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4AE81541-865F-45BC-9F4F-7195F8BF56A9}" xr6:coauthVersionLast="44" xr6:coauthVersionMax="44" xr10:uidLastSave="{00000000-0000-0000-0000-000000000000}"/>
  <bookViews>
    <workbookView xWindow="-110" yWindow="-110" windowWidth="19420" windowHeight="10420" tabRatio="607"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burning'!$A$1:$AB$784</definedName>
    <definedName name="_xlnm._FilterDatabase" localSheetId="1" hidden="1">'Land use'!$D$1:$D$527</definedName>
    <definedName name="_xlnm._FilterDatabase" localSheetId="2" hidden="1">'Reported burning'!$A$1:$AD$1279</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031" i="4" l="1"/>
  <c r="H997" i="4"/>
  <c r="H996" i="4"/>
  <c r="H988" i="4"/>
  <c r="H987" i="4"/>
  <c r="H986" i="4"/>
  <c r="H984" i="4"/>
  <c r="H983" i="4"/>
  <c r="H982" i="4"/>
  <c r="H981" i="4"/>
  <c r="H980" i="4"/>
  <c r="H979" i="4"/>
  <c r="H978" i="4"/>
  <c r="H977" i="4"/>
  <c r="J976" i="2"/>
  <c r="I976" i="2"/>
  <c r="A2146" i="10" l="1"/>
  <c r="A2147" i="10"/>
  <c r="A2148" i="10"/>
  <c r="A2149" i="10"/>
  <c r="A2150" i="10"/>
  <c r="A2151" i="10"/>
  <c r="A2152" i="10"/>
  <c r="A2153" i="10"/>
  <c r="A2154" i="10"/>
  <c r="A2155" i="10"/>
  <c r="A2156" i="10"/>
  <c r="A2157" i="10"/>
  <c r="A2158" i="10"/>
  <c r="A2159" i="10"/>
  <c r="A2160" i="10"/>
  <c r="A2161" i="10"/>
  <c r="A2162" i="10"/>
  <c r="A2163" i="10"/>
  <c r="A2164" i="10"/>
  <c r="A2165" i="10"/>
  <c r="A2166" i="10"/>
  <c r="A2167" i="10"/>
  <c r="A2168" i="10"/>
  <c r="A2169" i="10"/>
  <c r="A2170" i="10"/>
  <c r="A2171" i="10"/>
  <c r="A2172" i="10"/>
  <c r="A2173" i="10"/>
  <c r="A2174" i="10"/>
  <c r="A2175" i="10"/>
  <c r="A2176" i="10"/>
  <c r="A2177" i="10"/>
  <c r="A2178" i="10"/>
  <c r="A2179" i="10"/>
  <c r="A2180" i="10"/>
  <c r="A2181" i="10"/>
  <c r="A2182" i="10"/>
  <c r="A2183" i="10"/>
  <c r="A2184" i="10"/>
  <c r="A2185" i="10"/>
  <c r="A2186" i="10"/>
  <c r="A2187" i="10"/>
  <c r="A2188" i="10"/>
  <c r="A2189" i="10"/>
  <c r="A2190" i="10"/>
  <c r="A2191" i="10"/>
  <c r="A2192" i="10"/>
  <c r="A2193" i="10"/>
  <c r="A2194" i="10"/>
  <c r="A2195" i="10"/>
  <c r="A2196" i="10"/>
  <c r="A2197" i="10"/>
  <c r="A2198" i="10"/>
  <c r="A2199" i="10"/>
  <c r="A2200" i="10"/>
  <c r="A2201" i="10"/>
  <c r="A2202" i="10"/>
  <c r="A2203" i="10"/>
  <c r="A2204" i="10"/>
  <c r="A2205" i="10"/>
  <c r="A2206" i="10"/>
  <c r="A2207" i="10"/>
  <c r="A2208" i="10"/>
  <c r="A2209" i="10"/>
  <c r="A2210" i="10"/>
  <c r="A2211" i="10"/>
  <c r="A2212" i="10"/>
  <c r="A2213" i="10"/>
  <c r="A2214" i="10"/>
  <c r="A2215" i="10"/>
  <c r="A2216" i="10"/>
  <c r="A2217" i="10"/>
  <c r="A2218" i="10"/>
  <c r="A2219" i="10"/>
  <c r="A2220" i="10"/>
  <c r="A2221" i="10"/>
  <c r="A2222" i="10"/>
  <c r="A2223" i="10"/>
  <c r="A2224" i="10"/>
  <c r="A2225" i="10"/>
  <c r="A2226" i="10"/>
  <c r="A2227" i="10"/>
  <c r="A2228" i="10"/>
  <c r="A2229" i="10"/>
  <c r="A2230" i="10"/>
  <c r="A2231" i="10"/>
  <c r="A2232" i="10"/>
  <c r="A2233" i="10"/>
  <c r="A2234" i="10"/>
  <c r="T2229" i="3"/>
  <c r="T2228" i="3"/>
  <c r="T2227" i="3"/>
  <c r="X2226" i="3"/>
  <c r="T2223" i="3"/>
  <c r="X2223" i="3" s="1"/>
  <c r="J2223" i="3"/>
  <c r="X2222" i="3"/>
  <c r="T2222" i="3"/>
  <c r="J2222" i="3"/>
  <c r="T2221" i="3"/>
  <c r="X2221" i="3" s="1"/>
  <c r="J2221" i="3"/>
  <c r="T2220" i="3"/>
  <c r="X2220" i="3" s="1"/>
  <c r="J2220" i="3"/>
  <c r="T2219" i="3"/>
  <c r="X2219" i="3" s="1"/>
  <c r="J2219" i="3"/>
  <c r="T2218" i="3"/>
  <c r="X2218" i="3" s="1"/>
  <c r="J2218" i="3"/>
  <c r="T2217" i="3"/>
  <c r="X2217" i="3" s="1"/>
  <c r="J2217" i="3"/>
  <c r="J2215" i="3"/>
  <c r="J2214" i="3"/>
  <c r="J2213" i="3"/>
  <c r="J2212" i="3"/>
  <c r="J2211" i="3"/>
  <c r="J2210" i="3"/>
  <c r="J2209" i="3"/>
  <c r="J2208" i="3"/>
  <c r="J2207" i="3"/>
  <c r="J2206" i="3"/>
  <c r="J2205" i="3"/>
  <c r="J2204" i="3"/>
  <c r="T2185" i="3"/>
  <c r="X2178" i="3"/>
  <c r="T2178" i="3"/>
  <c r="J2178" i="3"/>
  <c r="T2177" i="3"/>
  <c r="X2177" i="3" s="1"/>
  <c r="J2177" i="3"/>
  <c r="X2176" i="3"/>
  <c r="J2176" i="3"/>
  <c r="J2167" i="3"/>
  <c r="I972" i="4"/>
  <c r="I971" i="4"/>
  <c r="I970" i="4"/>
  <c r="I967" i="4"/>
  <c r="N972" i="2" l="1"/>
  <c r="N971" i="2"/>
  <c r="N970" i="2"/>
  <c r="N969" i="2"/>
  <c r="K967" i="2"/>
  <c r="N967" i="2" s="1"/>
  <c r="N934" i="2"/>
  <c r="N933" i="2"/>
  <c r="N932" i="2"/>
  <c r="N931" i="2"/>
  <c r="N930" i="2"/>
  <c r="N929" i="2"/>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5" i="10"/>
  <c r="B2145" i="10"/>
  <c r="C2145" i="10"/>
  <c r="D2145" i="10"/>
  <c r="E2145" i="10"/>
  <c r="F2145" i="10"/>
  <c r="B2146" i="10"/>
  <c r="C2146" i="10"/>
  <c r="D2146" i="10"/>
  <c r="E2146" i="10"/>
  <c r="F2146" i="10"/>
  <c r="B2147" i="10"/>
  <c r="C2147" i="10"/>
  <c r="D2147" i="10"/>
  <c r="E2147" i="10"/>
  <c r="F2147" i="10"/>
  <c r="B2148" i="10"/>
  <c r="C2148" i="10"/>
  <c r="D2148" i="10"/>
  <c r="E2148" i="10"/>
  <c r="F2148" i="10"/>
  <c r="B2149" i="10"/>
  <c r="C2149" i="10"/>
  <c r="D2149" i="10"/>
  <c r="E2149" i="10"/>
  <c r="F2149" i="10"/>
  <c r="B2150" i="10"/>
  <c r="C2150" i="10"/>
  <c r="D2150" i="10"/>
  <c r="E2150" i="10"/>
  <c r="F2150" i="10"/>
  <c r="B2151" i="10"/>
  <c r="C2151" i="10"/>
  <c r="D2151" i="10"/>
  <c r="E2151" i="10"/>
  <c r="F2151" i="10"/>
  <c r="B2152" i="10"/>
  <c r="C2152" i="10"/>
  <c r="D2152" i="10"/>
  <c r="E2152" i="10"/>
  <c r="F2152" i="10"/>
  <c r="B2153" i="10"/>
  <c r="C2153" i="10"/>
  <c r="D2153" i="10"/>
  <c r="E2153" i="10"/>
  <c r="F2153" i="10"/>
  <c r="B2154" i="10"/>
  <c r="C2154" i="10"/>
  <c r="D2154" i="10"/>
  <c r="E2154" i="10"/>
  <c r="F2154" i="10"/>
  <c r="B2155" i="10"/>
  <c r="C2155" i="10"/>
  <c r="D2155" i="10"/>
  <c r="E2155" i="10"/>
  <c r="F2155" i="10"/>
  <c r="B2156" i="10"/>
  <c r="C2156" i="10"/>
  <c r="D2156" i="10"/>
  <c r="E2156" i="10"/>
  <c r="F2156" i="10"/>
  <c r="B2157" i="10"/>
  <c r="C2157" i="10"/>
  <c r="D2157" i="10"/>
  <c r="E2157" i="10"/>
  <c r="F2157" i="10"/>
  <c r="B2158" i="10"/>
  <c r="C2158" i="10"/>
  <c r="D2158" i="10"/>
  <c r="E2158" i="10"/>
  <c r="F2158" i="10"/>
  <c r="B2159" i="10"/>
  <c r="C2159" i="10"/>
  <c r="D2159" i="10"/>
  <c r="E2159" i="10"/>
  <c r="F2159" i="10"/>
  <c r="B2160" i="10"/>
  <c r="C2160" i="10"/>
  <c r="D2160" i="10"/>
  <c r="E2160" i="10"/>
  <c r="F2160" i="10"/>
  <c r="B2161" i="10"/>
  <c r="C2161" i="10"/>
  <c r="D2161" i="10"/>
  <c r="E2161" i="10"/>
  <c r="F2161" i="10"/>
  <c r="B2162" i="10"/>
  <c r="C2162" i="10"/>
  <c r="D2162" i="10"/>
  <c r="E2162" i="10"/>
  <c r="F2162" i="10"/>
  <c r="B2163" i="10"/>
  <c r="C2163" i="10"/>
  <c r="D2163" i="10"/>
  <c r="E2163" i="10"/>
  <c r="F2163" i="10"/>
  <c r="B2164" i="10"/>
  <c r="C2164" i="10"/>
  <c r="D2164" i="10"/>
  <c r="E2164" i="10"/>
  <c r="F2164" i="10"/>
  <c r="B2165" i="10"/>
  <c r="C2165" i="10"/>
  <c r="D2165" i="10"/>
  <c r="E2165" i="10"/>
  <c r="F2165" i="10"/>
  <c r="B2166" i="10"/>
  <c r="C2166" i="10"/>
  <c r="D2166" i="10"/>
  <c r="E2166" i="10"/>
  <c r="F2166" i="10"/>
  <c r="B2167" i="10"/>
  <c r="C2167" i="10"/>
  <c r="D2167" i="10"/>
  <c r="E2167" i="10"/>
  <c r="F2167" i="10"/>
  <c r="B2168" i="10"/>
  <c r="C2168" i="10"/>
  <c r="D2168" i="10"/>
  <c r="E2168" i="10"/>
  <c r="F2168" i="10"/>
  <c r="B2169" i="10"/>
  <c r="C2169" i="10"/>
  <c r="D2169" i="10"/>
  <c r="E2169" i="10"/>
  <c r="F2169" i="10"/>
  <c r="B2170" i="10"/>
  <c r="C2170" i="10"/>
  <c r="D2170" i="10"/>
  <c r="E2170" i="10"/>
  <c r="F2170" i="10"/>
  <c r="B2171" i="10"/>
  <c r="C2171" i="10"/>
  <c r="D2171" i="10"/>
  <c r="E2171" i="10"/>
  <c r="F2171" i="10"/>
  <c r="B2172" i="10"/>
  <c r="C2172" i="10"/>
  <c r="D2172" i="10"/>
  <c r="E2172" i="10"/>
  <c r="F2172" i="10"/>
  <c r="B2173" i="10"/>
  <c r="C2173" i="10"/>
  <c r="D2173" i="10"/>
  <c r="E2173" i="10"/>
  <c r="F2173" i="10"/>
  <c r="B2174" i="10"/>
  <c r="C2174" i="10"/>
  <c r="D2174" i="10"/>
  <c r="E2174" i="10"/>
  <c r="F2174" i="10"/>
  <c r="B2175" i="10"/>
  <c r="C2175" i="10"/>
  <c r="D2175" i="10"/>
  <c r="E2175" i="10"/>
  <c r="F2175" i="10"/>
  <c r="B2176" i="10"/>
  <c r="C2176" i="10"/>
  <c r="D2176" i="10"/>
  <c r="E2176" i="10"/>
  <c r="F2176" i="10"/>
  <c r="B2177" i="10"/>
  <c r="C2177" i="10"/>
  <c r="D2177" i="10"/>
  <c r="E2177" i="10"/>
  <c r="F2177" i="10"/>
  <c r="B2178" i="10"/>
  <c r="C2178" i="10"/>
  <c r="D2178" i="10"/>
  <c r="E2178" i="10"/>
  <c r="F2178" i="10"/>
  <c r="B2179" i="10"/>
  <c r="C2179" i="10"/>
  <c r="D2179" i="10"/>
  <c r="E2179" i="10"/>
  <c r="F2179" i="10"/>
  <c r="B2180" i="10"/>
  <c r="C2180" i="10"/>
  <c r="D2180" i="10"/>
  <c r="E2180" i="10"/>
  <c r="F2180" i="10"/>
  <c r="B2181" i="10"/>
  <c r="C2181" i="10"/>
  <c r="D2181" i="10"/>
  <c r="E2181" i="10"/>
  <c r="F2181" i="10"/>
  <c r="B2182" i="10"/>
  <c r="C2182" i="10"/>
  <c r="D2182" i="10"/>
  <c r="E2182" i="10"/>
  <c r="F2182" i="10"/>
  <c r="B2183" i="10"/>
  <c r="C2183" i="10"/>
  <c r="D2183" i="10"/>
  <c r="E2183" i="10"/>
  <c r="F2183" i="10"/>
  <c r="B2184" i="10"/>
  <c r="C2184" i="10"/>
  <c r="D2184" i="10"/>
  <c r="E2184" i="10"/>
  <c r="F2184" i="10"/>
  <c r="B2185" i="10"/>
  <c r="C2185" i="10"/>
  <c r="D2185" i="10"/>
  <c r="E2185" i="10"/>
  <c r="F2185" i="10"/>
  <c r="B2186" i="10"/>
  <c r="C2186" i="10"/>
  <c r="D2186" i="10"/>
  <c r="E2186" i="10"/>
  <c r="F2186" i="10"/>
  <c r="B2187" i="10"/>
  <c r="C2187" i="10"/>
  <c r="D2187" i="10"/>
  <c r="E2187" i="10"/>
  <c r="F2187" i="10"/>
  <c r="B2188" i="10"/>
  <c r="C2188" i="10"/>
  <c r="D2188" i="10"/>
  <c r="E2188" i="10"/>
  <c r="F2188" i="10"/>
  <c r="B2189" i="10"/>
  <c r="C2189" i="10"/>
  <c r="D2189" i="10"/>
  <c r="E2189" i="10"/>
  <c r="F2189" i="10"/>
  <c r="B2190" i="10"/>
  <c r="C2190" i="10"/>
  <c r="D2190" i="10"/>
  <c r="E2190" i="10"/>
  <c r="F2190" i="10"/>
  <c r="B2191" i="10"/>
  <c r="C2191" i="10"/>
  <c r="D2191" i="10"/>
  <c r="E2191" i="10"/>
  <c r="F2191" i="10"/>
  <c r="B2192" i="10"/>
  <c r="C2192" i="10"/>
  <c r="D2192" i="10"/>
  <c r="E2192" i="10"/>
  <c r="F2192" i="10"/>
  <c r="B2193" i="10"/>
  <c r="C2193" i="10"/>
  <c r="D2193" i="10"/>
  <c r="E2193" i="10"/>
  <c r="F2193" i="10"/>
  <c r="B2194" i="10"/>
  <c r="C2194" i="10"/>
  <c r="D2194" i="10"/>
  <c r="E2194" i="10"/>
  <c r="F2194" i="10"/>
  <c r="B2195" i="10"/>
  <c r="C2195" i="10"/>
  <c r="D2195" i="10"/>
  <c r="E2195" i="10"/>
  <c r="F2195" i="10"/>
  <c r="B2196" i="10"/>
  <c r="C2196" i="10"/>
  <c r="D2196" i="10"/>
  <c r="E2196" i="10"/>
  <c r="F2196" i="10"/>
  <c r="B2197" i="10"/>
  <c r="C2197" i="10"/>
  <c r="D2197" i="10"/>
  <c r="E2197" i="10"/>
  <c r="F2197" i="10"/>
  <c r="B2198" i="10"/>
  <c r="C2198" i="10"/>
  <c r="D2198" i="10"/>
  <c r="E2198" i="10"/>
  <c r="F2198" i="10"/>
  <c r="B2199" i="10"/>
  <c r="C2199" i="10"/>
  <c r="D2199" i="10"/>
  <c r="E2199" i="10"/>
  <c r="F2199" i="10"/>
  <c r="B2200" i="10"/>
  <c r="C2200" i="10"/>
  <c r="D2200" i="10"/>
  <c r="E2200" i="10"/>
  <c r="F2200" i="10"/>
  <c r="B2201" i="10"/>
  <c r="C2201" i="10"/>
  <c r="D2201" i="10"/>
  <c r="E2201" i="10"/>
  <c r="F2201" i="10"/>
  <c r="B2202" i="10"/>
  <c r="C2202" i="10"/>
  <c r="D2202" i="10"/>
  <c r="E2202" i="10"/>
  <c r="F2202" i="10"/>
  <c r="B2203" i="10"/>
  <c r="C2203" i="10"/>
  <c r="D2203" i="10"/>
  <c r="E2203" i="10"/>
  <c r="F2203" i="10"/>
  <c r="B2204" i="10"/>
  <c r="C2204" i="10"/>
  <c r="D2204" i="10"/>
  <c r="E2204" i="10"/>
  <c r="F2204" i="10"/>
  <c r="B2205" i="10"/>
  <c r="C2205" i="10"/>
  <c r="D2205" i="10"/>
  <c r="E2205" i="10"/>
  <c r="F2205" i="10"/>
  <c r="B2206" i="10"/>
  <c r="C2206" i="10"/>
  <c r="D2206" i="10"/>
  <c r="E2206" i="10"/>
  <c r="F2206" i="10"/>
  <c r="B2207" i="10"/>
  <c r="C2207" i="10"/>
  <c r="D2207" i="10"/>
  <c r="E2207" i="10"/>
  <c r="F2207" i="10"/>
  <c r="B2208" i="10"/>
  <c r="C2208" i="10"/>
  <c r="D2208" i="10"/>
  <c r="E2208" i="10"/>
  <c r="F2208" i="10"/>
  <c r="B2209" i="10"/>
  <c r="C2209" i="10"/>
  <c r="D2209" i="10"/>
  <c r="E2209" i="10"/>
  <c r="F2209" i="10"/>
  <c r="B2210" i="10"/>
  <c r="C2210" i="10"/>
  <c r="D2210" i="10"/>
  <c r="E2210" i="10"/>
  <c r="F2210" i="10"/>
  <c r="B2211" i="10"/>
  <c r="C2211" i="10"/>
  <c r="D2211" i="10"/>
  <c r="E2211" i="10"/>
  <c r="F2211" i="10"/>
  <c r="B2212" i="10"/>
  <c r="C2212" i="10"/>
  <c r="D2212" i="10"/>
  <c r="E2212" i="10"/>
  <c r="F2212" i="10"/>
  <c r="B2213" i="10"/>
  <c r="C2213" i="10"/>
  <c r="D2213" i="10"/>
  <c r="E2213" i="10"/>
  <c r="F2213" i="10"/>
  <c r="B2214" i="10"/>
  <c r="C2214" i="10"/>
  <c r="D2214" i="10"/>
  <c r="E2214" i="10"/>
  <c r="F2214" i="10"/>
  <c r="B2215" i="10"/>
  <c r="C2215" i="10"/>
  <c r="D2215" i="10"/>
  <c r="E2215" i="10"/>
  <c r="F2215" i="10"/>
  <c r="B2216" i="10"/>
  <c r="C2216" i="10"/>
  <c r="D2216" i="10"/>
  <c r="E2216" i="10"/>
  <c r="F2216" i="10"/>
  <c r="B2217" i="10"/>
  <c r="C2217" i="10"/>
  <c r="D2217" i="10"/>
  <c r="E2217" i="10"/>
  <c r="F2217" i="10"/>
  <c r="B2218" i="10"/>
  <c r="C2218" i="10"/>
  <c r="D2218" i="10"/>
  <c r="E2218" i="10"/>
  <c r="F2218" i="10"/>
  <c r="B2219" i="10"/>
  <c r="C2219" i="10"/>
  <c r="D2219" i="10"/>
  <c r="E2219" i="10"/>
  <c r="F2219" i="10"/>
  <c r="B2220" i="10"/>
  <c r="C2220" i="10"/>
  <c r="D2220" i="10"/>
  <c r="E2220" i="10"/>
  <c r="F2220" i="10"/>
  <c r="B2221" i="10"/>
  <c r="C2221" i="10"/>
  <c r="D2221" i="10"/>
  <c r="E2221" i="10"/>
  <c r="F2221" i="10"/>
  <c r="B2222" i="10"/>
  <c r="C2222" i="10"/>
  <c r="D2222" i="10"/>
  <c r="E2222" i="10"/>
  <c r="F2222" i="10"/>
  <c r="B2223" i="10"/>
  <c r="C2223" i="10"/>
  <c r="D2223" i="10"/>
  <c r="E2223" i="10"/>
  <c r="F2223" i="10"/>
  <c r="B2224" i="10"/>
  <c r="C2224" i="10"/>
  <c r="D2224" i="10"/>
  <c r="E2224" i="10"/>
  <c r="F2224" i="10"/>
  <c r="B2225" i="10"/>
  <c r="C2225" i="10"/>
  <c r="D2225" i="10"/>
  <c r="E2225" i="10"/>
  <c r="F2225" i="10"/>
  <c r="B2226" i="10"/>
  <c r="C2226" i="10"/>
  <c r="D2226" i="10"/>
  <c r="E2226" i="10"/>
  <c r="F2226" i="10"/>
  <c r="B2227" i="10"/>
  <c r="C2227" i="10"/>
  <c r="D2227" i="10"/>
  <c r="E2227" i="10"/>
  <c r="F2227" i="10"/>
  <c r="B2228" i="10"/>
  <c r="C2228" i="10"/>
  <c r="D2228" i="10"/>
  <c r="E2228" i="10"/>
  <c r="F2228" i="10"/>
  <c r="B2229" i="10"/>
  <c r="C2229" i="10"/>
  <c r="D2229" i="10"/>
  <c r="E2229" i="10"/>
  <c r="F2229" i="10"/>
  <c r="B2230" i="10"/>
  <c r="C2230" i="10"/>
  <c r="D2230" i="10"/>
  <c r="E2230" i="10"/>
  <c r="F2230" i="10"/>
  <c r="B2231" i="10"/>
  <c r="C2231" i="10"/>
  <c r="D2231" i="10"/>
  <c r="E2231" i="10"/>
  <c r="F2231" i="10"/>
  <c r="B2232" i="10"/>
  <c r="C2232" i="10"/>
  <c r="D2232" i="10"/>
  <c r="E2232" i="10"/>
  <c r="F2232" i="10"/>
  <c r="B2233" i="10"/>
  <c r="C2233" i="10"/>
  <c r="D2233" i="10"/>
  <c r="E2233" i="10"/>
  <c r="F2233" i="10"/>
  <c r="B2234" i="10"/>
  <c r="C2234" i="10"/>
  <c r="D2234" i="10"/>
  <c r="E2234" i="10"/>
  <c r="F2234" i="10"/>
  <c r="A2235" i="10"/>
  <c r="B2235" i="10"/>
  <c r="C2235" i="10"/>
  <c r="D2235" i="10"/>
  <c r="E2235" i="10"/>
  <c r="F2235" i="10"/>
  <c r="A2236" i="10"/>
  <c r="B2236" i="10"/>
  <c r="C2236" i="10"/>
  <c r="D2236" i="10"/>
  <c r="E2236" i="10"/>
  <c r="F2236" i="10"/>
  <c r="A2237" i="10"/>
  <c r="B2237" i="10"/>
  <c r="C2237" i="10"/>
  <c r="D2237" i="10"/>
  <c r="E2237" i="10"/>
  <c r="F2237" i="10"/>
  <c r="A2238" i="10"/>
  <c r="B2238" i="10"/>
  <c r="C2238" i="10"/>
  <c r="D2238" i="10"/>
  <c r="E2238" i="10"/>
  <c r="F2238" i="10"/>
  <c r="A2239" i="10"/>
  <c r="B2239" i="10"/>
  <c r="C2239" i="10"/>
  <c r="D2239" i="10"/>
  <c r="E2239" i="10"/>
  <c r="F2239" i="10"/>
  <c r="A2240" i="10"/>
  <c r="B2240" i="10"/>
  <c r="C2240" i="10"/>
  <c r="D2240" i="10"/>
  <c r="E2240" i="10"/>
  <c r="F2240" i="10"/>
  <c r="A2241" i="10"/>
  <c r="B2241" i="10"/>
  <c r="C2241" i="10"/>
  <c r="D2241" i="10"/>
  <c r="E2241" i="10"/>
  <c r="F2241" i="10"/>
  <c r="A2242" i="10"/>
  <c r="B2242" i="10"/>
  <c r="C2242" i="10"/>
  <c r="D2242" i="10"/>
  <c r="E2242" i="10"/>
  <c r="F2242" i="10"/>
  <c r="A2243" i="10"/>
  <c r="B2243" i="10"/>
  <c r="C2243" i="10"/>
  <c r="D2243" i="10"/>
  <c r="E2243" i="10"/>
  <c r="F2243" i="10"/>
  <c r="A2244" i="10"/>
  <c r="B2244" i="10"/>
  <c r="C2244" i="10"/>
  <c r="D2244" i="10"/>
  <c r="E2244" i="10"/>
  <c r="F2244" i="10"/>
  <c r="A2245" i="10"/>
  <c r="B2245" i="10"/>
  <c r="C2245" i="10"/>
  <c r="D2245" i="10"/>
  <c r="E2245" i="10"/>
  <c r="F2245" i="10"/>
  <c r="A2246" i="10"/>
  <c r="B2246" i="10"/>
  <c r="C2246" i="10"/>
  <c r="D2246" i="10"/>
  <c r="E2246" i="10"/>
  <c r="F2246" i="10"/>
  <c r="A2247" i="10"/>
  <c r="B2247" i="10"/>
  <c r="C2247" i="10"/>
  <c r="D2247" i="10"/>
  <c r="E2247" i="10"/>
  <c r="F2247" i="10"/>
  <c r="A2248" i="10"/>
  <c r="B2248" i="10"/>
  <c r="C2248" i="10"/>
  <c r="D2248" i="10"/>
  <c r="E2248" i="10"/>
  <c r="F2248" i="10"/>
  <c r="A2249" i="10"/>
  <c r="B2249" i="10"/>
  <c r="C2249" i="10"/>
  <c r="D2249" i="10"/>
  <c r="E2249" i="10"/>
  <c r="F2249" i="10"/>
  <c r="A2250" i="10"/>
  <c r="B2250" i="10"/>
  <c r="C2250" i="10"/>
  <c r="D2250" i="10"/>
  <c r="E2250" i="10"/>
  <c r="F2250" i="10"/>
  <c r="A2251" i="10"/>
  <c r="B2251" i="10"/>
  <c r="C2251" i="10"/>
  <c r="D2251" i="10"/>
  <c r="E2251" i="10"/>
  <c r="F2251" i="10"/>
  <c r="A2252" i="10"/>
  <c r="B2252" i="10"/>
  <c r="C2252" i="10"/>
  <c r="D2252" i="10"/>
  <c r="E2252" i="10"/>
  <c r="F2252" i="10"/>
  <c r="A2253" i="10"/>
  <c r="B2253" i="10"/>
  <c r="C2253" i="10"/>
  <c r="D2253" i="10"/>
  <c r="E2253" i="10"/>
  <c r="F2253" i="10"/>
  <c r="A2254" i="10"/>
  <c r="B2254" i="10"/>
  <c r="C2254" i="10"/>
  <c r="D2254" i="10"/>
  <c r="E2254" i="10"/>
  <c r="F2254" i="10"/>
  <c r="A2255" i="10"/>
  <c r="B2255" i="10"/>
  <c r="C2255" i="10"/>
  <c r="D2255" i="10"/>
  <c r="E2255" i="10"/>
  <c r="F2255" i="10"/>
  <c r="A2256" i="10"/>
  <c r="B2256" i="10"/>
  <c r="C2256" i="10"/>
  <c r="D2256" i="10"/>
  <c r="E2256" i="10"/>
  <c r="F2256" i="10"/>
  <c r="A2257" i="10"/>
  <c r="B2257" i="10"/>
  <c r="C2257" i="10"/>
  <c r="D2257" i="10"/>
  <c r="E2257" i="10"/>
  <c r="F2257" i="10"/>
  <c r="A2258" i="10"/>
  <c r="B2258" i="10"/>
  <c r="C2258" i="10"/>
  <c r="D2258" i="10"/>
  <c r="E2258" i="10"/>
  <c r="F2258" i="10"/>
  <c r="A2259" i="10"/>
  <c r="B2259" i="10"/>
  <c r="C2259" i="10"/>
  <c r="D2259" i="10"/>
  <c r="E2259" i="10"/>
  <c r="F2259" i="10"/>
  <c r="A2260" i="10"/>
  <c r="B2260" i="10"/>
  <c r="C2260" i="10"/>
  <c r="D2260" i="10"/>
  <c r="E2260" i="10"/>
  <c r="F2260" i="10"/>
  <c r="A2261" i="10"/>
  <c r="B2261" i="10"/>
  <c r="C2261" i="10"/>
  <c r="D2261" i="10"/>
  <c r="E2261" i="10"/>
  <c r="F2261" i="10"/>
  <c r="A2262" i="10"/>
  <c r="B2262" i="10"/>
  <c r="C2262" i="10"/>
  <c r="D2262" i="10"/>
  <c r="E2262" i="10"/>
  <c r="F2262" i="10"/>
  <c r="A2263" i="10"/>
  <c r="B2263" i="10"/>
  <c r="C2263" i="10"/>
  <c r="D2263" i="10"/>
  <c r="E2263" i="10"/>
  <c r="F2263" i="10"/>
  <c r="A2264" i="10"/>
  <c r="B2264" i="10"/>
  <c r="C2264" i="10"/>
  <c r="D2264" i="10"/>
  <c r="E2264" i="10"/>
  <c r="F2264" i="10"/>
  <c r="A2265" i="10"/>
  <c r="B2265" i="10"/>
  <c r="C2265" i="10"/>
  <c r="D2265" i="10"/>
  <c r="E2265" i="10"/>
  <c r="F2265" i="10"/>
  <c r="A2266" i="10"/>
  <c r="B2266" i="10"/>
  <c r="C2266" i="10"/>
  <c r="D2266" i="10"/>
  <c r="E2266" i="10"/>
  <c r="F2266" i="10"/>
  <c r="A2267" i="10"/>
  <c r="B2267" i="10"/>
  <c r="C2267" i="10"/>
  <c r="D2267" i="10"/>
  <c r="E2267" i="10"/>
  <c r="F2267" i="10"/>
  <c r="A2268" i="10"/>
  <c r="B2268" i="10"/>
  <c r="C2268" i="10"/>
  <c r="D2268" i="10"/>
  <c r="E2268" i="10"/>
  <c r="F2268" i="10"/>
  <c r="A2269" i="10"/>
  <c r="B2269" i="10"/>
  <c r="C2269" i="10"/>
  <c r="D2269" i="10"/>
  <c r="E2269" i="10"/>
  <c r="F2269" i="10"/>
  <c r="A2270" i="10"/>
  <c r="B2270" i="10"/>
  <c r="C2270" i="10"/>
  <c r="D2270" i="10"/>
  <c r="E2270" i="10"/>
  <c r="F2270" i="10"/>
  <c r="A2271" i="10"/>
  <c r="B2271" i="10"/>
  <c r="C2271" i="10"/>
  <c r="D2271" i="10"/>
  <c r="E2271" i="10"/>
  <c r="F2271" i="10"/>
  <c r="A2272" i="10"/>
  <c r="B2272" i="10"/>
  <c r="C2272" i="10"/>
  <c r="D2272" i="10"/>
  <c r="E2272" i="10"/>
  <c r="F2272" i="10"/>
  <c r="A2273" i="10"/>
  <c r="B2273" i="10"/>
  <c r="C2273" i="10"/>
  <c r="D2273" i="10"/>
  <c r="E2273" i="10"/>
  <c r="F2273" i="10"/>
  <c r="A2274" i="10"/>
  <c r="B2274" i="10"/>
  <c r="C2274" i="10"/>
  <c r="D2274" i="10"/>
  <c r="E2274" i="10"/>
  <c r="F2274" i="10"/>
  <c r="A2275" i="10"/>
  <c r="B2275" i="10"/>
  <c r="C2275" i="10"/>
  <c r="D2275" i="10"/>
  <c r="E2275" i="10"/>
  <c r="F2275" i="10"/>
  <c r="A2276" i="10"/>
  <c r="B2276" i="10"/>
  <c r="C2276" i="10"/>
  <c r="D2276" i="10"/>
  <c r="E2276" i="10"/>
  <c r="F2276" i="10"/>
  <c r="A2277" i="10"/>
  <c r="B2277" i="10"/>
  <c r="C2277" i="10"/>
  <c r="D2277" i="10"/>
  <c r="E2277" i="10"/>
  <c r="F2277" i="10"/>
  <c r="A2278" i="10"/>
  <c r="B2278" i="10"/>
  <c r="C2278" i="10"/>
  <c r="D2278" i="10"/>
  <c r="E2278" i="10"/>
  <c r="F2278" i="10"/>
  <c r="A2279" i="10"/>
  <c r="B2279" i="10"/>
  <c r="C2279" i="10"/>
  <c r="D2279" i="10"/>
  <c r="E2279" i="10"/>
  <c r="F2279" i="10"/>
  <c r="A2280" i="10"/>
  <c r="B2280" i="10"/>
  <c r="C2280" i="10"/>
  <c r="D2280" i="10"/>
  <c r="E2280" i="10"/>
  <c r="F2280" i="10"/>
  <c r="A2281" i="10"/>
  <c r="B2281" i="10"/>
  <c r="C2281" i="10"/>
  <c r="D2281" i="10"/>
  <c r="E2281" i="10"/>
  <c r="F2281" i="10"/>
  <c r="A2282" i="10"/>
  <c r="B2282" i="10"/>
  <c r="C2282" i="10"/>
  <c r="D2282" i="10"/>
  <c r="E2282" i="10"/>
  <c r="F2282" i="10"/>
  <c r="A2283" i="10"/>
  <c r="B2283" i="10"/>
  <c r="C2283" i="10"/>
  <c r="D2283" i="10"/>
  <c r="E2283" i="10"/>
  <c r="F2283" i="10"/>
  <c r="A2284" i="10"/>
  <c r="B2284" i="10"/>
  <c r="C2284" i="10"/>
  <c r="D2284" i="10"/>
  <c r="E2284" i="10"/>
  <c r="F2284" i="10"/>
  <c r="A2285" i="10"/>
  <c r="B2285" i="10"/>
  <c r="C2285" i="10"/>
  <c r="D2285" i="10"/>
  <c r="E2285" i="10"/>
  <c r="F2285" i="10"/>
  <c r="A2286" i="10"/>
  <c r="B2286" i="10"/>
  <c r="C2286" i="10"/>
  <c r="D2286" i="10"/>
  <c r="E2286" i="10"/>
  <c r="F2286" i="10"/>
  <c r="A2287" i="10"/>
  <c r="B2287" i="10"/>
  <c r="C2287" i="10"/>
  <c r="D2287" i="10"/>
  <c r="E2287" i="10"/>
  <c r="F2287" i="10"/>
  <c r="A2288" i="10"/>
  <c r="B2288" i="10"/>
  <c r="C2288" i="10"/>
  <c r="D2288" i="10"/>
  <c r="E2288" i="10"/>
  <c r="F2288" i="10"/>
  <c r="A2289" i="10"/>
  <c r="B2289" i="10"/>
  <c r="C2289" i="10"/>
  <c r="D2289" i="10"/>
  <c r="E2289" i="10"/>
  <c r="F2289" i="10"/>
  <c r="A2290" i="10"/>
  <c r="B2290" i="10"/>
  <c r="C2290" i="10"/>
  <c r="D2290" i="10"/>
  <c r="E2290" i="10"/>
  <c r="F2290" i="10"/>
  <c r="A2291" i="10"/>
  <c r="B2291" i="10"/>
  <c r="C2291" i="10"/>
  <c r="D2291" i="10"/>
  <c r="E2291" i="10"/>
  <c r="F2291" i="10"/>
  <c r="A2292" i="10"/>
  <c r="B2292" i="10"/>
  <c r="C2292" i="10"/>
  <c r="D2292" i="10"/>
  <c r="E2292" i="10"/>
  <c r="F2292" i="10"/>
  <c r="A2293" i="10"/>
  <c r="B2293" i="10"/>
  <c r="C2293" i="10"/>
  <c r="D2293" i="10"/>
  <c r="E2293" i="10"/>
  <c r="F2293" i="10"/>
  <c r="A2294" i="10"/>
  <c r="B2294" i="10"/>
  <c r="C2294" i="10"/>
  <c r="D2294" i="10"/>
  <c r="E2294" i="10"/>
  <c r="F2294" i="10"/>
  <c r="A2295" i="10"/>
  <c r="B2295" i="10"/>
  <c r="C2295" i="10"/>
  <c r="D2295" i="10"/>
  <c r="E2295" i="10"/>
  <c r="F2295" i="10"/>
  <c r="A2296" i="10"/>
  <c r="B2296" i="10"/>
  <c r="C2296" i="10"/>
  <c r="D2296" i="10"/>
  <c r="E2296" i="10"/>
  <c r="F2296" i="10"/>
  <c r="A2297" i="10"/>
  <c r="B2297" i="10"/>
  <c r="C2297" i="10"/>
  <c r="D2297" i="10"/>
  <c r="E2297" i="10"/>
  <c r="F2297" i="10"/>
  <c r="A2298" i="10"/>
  <c r="B2298" i="10"/>
  <c r="C2298" i="10"/>
  <c r="D2298" i="10"/>
  <c r="E2298" i="10"/>
  <c r="F2298" i="10"/>
  <c r="A2299" i="10"/>
  <c r="B2299" i="10"/>
  <c r="C2299" i="10"/>
  <c r="D2299" i="10"/>
  <c r="E2299" i="10"/>
  <c r="F2299" i="10"/>
  <c r="A2300" i="10"/>
  <c r="B2300" i="10"/>
  <c r="C2300" i="10"/>
  <c r="D2300" i="10"/>
  <c r="E2300" i="10"/>
  <c r="F2300" i="10"/>
  <c r="A2301" i="10"/>
  <c r="B2301" i="10"/>
  <c r="C2301" i="10"/>
  <c r="D2301" i="10"/>
  <c r="E2301" i="10"/>
  <c r="F2301" i="10"/>
  <c r="A2302" i="10"/>
  <c r="B2302" i="10"/>
  <c r="C2302" i="10"/>
  <c r="D2302" i="10"/>
  <c r="E2302" i="10"/>
  <c r="F2302" i="10"/>
  <c r="A2303" i="10"/>
  <c r="B2303" i="10"/>
  <c r="C2303" i="10"/>
  <c r="D2303" i="10"/>
  <c r="E2303" i="10"/>
  <c r="F2303" i="10"/>
  <c r="A2304" i="10"/>
  <c r="B2304" i="10"/>
  <c r="C2304" i="10"/>
  <c r="D2304" i="10"/>
  <c r="E2304" i="10"/>
  <c r="F2304" i="10"/>
  <c r="A2305" i="10"/>
  <c r="B2305" i="10"/>
  <c r="C2305" i="10"/>
  <c r="D2305" i="10"/>
  <c r="E2305" i="10"/>
  <c r="F2305" i="10"/>
  <c r="A2306" i="10"/>
  <c r="B2306" i="10"/>
  <c r="C2306" i="10"/>
  <c r="D2306" i="10"/>
  <c r="E2306" i="10"/>
  <c r="F2306" i="10"/>
  <c r="A2307" i="10"/>
  <c r="B2307" i="10"/>
  <c r="C2307" i="10"/>
  <c r="D2307" i="10"/>
  <c r="E2307" i="10"/>
  <c r="F2307" i="10"/>
  <c r="A2308" i="10"/>
  <c r="B2308" i="10"/>
  <c r="C2308" i="10"/>
  <c r="D2308" i="10"/>
  <c r="E2308" i="10"/>
  <c r="F2308" i="10"/>
  <c r="A2309" i="10"/>
  <c r="B2309" i="10"/>
  <c r="C2309" i="10"/>
  <c r="D2309" i="10"/>
  <c r="E2309" i="10"/>
  <c r="F2309" i="10"/>
  <c r="A2310" i="10"/>
  <c r="B2310" i="10"/>
  <c r="C2310" i="10"/>
  <c r="D2310" i="10"/>
  <c r="E2310" i="10"/>
  <c r="F2310" i="10"/>
  <c r="A2311" i="10"/>
  <c r="B2311" i="10"/>
  <c r="C2311" i="10"/>
  <c r="D2311" i="10"/>
  <c r="E2311" i="10"/>
  <c r="F2311" i="10"/>
  <c r="A2312" i="10"/>
  <c r="B2312" i="10"/>
  <c r="C2312" i="10"/>
  <c r="D2312" i="10"/>
  <c r="E2312" i="10"/>
  <c r="F2312" i="10"/>
  <c r="A2313" i="10"/>
  <c r="B2313" i="10"/>
  <c r="C2313" i="10"/>
  <c r="D2313" i="10"/>
  <c r="E2313" i="10"/>
  <c r="F2313" i="10"/>
  <c r="A2314" i="10"/>
  <c r="B2314" i="10"/>
  <c r="C2314" i="10"/>
  <c r="D2314" i="10"/>
  <c r="E2314" i="10"/>
  <c r="F2314" i="10"/>
  <c r="A2315" i="10"/>
  <c r="B2315" i="10"/>
  <c r="C2315" i="10"/>
  <c r="D2315" i="10"/>
  <c r="E2315" i="10"/>
  <c r="F2315" i="10"/>
  <c r="A2316" i="10"/>
  <c r="B2316" i="10"/>
  <c r="C2316" i="10"/>
  <c r="D2316" i="10"/>
  <c r="E2316" i="10"/>
  <c r="F2316" i="10"/>
  <c r="A2317" i="10"/>
  <c r="B2317" i="10"/>
  <c r="C2317" i="10"/>
  <c r="D2317" i="10"/>
  <c r="E2317" i="10"/>
  <c r="F2317" i="10"/>
  <c r="A2318" i="10"/>
  <c r="B2318" i="10"/>
  <c r="C2318" i="10"/>
  <c r="D2318" i="10"/>
  <c r="E2318" i="10"/>
  <c r="F2318" i="10"/>
  <c r="A2319" i="10"/>
  <c r="B2319" i="10"/>
  <c r="C2319" i="10"/>
  <c r="D2319" i="10"/>
  <c r="E2319" i="10"/>
  <c r="F2319" i="10"/>
  <c r="A2320" i="10"/>
  <c r="B2320" i="10"/>
  <c r="C2320" i="10"/>
  <c r="D2320" i="10"/>
  <c r="E2320" i="10"/>
  <c r="F2320" i="10"/>
  <c r="A2321" i="10"/>
  <c r="B2321" i="10"/>
  <c r="C2321" i="10"/>
  <c r="D2321" i="10"/>
  <c r="E2321" i="10"/>
  <c r="F2321" i="10"/>
  <c r="A2322" i="10"/>
  <c r="B2322" i="10"/>
  <c r="C2322" i="10"/>
  <c r="D2322" i="10"/>
  <c r="E2322" i="10"/>
  <c r="F2322" i="10"/>
  <c r="A2323" i="10"/>
  <c r="B2323" i="10"/>
  <c r="C2323" i="10"/>
  <c r="D2323" i="10"/>
  <c r="E2323" i="10"/>
  <c r="F2323" i="10"/>
  <c r="A2324" i="10"/>
  <c r="B2324" i="10"/>
  <c r="C2324" i="10"/>
  <c r="D2324" i="10"/>
  <c r="E2324" i="10"/>
  <c r="F2324" i="10"/>
  <c r="A2325" i="10"/>
  <c r="B2325" i="10"/>
  <c r="C2325" i="10"/>
  <c r="D2325" i="10"/>
  <c r="E2325" i="10"/>
  <c r="F2325" i="10"/>
  <c r="A2326" i="10"/>
  <c r="B2326" i="10"/>
  <c r="C2326" i="10"/>
  <c r="D2326" i="10"/>
  <c r="E2326" i="10"/>
  <c r="F2326" i="10"/>
  <c r="A2327" i="10"/>
  <c r="B2327" i="10"/>
  <c r="C2327" i="10"/>
  <c r="D2327" i="10"/>
  <c r="E2327" i="10"/>
  <c r="F2327" i="10"/>
  <c r="A2328" i="10"/>
  <c r="B2328" i="10"/>
  <c r="C2328" i="10"/>
  <c r="D2328" i="10"/>
  <c r="E2328" i="10"/>
  <c r="F2328" i="10"/>
  <c r="A2329" i="10"/>
  <c r="B2329" i="10"/>
  <c r="C2329" i="10"/>
  <c r="D2329" i="10"/>
  <c r="E2329" i="10"/>
  <c r="F2329" i="10"/>
  <c r="A2330" i="10"/>
  <c r="B2330" i="10"/>
  <c r="C2330" i="10"/>
  <c r="D2330" i="10"/>
  <c r="E2330" i="10"/>
  <c r="F2330" i="10"/>
  <c r="A2331" i="10"/>
  <c r="B2331" i="10"/>
  <c r="C2331" i="10"/>
  <c r="D2331" i="10"/>
  <c r="E2331" i="10"/>
  <c r="F2331" i="10"/>
  <c r="A2332" i="10"/>
  <c r="B2332" i="10"/>
  <c r="C2332" i="10"/>
  <c r="D2332" i="10"/>
  <c r="E2332" i="10"/>
  <c r="F2332" i="10"/>
  <c r="A2333" i="10"/>
  <c r="B2333" i="10"/>
  <c r="C2333" i="10"/>
  <c r="D2333" i="10"/>
  <c r="E2333" i="10"/>
  <c r="F2333" i="10"/>
  <c r="A2334" i="10"/>
  <c r="B2334" i="10"/>
  <c r="C2334" i="10"/>
  <c r="D2334" i="10"/>
  <c r="E2334" i="10"/>
  <c r="F2334" i="10"/>
  <c r="A2335" i="10"/>
  <c r="B2335" i="10"/>
  <c r="C2335" i="10"/>
  <c r="D2335" i="10"/>
  <c r="E2335" i="10"/>
  <c r="F2335" i="10"/>
  <c r="A2336" i="10"/>
  <c r="B2336" i="10"/>
  <c r="C2336" i="10"/>
  <c r="D2336" i="10"/>
  <c r="E2336" i="10"/>
  <c r="F2336" i="10"/>
  <c r="A2337" i="10"/>
  <c r="B2337" i="10"/>
  <c r="C2337" i="10"/>
  <c r="D2337" i="10"/>
  <c r="E2337" i="10"/>
  <c r="F2337" i="10"/>
  <c r="A2338" i="10"/>
  <c r="B2338" i="10"/>
  <c r="C2338" i="10"/>
  <c r="D2338" i="10"/>
  <c r="E2338" i="10"/>
  <c r="F2338" i="10"/>
  <c r="A2339" i="10"/>
  <c r="B2339" i="10"/>
  <c r="C2339" i="10"/>
  <c r="D2339" i="10"/>
  <c r="E2339" i="10"/>
  <c r="F2339" i="10"/>
  <c r="A2340" i="10"/>
  <c r="B2340" i="10"/>
  <c r="C2340" i="10"/>
  <c r="D2340" i="10"/>
  <c r="E2340" i="10"/>
  <c r="F2340" i="10"/>
  <c r="A2341" i="10"/>
  <c r="B2341" i="10"/>
  <c r="C2341" i="10"/>
  <c r="D2341" i="10"/>
  <c r="E2341" i="10"/>
  <c r="F2341" i="10"/>
  <c r="A2342" i="10"/>
  <c r="B2342" i="10"/>
  <c r="C2342" i="10"/>
  <c r="D2342" i="10"/>
  <c r="E2342" i="10"/>
  <c r="F2342" i="10"/>
  <c r="A2343" i="10"/>
  <c r="B2343" i="10"/>
  <c r="C2343" i="10"/>
  <c r="D2343" i="10"/>
  <c r="E2343" i="10"/>
  <c r="F2343" i="10"/>
  <c r="A2344" i="10"/>
  <c r="B2344" i="10"/>
  <c r="C2344" i="10"/>
  <c r="D2344" i="10"/>
  <c r="E2344" i="10"/>
  <c r="F2344" i="10"/>
  <c r="A2345" i="10"/>
  <c r="B2345" i="10"/>
  <c r="C2345" i="10"/>
  <c r="D2345" i="10"/>
  <c r="E2345" i="10"/>
  <c r="F2345" i="10"/>
  <c r="A2346" i="10"/>
  <c r="B2346" i="10"/>
  <c r="C2346" i="10"/>
  <c r="D2346" i="10"/>
  <c r="E2346" i="10"/>
  <c r="F2346" i="10"/>
  <c r="A2347" i="10"/>
  <c r="B2347" i="10"/>
  <c r="C2347" i="10"/>
  <c r="D2347" i="10"/>
  <c r="E2347" i="10"/>
  <c r="F2347" i="10"/>
  <c r="A2348" i="10"/>
  <c r="B2348" i="10"/>
  <c r="C2348" i="10"/>
  <c r="D2348" i="10"/>
  <c r="E2348" i="10"/>
  <c r="F2348" i="10"/>
  <c r="A2349" i="10"/>
  <c r="B2349" i="10"/>
  <c r="C2349" i="10"/>
  <c r="D2349" i="10"/>
  <c r="E2349" i="10"/>
  <c r="F2349" i="10"/>
  <c r="A2350" i="10"/>
  <c r="B2350" i="10"/>
  <c r="C2350" i="10"/>
  <c r="D2350" i="10"/>
  <c r="E2350" i="10"/>
  <c r="F2350" i="10"/>
  <c r="A2351" i="10"/>
  <c r="B2351" i="10"/>
  <c r="C2351" i="10"/>
  <c r="D2351" i="10"/>
  <c r="E2351" i="10"/>
  <c r="F2351" i="10"/>
  <c r="A2352" i="10"/>
  <c r="B2352" i="10"/>
  <c r="C2352" i="10"/>
  <c r="D2352" i="10"/>
  <c r="E2352" i="10"/>
  <c r="F2352" i="10"/>
  <c r="A2353" i="10"/>
  <c r="B2353" i="10"/>
  <c r="C2353" i="10"/>
  <c r="D2353" i="10"/>
  <c r="E2353" i="10"/>
  <c r="F2353" i="10"/>
  <c r="A2354" i="10"/>
  <c r="B2354" i="10"/>
  <c r="C2354" i="10"/>
  <c r="D2354" i="10"/>
  <c r="E2354" i="10"/>
  <c r="F2354" i="10"/>
  <c r="A2355" i="10"/>
  <c r="B2355" i="10"/>
  <c r="C2355" i="10"/>
  <c r="D2355" i="10"/>
  <c r="E2355" i="10"/>
  <c r="F2355" i="10"/>
  <c r="A2356" i="10"/>
  <c r="B2356" i="10"/>
  <c r="C2356" i="10"/>
  <c r="D2356" i="10"/>
  <c r="E2356" i="10"/>
  <c r="F2356" i="10"/>
  <c r="A2357" i="10"/>
  <c r="B2357" i="10"/>
  <c r="C2357" i="10"/>
  <c r="D2357" i="10"/>
  <c r="E2357" i="10"/>
  <c r="F2357" i="10"/>
  <c r="A2358" i="10"/>
  <c r="B2358" i="10"/>
  <c r="C2358" i="10"/>
  <c r="D2358" i="10"/>
  <c r="E2358" i="10"/>
  <c r="F2358" i="10"/>
  <c r="A2359" i="10"/>
  <c r="B2359" i="10"/>
  <c r="C2359" i="10"/>
  <c r="D2359" i="10"/>
  <c r="E2359" i="10"/>
  <c r="F2359" i="10"/>
  <c r="A2360" i="10"/>
  <c r="B2360" i="10"/>
  <c r="C2360" i="10"/>
  <c r="D2360" i="10"/>
  <c r="E2360" i="10"/>
  <c r="F2360" i="10"/>
  <c r="A2361" i="10"/>
  <c r="B2361" i="10"/>
  <c r="C2361" i="10"/>
  <c r="D2361" i="10"/>
  <c r="E2361" i="10"/>
  <c r="F2361" i="10"/>
  <c r="A2362" i="10"/>
  <c r="B2362" i="10"/>
  <c r="C2362" i="10"/>
  <c r="D2362" i="10"/>
  <c r="E2362" i="10"/>
  <c r="F2362" i="10"/>
  <c r="A2363" i="10"/>
  <c r="B2363" i="10"/>
  <c r="C2363" i="10"/>
  <c r="D2363" i="10"/>
  <c r="E2363" i="10"/>
  <c r="F2363" i="10"/>
  <c r="A2364" i="10"/>
  <c r="B2364" i="10"/>
  <c r="C2364" i="10"/>
  <c r="D2364" i="10"/>
  <c r="E2364" i="10"/>
  <c r="F2364" i="10"/>
  <c r="A2365" i="10"/>
  <c r="B2365" i="10"/>
  <c r="C2365" i="10"/>
  <c r="D2365" i="10"/>
  <c r="E2365" i="10"/>
  <c r="F2365" i="10"/>
  <c r="A2366" i="10"/>
  <c r="B2366" i="10"/>
  <c r="C2366" i="10"/>
  <c r="D2366" i="10"/>
  <c r="E2366" i="10"/>
  <c r="F2366" i="10"/>
  <c r="A2367" i="10"/>
  <c r="B2367" i="10"/>
  <c r="C2367" i="10"/>
  <c r="D2367" i="10"/>
  <c r="E2367" i="10"/>
  <c r="F2367" i="10"/>
  <c r="A2368" i="10"/>
  <c r="B2368" i="10"/>
  <c r="C2368" i="10"/>
  <c r="D2368" i="10"/>
  <c r="E2368" i="10"/>
  <c r="F2368" i="10"/>
  <c r="A2369" i="10"/>
  <c r="B2369" i="10"/>
  <c r="C2369" i="10"/>
  <c r="D2369" i="10"/>
  <c r="E2369" i="10"/>
  <c r="F2369" i="10"/>
  <c r="A2370" i="10"/>
  <c r="B2370" i="10"/>
  <c r="C2370" i="10"/>
  <c r="D2370" i="10"/>
  <c r="E2370" i="10"/>
  <c r="F2370" i="10"/>
  <c r="A2371" i="10"/>
  <c r="B2371" i="10"/>
  <c r="C2371" i="10"/>
  <c r="D2371" i="10"/>
  <c r="E2371" i="10"/>
  <c r="F2371" i="10"/>
  <c r="A2372" i="10"/>
  <c r="B2372" i="10"/>
  <c r="C2372" i="10"/>
  <c r="D2372" i="10"/>
  <c r="E2372" i="10"/>
  <c r="F2372" i="10"/>
  <c r="A2373" i="10"/>
  <c r="B2373" i="10"/>
  <c r="C2373" i="10"/>
  <c r="D2373" i="10"/>
  <c r="E2373" i="10"/>
  <c r="F2373" i="10"/>
  <c r="A2374" i="10"/>
  <c r="B2374" i="10"/>
  <c r="C2374" i="10"/>
  <c r="D2374" i="10"/>
  <c r="E2374" i="10"/>
  <c r="F2374" i="10"/>
  <c r="A2375" i="10"/>
  <c r="B2375" i="10"/>
  <c r="C2375" i="10"/>
  <c r="D2375" i="10"/>
  <c r="E2375" i="10"/>
  <c r="F2375" i="10"/>
  <c r="A2376" i="10"/>
  <c r="B2376" i="10"/>
  <c r="C2376" i="10"/>
  <c r="D2376" i="10"/>
  <c r="E2376" i="10"/>
  <c r="F2376" i="10"/>
  <c r="A2377" i="10"/>
  <c r="B2377" i="10"/>
  <c r="C2377" i="10"/>
  <c r="D2377" i="10"/>
  <c r="E2377" i="10"/>
  <c r="F2377" i="10"/>
  <c r="A2378" i="10"/>
  <c r="B2378" i="10"/>
  <c r="C2378" i="10"/>
  <c r="D2378" i="10"/>
  <c r="E2378" i="10"/>
  <c r="F2378" i="10"/>
  <c r="A2379" i="10"/>
  <c r="B2379" i="10"/>
  <c r="C2379" i="10"/>
  <c r="D2379" i="10"/>
  <c r="E2379" i="10"/>
  <c r="F2379" i="10"/>
  <c r="A2380" i="10"/>
  <c r="B2380" i="10"/>
  <c r="C2380" i="10"/>
  <c r="D2380" i="10"/>
  <c r="E2380" i="10"/>
  <c r="F2380" i="10"/>
  <c r="A2381" i="10"/>
  <c r="B2381" i="10"/>
  <c r="C2381" i="10"/>
  <c r="D2381" i="10"/>
  <c r="E2381" i="10"/>
  <c r="F2381" i="10"/>
  <c r="A2382" i="10"/>
  <c r="B2382" i="10"/>
  <c r="C2382" i="10"/>
  <c r="D2382" i="10"/>
  <c r="E2382" i="10"/>
  <c r="F2382" i="10"/>
  <c r="A2383" i="10"/>
  <c r="B2383" i="10"/>
  <c r="C2383" i="10"/>
  <c r="D2383" i="10"/>
  <c r="E2383" i="10"/>
  <c r="F2383" i="10"/>
  <c r="A2384" i="10"/>
  <c r="B2384" i="10"/>
  <c r="C2384" i="10"/>
  <c r="D2384" i="10"/>
  <c r="E2384" i="10"/>
  <c r="F2384" i="10"/>
  <c r="A2385" i="10"/>
  <c r="B2385" i="10"/>
  <c r="C2385" i="10"/>
  <c r="D2385" i="10"/>
  <c r="E2385" i="10"/>
  <c r="F2385" i="10"/>
  <c r="A2386" i="10"/>
  <c r="B2386" i="10"/>
  <c r="C2386" i="10"/>
  <c r="D2386" i="10"/>
  <c r="E2386" i="10"/>
  <c r="F2386" i="10"/>
  <c r="A2387" i="10"/>
  <c r="B2387" i="10"/>
  <c r="C2387" i="10"/>
  <c r="D2387" i="10"/>
  <c r="E2387" i="10"/>
  <c r="F2387" i="10"/>
  <c r="A2388" i="10"/>
  <c r="B2388" i="10"/>
  <c r="C2388" i="10"/>
  <c r="D2388" i="10"/>
  <c r="E2388" i="10"/>
  <c r="F2388" i="10"/>
  <c r="A2389" i="10"/>
  <c r="B2389" i="10"/>
  <c r="C2389" i="10"/>
  <c r="D2389" i="10"/>
  <c r="E2389" i="10"/>
  <c r="F2389" i="10"/>
  <c r="A2390" i="10"/>
  <c r="B2390" i="10"/>
  <c r="C2390" i="10"/>
  <c r="D2390" i="10"/>
  <c r="E2390" i="10"/>
  <c r="F2390" i="10"/>
  <c r="A2391" i="10"/>
  <c r="B2391" i="10"/>
  <c r="C2391" i="10"/>
  <c r="D2391" i="10"/>
  <c r="E2391" i="10"/>
  <c r="F2391" i="10"/>
  <c r="A2392" i="10"/>
  <c r="B2392" i="10"/>
  <c r="C2392" i="10"/>
  <c r="D2392" i="10"/>
  <c r="E2392" i="10"/>
  <c r="F2392" i="10"/>
  <c r="A2393" i="10"/>
  <c r="B2393" i="10"/>
  <c r="C2393" i="10"/>
  <c r="D2393" i="10"/>
  <c r="E2393" i="10"/>
  <c r="F2393" i="10"/>
  <c r="A2394" i="10"/>
  <c r="B2394" i="10"/>
  <c r="C2394" i="10"/>
  <c r="D2394" i="10"/>
  <c r="E2394" i="10"/>
  <c r="F2394" i="10"/>
  <c r="A2395" i="10"/>
  <c r="B2395" i="10"/>
  <c r="C2395" i="10"/>
  <c r="D2395" i="10"/>
  <c r="E2395" i="10"/>
  <c r="F2395" i="10"/>
  <c r="A2396" i="10"/>
  <c r="B2396" i="10"/>
  <c r="C2396" i="10"/>
  <c r="D2396" i="10"/>
  <c r="E2396" i="10"/>
  <c r="F2396" i="10"/>
  <c r="A2397" i="10"/>
  <c r="B2397" i="10"/>
  <c r="C2397" i="10"/>
  <c r="D2397" i="10"/>
  <c r="E2397" i="10"/>
  <c r="F2397" i="10"/>
  <c r="A2398" i="10"/>
  <c r="B2398" i="10"/>
  <c r="C2398" i="10"/>
  <c r="D2398" i="10"/>
  <c r="E2398" i="10"/>
  <c r="F2398" i="10"/>
  <c r="A2399" i="10"/>
  <c r="B2399" i="10"/>
  <c r="C2399" i="10"/>
  <c r="D2399" i="10"/>
  <c r="E2399" i="10"/>
  <c r="F2399" i="10"/>
  <c r="A2400" i="10"/>
  <c r="B2400" i="10"/>
  <c r="C2400" i="10"/>
  <c r="D2400" i="10"/>
  <c r="E2400" i="10"/>
  <c r="F2400" i="10"/>
  <c r="A2401" i="10"/>
  <c r="B2401" i="10"/>
  <c r="C2401" i="10"/>
  <c r="D2401" i="10"/>
  <c r="E2401" i="10"/>
  <c r="F2401" i="10"/>
  <c r="A2402" i="10"/>
  <c r="B2402" i="10"/>
  <c r="C2402" i="10"/>
  <c r="D2402" i="10"/>
  <c r="E2402" i="10"/>
  <c r="F2402" i="10"/>
  <c r="A2403" i="10"/>
  <c r="B2403" i="10"/>
  <c r="C2403" i="10"/>
  <c r="D2403" i="10"/>
  <c r="E2403" i="10"/>
  <c r="F2403" i="10"/>
  <c r="A2404" i="10"/>
  <c r="B2404" i="10"/>
  <c r="C2404" i="10"/>
  <c r="D2404" i="10"/>
  <c r="E2404" i="10"/>
  <c r="F2404" i="10"/>
  <c r="A2405" i="10"/>
  <c r="B2405" i="10"/>
  <c r="C2405" i="10"/>
  <c r="D2405" i="10"/>
  <c r="E2405" i="10"/>
  <c r="F2405" i="10"/>
  <c r="A2406" i="10"/>
  <c r="B2406" i="10"/>
  <c r="C2406" i="10"/>
  <c r="D2406" i="10"/>
  <c r="E2406" i="10"/>
  <c r="F2406" i="10"/>
  <c r="A2407" i="10"/>
  <c r="B2407" i="10"/>
  <c r="C2407" i="10"/>
  <c r="D2407" i="10"/>
  <c r="E2407" i="10"/>
  <c r="F2407" i="10"/>
  <c r="A2408" i="10"/>
  <c r="B2408" i="10"/>
  <c r="C2408" i="10"/>
  <c r="D2408" i="10"/>
  <c r="E2408" i="10"/>
  <c r="F2408" i="10"/>
  <c r="A2409" i="10"/>
  <c r="B2409" i="10"/>
  <c r="C2409" i="10"/>
  <c r="D2409" i="10"/>
  <c r="E2409" i="10"/>
  <c r="F2409" i="10"/>
  <c r="A2410" i="10"/>
  <c r="B2410" i="10"/>
  <c r="C2410" i="10"/>
  <c r="D2410" i="10"/>
  <c r="E2410" i="10"/>
  <c r="F2410" i="10"/>
  <c r="A2411" i="10"/>
  <c r="B2411" i="10"/>
  <c r="C2411" i="10"/>
  <c r="D2411" i="10"/>
  <c r="E2411" i="10"/>
  <c r="F2411" i="10"/>
  <c r="A2412" i="10"/>
  <c r="B2412" i="10"/>
  <c r="C2412" i="10"/>
  <c r="D2412" i="10"/>
  <c r="E2412" i="10"/>
  <c r="F2412" i="10"/>
  <c r="A2413" i="10"/>
  <c r="B2413" i="10"/>
  <c r="C2413" i="10"/>
  <c r="D2413" i="10"/>
  <c r="E2413" i="10"/>
  <c r="F2413" i="10"/>
  <c r="A2414" i="10"/>
  <c r="B2414" i="10"/>
  <c r="C2414" i="10"/>
  <c r="D2414" i="10"/>
  <c r="E2414" i="10"/>
  <c r="F2414" i="10"/>
  <c r="A2415" i="10"/>
  <c r="B2415" i="10"/>
  <c r="C2415" i="10"/>
  <c r="D2415" i="10"/>
  <c r="E2415" i="10"/>
  <c r="F2415" i="10"/>
  <c r="A2416" i="10"/>
  <c r="B2416" i="10"/>
  <c r="C2416" i="10"/>
  <c r="D2416" i="10"/>
  <c r="E2416" i="10"/>
  <c r="F2416" i="10"/>
  <c r="A2417" i="10"/>
  <c r="B2417" i="10"/>
  <c r="C2417" i="10"/>
  <c r="D2417" i="10"/>
  <c r="E2417" i="10"/>
  <c r="F2417" i="10"/>
  <c r="A2418" i="10"/>
  <c r="B2418" i="10"/>
  <c r="C2418" i="10"/>
  <c r="D2418" i="10"/>
  <c r="E2418" i="10"/>
  <c r="F2418" i="10"/>
  <c r="A2419" i="10"/>
  <c r="B2419" i="10"/>
  <c r="C2419" i="10"/>
  <c r="D2419" i="10"/>
  <c r="E2419" i="10"/>
  <c r="F2419" i="10"/>
  <c r="A2420" i="10"/>
  <c r="B2420" i="10"/>
  <c r="C2420" i="10"/>
  <c r="D2420" i="10"/>
  <c r="E2420" i="10"/>
  <c r="F2420" i="10"/>
  <c r="A2421" i="10"/>
  <c r="B2421" i="10"/>
  <c r="C2421" i="10"/>
  <c r="D2421" i="10"/>
  <c r="E2421" i="10"/>
  <c r="F2421" i="10"/>
  <c r="A2422" i="10"/>
  <c r="B2422" i="10"/>
  <c r="C2422" i="10"/>
  <c r="D2422" i="10"/>
  <c r="E2422" i="10"/>
  <c r="F2422" i="10"/>
  <c r="A2423" i="10"/>
  <c r="B2423" i="10"/>
  <c r="C2423" i="10"/>
  <c r="D2423" i="10"/>
  <c r="E2423" i="10"/>
  <c r="F2423" i="10"/>
  <c r="A2424" i="10"/>
  <c r="B2424" i="10"/>
  <c r="C2424" i="10"/>
  <c r="D2424" i="10"/>
  <c r="E2424" i="10"/>
  <c r="F2424" i="10"/>
  <c r="A2425" i="10"/>
  <c r="B2425" i="10"/>
  <c r="C2425" i="10"/>
  <c r="D2425" i="10"/>
  <c r="E2425" i="10"/>
  <c r="F2425" i="10"/>
  <c r="A2426" i="10"/>
  <c r="B2426" i="10"/>
  <c r="C2426" i="10"/>
  <c r="D2426" i="10"/>
  <c r="E2426" i="10"/>
  <c r="F2426" i="10"/>
  <c r="A2427" i="10"/>
  <c r="B2427" i="10"/>
  <c r="C2427" i="10"/>
  <c r="D2427" i="10"/>
  <c r="E2427" i="10"/>
  <c r="F2427" i="10"/>
  <c r="A2428" i="10"/>
  <c r="B2428" i="10"/>
  <c r="C2428" i="10"/>
  <c r="D2428" i="10"/>
  <c r="E2428" i="10"/>
  <c r="F2428" i="10"/>
  <c r="A2429" i="10"/>
  <c r="B2429" i="10"/>
  <c r="C2429" i="10"/>
  <c r="D2429" i="10"/>
  <c r="E2429" i="10"/>
  <c r="F2429" i="10"/>
  <c r="A2430" i="10"/>
  <c r="B2430" i="10"/>
  <c r="C2430" i="10"/>
  <c r="D2430" i="10"/>
  <c r="E2430" i="10"/>
  <c r="F2430" i="10"/>
  <c r="A2431" i="10"/>
  <c r="B2431" i="10"/>
  <c r="C2431" i="10"/>
  <c r="D2431" i="10"/>
  <c r="E2431" i="10"/>
  <c r="F2431" i="10"/>
  <c r="A2432" i="10"/>
  <c r="B2432" i="10"/>
  <c r="C2432" i="10"/>
  <c r="D2432" i="10"/>
  <c r="E2432" i="10"/>
  <c r="F2432" i="10"/>
  <c r="A2433" i="10"/>
  <c r="B2433" i="10"/>
  <c r="C2433" i="10"/>
  <c r="D2433" i="10"/>
  <c r="E2433" i="10"/>
  <c r="F2433" i="10"/>
  <c r="A2434" i="10"/>
  <c r="B2434" i="10"/>
  <c r="C2434" i="10"/>
  <c r="D2434" i="10"/>
  <c r="E2434" i="10"/>
  <c r="F2434" i="10"/>
  <c r="A2435" i="10"/>
  <c r="B2435" i="10"/>
  <c r="C2435" i="10"/>
  <c r="D2435" i="10"/>
  <c r="E2435" i="10"/>
  <c r="F2435" i="10"/>
  <c r="A2436" i="10"/>
  <c r="B2436" i="10"/>
  <c r="C2436" i="10"/>
  <c r="D2436" i="10"/>
  <c r="E2436" i="10"/>
  <c r="F2436" i="10"/>
  <c r="A2437" i="10"/>
  <c r="B2437" i="10"/>
  <c r="C2437" i="10"/>
  <c r="D2437" i="10"/>
  <c r="E2437" i="10"/>
  <c r="F2437" i="10"/>
  <c r="A2438" i="10"/>
  <c r="B2438" i="10"/>
  <c r="C2438" i="10"/>
  <c r="D2438" i="10"/>
  <c r="E2438" i="10"/>
  <c r="F2438" i="10"/>
  <c r="A2439" i="10"/>
  <c r="B2439" i="10"/>
  <c r="C2439" i="10"/>
  <c r="D2439" i="10"/>
  <c r="E2439" i="10"/>
  <c r="F2439" i="10"/>
  <c r="A2440" i="10"/>
  <c r="B2440" i="10"/>
  <c r="C2440" i="10"/>
  <c r="D2440" i="10"/>
  <c r="E2440" i="10"/>
  <c r="F2440" i="10"/>
  <c r="A2441" i="10"/>
  <c r="B2441" i="10"/>
  <c r="C2441" i="10"/>
  <c r="D2441" i="10"/>
  <c r="E2441" i="10"/>
  <c r="F2441" i="10"/>
  <c r="A2442" i="10"/>
  <c r="B2442" i="10"/>
  <c r="C2442" i="10"/>
  <c r="D2442" i="10"/>
  <c r="E2442" i="10"/>
  <c r="F2442" i="10"/>
  <c r="A2443" i="10"/>
  <c r="B2443" i="10"/>
  <c r="C2443" i="10"/>
  <c r="D2443" i="10"/>
  <c r="E2443" i="10"/>
  <c r="F2443" i="10"/>
  <c r="A2444" i="10"/>
  <c r="B2444" i="10"/>
  <c r="C2444" i="10"/>
  <c r="D2444" i="10"/>
  <c r="E2444" i="10"/>
  <c r="F2444" i="10"/>
  <c r="A2445" i="10"/>
  <c r="B2445" i="10"/>
  <c r="C2445" i="10"/>
  <c r="D2445" i="10"/>
  <c r="E2445" i="10"/>
  <c r="F2445" i="10"/>
  <c r="A2446" i="10"/>
  <c r="B2446" i="10"/>
  <c r="C2446" i="10"/>
  <c r="D2446" i="10"/>
  <c r="E2446" i="10"/>
  <c r="F2446" i="10"/>
  <c r="A2447" i="10"/>
  <c r="B2447" i="10"/>
  <c r="C2447" i="10"/>
  <c r="D2447" i="10"/>
  <c r="E2447" i="10"/>
  <c r="F2447" i="10"/>
  <c r="A2448" i="10"/>
  <c r="B2448" i="10"/>
  <c r="C2448" i="10"/>
  <c r="D2448" i="10"/>
  <c r="E2448" i="10"/>
  <c r="F2448" i="10"/>
  <c r="A2449" i="10"/>
  <c r="B2449" i="10"/>
  <c r="C2449" i="10"/>
  <c r="D2449" i="10"/>
  <c r="E2449" i="10"/>
  <c r="F2449" i="10"/>
  <c r="A2450" i="10"/>
  <c r="B2450" i="10"/>
  <c r="C2450" i="10"/>
  <c r="D2450" i="10"/>
  <c r="E2450" i="10"/>
  <c r="F2450" i="10"/>
  <c r="A2451" i="10"/>
  <c r="B2451" i="10"/>
  <c r="C2451" i="10"/>
  <c r="D2451" i="10"/>
  <c r="E2451" i="10"/>
  <c r="F2451" i="10"/>
  <c r="A2452" i="10"/>
  <c r="B2452" i="10"/>
  <c r="C2452" i="10"/>
  <c r="D2452" i="10"/>
  <c r="E2452" i="10"/>
  <c r="F2452" i="10"/>
  <c r="A2453" i="10"/>
  <c r="B2453" i="10"/>
  <c r="C2453" i="10"/>
  <c r="D2453" i="10"/>
  <c r="E2453" i="10"/>
  <c r="F2453" i="10"/>
  <c r="A2454" i="10"/>
  <c r="B2454" i="10"/>
  <c r="C2454" i="10"/>
  <c r="D2454" i="10"/>
  <c r="E2454" i="10"/>
  <c r="F2454" i="10"/>
  <c r="A2455" i="10"/>
  <c r="B2455" i="10"/>
  <c r="C2455" i="10"/>
  <c r="D2455" i="10"/>
  <c r="E2455" i="10"/>
  <c r="F2455" i="10"/>
  <c r="A2456" i="10"/>
  <c r="B2456" i="10"/>
  <c r="C2456" i="10"/>
  <c r="D2456" i="10"/>
  <c r="E2456" i="10"/>
  <c r="F2456" i="10"/>
  <c r="A2457" i="10"/>
  <c r="B2457" i="10"/>
  <c r="C2457" i="10"/>
  <c r="D2457" i="10"/>
  <c r="E2457" i="10"/>
  <c r="F2457" i="10"/>
  <c r="A2458" i="10"/>
  <c r="B2458" i="10"/>
  <c r="C2458" i="10"/>
  <c r="D2458" i="10"/>
  <c r="E2458" i="10"/>
  <c r="F2458" i="10"/>
  <c r="A2459" i="10"/>
  <c r="B2459" i="10"/>
  <c r="C2459" i="10"/>
  <c r="D2459" i="10"/>
  <c r="E2459" i="10"/>
  <c r="F2459" i="10"/>
  <c r="A2460" i="10"/>
  <c r="B2460" i="10"/>
  <c r="C2460" i="10"/>
  <c r="D2460" i="10"/>
  <c r="E2460" i="10"/>
  <c r="F2460" i="10"/>
  <c r="A2461" i="10"/>
  <c r="B2461" i="10"/>
  <c r="C2461" i="10"/>
  <c r="D2461" i="10"/>
  <c r="E2461" i="10"/>
  <c r="F2461" i="10"/>
  <c r="A2462" i="10"/>
  <c r="B2462" i="10"/>
  <c r="C2462" i="10"/>
  <c r="D2462" i="10"/>
  <c r="E2462" i="10"/>
  <c r="F2462" i="10"/>
  <c r="A2463" i="10"/>
  <c r="B2463" i="10"/>
  <c r="C2463" i="10"/>
  <c r="D2463" i="10"/>
  <c r="E2463" i="10"/>
  <c r="F2463" i="10"/>
  <c r="A2464" i="10"/>
  <c r="B2464" i="10"/>
  <c r="C2464" i="10"/>
  <c r="D2464" i="10"/>
  <c r="E2464" i="10"/>
  <c r="F2464" i="10"/>
  <c r="A2465" i="10"/>
  <c r="B2465" i="10"/>
  <c r="C2465" i="10"/>
  <c r="D2465" i="10"/>
  <c r="E2465" i="10"/>
  <c r="F2465" i="10"/>
  <c r="A2466" i="10"/>
  <c r="B2466" i="10"/>
  <c r="C2466" i="10"/>
  <c r="D2466" i="10"/>
  <c r="E2466" i="10"/>
  <c r="F2466" i="10"/>
  <c r="A2467" i="10"/>
  <c r="B2467" i="10"/>
  <c r="C2467" i="10"/>
  <c r="D2467" i="10"/>
  <c r="E2467" i="10"/>
  <c r="F2467" i="10"/>
  <c r="A2468" i="10"/>
  <c r="B2468" i="10"/>
  <c r="C2468" i="10"/>
  <c r="D2468" i="10"/>
  <c r="E2468" i="10"/>
  <c r="F2468" i="10"/>
  <c r="A2469" i="10"/>
  <c r="B2469" i="10"/>
  <c r="C2469" i="10"/>
  <c r="D2469" i="10"/>
  <c r="E2469" i="10"/>
  <c r="F2469" i="10"/>
  <c r="A2470" i="10"/>
  <c r="B2470" i="10"/>
  <c r="C2470" i="10"/>
  <c r="D2470" i="10"/>
  <c r="E2470" i="10"/>
  <c r="F2470" i="10"/>
  <c r="A2471" i="10"/>
  <c r="B2471" i="10"/>
  <c r="C2471" i="10"/>
  <c r="D2471" i="10"/>
  <c r="E2471" i="10"/>
  <c r="F2471" i="10"/>
  <c r="A2472" i="10"/>
  <c r="B2472" i="10"/>
  <c r="C2472" i="10"/>
  <c r="D2472" i="10"/>
  <c r="E2472" i="10"/>
  <c r="F2472" i="10"/>
  <c r="A2473" i="10"/>
  <c r="B2473" i="10"/>
  <c r="C2473" i="10"/>
  <c r="D2473" i="10"/>
  <c r="E2473" i="10"/>
  <c r="F2473" i="10"/>
  <c r="A2474" i="10"/>
  <c r="B2474" i="10"/>
  <c r="C2474" i="10"/>
  <c r="D2474" i="10"/>
  <c r="E2474" i="10"/>
  <c r="F2474" i="10"/>
  <c r="A2475" i="10"/>
  <c r="B2475" i="10"/>
  <c r="C2475" i="10"/>
  <c r="D2475" i="10"/>
  <c r="E2475" i="10"/>
  <c r="F2475" i="10"/>
  <c r="A2476" i="10"/>
  <c r="B2476" i="10"/>
  <c r="C2476" i="10"/>
  <c r="D2476" i="10"/>
  <c r="E2476" i="10"/>
  <c r="F2476" i="10"/>
  <c r="A2477" i="10"/>
  <c r="B2477" i="10"/>
  <c r="C2477" i="10"/>
  <c r="D2477" i="10"/>
  <c r="E2477" i="10"/>
  <c r="F2477" i="10"/>
  <c r="A2478" i="10"/>
  <c r="B2478" i="10"/>
  <c r="C2478" i="10"/>
  <c r="D2478" i="10"/>
  <c r="E2478" i="10"/>
  <c r="F2478" i="10"/>
  <c r="A2479" i="10"/>
  <c r="B2479" i="10"/>
  <c r="C2479" i="10"/>
  <c r="D2479" i="10"/>
  <c r="E2479" i="10"/>
  <c r="F2479" i="10"/>
  <c r="A2480" i="10"/>
  <c r="B2480" i="10"/>
  <c r="C2480" i="10"/>
  <c r="D2480" i="10"/>
  <c r="E2480" i="10"/>
  <c r="F2480" i="10"/>
  <c r="A2481" i="10"/>
  <c r="B2481" i="10"/>
  <c r="C2481" i="10"/>
  <c r="D2481" i="10"/>
  <c r="E2481" i="10"/>
  <c r="F2481" i="10"/>
  <c r="A2482" i="10"/>
  <c r="B2482" i="10"/>
  <c r="C2482" i="10"/>
  <c r="D2482" i="10"/>
  <c r="E2482" i="10"/>
  <c r="F2482" i="10"/>
  <c r="A2483" i="10"/>
  <c r="B2483" i="10"/>
  <c r="C2483" i="10"/>
  <c r="D2483" i="10"/>
  <c r="E2483" i="10"/>
  <c r="F2483" i="10"/>
  <c r="A2484" i="10"/>
  <c r="B2484" i="10"/>
  <c r="C2484" i="10"/>
  <c r="D2484" i="10"/>
  <c r="E2484" i="10"/>
  <c r="F2484" i="10"/>
  <c r="A2485" i="10"/>
  <c r="B2485" i="10"/>
  <c r="C2485" i="10"/>
  <c r="D2485" i="10"/>
  <c r="E2485" i="10"/>
  <c r="F2485" i="10"/>
  <c r="A2486" i="10"/>
  <c r="B2486" i="10"/>
  <c r="C2486" i="10"/>
  <c r="D2486" i="10"/>
  <c r="E2486" i="10"/>
  <c r="F2486" i="10"/>
  <c r="A2487" i="10"/>
  <c r="B2487" i="10"/>
  <c r="C2487" i="10"/>
  <c r="D2487" i="10"/>
  <c r="E2487" i="10"/>
  <c r="F2487" i="10"/>
  <c r="A2488" i="10"/>
  <c r="B2488" i="10"/>
  <c r="C2488" i="10"/>
  <c r="D2488" i="10"/>
  <c r="E2488" i="10"/>
  <c r="F2488" i="10"/>
  <c r="A2489" i="10"/>
  <c r="B2489" i="10"/>
  <c r="C2489" i="10"/>
  <c r="D2489" i="10"/>
  <c r="E2489" i="10"/>
  <c r="F2489" i="10"/>
  <c r="A2490" i="10"/>
  <c r="B2490" i="10"/>
  <c r="C2490" i="10"/>
  <c r="D2490" i="10"/>
  <c r="E2490" i="10"/>
  <c r="F2490" i="10"/>
  <c r="A2491" i="10"/>
  <c r="B2491" i="10"/>
  <c r="C2491" i="10"/>
  <c r="D2491" i="10"/>
  <c r="E2491" i="10"/>
  <c r="F2491" i="10"/>
  <c r="A2492" i="10"/>
  <c r="B2492" i="10"/>
  <c r="C2492" i="10"/>
  <c r="D2492" i="10"/>
  <c r="E2492" i="10"/>
  <c r="F2492" i="10"/>
  <c r="A2493" i="10"/>
  <c r="B2493" i="10"/>
  <c r="C2493" i="10"/>
  <c r="D2493" i="10"/>
  <c r="E2493" i="10"/>
  <c r="F2493" i="10"/>
  <c r="A2494" i="10"/>
  <c r="B2494" i="10"/>
  <c r="C2494" i="10"/>
  <c r="D2494" i="10"/>
  <c r="E2494" i="10"/>
  <c r="F2494" i="10"/>
  <c r="A2495" i="10"/>
  <c r="B2495" i="10"/>
  <c r="C2495" i="10"/>
  <c r="D2495" i="10"/>
  <c r="E2495" i="10"/>
  <c r="F2495" i="10"/>
  <c r="A2496" i="10"/>
  <c r="B2496" i="10"/>
  <c r="C2496" i="10"/>
  <c r="D2496" i="10"/>
  <c r="E2496" i="10"/>
  <c r="F2496" i="10"/>
  <c r="A2497" i="10"/>
  <c r="B2497" i="10"/>
  <c r="C2497" i="10"/>
  <c r="D2497" i="10"/>
  <c r="E2497" i="10"/>
  <c r="F2497" i="10"/>
  <c r="A2498" i="10"/>
  <c r="B2498" i="10"/>
  <c r="C2498" i="10"/>
  <c r="D2498" i="10"/>
  <c r="E2498" i="10"/>
  <c r="F2498" i="10"/>
  <c r="A2499" i="10"/>
  <c r="B2499" i="10"/>
  <c r="C2499" i="10"/>
  <c r="D2499" i="10"/>
  <c r="E2499" i="10"/>
  <c r="F2499" i="10"/>
  <c r="A2500" i="10"/>
  <c r="B2500" i="10"/>
  <c r="C2500" i="10"/>
  <c r="D2500" i="10"/>
  <c r="E2500" i="10"/>
  <c r="F2500" i="10"/>
  <c r="A2501" i="10"/>
  <c r="B2501" i="10"/>
  <c r="C2501" i="10"/>
  <c r="D2501" i="10"/>
  <c r="E2501" i="10"/>
  <c r="F2501" i="10"/>
  <c r="A2502" i="10"/>
  <c r="B2502" i="10"/>
  <c r="C2502" i="10"/>
  <c r="D2502" i="10"/>
  <c r="E2502" i="10"/>
  <c r="F2502" i="10"/>
  <c r="A2503" i="10"/>
  <c r="B2503" i="10"/>
  <c r="C2503" i="10"/>
  <c r="D2503" i="10"/>
  <c r="E2503" i="10"/>
  <c r="F2503" i="10"/>
  <c r="A2504" i="10"/>
  <c r="B2504" i="10"/>
  <c r="C2504" i="10"/>
  <c r="D2504" i="10"/>
  <c r="E2504" i="10"/>
  <c r="F2504" i="10"/>
  <c r="A2505" i="10"/>
  <c r="B2505" i="10"/>
  <c r="C2505" i="10"/>
  <c r="D2505" i="10"/>
  <c r="E2505" i="10"/>
  <c r="F2505" i="10"/>
  <c r="A2506" i="10"/>
  <c r="B2506" i="10"/>
  <c r="C2506" i="10"/>
  <c r="D2506" i="10"/>
  <c r="E2506" i="10"/>
  <c r="F2506" i="10"/>
  <c r="A2507" i="10"/>
  <c r="B2507" i="10"/>
  <c r="C2507" i="10"/>
  <c r="D2507" i="10"/>
  <c r="E2507" i="10"/>
  <c r="F2507" i="10"/>
  <c r="A2508" i="10"/>
  <c r="B2508" i="10"/>
  <c r="C2508" i="10"/>
  <c r="D2508" i="10"/>
  <c r="E2508" i="10"/>
  <c r="F2508" i="10"/>
  <c r="A2509" i="10"/>
  <c r="B2509" i="10"/>
  <c r="C2509" i="10"/>
  <c r="D2509" i="10"/>
  <c r="E2509" i="10"/>
  <c r="F2509" i="10"/>
  <c r="A2510" i="10"/>
  <c r="B2510" i="10"/>
  <c r="C2510" i="10"/>
  <c r="D2510" i="10"/>
  <c r="E2510" i="10"/>
  <c r="F2510" i="10"/>
  <c r="A2511" i="10"/>
  <c r="B2511" i="10"/>
  <c r="C2511" i="10"/>
  <c r="D2511" i="10"/>
  <c r="E2511" i="10"/>
  <c r="F2511" i="10"/>
  <c r="A2512" i="10"/>
  <c r="B2512" i="10"/>
  <c r="C2512" i="10"/>
  <c r="D2512" i="10"/>
  <c r="E2512" i="10"/>
  <c r="F2512" i="10"/>
  <c r="A2513" i="10"/>
  <c r="B2513" i="10"/>
  <c r="C2513" i="10"/>
  <c r="D2513" i="10"/>
  <c r="E2513" i="10"/>
  <c r="F2513" i="10"/>
  <c r="A2514" i="10"/>
  <c r="B2514" i="10"/>
  <c r="C2514" i="10"/>
  <c r="D2514" i="10"/>
  <c r="E2514" i="10"/>
  <c r="F2514" i="10"/>
  <c r="A2515" i="10"/>
  <c r="B2515" i="10"/>
  <c r="C2515" i="10"/>
  <c r="D2515" i="10"/>
  <c r="E2515" i="10"/>
  <c r="F2515" i="10"/>
  <c r="A2516" i="10"/>
  <c r="B2516" i="10"/>
  <c r="C2516" i="10"/>
  <c r="D2516" i="10"/>
  <c r="E2516" i="10"/>
  <c r="F2516" i="10"/>
  <c r="A2517" i="10"/>
  <c r="B2517" i="10"/>
  <c r="C2517" i="10"/>
  <c r="D2517" i="10"/>
  <c r="E2517" i="10"/>
  <c r="F2517" i="10"/>
  <c r="A2518" i="10"/>
  <c r="B2518" i="10"/>
  <c r="C2518" i="10"/>
  <c r="D2518" i="10"/>
  <c r="E2518" i="10"/>
  <c r="F2518" i="10"/>
  <c r="A2519" i="10"/>
  <c r="B2519" i="10"/>
  <c r="C2519" i="10"/>
  <c r="D2519" i="10"/>
  <c r="E2519" i="10"/>
  <c r="F2519" i="10"/>
  <c r="A2520" i="10"/>
  <c r="B2520" i="10"/>
  <c r="C2520" i="10"/>
  <c r="D2520" i="10"/>
  <c r="E2520" i="10"/>
  <c r="F2520" i="10"/>
  <c r="A2521" i="10"/>
  <c r="B2521" i="10"/>
  <c r="C2521" i="10"/>
  <c r="D2521" i="10"/>
  <c r="E2521" i="10"/>
  <c r="F2521" i="10"/>
  <c r="A2522" i="10"/>
  <c r="B2522" i="10"/>
  <c r="C2522" i="10"/>
  <c r="D2522" i="10"/>
  <c r="E2522" i="10"/>
  <c r="F2522" i="10"/>
  <c r="A2523" i="10"/>
  <c r="B2523" i="10"/>
  <c r="C2523" i="10"/>
  <c r="D2523" i="10"/>
  <c r="E2523" i="10"/>
  <c r="F2523" i="10"/>
  <c r="A2524" i="10"/>
  <c r="B2524" i="10"/>
  <c r="C2524" i="10"/>
  <c r="D2524" i="10"/>
  <c r="E2524" i="10"/>
  <c r="F2524" i="10"/>
  <c r="A2525" i="10"/>
  <c r="B2525" i="10"/>
  <c r="C2525" i="10"/>
  <c r="D2525" i="10"/>
  <c r="E2525" i="10"/>
  <c r="F2525" i="10"/>
  <c r="A2526" i="10"/>
  <c r="B2526" i="10"/>
  <c r="C2526" i="10"/>
  <c r="D2526" i="10"/>
  <c r="E2526" i="10"/>
  <c r="F2526" i="10"/>
  <c r="A2527" i="10"/>
  <c r="B2527" i="10"/>
  <c r="C2527" i="10"/>
  <c r="D2527" i="10"/>
  <c r="E2527" i="10"/>
  <c r="F2527" i="10"/>
  <c r="A2528" i="10"/>
  <c r="B2528" i="10"/>
  <c r="C2528" i="10"/>
  <c r="D2528" i="10"/>
  <c r="E2528" i="10"/>
  <c r="F2528" i="10"/>
  <c r="A2529" i="10"/>
  <c r="B2529" i="10"/>
  <c r="C2529" i="10"/>
  <c r="D2529" i="10"/>
  <c r="E2529" i="10"/>
  <c r="F2529" i="10"/>
  <c r="A2530" i="10"/>
  <c r="B2530" i="10"/>
  <c r="C2530" i="10"/>
  <c r="D2530" i="10"/>
  <c r="E2530" i="10"/>
  <c r="F2530" i="10"/>
  <c r="A2531" i="10"/>
  <c r="B2531" i="10"/>
  <c r="C2531" i="10"/>
  <c r="D2531" i="10"/>
  <c r="E2531" i="10"/>
  <c r="F2531" i="10"/>
  <c r="A2532" i="10"/>
  <c r="B2532" i="10"/>
  <c r="C2532" i="10"/>
  <c r="D2532" i="10"/>
  <c r="E2532" i="10"/>
  <c r="F2532" i="10"/>
  <c r="A2533" i="10"/>
  <c r="B2533" i="10"/>
  <c r="C2533" i="10"/>
  <c r="D2533" i="10"/>
  <c r="E2533" i="10"/>
  <c r="F2533" i="10"/>
  <c r="A2534" i="10"/>
  <c r="B2534" i="10"/>
  <c r="C2534" i="10"/>
  <c r="D2534" i="10"/>
  <c r="E2534" i="10"/>
  <c r="F2534" i="10"/>
  <c r="A2535" i="10"/>
  <c r="B2535" i="10"/>
  <c r="C2535" i="10"/>
  <c r="D2535" i="10"/>
  <c r="E2535" i="10"/>
  <c r="F2535" i="10"/>
  <c r="A2536" i="10"/>
  <c r="B2536" i="10"/>
  <c r="C2536" i="10"/>
  <c r="D2536" i="10"/>
  <c r="E2536" i="10"/>
  <c r="F2536" i="10"/>
  <c r="A2537" i="10"/>
  <c r="B2537" i="10"/>
  <c r="C2537" i="10"/>
  <c r="D2537" i="10"/>
  <c r="E2537" i="10"/>
  <c r="F2537" i="10"/>
  <c r="A2538" i="10"/>
  <c r="B2538" i="10"/>
  <c r="C2538" i="10"/>
  <c r="D2538" i="10"/>
  <c r="E2538" i="10"/>
  <c r="F2538" i="10"/>
  <c r="A2539" i="10"/>
  <c r="B2539" i="10"/>
  <c r="C2539" i="10"/>
  <c r="D2539" i="10"/>
  <c r="E2539" i="10"/>
  <c r="F2539" i="10"/>
  <c r="A2540" i="10"/>
  <c r="B2540" i="10"/>
  <c r="C2540" i="10"/>
  <c r="D2540" i="10"/>
  <c r="E2540" i="10"/>
  <c r="F2540" i="10"/>
  <c r="A2541" i="10"/>
  <c r="B2541" i="10"/>
  <c r="C2541" i="10"/>
  <c r="D2541" i="10"/>
  <c r="E2541" i="10"/>
  <c r="F2541" i="10"/>
  <c r="A2542" i="10"/>
  <c r="B2542" i="10"/>
  <c r="C2542" i="10"/>
  <c r="D2542" i="10"/>
  <c r="E2542" i="10"/>
  <c r="F2542" i="10"/>
  <c r="A2543" i="10"/>
  <c r="B2543" i="10"/>
  <c r="C2543" i="10"/>
  <c r="D2543" i="10"/>
  <c r="E2543" i="10"/>
  <c r="F2543" i="10"/>
  <c r="A2544" i="10"/>
  <c r="B2544" i="10"/>
  <c r="C2544" i="10"/>
  <c r="D2544" i="10"/>
  <c r="E2544" i="10"/>
  <c r="F2544" i="10"/>
  <c r="A2545" i="10"/>
  <c r="B2545" i="10"/>
  <c r="C2545" i="10"/>
  <c r="D2545" i="10"/>
  <c r="E2545" i="10"/>
  <c r="F2545" i="10"/>
  <c r="A2546" i="10"/>
  <c r="B2546" i="10"/>
  <c r="C2546" i="10"/>
  <c r="D2546" i="10"/>
  <c r="E2546" i="10"/>
  <c r="F2546" i="10"/>
  <c r="A2547" i="10"/>
  <c r="B2547" i="10"/>
  <c r="C2547" i="10"/>
  <c r="D2547" i="10"/>
  <c r="E2547" i="10"/>
  <c r="F2547" i="10"/>
  <c r="A2548" i="10"/>
  <c r="B2548" i="10"/>
  <c r="C2548" i="10"/>
  <c r="D2548" i="10"/>
  <c r="E2548" i="10"/>
  <c r="F2548" i="10"/>
  <c r="A2549" i="10"/>
  <c r="B2549" i="10"/>
  <c r="C2549" i="10"/>
  <c r="D2549" i="10"/>
  <c r="E2549" i="10"/>
  <c r="F2549" i="10"/>
  <c r="A2550" i="10"/>
  <c r="B2550" i="10"/>
  <c r="C2550" i="10"/>
  <c r="D2550" i="10"/>
  <c r="E2550" i="10"/>
  <c r="F2550" i="10"/>
  <c r="A2551" i="10"/>
  <c r="B2551" i="10"/>
  <c r="C2551" i="10"/>
  <c r="D2551" i="10"/>
  <c r="E2551" i="10"/>
  <c r="F2551" i="10"/>
  <c r="A2552" i="10"/>
  <c r="B2552" i="10"/>
  <c r="C2552" i="10"/>
  <c r="D2552" i="10"/>
  <c r="E2552" i="10"/>
  <c r="F2552" i="10"/>
  <c r="A2553" i="10"/>
  <c r="B2553" i="10"/>
  <c r="C2553" i="10"/>
  <c r="D2553" i="10"/>
  <c r="E2553" i="10"/>
  <c r="F2553" i="10"/>
  <c r="A2554" i="10"/>
  <c r="B2554" i="10"/>
  <c r="C2554" i="10"/>
  <c r="D2554" i="10"/>
  <c r="E2554" i="10"/>
  <c r="F2554" i="10"/>
  <c r="A2555" i="10"/>
  <c r="B2555" i="10"/>
  <c r="C2555" i="10"/>
  <c r="D2555" i="10"/>
  <c r="E2555" i="10"/>
  <c r="F2555" i="10"/>
  <c r="A2556" i="10"/>
  <c r="B2556" i="10"/>
  <c r="C2556" i="10"/>
  <c r="D2556" i="10"/>
  <c r="E2556" i="10"/>
  <c r="F2556" i="10"/>
  <c r="A2557" i="10"/>
  <c r="B2557" i="10"/>
  <c r="C2557" i="10"/>
  <c r="D2557" i="10"/>
  <c r="E2557" i="10"/>
  <c r="F2557" i="10"/>
  <c r="A2558" i="10"/>
  <c r="B2558" i="10"/>
  <c r="C2558" i="10"/>
  <c r="D2558" i="10"/>
  <c r="E2558" i="10"/>
  <c r="F2558" i="10"/>
  <c r="A2559" i="10"/>
  <c r="B2559" i="10"/>
  <c r="C2559" i="10"/>
  <c r="D2559" i="10"/>
  <c r="E2559" i="10"/>
  <c r="F2559" i="10"/>
  <c r="A2560" i="10"/>
  <c r="B2560" i="10"/>
  <c r="C2560" i="10"/>
  <c r="D2560" i="10"/>
  <c r="E2560" i="10"/>
  <c r="F2560" i="10"/>
  <c r="A2561" i="10"/>
  <c r="B2561" i="10"/>
  <c r="C2561" i="10"/>
  <c r="D2561" i="10"/>
  <c r="E2561" i="10"/>
  <c r="F2561" i="10"/>
  <c r="A2562" i="10"/>
  <c r="B2562" i="10"/>
  <c r="C2562" i="10"/>
  <c r="D2562" i="10"/>
  <c r="E2562" i="10"/>
  <c r="F2562" i="10"/>
  <c r="A2563" i="10"/>
  <c r="B2563" i="10"/>
  <c r="C2563" i="10"/>
  <c r="D2563" i="10"/>
  <c r="E2563" i="10"/>
  <c r="F2563" i="10"/>
  <c r="A2564" i="10"/>
  <c r="B2564" i="10"/>
  <c r="C2564" i="10"/>
  <c r="D2564" i="10"/>
  <c r="E2564" i="10"/>
  <c r="F2564" i="10"/>
  <c r="A2565" i="10"/>
  <c r="B2565" i="10"/>
  <c r="C2565" i="10"/>
  <c r="D2565" i="10"/>
  <c r="E2565" i="10"/>
  <c r="F2565" i="10"/>
  <c r="A2566" i="10"/>
  <c r="B2566" i="10"/>
  <c r="C2566" i="10"/>
  <c r="D2566" i="10"/>
  <c r="E2566" i="10"/>
  <c r="F2566" i="10"/>
  <c r="A2567" i="10"/>
  <c r="B2567" i="10"/>
  <c r="C2567" i="10"/>
  <c r="D2567" i="10"/>
  <c r="E2567" i="10"/>
  <c r="F2567" i="10"/>
  <c r="A2568" i="10"/>
  <c r="B2568" i="10"/>
  <c r="C2568" i="10"/>
  <c r="D2568" i="10"/>
  <c r="E2568" i="10"/>
  <c r="F2568" i="10"/>
  <c r="A2569" i="10"/>
  <c r="B2569" i="10"/>
  <c r="C2569" i="10"/>
  <c r="D2569" i="10"/>
  <c r="E2569" i="10"/>
  <c r="F2569" i="10"/>
  <c r="A2570" i="10"/>
  <c r="B2570" i="10"/>
  <c r="C2570" i="10"/>
  <c r="D2570" i="10"/>
  <c r="E2570" i="10"/>
  <c r="F2570" i="10"/>
  <c r="A2571" i="10"/>
  <c r="B2571" i="10"/>
  <c r="C2571" i="10"/>
  <c r="D2571" i="10"/>
  <c r="E2571" i="10"/>
  <c r="F2571" i="10"/>
  <c r="A2572" i="10"/>
  <c r="B2572" i="10"/>
  <c r="C2572" i="10"/>
  <c r="D2572" i="10"/>
  <c r="E2572" i="10"/>
  <c r="F2572" i="10"/>
  <c r="A2573" i="10"/>
  <c r="B2573" i="10"/>
  <c r="C2573" i="10"/>
  <c r="D2573" i="10"/>
  <c r="E2573" i="10"/>
  <c r="F2573" i="10"/>
  <c r="A2574" i="10"/>
  <c r="B2574" i="10"/>
  <c r="C2574" i="10"/>
  <c r="D2574" i="10"/>
  <c r="E2574" i="10"/>
  <c r="F2574" i="10"/>
  <c r="A2575" i="10"/>
  <c r="B2575" i="10"/>
  <c r="C2575" i="10"/>
  <c r="D2575" i="10"/>
  <c r="E2575" i="10"/>
  <c r="F2575" i="10"/>
  <c r="A2576" i="10"/>
  <c r="B2576" i="10"/>
  <c r="C2576" i="10"/>
  <c r="D2576" i="10"/>
  <c r="E2576" i="10"/>
  <c r="F2576" i="10"/>
  <c r="A2577" i="10"/>
  <c r="B2577" i="10"/>
  <c r="C2577" i="10"/>
  <c r="D2577" i="10"/>
  <c r="E2577" i="10"/>
  <c r="F2577" i="10"/>
  <c r="A2578" i="10"/>
  <c r="B2578" i="10"/>
  <c r="C2578" i="10"/>
  <c r="D2578" i="10"/>
  <c r="E2578" i="10"/>
  <c r="F2578" i="10"/>
  <c r="A2579" i="10"/>
  <c r="B2579" i="10"/>
  <c r="C2579" i="10"/>
  <c r="D2579" i="10"/>
  <c r="E2579" i="10"/>
  <c r="F2579" i="10"/>
  <c r="A2580" i="10"/>
  <c r="B2580" i="10"/>
  <c r="C2580" i="10"/>
  <c r="D2580" i="10"/>
  <c r="E2580" i="10"/>
  <c r="F2580" i="10"/>
  <c r="A2581" i="10"/>
  <c r="B2581" i="10"/>
  <c r="C2581" i="10"/>
  <c r="D2581" i="10"/>
  <c r="E2581" i="10"/>
  <c r="F2581" i="10"/>
  <c r="A2582" i="10"/>
  <c r="B2582" i="10"/>
  <c r="C2582" i="10"/>
  <c r="D2582" i="10"/>
  <c r="E2582" i="10"/>
  <c r="F2582" i="10"/>
  <c r="A2583" i="10"/>
  <c r="B2583" i="10"/>
  <c r="C2583" i="10"/>
  <c r="D2583" i="10"/>
  <c r="E2583" i="10"/>
  <c r="F2583" i="10"/>
  <c r="A2584" i="10"/>
  <c r="B2584" i="10"/>
  <c r="C2584" i="10"/>
  <c r="D2584" i="10"/>
  <c r="E2584" i="10"/>
  <c r="F2584" i="10"/>
  <c r="A2585" i="10"/>
  <c r="B2585" i="10"/>
  <c r="C2585" i="10"/>
  <c r="D2585" i="10"/>
  <c r="E2585" i="10"/>
  <c r="F2585" i="10"/>
  <c r="A2586" i="10"/>
  <c r="B2586" i="10"/>
  <c r="C2586" i="10"/>
  <c r="D2586" i="10"/>
  <c r="E2586" i="10"/>
  <c r="F2586" i="10"/>
  <c r="A2587" i="10"/>
  <c r="B2587" i="10"/>
  <c r="C2587" i="10"/>
  <c r="D2587" i="10"/>
  <c r="E2587" i="10"/>
  <c r="F2587" i="10"/>
  <c r="A2588" i="10"/>
  <c r="B2588" i="10"/>
  <c r="C2588" i="10"/>
  <c r="D2588" i="10"/>
  <c r="E2588" i="10"/>
  <c r="F2588" i="10"/>
  <c r="A2589" i="10"/>
  <c r="B2589" i="10"/>
  <c r="C2589" i="10"/>
  <c r="D2589" i="10"/>
  <c r="E2589" i="10"/>
  <c r="F2589" i="10"/>
  <c r="A2590" i="10"/>
  <c r="B2590" i="10"/>
  <c r="C2590" i="10"/>
  <c r="D2590" i="10"/>
  <c r="E2590" i="10"/>
  <c r="F2590" i="10"/>
  <c r="A2591" i="10"/>
  <c r="B2591" i="10"/>
  <c r="C2591" i="10"/>
  <c r="D2591" i="10"/>
  <c r="E2591" i="10"/>
  <c r="F2591" i="10"/>
  <c r="A2592" i="10"/>
  <c r="B2592" i="10"/>
  <c r="C2592" i="10"/>
  <c r="D2592" i="10"/>
  <c r="E2592" i="10"/>
  <c r="F2592" i="10"/>
  <c r="A2593" i="10"/>
  <c r="B2593" i="10"/>
  <c r="C2593" i="10"/>
  <c r="D2593" i="10"/>
  <c r="E2593" i="10"/>
  <c r="F2593" i="10"/>
  <c r="A2594" i="10"/>
  <c r="B2594" i="10"/>
  <c r="C2594" i="10"/>
  <c r="D2594" i="10"/>
  <c r="E2594" i="10"/>
  <c r="F2594" i="10"/>
  <c r="A2595" i="10"/>
  <c r="B2595" i="10"/>
  <c r="C2595" i="10"/>
  <c r="D2595" i="10"/>
  <c r="E2595" i="10"/>
  <c r="F2595" i="10"/>
  <c r="A2596" i="10"/>
  <c r="B2596" i="10"/>
  <c r="C2596" i="10"/>
  <c r="D2596" i="10"/>
  <c r="E2596" i="10"/>
  <c r="F2596" i="10"/>
  <c r="A2597" i="10"/>
  <c r="B2597" i="10"/>
  <c r="C2597" i="10"/>
  <c r="D2597" i="10"/>
  <c r="E2597" i="10"/>
  <c r="F2597" i="10"/>
  <c r="A2598" i="10"/>
  <c r="B2598" i="10"/>
  <c r="C2598" i="10"/>
  <c r="D2598" i="10"/>
  <c r="E2598" i="10"/>
  <c r="F2598" i="10"/>
  <c r="A2599" i="10"/>
  <c r="B2599" i="10"/>
  <c r="C2599" i="10"/>
  <c r="D2599" i="10"/>
  <c r="E2599" i="10"/>
  <c r="F2599" i="10"/>
  <c r="A2600" i="10"/>
  <c r="B2600" i="10"/>
  <c r="C2600" i="10"/>
  <c r="D2600" i="10"/>
  <c r="E2600" i="10"/>
  <c r="F2600" i="10"/>
  <c r="A2601" i="10"/>
  <c r="B2601" i="10"/>
  <c r="C2601" i="10"/>
  <c r="D2601" i="10"/>
  <c r="E2601" i="10"/>
  <c r="F2601" i="10"/>
  <c r="A2602" i="10"/>
  <c r="B2602" i="10"/>
  <c r="C2602" i="10"/>
  <c r="D2602" i="10"/>
  <c r="E2602" i="10"/>
  <c r="F2602" i="10"/>
  <c r="A2603" i="10"/>
  <c r="B2603" i="10"/>
  <c r="C2603" i="10"/>
  <c r="D2603" i="10"/>
  <c r="E2603" i="10"/>
  <c r="F2603" i="10"/>
  <c r="A2604" i="10"/>
  <c r="B2604" i="10"/>
  <c r="C2604" i="10"/>
  <c r="D2604" i="10"/>
  <c r="E2604" i="10"/>
  <c r="F2604" i="10"/>
  <c r="A2605" i="10"/>
  <c r="B2605" i="10"/>
  <c r="C2605" i="10"/>
  <c r="D2605" i="10"/>
  <c r="E2605" i="10"/>
  <c r="F2605" i="10"/>
  <c r="A2606" i="10"/>
  <c r="B2606" i="10"/>
  <c r="C2606" i="10"/>
  <c r="D2606" i="10"/>
  <c r="E2606" i="10"/>
  <c r="F2606" i="10"/>
  <c r="A2607" i="10"/>
  <c r="B2607" i="10"/>
  <c r="C2607" i="10"/>
  <c r="D2607" i="10"/>
  <c r="E2607" i="10"/>
  <c r="F2607" i="10"/>
  <c r="A2608" i="10"/>
  <c r="B2608" i="10"/>
  <c r="C2608" i="10"/>
  <c r="D2608" i="10"/>
  <c r="E2608" i="10"/>
  <c r="F2608" i="10"/>
  <c r="A2609" i="10"/>
  <c r="B2609" i="10"/>
  <c r="C2609" i="10"/>
  <c r="D2609" i="10"/>
  <c r="E2609" i="10"/>
  <c r="F2609" i="10"/>
  <c r="A2610" i="10"/>
  <c r="B2610" i="10"/>
  <c r="C2610" i="10"/>
  <c r="D2610" i="10"/>
  <c r="E2610" i="10"/>
  <c r="F2610" i="10"/>
  <c r="A2611" i="10"/>
  <c r="B2611" i="10"/>
  <c r="C2611" i="10"/>
  <c r="D2611" i="10"/>
  <c r="E2611" i="10"/>
  <c r="F2611" i="10"/>
  <c r="A2612" i="10"/>
  <c r="B2612" i="10"/>
  <c r="C2612" i="10"/>
  <c r="D2612" i="10"/>
  <c r="E2612" i="10"/>
  <c r="F2612" i="10"/>
  <c r="A2613" i="10"/>
  <c r="B2613" i="10"/>
  <c r="C2613" i="10"/>
  <c r="D2613" i="10"/>
  <c r="E2613" i="10"/>
  <c r="F2613" i="10"/>
  <c r="A2614" i="10"/>
  <c r="B2614" i="10"/>
  <c r="C2614" i="10"/>
  <c r="D2614" i="10"/>
  <c r="E2614" i="10"/>
  <c r="F2614" i="10"/>
  <c r="A2615" i="10"/>
  <c r="B2615" i="10"/>
  <c r="C2615" i="10"/>
  <c r="D2615" i="10"/>
  <c r="E2615" i="10"/>
  <c r="F2615" i="10"/>
  <c r="A2616" i="10"/>
  <c r="B2616" i="10"/>
  <c r="C2616" i="10"/>
  <c r="D2616" i="10"/>
  <c r="E2616" i="10"/>
  <c r="F2616" i="10"/>
  <c r="A2617" i="10"/>
  <c r="B2617" i="10"/>
  <c r="C2617" i="10"/>
  <c r="D2617" i="10"/>
  <c r="E2617" i="10"/>
  <c r="F2617" i="10"/>
  <c r="A2618" i="10"/>
  <c r="B2618" i="10"/>
  <c r="C2618" i="10"/>
  <c r="D2618" i="10"/>
  <c r="E2618" i="10"/>
  <c r="F2618" i="10"/>
  <c r="A2619" i="10"/>
  <c r="B2619" i="10"/>
  <c r="C2619" i="10"/>
  <c r="D2619" i="10"/>
  <c r="E2619" i="10"/>
  <c r="F2619" i="10"/>
  <c r="A2620" i="10"/>
  <c r="B2620" i="10"/>
  <c r="C2620" i="10"/>
  <c r="D2620" i="10"/>
  <c r="E2620" i="10"/>
  <c r="F2620" i="10"/>
  <c r="A2621" i="10"/>
  <c r="B2621" i="10"/>
  <c r="C2621" i="10"/>
  <c r="D2621" i="10"/>
  <c r="E2621" i="10"/>
  <c r="F2621" i="10"/>
  <c r="A2622" i="10"/>
  <c r="B2622" i="10"/>
  <c r="C2622" i="10"/>
  <c r="D2622" i="10"/>
  <c r="E2622" i="10"/>
  <c r="F2622" i="10"/>
  <c r="A2623" i="10"/>
  <c r="B2623" i="10"/>
  <c r="C2623" i="10"/>
  <c r="D2623" i="10"/>
  <c r="E2623" i="10"/>
  <c r="F2623" i="10"/>
  <c r="A2624" i="10"/>
  <c r="B2624" i="10"/>
  <c r="C2624" i="10"/>
  <c r="D2624" i="10"/>
  <c r="E2624" i="10"/>
  <c r="F2624" i="10"/>
  <c r="A2625" i="10"/>
  <c r="B2625" i="10"/>
  <c r="C2625" i="10"/>
  <c r="D2625" i="10"/>
  <c r="E2625" i="10"/>
  <c r="F2625" i="10"/>
  <c r="A2626" i="10"/>
  <c r="B2626" i="10"/>
  <c r="C2626" i="10"/>
  <c r="D2626" i="10"/>
  <c r="E2626" i="10"/>
  <c r="F2626" i="10"/>
  <c r="A2627" i="10"/>
  <c r="B2627" i="10"/>
  <c r="C2627" i="10"/>
  <c r="D2627" i="10"/>
  <c r="E2627" i="10"/>
  <c r="F2627" i="10"/>
  <c r="A2628" i="10"/>
  <c r="B2628" i="10"/>
  <c r="C2628" i="10"/>
  <c r="D2628" i="10"/>
  <c r="E2628" i="10"/>
  <c r="F2628" i="10"/>
  <c r="A2629" i="10"/>
  <c r="B2629" i="10"/>
  <c r="C2629" i="10"/>
  <c r="D2629" i="10"/>
  <c r="E2629" i="10"/>
  <c r="F2629" i="10"/>
  <c r="A2630" i="10"/>
  <c r="B2630" i="10"/>
  <c r="C2630" i="10"/>
  <c r="D2630" i="10"/>
  <c r="E2630" i="10"/>
  <c r="F2630" i="10"/>
  <c r="A2631" i="10"/>
  <c r="B2631" i="10"/>
  <c r="C2631" i="10"/>
  <c r="D2631" i="10"/>
  <c r="E2631" i="10"/>
  <c r="F2631" i="10"/>
  <c r="A2632" i="10"/>
  <c r="B2632" i="10"/>
  <c r="C2632" i="10"/>
  <c r="D2632" i="10"/>
  <c r="E2632" i="10"/>
  <c r="F2632" i="10"/>
  <c r="A2633" i="10"/>
  <c r="B2633" i="10"/>
  <c r="C2633" i="10"/>
  <c r="D2633" i="10"/>
  <c r="E2633" i="10"/>
  <c r="F2633" i="10"/>
  <c r="A2634" i="10"/>
  <c r="B2634" i="10"/>
  <c r="C2634" i="10"/>
  <c r="D2634" i="10"/>
  <c r="E2634" i="10"/>
  <c r="F2634" i="10"/>
  <c r="A2635" i="10"/>
  <c r="B2635" i="10"/>
  <c r="C2635" i="10"/>
  <c r="D2635" i="10"/>
  <c r="E2635" i="10"/>
  <c r="F2635" i="10"/>
  <c r="A2636" i="10"/>
  <c r="B2636" i="10"/>
  <c r="C2636" i="10"/>
  <c r="D2636" i="10"/>
  <c r="E2636" i="10"/>
  <c r="F2636" i="10"/>
  <c r="A2637" i="10"/>
  <c r="B2637" i="10"/>
  <c r="C2637" i="10"/>
  <c r="D2637" i="10"/>
  <c r="E2637" i="10"/>
  <c r="F2637" i="10"/>
  <c r="A2638" i="10"/>
  <c r="B2638" i="10"/>
  <c r="C2638" i="10"/>
  <c r="D2638" i="10"/>
  <c r="E2638" i="10"/>
  <c r="F2638" i="10"/>
  <c r="A2639" i="10"/>
  <c r="B2639" i="10"/>
  <c r="C2639" i="10"/>
  <c r="D2639" i="10"/>
  <c r="E2639" i="10"/>
  <c r="F2639" i="10"/>
  <c r="A2640" i="10"/>
  <c r="B2640" i="10"/>
  <c r="C2640" i="10"/>
  <c r="D2640" i="10"/>
  <c r="E2640" i="10"/>
  <c r="F2640" i="10"/>
  <c r="A2641" i="10"/>
  <c r="B2641" i="10"/>
  <c r="C2641" i="10"/>
  <c r="D2641" i="10"/>
  <c r="E2641" i="10"/>
  <c r="F2641" i="10"/>
  <c r="A2642" i="10"/>
  <c r="B2642" i="10"/>
  <c r="C2642" i="10"/>
  <c r="D2642" i="10"/>
  <c r="E2642" i="10"/>
  <c r="F2642" i="10"/>
  <c r="A2643" i="10"/>
  <c r="B2643" i="10"/>
  <c r="C2643" i="10"/>
  <c r="D2643" i="10"/>
  <c r="E2643" i="10"/>
  <c r="F2643" i="10"/>
  <c r="A2644" i="10"/>
  <c r="B2644" i="10"/>
  <c r="C2644" i="10"/>
  <c r="D2644" i="10"/>
  <c r="E2644" i="10"/>
  <c r="F2644" i="10"/>
  <c r="A2645" i="10"/>
  <c r="B2645" i="10"/>
  <c r="C2645" i="10"/>
  <c r="D2645" i="10"/>
  <c r="E2645" i="10"/>
  <c r="F2645" i="10"/>
  <c r="A2646" i="10"/>
  <c r="B2646" i="10"/>
  <c r="C2646" i="10"/>
  <c r="D2646" i="10"/>
  <c r="E2646" i="10"/>
  <c r="F2646" i="10"/>
  <c r="A2647" i="10"/>
  <c r="B2647" i="10"/>
  <c r="C2647" i="10"/>
  <c r="D2647" i="10"/>
  <c r="E2647" i="10"/>
  <c r="F2647" i="10"/>
  <c r="A2648" i="10"/>
  <c r="B2648" i="10"/>
  <c r="C2648" i="10"/>
  <c r="D2648" i="10"/>
  <c r="E2648" i="10"/>
  <c r="F2648" i="10"/>
  <c r="A2649" i="10"/>
  <c r="B2649" i="10"/>
  <c r="C2649" i="10"/>
  <c r="D2649" i="10"/>
  <c r="E2649" i="10"/>
  <c r="F2649" i="10"/>
  <c r="A2650" i="10"/>
  <c r="B2650" i="10"/>
  <c r="C2650" i="10"/>
  <c r="D2650" i="10"/>
  <c r="E2650" i="10"/>
  <c r="F2650" i="10"/>
  <c r="A2651" i="10"/>
  <c r="B2651" i="10"/>
  <c r="C2651" i="10"/>
  <c r="D2651" i="10"/>
  <c r="E2651" i="10"/>
  <c r="F2651" i="10"/>
  <c r="A2652" i="10"/>
  <c r="B2652" i="10"/>
  <c r="C2652" i="10"/>
  <c r="D2652" i="10"/>
  <c r="E2652" i="10"/>
  <c r="F2652" i="10"/>
  <c r="A2653" i="10"/>
  <c r="B2653" i="10"/>
  <c r="C2653" i="10"/>
  <c r="D2653" i="10"/>
  <c r="E2653" i="10"/>
  <c r="F2653" i="10"/>
  <c r="A2654" i="10"/>
  <c r="B2654" i="10"/>
  <c r="C2654" i="10"/>
  <c r="D2654" i="10"/>
  <c r="E2654" i="10"/>
  <c r="F2654" i="10"/>
  <c r="A2655" i="10"/>
  <c r="B2655" i="10"/>
  <c r="C2655" i="10"/>
  <c r="D2655" i="10"/>
  <c r="E2655" i="10"/>
  <c r="F2655" i="10"/>
  <c r="A2656" i="10"/>
  <c r="B2656" i="10"/>
  <c r="C2656" i="10"/>
  <c r="D2656" i="10"/>
  <c r="E2656" i="10"/>
  <c r="F2656" i="10"/>
  <c r="A2657" i="10"/>
  <c r="B2657" i="10"/>
  <c r="C2657" i="10"/>
  <c r="D2657" i="10"/>
  <c r="E2657" i="10"/>
  <c r="F2657" i="10"/>
  <c r="A2658" i="10"/>
  <c r="B2658" i="10"/>
  <c r="C2658" i="10"/>
  <c r="D2658" i="10"/>
  <c r="E2658" i="10"/>
  <c r="F2658" i="10"/>
  <c r="A2659" i="10"/>
  <c r="B2659" i="10"/>
  <c r="C2659" i="10"/>
  <c r="D2659" i="10"/>
  <c r="E2659" i="10"/>
  <c r="F2659" i="10"/>
  <c r="A2660" i="10"/>
  <c r="B2660" i="10"/>
  <c r="C2660" i="10"/>
  <c r="D2660" i="10"/>
  <c r="E2660" i="10"/>
  <c r="F2660" i="10"/>
  <c r="A2661" i="10"/>
  <c r="B2661" i="10"/>
  <c r="C2661" i="10"/>
  <c r="D2661" i="10"/>
  <c r="E2661" i="10"/>
  <c r="F2661" i="10"/>
  <c r="A2662" i="10"/>
  <c r="B2662" i="10"/>
  <c r="C2662" i="10"/>
  <c r="D2662" i="10"/>
  <c r="E2662" i="10"/>
  <c r="F2662" i="10"/>
  <c r="A2663" i="10"/>
  <c r="B2663" i="10"/>
  <c r="C2663" i="10"/>
  <c r="D2663" i="10"/>
  <c r="E2663" i="10"/>
  <c r="F2663" i="10"/>
  <c r="A2664" i="10"/>
  <c r="B2664" i="10"/>
  <c r="C2664" i="10"/>
  <c r="D2664" i="10"/>
  <c r="E2664" i="10"/>
  <c r="F2664" i="10"/>
  <c r="A2665" i="10"/>
  <c r="B2665" i="10"/>
  <c r="C2665" i="10"/>
  <c r="D2665" i="10"/>
  <c r="E2665" i="10"/>
  <c r="F2665" i="10"/>
  <c r="A2666" i="10"/>
  <c r="B2666" i="10"/>
  <c r="C2666" i="10"/>
  <c r="D2666" i="10"/>
  <c r="E2666" i="10"/>
  <c r="F2666" i="10"/>
  <c r="A2667" i="10"/>
  <c r="B2667" i="10"/>
  <c r="C2667" i="10"/>
  <c r="D2667" i="10"/>
  <c r="E2667" i="10"/>
  <c r="F2667" i="10"/>
  <c r="A2668" i="10"/>
  <c r="B2668" i="10"/>
  <c r="C2668" i="10"/>
  <c r="D2668" i="10"/>
  <c r="E2668" i="10"/>
  <c r="F2668" i="10"/>
  <c r="A2669" i="10"/>
  <c r="B2669" i="10"/>
  <c r="C2669" i="10"/>
  <c r="D2669" i="10"/>
  <c r="E2669" i="10"/>
  <c r="F2669" i="10"/>
  <c r="A2670" i="10"/>
  <c r="B2670" i="10"/>
  <c r="C2670" i="10"/>
  <c r="D2670" i="10"/>
  <c r="E2670" i="10"/>
  <c r="F2670" i="10"/>
  <c r="A2671" i="10"/>
  <c r="B2671" i="10"/>
  <c r="C2671" i="10"/>
  <c r="D2671" i="10"/>
  <c r="E2671" i="10"/>
  <c r="F2671" i="10"/>
  <c r="A2672" i="10"/>
  <c r="B2672" i="10"/>
  <c r="C2672" i="10"/>
  <c r="D2672" i="10"/>
  <c r="E2672" i="10"/>
  <c r="F2672" i="10"/>
  <c r="A2673" i="10"/>
  <c r="B2673" i="10"/>
  <c r="C2673" i="10"/>
  <c r="D2673" i="10"/>
  <c r="E2673" i="10"/>
  <c r="F2673" i="10"/>
  <c r="A2674" i="10"/>
  <c r="B2674" i="10"/>
  <c r="C2674" i="10"/>
  <c r="D2674" i="10"/>
  <c r="E2674" i="10"/>
  <c r="F2674" i="10"/>
  <c r="A2675" i="10"/>
  <c r="B2675" i="10"/>
  <c r="C2675" i="10"/>
  <c r="D2675" i="10"/>
  <c r="E2675" i="10"/>
  <c r="F2675" i="10"/>
  <c r="A2676" i="10"/>
  <c r="B2676" i="10"/>
  <c r="C2676" i="10"/>
  <c r="D2676" i="10"/>
  <c r="E2676" i="10"/>
  <c r="F2676" i="10"/>
  <c r="A2677" i="10"/>
  <c r="B2677" i="10"/>
  <c r="C2677" i="10"/>
  <c r="D2677" i="10"/>
  <c r="E2677" i="10"/>
  <c r="F2677" i="10"/>
  <c r="A2678" i="10"/>
  <c r="B2678" i="10"/>
  <c r="C2678" i="10"/>
  <c r="D2678" i="10"/>
  <c r="E2678" i="10"/>
  <c r="F2678" i="10"/>
  <c r="A2679" i="10"/>
  <c r="B2679" i="10"/>
  <c r="C2679" i="10"/>
  <c r="D2679" i="10"/>
  <c r="E2679" i="10"/>
  <c r="F2679" i="10"/>
  <c r="A2680" i="10"/>
  <c r="B2680" i="10"/>
  <c r="C2680" i="10"/>
  <c r="D2680" i="10"/>
  <c r="E2680" i="10"/>
  <c r="F2680" i="10"/>
  <c r="A2681" i="10"/>
  <c r="B2681" i="10"/>
  <c r="C2681" i="10"/>
  <c r="D2681" i="10"/>
  <c r="E2681" i="10"/>
  <c r="F2681" i="10"/>
  <c r="A2682" i="10"/>
  <c r="B2682" i="10"/>
  <c r="C2682" i="10"/>
  <c r="D2682" i="10"/>
  <c r="E2682" i="10"/>
  <c r="F2682" i="10"/>
  <c r="A2683" i="10"/>
  <c r="B2683" i="10"/>
  <c r="C2683" i="10"/>
  <c r="D2683" i="10"/>
  <c r="E2683" i="10"/>
  <c r="F2683" i="10"/>
  <c r="A2684" i="10"/>
  <c r="B2684" i="10"/>
  <c r="C2684" i="10"/>
  <c r="D2684" i="10"/>
  <c r="E2684" i="10"/>
  <c r="F2684" i="10"/>
  <c r="A2685" i="10"/>
  <c r="B2685" i="10"/>
  <c r="C2685" i="10"/>
  <c r="D2685" i="10"/>
  <c r="E2685" i="10"/>
  <c r="F2685" i="10"/>
  <c r="A2686" i="10"/>
  <c r="B2686" i="10"/>
  <c r="C2686" i="10"/>
  <c r="D2686" i="10"/>
  <c r="E2686" i="10"/>
  <c r="F2686" i="10"/>
  <c r="A2687" i="10"/>
  <c r="B2687" i="10"/>
  <c r="C2687" i="10"/>
  <c r="D2687" i="10"/>
  <c r="E2687" i="10"/>
  <c r="F2687" i="10"/>
  <c r="A2688" i="10"/>
  <c r="B2688" i="10"/>
  <c r="C2688" i="10"/>
  <c r="D2688" i="10"/>
  <c r="E2688" i="10"/>
  <c r="F2688" i="10"/>
  <c r="A2689" i="10"/>
  <c r="B2689" i="10"/>
  <c r="C2689" i="10"/>
  <c r="D2689" i="10"/>
  <c r="E2689" i="10"/>
  <c r="F2689" i="10"/>
  <c r="A2690" i="10"/>
  <c r="B2690" i="10"/>
  <c r="C2690" i="10"/>
  <c r="D2690" i="10"/>
  <c r="E2690" i="10"/>
  <c r="F2690" i="10"/>
  <c r="A2691" i="10"/>
  <c r="B2691" i="10"/>
  <c r="C2691" i="10"/>
  <c r="D2691" i="10"/>
  <c r="E2691" i="10"/>
  <c r="F2691" i="10"/>
  <c r="A2692" i="10"/>
  <c r="B2692" i="10"/>
  <c r="C2692" i="10"/>
  <c r="D2692" i="10"/>
  <c r="E2692" i="10"/>
  <c r="F2692" i="10"/>
  <c r="A2693" i="10"/>
  <c r="B2693" i="10"/>
  <c r="C2693" i="10"/>
  <c r="D2693" i="10"/>
  <c r="E2693" i="10"/>
  <c r="F2693" i="10"/>
  <c r="A2694" i="10"/>
  <c r="B2694" i="10"/>
  <c r="C2694" i="10"/>
  <c r="D2694" i="10"/>
  <c r="E2694" i="10"/>
  <c r="F2694" i="10"/>
  <c r="A2695" i="10"/>
  <c r="B2695" i="10"/>
  <c r="C2695" i="10"/>
  <c r="D2695" i="10"/>
  <c r="E2695" i="10"/>
  <c r="F2695" i="10"/>
  <c r="A2696" i="10"/>
  <c r="B2696" i="10"/>
  <c r="C2696" i="10"/>
  <c r="D2696" i="10"/>
  <c r="E2696" i="10"/>
  <c r="F2696" i="10"/>
  <c r="A2697" i="10"/>
  <c r="B2697" i="10"/>
  <c r="C2697" i="10"/>
  <c r="D2697" i="10"/>
  <c r="E2697" i="10"/>
  <c r="F2697" i="10"/>
  <c r="A2698" i="10"/>
  <c r="B2698" i="10"/>
  <c r="C2698" i="10"/>
  <c r="D2698" i="10"/>
  <c r="E2698" i="10"/>
  <c r="F2698" i="10"/>
  <c r="A2699" i="10"/>
  <c r="B2699" i="10"/>
  <c r="C2699" i="10"/>
  <c r="D2699" i="10"/>
  <c r="E2699" i="10"/>
  <c r="F2699" i="10"/>
  <c r="A2700" i="10"/>
  <c r="B2700" i="10"/>
  <c r="C2700" i="10"/>
  <c r="D2700" i="10"/>
  <c r="E2700" i="10"/>
  <c r="F2700" i="10"/>
  <c r="A2701" i="10"/>
  <c r="B2701" i="10"/>
  <c r="C2701" i="10"/>
  <c r="D2701" i="10"/>
  <c r="E2701" i="10"/>
  <c r="F2701" i="10"/>
  <c r="A2702" i="10"/>
  <c r="B2702" i="10"/>
  <c r="C2702" i="10"/>
  <c r="D2702" i="10"/>
  <c r="E2702" i="10"/>
  <c r="F2702" i="10"/>
  <c r="A2703" i="10"/>
  <c r="B2703" i="10"/>
  <c r="C2703" i="10"/>
  <c r="D2703" i="10"/>
  <c r="E2703" i="10"/>
  <c r="F2703" i="10"/>
  <c r="A2704" i="10"/>
  <c r="B2704" i="10"/>
  <c r="C2704" i="10"/>
  <c r="D2704" i="10"/>
  <c r="E2704" i="10"/>
  <c r="F2704" i="10"/>
  <c r="A2705" i="10"/>
  <c r="B2705" i="10"/>
  <c r="C2705" i="10"/>
  <c r="D2705" i="10"/>
  <c r="E2705" i="10"/>
  <c r="F2705" i="10"/>
  <c r="A2706" i="10"/>
  <c r="B2706" i="10"/>
  <c r="C2706" i="10"/>
  <c r="D2706" i="10"/>
  <c r="E2706" i="10"/>
  <c r="F2706" i="10"/>
  <c r="A2707" i="10"/>
  <c r="B2707" i="10"/>
  <c r="C2707" i="10"/>
  <c r="D2707" i="10"/>
  <c r="E2707" i="10"/>
  <c r="F2707" i="10"/>
  <c r="A2708" i="10"/>
  <c r="B2708" i="10"/>
  <c r="C2708" i="10"/>
  <c r="D2708" i="10"/>
  <c r="E2708" i="10"/>
  <c r="F2708" i="10"/>
  <c r="A2709" i="10"/>
  <c r="B2709" i="10"/>
  <c r="C2709" i="10"/>
  <c r="D2709" i="10"/>
  <c r="E2709" i="10"/>
  <c r="F2709" i="10"/>
  <c r="A2710" i="10"/>
  <c r="B2710" i="10"/>
  <c r="C2710" i="10"/>
  <c r="D2710" i="10"/>
  <c r="E2710" i="10"/>
  <c r="F2710" i="10"/>
  <c r="A2711" i="10"/>
  <c r="B2711" i="10"/>
  <c r="C2711" i="10"/>
  <c r="D2711" i="10"/>
  <c r="E2711" i="10"/>
  <c r="F2711" i="10"/>
  <c r="A2712" i="10"/>
  <c r="B2712" i="10"/>
  <c r="C2712" i="10"/>
  <c r="D2712" i="10"/>
  <c r="E2712" i="10"/>
  <c r="F2712" i="10"/>
  <c r="A2713" i="10"/>
  <c r="B2713" i="10"/>
  <c r="C2713" i="10"/>
  <c r="D2713" i="10"/>
  <c r="E2713" i="10"/>
  <c r="F2713" i="10"/>
  <c r="A2714" i="10"/>
  <c r="B2714" i="10"/>
  <c r="C2714" i="10"/>
  <c r="D2714" i="10"/>
  <c r="E2714" i="10"/>
  <c r="F2714" i="10"/>
  <c r="A2715" i="10"/>
  <c r="B2715" i="10"/>
  <c r="C2715" i="10"/>
  <c r="D2715" i="10"/>
  <c r="E2715" i="10"/>
  <c r="F2715" i="10"/>
  <c r="A2716" i="10"/>
  <c r="B2716" i="10"/>
  <c r="C2716" i="10"/>
  <c r="D2716" i="10"/>
  <c r="E2716" i="10"/>
  <c r="F2716" i="10"/>
  <c r="A2717" i="10"/>
  <c r="B2717" i="10"/>
  <c r="C2717" i="10"/>
  <c r="D2717" i="10"/>
  <c r="E2717" i="10"/>
  <c r="F2717" i="10"/>
  <c r="A2718" i="10"/>
  <c r="B2718" i="10"/>
  <c r="C2718" i="10"/>
  <c r="D2718" i="10"/>
  <c r="E2718" i="10"/>
  <c r="F2718"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5" i="10"/>
  <c r="H2145" i="10"/>
  <c r="G2146" i="10"/>
  <c r="H2146" i="10"/>
  <c r="G2147" i="10"/>
  <c r="H2147" i="10"/>
  <c r="G2148" i="10"/>
  <c r="H2148" i="10"/>
  <c r="G2149" i="10"/>
  <c r="H2149" i="10"/>
  <c r="G2150" i="10"/>
  <c r="H2150" i="10"/>
  <c r="G2151" i="10"/>
  <c r="H2151" i="10"/>
  <c r="G2152" i="10"/>
  <c r="H2152" i="10"/>
  <c r="G2153" i="10"/>
  <c r="H2153" i="10"/>
  <c r="G2154" i="10"/>
  <c r="H2154" i="10"/>
  <c r="G2155" i="10"/>
  <c r="H2155" i="10"/>
  <c r="G2156" i="10"/>
  <c r="H2156" i="10"/>
  <c r="G2157" i="10"/>
  <c r="H2157" i="10"/>
  <c r="G2158" i="10"/>
  <c r="H2158" i="10"/>
  <c r="G2159" i="10"/>
  <c r="H2159" i="10"/>
  <c r="G2160" i="10"/>
  <c r="H2160" i="10"/>
  <c r="G2161" i="10"/>
  <c r="H2161" i="10"/>
  <c r="G2162" i="10"/>
  <c r="H2162" i="10"/>
  <c r="G2163" i="10"/>
  <c r="H2163" i="10"/>
  <c r="G2164" i="10"/>
  <c r="H2164" i="10"/>
  <c r="G2165" i="10"/>
  <c r="H2165" i="10"/>
  <c r="G2166" i="10"/>
  <c r="H2166" i="10"/>
  <c r="G2167" i="10"/>
  <c r="H2167" i="10"/>
  <c r="G2168" i="10"/>
  <c r="H2168" i="10"/>
  <c r="G2169" i="10"/>
  <c r="H2169" i="10"/>
  <c r="G2170" i="10"/>
  <c r="H2170" i="10"/>
  <c r="G2171" i="10"/>
  <c r="H2171" i="10"/>
  <c r="G2172" i="10"/>
  <c r="H2172" i="10"/>
  <c r="G2173" i="10"/>
  <c r="H2173" i="10"/>
  <c r="G2174" i="10"/>
  <c r="H2174" i="10"/>
  <c r="G2175" i="10"/>
  <c r="H2175" i="10"/>
  <c r="G2176" i="10"/>
  <c r="H2176" i="10"/>
  <c r="G2177" i="10"/>
  <c r="H2177" i="10"/>
  <c r="G2178" i="10"/>
  <c r="H2178" i="10"/>
  <c r="G2179" i="10"/>
  <c r="H2179" i="10"/>
  <c r="G2180" i="10"/>
  <c r="H2180" i="10"/>
  <c r="G2181" i="10"/>
  <c r="H2181" i="10"/>
  <c r="G2182" i="10"/>
  <c r="H2182" i="10"/>
  <c r="G2183" i="10"/>
  <c r="H2183" i="10"/>
  <c r="G2184" i="10"/>
  <c r="H2184" i="10"/>
  <c r="G2185" i="10"/>
  <c r="H2185" i="10"/>
  <c r="G2186" i="10"/>
  <c r="H2186" i="10"/>
  <c r="G2187" i="10"/>
  <c r="H2187" i="10"/>
  <c r="G2188" i="10"/>
  <c r="H2188" i="10"/>
  <c r="G2189" i="10"/>
  <c r="H2189" i="10"/>
  <c r="G2190" i="10"/>
  <c r="H2190" i="10"/>
  <c r="G2191" i="10"/>
  <c r="H2191" i="10"/>
  <c r="G2192" i="10"/>
  <c r="H2192" i="10"/>
  <c r="G2193" i="10"/>
  <c r="H2193" i="10"/>
  <c r="G2194" i="10"/>
  <c r="H2194" i="10"/>
  <c r="G2195" i="10"/>
  <c r="H2195" i="10"/>
  <c r="G2196" i="10"/>
  <c r="H2196" i="10"/>
  <c r="G2197" i="10"/>
  <c r="H2197" i="10"/>
  <c r="G2198" i="10"/>
  <c r="H2198" i="10"/>
  <c r="G2199" i="10"/>
  <c r="H2199" i="10"/>
  <c r="G2200" i="10"/>
  <c r="H2200" i="10"/>
  <c r="G2201" i="10"/>
  <c r="H2201" i="10"/>
  <c r="G2202" i="10"/>
  <c r="H2202" i="10"/>
  <c r="G2203" i="10"/>
  <c r="H2203" i="10"/>
  <c r="G2204" i="10"/>
  <c r="H2204" i="10"/>
  <c r="G2205" i="10"/>
  <c r="H2205" i="10"/>
  <c r="G2206" i="10"/>
  <c r="H2206" i="10"/>
  <c r="G2207" i="10"/>
  <c r="H2207" i="10"/>
  <c r="G2208" i="10"/>
  <c r="H2208" i="10"/>
  <c r="G2209" i="10"/>
  <c r="H2209" i="10"/>
  <c r="G2210" i="10"/>
  <c r="H2210" i="10"/>
  <c r="G2211" i="10"/>
  <c r="H2211" i="10"/>
  <c r="G2212" i="10"/>
  <c r="H2212" i="10"/>
  <c r="G2213" i="10"/>
  <c r="H2213" i="10"/>
  <c r="G2214" i="10"/>
  <c r="H2214" i="10"/>
  <c r="G2215" i="10"/>
  <c r="H2215" i="10"/>
  <c r="G2216" i="10"/>
  <c r="H2216" i="10"/>
  <c r="G2217" i="10"/>
  <c r="H2217" i="10"/>
  <c r="G2218" i="10"/>
  <c r="H2218" i="10"/>
  <c r="G2219" i="10"/>
  <c r="H2219" i="10"/>
  <c r="G2220" i="10"/>
  <c r="H2220" i="10"/>
  <c r="G2221" i="10"/>
  <c r="H2221" i="10"/>
  <c r="G2222" i="10"/>
  <c r="H2222" i="10"/>
  <c r="G2223" i="10"/>
  <c r="H2223" i="10"/>
  <c r="G2224" i="10"/>
  <c r="H2224" i="10"/>
  <c r="G2225" i="10"/>
  <c r="H2225" i="10"/>
  <c r="G2226" i="10"/>
  <c r="H2226" i="10"/>
  <c r="G2227" i="10"/>
  <c r="H2227" i="10"/>
  <c r="G2228" i="10"/>
  <c r="H2228" i="10"/>
  <c r="G2229" i="10"/>
  <c r="H2229" i="10"/>
  <c r="G2230" i="10"/>
  <c r="H2230" i="10"/>
  <c r="G2231" i="10"/>
  <c r="H2231" i="10"/>
  <c r="G2232" i="10"/>
  <c r="H2232" i="10"/>
  <c r="G2233" i="10"/>
  <c r="H2233" i="10"/>
  <c r="G2234" i="10"/>
  <c r="H2234" i="10"/>
  <c r="G2235" i="10"/>
  <c r="H2235" i="10"/>
  <c r="G2236" i="10"/>
  <c r="H2236" i="10"/>
  <c r="G2237" i="10"/>
  <c r="H2237" i="10"/>
  <c r="G2238" i="10"/>
  <c r="H2238" i="10"/>
  <c r="G2239" i="10"/>
  <c r="H2239" i="10"/>
  <c r="G2240" i="10"/>
  <c r="H2240" i="10"/>
  <c r="G2241" i="10"/>
  <c r="H2241" i="10"/>
  <c r="G2242" i="10"/>
  <c r="H2242" i="10"/>
  <c r="G2243" i="10"/>
  <c r="H2243" i="10"/>
  <c r="G2244" i="10"/>
  <c r="H2244" i="10"/>
  <c r="G2245" i="10"/>
  <c r="H2245" i="10"/>
  <c r="G2246" i="10"/>
  <c r="H2246" i="10"/>
  <c r="G2247" i="10"/>
  <c r="H2247" i="10"/>
  <c r="G2248" i="10"/>
  <c r="H2248" i="10"/>
  <c r="G2249" i="10"/>
  <c r="H2249" i="10"/>
  <c r="G2250" i="10"/>
  <c r="H2250" i="10"/>
  <c r="G2251" i="10"/>
  <c r="H2251" i="10"/>
  <c r="G2252" i="10"/>
  <c r="H2252" i="10"/>
  <c r="G2253" i="10"/>
  <c r="H2253" i="10"/>
  <c r="G2254" i="10"/>
  <c r="H2254" i="10"/>
  <c r="G2255" i="10"/>
  <c r="H2255" i="10"/>
  <c r="G2256" i="10"/>
  <c r="H2256" i="10"/>
  <c r="G2257" i="10"/>
  <c r="H2257" i="10"/>
  <c r="G2258" i="10"/>
  <c r="H2258" i="10"/>
  <c r="G2259" i="10"/>
  <c r="H2259" i="10"/>
  <c r="G2260" i="10"/>
  <c r="H2260" i="10"/>
  <c r="G2261" i="10"/>
  <c r="H2261" i="10"/>
  <c r="G2262" i="10"/>
  <c r="H2262" i="10"/>
  <c r="G2263" i="10"/>
  <c r="H2263" i="10"/>
  <c r="G2264" i="10"/>
  <c r="H2264" i="10"/>
  <c r="G2265" i="10"/>
  <c r="H2265" i="10"/>
  <c r="G2266" i="10"/>
  <c r="H2266" i="10"/>
  <c r="G2267" i="10"/>
  <c r="H2267" i="10"/>
  <c r="G2268" i="10"/>
  <c r="H2268" i="10"/>
  <c r="G2269" i="10"/>
  <c r="H2269" i="10"/>
  <c r="G2270" i="10"/>
  <c r="H2270" i="10"/>
  <c r="G2271" i="10"/>
  <c r="H2271" i="10"/>
  <c r="G2272" i="10"/>
  <c r="H2272" i="10"/>
  <c r="G2273" i="10"/>
  <c r="H2273" i="10"/>
  <c r="G2274" i="10"/>
  <c r="H2274" i="10"/>
  <c r="G2275" i="10"/>
  <c r="H2275" i="10"/>
  <c r="G2276" i="10"/>
  <c r="H2276" i="10"/>
  <c r="G2277" i="10"/>
  <c r="H2277" i="10"/>
  <c r="G2278" i="10"/>
  <c r="H2278" i="10"/>
  <c r="G2279" i="10"/>
  <c r="H2279" i="10"/>
  <c r="G2280" i="10"/>
  <c r="H2280" i="10"/>
  <c r="G2281" i="10"/>
  <c r="H2281" i="10"/>
  <c r="G2282" i="10"/>
  <c r="H2282" i="10"/>
  <c r="G2283" i="10"/>
  <c r="H2283" i="10"/>
  <c r="G2284" i="10"/>
  <c r="H2284" i="10"/>
  <c r="G2285" i="10"/>
  <c r="H2285" i="10"/>
  <c r="G2286" i="10"/>
  <c r="H2286" i="10"/>
  <c r="G2287" i="10"/>
  <c r="H2287" i="10"/>
  <c r="G2288" i="10"/>
  <c r="H2288" i="10"/>
  <c r="G2289" i="10"/>
  <c r="H2289" i="10"/>
  <c r="G2290" i="10"/>
  <c r="H2290" i="10"/>
  <c r="G2291" i="10"/>
  <c r="H2291" i="10"/>
  <c r="G2292" i="10"/>
  <c r="H2292" i="10"/>
  <c r="G2293" i="10"/>
  <c r="H2293" i="10"/>
  <c r="G2294" i="10"/>
  <c r="H2294" i="10"/>
  <c r="G2295" i="10"/>
  <c r="H2295" i="10"/>
  <c r="G2296" i="10"/>
  <c r="H2296" i="10"/>
  <c r="G2297" i="10"/>
  <c r="H2297" i="10"/>
  <c r="G2298" i="10"/>
  <c r="H2298" i="10"/>
  <c r="G2299" i="10"/>
  <c r="H2299" i="10"/>
  <c r="G2300" i="10"/>
  <c r="H2300" i="10"/>
  <c r="G2301" i="10"/>
  <c r="H2301" i="10"/>
  <c r="G2302" i="10"/>
  <c r="H2302" i="10"/>
  <c r="G2303" i="10"/>
  <c r="H2303" i="10"/>
  <c r="G2304" i="10"/>
  <c r="H2304" i="10"/>
  <c r="G2305" i="10"/>
  <c r="H2305" i="10"/>
  <c r="G2306" i="10"/>
  <c r="H2306" i="10"/>
  <c r="G2307" i="10"/>
  <c r="H2307" i="10"/>
  <c r="G2308" i="10"/>
  <c r="H2308" i="10"/>
  <c r="G2309" i="10"/>
  <c r="H2309" i="10"/>
  <c r="G2310" i="10"/>
  <c r="H2310" i="10"/>
  <c r="G2311" i="10"/>
  <c r="H2311" i="10"/>
  <c r="G2312" i="10"/>
  <c r="H2312" i="10"/>
  <c r="G2313" i="10"/>
  <c r="H2313" i="10"/>
  <c r="G2314" i="10"/>
  <c r="H2314" i="10"/>
  <c r="G2315" i="10"/>
  <c r="H2315" i="10"/>
  <c r="G2316" i="10"/>
  <c r="H2316" i="10"/>
  <c r="G2317" i="10"/>
  <c r="H2317" i="10"/>
  <c r="G2318" i="10"/>
  <c r="H2318" i="10"/>
  <c r="G2319" i="10"/>
  <c r="H2319" i="10"/>
  <c r="G2320" i="10"/>
  <c r="H2320" i="10"/>
  <c r="G2321" i="10"/>
  <c r="H2321" i="10"/>
  <c r="G2322" i="10"/>
  <c r="H2322" i="10"/>
  <c r="G2323" i="10"/>
  <c r="H2323" i="10"/>
  <c r="G2324" i="10"/>
  <c r="H2324" i="10"/>
  <c r="G2325" i="10"/>
  <c r="H2325" i="10"/>
  <c r="G2326" i="10"/>
  <c r="H2326" i="10"/>
  <c r="G2327" i="10"/>
  <c r="H2327" i="10"/>
  <c r="G2328" i="10"/>
  <c r="H2328" i="10"/>
  <c r="G2329" i="10"/>
  <c r="H2329" i="10"/>
  <c r="G2330" i="10"/>
  <c r="H2330" i="10"/>
  <c r="G2331" i="10"/>
  <c r="H2331" i="10"/>
  <c r="G2332" i="10"/>
  <c r="H2332" i="10"/>
  <c r="G2333" i="10"/>
  <c r="H2333" i="10"/>
  <c r="G2334" i="10"/>
  <c r="H2334" i="10"/>
  <c r="G2335" i="10"/>
  <c r="H2335" i="10"/>
  <c r="G2336" i="10"/>
  <c r="H2336" i="10"/>
  <c r="G2337" i="10"/>
  <c r="H2337" i="10"/>
  <c r="G2338" i="10"/>
  <c r="H2338" i="10"/>
  <c r="G2339" i="10"/>
  <c r="H2339" i="10"/>
  <c r="G2340" i="10"/>
  <c r="H2340" i="10"/>
  <c r="G2341" i="10"/>
  <c r="H2341" i="10"/>
  <c r="G2342" i="10"/>
  <c r="H2342" i="10"/>
  <c r="G2343" i="10"/>
  <c r="H2343" i="10"/>
  <c r="G2344" i="10"/>
  <c r="H2344" i="10"/>
  <c r="G2345" i="10"/>
  <c r="H2345" i="10"/>
  <c r="G2346" i="10"/>
  <c r="H2346" i="10"/>
  <c r="G2347" i="10"/>
  <c r="H2347" i="10"/>
  <c r="G2348" i="10"/>
  <c r="H2348" i="10"/>
  <c r="G2349" i="10"/>
  <c r="H2349" i="10"/>
  <c r="G2350" i="10"/>
  <c r="H2350" i="10"/>
  <c r="G2351" i="10"/>
  <c r="H2351" i="10"/>
  <c r="G2352" i="10"/>
  <c r="H2352" i="10"/>
  <c r="G2353" i="10"/>
  <c r="H2353" i="10"/>
  <c r="G2354" i="10"/>
  <c r="H2354" i="10"/>
  <c r="G2355" i="10"/>
  <c r="H2355" i="10"/>
  <c r="G2356" i="10"/>
  <c r="H2356" i="10"/>
  <c r="G2357" i="10"/>
  <c r="H2357" i="10"/>
  <c r="G2358" i="10"/>
  <c r="H2358" i="10"/>
  <c r="G2359" i="10"/>
  <c r="H2359" i="10"/>
  <c r="G2360" i="10"/>
  <c r="H2360" i="10"/>
  <c r="G2361" i="10"/>
  <c r="H2361" i="10"/>
  <c r="G2362" i="10"/>
  <c r="H2362" i="10"/>
  <c r="G2363" i="10"/>
  <c r="H2363" i="10"/>
  <c r="G2364" i="10"/>
  <c r="H2364" i="10"/>
  <c r="G2365" i="10"/>
  <c r="H2365" i="10"/>
  <c r="G2366" i="10"/>
  <c r="H2366" i="10"/>
  <c r="G2367" i="10"/>
  <c r="H2367" i="10"/>
  <c r="G2368" i="10"/>
  <c r="H2368" i="10"/>
  <c r="G2369" i="10"/>
  <c r="H2369" i="10"/>
  <c r="G2370" i="10"/>
  <c r="H2370" i="10"/>
  <c r="G2371" i="10"/>
  <c r="H2371" i="10"/>
  <c r="G2372" i="10"/>
  <c r="H2372" i="10"/>
  <c r="G2373" i="10"/>
  <c r="H2373" i="10"/>
  <c r="G2374" i="10"/>
  <c r="H2374" i="10"/>
  <c r="G2375" i="10"/>
  <c r="H2375" i="10"/>
  <c r="G2376" i="10"/>
  <c r="H2376" i="10"/>
  <c r="G2377" i="10"/>
  <c r="H2377" i="10"/>
  <c r="G2378" i="10"/>
  <c r="H2378" i="10"/>
  <c r="G2379" i="10"/>
  <c r="H2379" i="10"/>
  <c r="G2380" i="10"/>
  <c r="H2380" i="10"/>
  <c r="G2381" i="10"/>
  <c r="H2381" i="10"/>
  <c r="G2382" i="10"/>
  <c r="H2382" i="10"/>
  <c r="G2383" i="10"/>
  <c r="H2383" i="10"/>
  <c r="G2384" i="10"/>
  <c r="H2384" i="10"/>
  <c r="G2385" i="10"/>
  <c r="H2385" i="10"/>
  <c r="G2386" i="10"/>
  <c r="H2386" i="10"/>
  <c r="G2387" i="10"/>
  <c r="H2387" i="10"/>
  <c r="G2388" i="10"/>
  <c r="H2388" i="10"/>
  <c r="G2389" i="10"/>
  <c r="H2389" i="10"/>
  <c r="G2390" i="10"/>
  <c r="H2390" i="10"/>
  <c r="G2391" i="10"/>
  <c r="H2391" i="10"/>
  <c r="G2392" i="10"/>
  <c r="H2392" i="10"/>
  <c r="G2393" i="10"/>
  <c r="H2393" i="10"/>
  <c r="G2394" i="10"/>
  <c r="H2394" i="10"/>
  <c r="G2395" i="10"/>
  <c r="H2395" i="10"/>
  <c r="G2396" i="10"/>
  <c r="H2396" i="10"/>
  <c r="G2397" i="10"/>
  <c r="H2397" i="10"/>
  <c r="G2398" i="10"/>
  <c r="H2398" i="10"/>
  <c r="G2399" i="10"/>
  <c r="H2399" i="10"/>
  <c r="G2400" i="10"/>
  <c r="H2400" i="10"/>
  <c r="G2401" i="10"/>
  <c r="H2401" i="10"/>
  <c r="G2402" i="10"/>
  <c r="H2402" i="10"/>
  <c r="G2403" i="10"/>
  <c r="H2403" i="10"/>
  <c r="G2404" i="10"/>
  <c r="H2404" i="10"/>
  <c r="G2405" i="10"/>
  <c r="H2405" i="10"/>
  <c r="G2406" i="10"/>
  <c r="H2406" i="10"/>
  <c r="G2407" i="10"/>
  <c r="H2407" i="10"/>
  <c r="G2408" i="10"/>
  <c r="H2408" i="10"/>
  <c r="G2409" i="10"/>
  <c r="H2409" i="10"/>
  <c r="G2410" i="10"/>
  <c r="H2410" i="10"/>
  <c r="G2411" i="10"/>
  <c r="H2411" i="10"/>
  <c r="G2412" i="10"/>
  <c r="H2412" i="10"/>
  <c r="G2413" i="10"/>
  <c r="H2413" i="10"/>
  <c r="G2414" i="10"/>
  <c r="H2414" i="10"/>
  <c r="G2415" i="10"/>
  <c r="H2415" i="10"/>
  <c r="G2416" i="10"/>
  <c r="H2416" i="10"/>
  <c r="G2417" i="10"/>
  <c r="H2417" i="10"/>
  <c r="G2418" i="10"/>
  <c r="H2418" i="10"/>
  <c r="G2419" i="10"/>
  <c r="H2419" i="10"/>
  <c r="G2420" i="10"/>
  <c r="H2420" i="10"/>
  <c r="G2421" i="10"/>
  <c r="H2421" i="10"/>
  <c r="G2422" i="10"/>
  <c r="H2422" i="10"/>
  <c r="G2423" i="10"/>
  <c r="H2423" i="10"/>
  <c r="G2424" i="10"/>
  <c r="H2424" i="10"/>
  <c r="G2425" i="10"/>
  <c r="H2425" i="10"/>
  <c r="G2426" i="10"/>
  <c r="H2426" i="10"/>
  <c r="G2427" i="10"/>
  <c r="H2427" i="10"/>
  <c r="G2428" i="10"/>
  <c r="H2428" i="10"/>
  <c r="G2429" i="10"/>
  <c r="H2429" i="10"/>
  <c r="G2430" i="10"/>
  <c r="H2430" i="10"/>
  <c r="G2431" i="10"/>
  <c r="H2431" i="10"/>
  <c r="G2432" i="10"/>
  <c r="H2432" i="10"/>
  <c r="G2433" i="10"/>
  <c r="H2433" i="10"/>
  <c r="G2434" i="10"/>
  <c r="H2434" i="10"/>
  <c r="G2435" i="10"/>
  <c r="H2435" i="10"/>
  <c r="G2436" i="10"/>
  <c r="H2436" i="10"/>
  <c r="G2437" i="10"/>
  <c r="H2437" i="10"/>
  <c r="G2438" i="10"/>
  <c r="H2438" i="10"/>
  <c r="G2439" i="10"/>
  <c r="H2439" i="10"/>
  <c r="G2440" i="10"/>
  <c r="H2440" i="10"/>
  <c r="G2441" i="10"/>
  <c r="H2441" i="10"/>
  <c r="G2442" i="10"/>
  <c r="H2442" i="10"/>
  <c r="G2443" i="10"/>
  <c r="H2443" i="10"/>
  <c r="G2444" i="10"/>
  <c r="H2444" i="10"/>
  <c r="G2445" i="10"/>
  <c r="H2445" i="10"/>
  <c r="G2446" i="10"/>
  <c r="H2446" i="10"/>
  <c r="G2447" i="10"/>
  <c r="H2447" i="10"/>
  <c r="G2448" i="10"/>
  <c r="H2448" i="10"/>
  <c r="G2449" i="10"/>
  <c r="H2449" i="10"/>
  <c r="G2450" i="10"/>
  <c r="H2450" i="10"/>
  <c r="G2451" i="10"/>
  <c r="H2451" i="10"/>
  <c r="G2452" i="10"/>
  <c r="H2452" i="10"/>
  <c r="G2453" i="10"/>
  <c r="H2453" i="10"/>
  <c r="G2454" i="10"/>
  <c r="H2454" i="10"/>
  <c r="G2455" i="10"/>
  <c r="H2455" i="10"/>
  <c r="G2456" i="10"/>
  <c r="H2456" i="10"/>
  <c r="G2457" i="10"/>
  <c r="H2457" i="10"/>
  <c r="G2458" i="10"/>
  <c r="H2458" i="10"/>
  <c r="G2459" i="10"/>
  <c r="H2459" i="10"/>
  <c r="G2460" i="10"/>
  <c r="H2460" i="10"/>
  <c r="G2461" i="10"/>
  <c r="H2461" i="10"/>
  <c r="G2462" i="10"/>
  <c r="H2462" i="10"/>
  <c r="G2463" i="10"/>
  <c r="H2463" i="10"/>
  <c r="G2464" i="10"/>
  <c r="H2464" i="10"/>
  <c r="G2465" i="10"/>
  <c r="H2465" i="10"/>
  <c r="G2466" i="10"/>
  <c r="H2466" i="10"/>
  <c r="G2467" i="10"/>
  <c r="H2467" i="10"/>
  <c r="G2468" i="10"/>
  <c r="H2468" i="10"/>
  <c r="G2469" i="10"/>
  <c r="H2469" i="10"/>
  <c r="G2470" i="10"/>
  <c r="H2470" i="10"/>
  <c r="G2471" i="10"/>
  <c r="H2471" i="10"/>
  <c r="G2472" i="10"/>
  <c r="H2472" i="10"/>
  <c r="G2473" i="10"/>
  <c r="H2473" i="10"/>
  <c r="G2474" i="10"/>
  <c r="H2474" i="10"/>
  <c r="G2475" i="10"/>
  <c r="H2475" i="10"/>
  <c r="G2476" i="10"/>
  <c r="H2476" i="10"/>
  <c r="G2477" i="10"/>
  <c r="H2477" i="10"/>
  <c r="G2478" i="10"/>
  <c r="H2478" i="10"/>
  <c r="G2479" i="10"/>
  <c r="H2479" i="10"/>
  <c r="G2480" i="10"/>
  <c r="H2480" i="10"/>
  <c r="G2481" i="10"/>
  <c r="H2481" i="10"/>
  <c r="G2482" i="10"/>
  <c r="H2482" i="10"/>
  <c r="G2483" i="10"/>
  <c r="H2483" i="10"/>
  <c r="G2484" i="10"/>
  <c r="H2484" i="10"/>
  <c r="G2485" i="10"/>
  <c r="H2485" i="10"/>
  <c r="G2486" i="10"/>
  <c r="H2486" i="10"/>
  <c r="G2487" i="10"/>
  <c r="H2487" i="10"/>
  <c r="G2488" i="10"/>
  <c r="H2488" i="10"/>
  <c r="G2489" i="10"/>
  <c r="H2489" i="10"/>
  <c r="G2490" i="10"/>
  <c r="H2490" i="10"/>
  <c r="G2491" i="10"/>
  <c r="H2491" i="10"/>
  <c r="G2492" i="10"/>
  <c r="H2492" i="10"/>
  <c r="G2493" i="10"/>
  <c r="H2493" i="10"/>
  <c r="G2494" i="10"/>
  <c r="H2494" i="10"/>
  <c r="G2495" i="10"/>
  <c r="H2495" i="10"/>
  <c r="G2496" i="10"/>
  <c r="H2496" i="10"/>
  <c r="G2497" i="10"/>
  <c r="H2497" i="10"/>
  <c r="G2498" i="10"/>
  <c r="H2498" i="10"/>
  <c r="G2499" i="10"/>
  <c r="H2499" i="10"/>
  <c r="G2500" i="10"/>
  <c r="H2500" i="10"/>
  <c r="G2501" i="10"/>
  <c r="H2501" i="10"/>
  <c r="G2502" i="10"/>
  <c r="H2502" i="10"/>
  <c r="G2503" i="10"/>
  <c r="H2503" i="10"/>
  <c r="G2504" i="10"/>
  <c r="H2504" i="10"/>
  <c r="G2505" i="10"/>
  <c r="H2505" i="10"/>
  <c r="G2506" i="10"/>
  <c r="H2506" i="10"/>
  <c r="G2507" i="10"/>
  <c r="H2507" i="10"/>
  <c r="G2508" i="10"/>
  <c r="H2508" i="10"/>
  <c r="G2509" i="10"/>
  <c r="H2509" i="10"/>
  <c r="G2510" i="10"/>
  <c r="H2510" i="10"/>
  <c r="G2511" i="10"/>
  <c r="H2511" i="10"/>
  <c r="G2512" i="10"/>
  <c r="H2512" i="10"/>
  <c r="G2513" i="10"/>
  <c r="H2513" i="10"/>
  <c r="G2514" i="10"/>
  <c r="H2514" i="10"/>
  <c r="G2515" i="10"/>
  <c r="H2515" i="10"/>
  <c r="G2516" i="10"/>
  <c r="H2516" i="10"/>
  <c r="G2517" i="10"/>
  <c r="H2517" i="10"/>
  <c r="G2518" i="10"/>
  <c r="H2518" i="10"/>
  <c r="G2519" i="10"/>
  <c r="H2519" i="10"/>
  <c r="G2520" i="10"/>
  <c r="H2520" i="10"/>
  <c r="G2521" i="10"/>
  <c r="H2521" i="10"/>
  <c r="G2522" i="10"/>
  <c r="H2522" i="10"/>
  <c r="G2523" i="10"/>
  <c r="H2523" i="10"/>
  <c r="G2524" i="10"/>
  <c r="H2524" i="10"/>
  <c r="G2525" i="10"/>
  <c r="H2525" i="10"/>
  <c r="G2526" i="10"/>
  <c r="H2526" i="10"/>
  <c r="G2527" i="10"/>
  <c r="H2527" i="10"/>
  <c r="G2528" i="10"/>
  <c r="H2528" i="10"/>
  <c r="G2529" i="10"/>
  <c r="H2529" i="10"/>
  <c r="G2530" i="10"/>
  <c r="H2530" i="10"/>
  <c r="G2531" i="10"/>
  <c r="H2531" i="10"/>
  <c r="G2532" i="10"/>
  <c r="H2532" i="10"/>
  <c r="G2533" i="10"/>
  <c r="H2533" i="10"/>
  <c r="G2534" i="10"/>
  <c r="H2534" i="10"/>
  <c r="G2535" i="10"/>
  <c r="H2535" i="10"/>
  <c r="G2536" i="10"/>
  <c r="H2536" i="10"/>
  <c r="G2537" i="10"/>
  <c r="H2537" i="10"/>
  <c r="G2538" i="10"/>
  <c r="H2538" i="10"/>
  <c r="G2539" i="10"/>
  <c r="H2539" i="10"/>
  <c r="G2540" i="10"/>
  <c r="H2540" i="10"/>
  <c r="G2541" i="10"/>
  <c r="H2541" i="10"/>
  <c r="G2542" i="10"/>
  <c r="H2542" i="10"/>
  <c r="G2543" i="10"/>
  <c r="H2543" i="10"/>
  <c r="G2544" i="10"/>
  <c r="H2544" i="10"/>
  <c r="G2545" i="10"/>
  <c r="H2545" i="10"/>
  <c r="G2546" i="10"/>
  <c r="H2546" i="10"/>
  <c r="G2547" i="10"/>
  <c r="H2547" i="10"/>
  <c r="G2548" i="10"/>
  <c r="H2548" i="10"/>
  <c r="G2549" i="10"/>
  <c r="H2549" i="10"/>
  <c r="G2550" i="10"/>
  <c r="H2550" i="10"/>
  <c r="G2551" i="10"/>
  <c r="H2551" i="10"/>
  <c r="G2552" i="10"/>
  <c r="H2552" i="10"/>
  <c r="G2553" i="10"/>
  <c r="H2553" i="10"/>
  <c r="G2554" i="10"/>
  <c r="H2554" i="10"/>
  <c r="G2555" i="10"/>
  <c r="H2555" i="10"/>
  <c r="G2556" i="10"/>
  <c r="H2556" i="10"/>
  <c r="G2557" i="10"/>
  <c r="H2557" i="10"/>
  <c r="G2558" i="10"/>
  <c r="H2558" i="10"/>
  <c r="G2559" i="10"/>
  <c r="H2559" i="10"/>
  <c r="G2560" i="10"/>
  <c r="H2560" i="10"/>
  <c r="G2561" i="10"/>
  <c r="H2561" i="10"/>
  <c r="G2562" i="10"/>
  <c r="H2562" i="10"/>
  <c r="G2563" i="10"/>
  <c r="H2563" i="10"/>
  <c r="G2564" i="10"/>
  <c r="H2564" i="10"/>
  <c r="G2565" i="10"/>
  <c r="H2565" i="10"/>
  <c r="G2566" i="10"/>
  <c r="H2566" i="10"/>
  <c r="G2567" i="10"/>
  <c r="H2567" i="10"/>
  <c r="G2568" i="10"/>
  <c r="H2568" i="10"/>
  <c r="G2569" i="10"/>
  <c r="H2569" i="10"/>
  <c r="G2570" i="10"/>
  <c r="H2570" i="10"/>
  <c r="G2571" i="10"/>
  <c r="H2571" i="10"/>
  <c r="G2572" i="10"/>
  <c r="H2572" i="10"/>
  <c r="G2573" i="10"/>
  <c r="H2573" i="10"/>
  <c r="G2574" i="10"/>
  <c r="H2574" i="10"/>
  <c r="G2575" i="10"/>
  <c r="H2575" i="10"/>
  <c r="G2576" i="10"/>
  <c r="H2576" i="10"/>
  <c r="G2577" i="10"/>
  <c r="H2577" i="10"/>
  <c r="G2578" i="10"/>
  <c r="H2578" i="10"/>
  <c r="G2579" i="10"/>
  <c r="H2579" i="10"/>
  <c r="G2580" i="10"/>
  <c r="H2580" i="10"/>
  <c r="G2581" i="10"/>
  <c r="H2581" i="10"/>
  <c r="G2582" i="10"/>
  <c r="H2582" i="10"/>
  <c r="G2583" i="10"/>
  <c r="H2583" i="10"/>
  <c r="G2584" i="10"/>
  <c r="H2584" i="10"/>
  <c r="G2585" i="10"/>
  <c r="H2585" i="10"/>
  <c r="G2586" i="10"/>
  <c r="H2586" i="10"/>
  <c r="G2587" i="10"/>
  <c r="H2587" i="10"/>
  <c r="G2588" i="10"/>
  <c r="H2588" i="10"/>
  <c r="G2589" i="10"/>
  <c r="H2589" i="10"/>
  <c r="G2590" i="10"/>
  <c r="H2590" i="10"/>
  <c r="G2591" i="10"/>
  <c r="H2591" i="10"/>
  <c r="G2592" i="10"/>
  <c r="H2592" i="10"/>
  <c r="G2593" i="10"/>
  <c r="H2593" i="10"/>
  <c r="G2594" i="10"/>
  <c r="H2594" i="10"/>
  <c r="G2595" i="10"/>
  <c r="H2595" i="10"/>
  <c r="G2596" i="10"/>
  <c r="H2596" i="10"/>
  <c r="G2597" i="10"/>
  <c r="H2597" i="10"/>
  <c r="G2598" i="10"/>
  <c r="H2598" i="10"/>
  <c r="G2599" i="10"/>
  <c r="H2599" i="10"/>
  <c r="G2600" i="10"/>
  <c r="H2600" i="10"/>
  <c r="G2601" i="10"/>
  <c r="H2601" i="10"/>
  <c r="G2602" i="10"/>
  <c r="H2602" i="10"/>
  <c r="G2603" i="10"/>
  <c r="H2603" i="10"/>
  <c r="G2604" i="10"/>
  <c r="H2604" i="10"/>
  <c r="G2605" i="10"/>
  <c r="H2605" i="10"/>
  <c r="G2606" i="10"/>
  <c r="H2606" i="10"/>
  <c r="G2607" i="10"/>
  <c r="H2607" i="10"/>
  <c r="G2608" i="10"/>
  <c r="H2608" i="10"/>
  <c r="G2609" i="10"/>
  <c r="H2609" i="10"/>
  <c r="G2610" i="10"/>
  <c r="H2610" i="10"/>
  <c r="G2611" i="10"/>
  <c r="H2611" i="10"/>
  <c r="G2612" i="10"/>
  <c r="H2612" i="10"/>
  <c r="G2613" i="10"/>
  <c r="H2613" i="10"/>
  <c r="G2614" i="10"/>
  <c r="H2614" i="10"/>
  <c r="G2615" i="10"/>
  <c r="H2615" i="10"/>
  <c r="G2616" i="10"/>
  <c r="H2616" i="10"/>
  <c r="G2617" i="10"/>
  <c r="H2617" i="10"/>
  <c r="G2618" i="10"/>
  <c r="H2618" i="10"/>
  <c r="G2619" i="10"/>
  <c r="H2619" i="10"/>
  <c r="G2620" i="10"/>
  <c r="H2620" i="10"/>
  <c r="G2621" i="10"/>
  <c r="H2621" i="10"/>
  <c r="G2622" i="10"/>
  <c r="H2622" i="10"/>
  <c r="G2623" i="10"/>
  <c r="H2623" i="10"/>
  <c r="G2624" i="10"/>
  <c r="H2624" i="10"/>
  <c r="G2625" i="10"/>
  <c r="H2625" i="10"/>
  <c r="G2626" i="10"/>
  <c r="H2626" i="10"/>
  <c r="G2627" i="10"/>
  <c r="H2627" i="10"/>
  <c r="G2628" i="10"/>
  <c r="H2628" i="10"/>
  <c r="G2629" i="10"/>
  <c r="H2629" i="10"/>
  <c r="G2630" i="10"/>
  <c r="H2630" i="10"/>
  <c r="G2631" i="10"/>
  <c r="H2631" i="10"/>
  <c r="G2632" i="10"/>
  <c r="H2632" i="10"/>
  <c r="G2633" i="10"/>
  <c r="H2633" i="10"/>
  <c r="G2634" i="10"/>
  <c r="H2634" i="10"/>
  <c r="G2635" i="10"/>
  <c r="H2635" i="10"/>
  <c r="G2636" i="10"/>
  <c r="H2636" i="10"/>
  <c r="G2637" i="10"/>
  <c r="H2637" i="10"/>
  <c r="G2638" i="10"/>
  <c r="H2638" i="10"/>
  <c r="G2639" i="10"/>
  <c r="H2639" i="10"/>
  <c r="G2640" i="10"/>
  <c r="H2640" i="10"/>
  <c r="G2641" i="10"/>
  <c r="H2641" i="10"/>
  <c r="G2642" i="10"/>
  <c r="H2642" i="10"/>
  <c r="G2643" i="10"/>
  <c r="H2643" i="10"/>
  <c r="G2644" i="10"/>
  <c r="H2644" i="10"/>
  <c r="G2645" i="10"/>
  <c r="H2645" i="10"/>
  <c r="G2646" i="10"/>
  <c r="H2646" i="10"/>
  <c r="G2647" i="10"/>
  <c r="H2647" i="10"/>
  <c r="G2648" i="10"/>
  <c r="H2648" i="10"/>
  <c r="G2649" i="10"/>
  <c r="H2649" i="10"/>
  <c r="G2650" i="10"/>
  <c r="H2650" i="10"/>
  <c r="G2651" i="10"/>
  <c r="H2651" i="10"/>
  <c r="G2652" i="10"/>
  <c r="H2652" i="10"/>
  <c r="G2653" i="10"/>
  <c r="H2653" i="10"/>
  <c r="G2654" i="10"/>
  <c r="H2654" i="10"/>
  <c r="G2655" i="10"/>
  <c r="H2655" i="10"/>
  <c r="G2656" i="10"/>
  <c r="H2656" i="10"/>
  <c r="G2657" i="10"/>
  <c r="H2657" i="10"/>
  <c r="G2658" i="10"/>
  <c r="H2658" i="10"/>
  <c r="G2659" i="10"/>
  <c r="H2659" i="10"/>
  <c r="G2660" i="10"/>
  <c r="H2660" i="10"/>
  <c r="G2661" i="10"/>
  <c r="H2661" i="10"/>
  <c r="G2662" i="10"/>
  <c r="H2662" i="10"/>
  <c r="G2663" i="10"/>
  <c r="H2663" i="10"/>
  <c r="G2664" i="10"/>
  <c r="H2664" i="10"/>
  <c r="G2665" i="10"/>
  <c r="H2665" i="10"/>
  <c r="G2666" i="10"/>
  <c r="H2666" i="10"/>
  <c r="G2667" i="10"/>
  <c r="H2667" i="10"/>
  <c r="G2668" i="10"/>
  <c r="H2668" i="10"/>
  <c r="G2669" i="10"/>
  <c r="H2669" i="10"/>
  <c r="G2670" i="10"/>
  <c r="H2670" i="10"/>
  <c r="G2671" i="10"/>
  <c r="H2671" i="10"/>
  <c r="G2672" i="10"/>
  <c r="H2672" i="10"/>
  <c r="G2673" i="10"/>
  <c r="H2673" i="10"/>
  <c r="G2674" i="10"/>
  <c r="H2674" i="10"/>
  <c r="G2675" i="10"/>
  <c r="H2675" i="10"/>
  <c r="G2676" i="10"/>
  <c r="H2676" i="10"/>
  <c r="G2677" i="10"/>
  <c r="H2677" i="10"/>
  <c r="G2678" i="10"/>
  <c r="H2678" i="10"/>
  <c r="G2679" i="10"/>
  <c r="H2679" i="10"/>
  <c r="G2680" i="10"/>
  <c r="H2680" i="10"/>
  <c r="G2681" i="10"/>
  <c r="H2681" i="10"/>
  <c r="G2682" i="10"/>
  <c r="H2682" i="10"/>
  <c r="G2683" i="10"/>
  <c r="H2683" i="10"/>
  <c r="G2684" i="10"/>
  <c r="H2684" i="10"/>
  <c r="G2685" i="10"/>
  <c r="H2685" i="10"/>
  <c r="G2686" i="10"/>
  <c r="H2686" i="10"/>
  <c r="G2687" i="10"/>
  <c r="H2687" i="10"/>
  <c r="G2688" i="10"/>
  <c r="H2688" i="10"/>
  <c r="G2689" i="10"/>
  <c r="H2689" i="10"/>
  <c r="G2690" i="10"/>
  <c r="H2690" i="10"/>
  <c r="G2691" i="10"/>
  <c r="H2691" i="10"/>
  <c r="G2692" i="10"/>
  <c r="H2692" i="10"/>
  <c r="G2693" i="10"/>
  <c r="H2693" i="10"/>
  <c r="G2694" i="10"/>
  <c r="H2694" i="10"/>
  <c r="G2695" i="10"/>
  <c r="H2695" i="10"/>
  <c r="G2696" i="10"/>
  <c r="H2696" i="10"/>
  <c r="G2697" i="10"/>
  <c r="H2697" i="10"/>
  <c r="G2698" i="10"/>
  <c r="H2698" i="10"/>
  <c r="G2699" i="10"/>
  <c r="H2699" i="10"/>
  <c r="G2700" i="10"/>
  <c r="H2700" i="10"/>
  <c r="G2701" i="10"/>
  <c r="H2701" i="10"/>
  <c r="G2702" i="10"/>
  <c r="H2702" i="10"/>
  <c r="G2703" i="10"/>
  <c r="H2703" i="10"/>
  <c r="G2704" i="10"/>
  <c r="H2704" i="10"/>
  <c r="G2705" i="10"/>
  <c r="H2705" i="10"/>
  <c r="G2706" i="10"/>
  <c r="H2706" i="10"/>
  <c r="G2707" i="10"/>
  <c r="H2707" i="10"/>
  <c r="G2708" i="10"/>
  <c r="H2708" i="10"/>
  <c r="G2709" i="10"/>
  <c r="H2709" i="10"/>
  <c r="G2710" i="10"/>
  <c r="H2710" i="10"/>
  <c r="G2711" i="10"/>
  <c r="H2711" i="10"/>
  <c r="G2712" i="10"/>
  <c r="H2712" i="10"/>
  <c r="G2713" i="10"/>
  <c r="H2713" i="10"/>
  <c r="G2714" i="10"/>
  <c r="H2714" i="10"/>
  <c r="G2715" i="10"/>
  <c r="H2715" i="10"/>
  <c r="G2716" i="10"/>
  <c r="H2716" i="10"/>
  <c r="G2717" i="10"/>
  <c r="H2717" i="10"/>
  <c r="G2718" i="10"/>
  <c r="H2718"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alcChain>
</file>

<file path=xl/sharedStrings.xml><?xml version="1.0" encoding="utf-8"?>
<sst xmlns="http://schemas.openxmlformats.org/spreadsheetml/2006/main" count="145223" uniqueCount="6826">
  <si>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</si>
  <si>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</si>
  <si>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</si>
  <si>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</si>
  <si>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</si>
  <si>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</si>
  <si>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</si>
  <si>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</si>
  <si>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</si>
  <si>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</si>
  <si>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</si>
  <si>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</si>
  <si>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</si>
  <si>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</si>
  <si>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</si>
  <si>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</si>
  <si>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</si>
  <si>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</si>
  <si>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</si>
  <si>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</si>
  <si>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</si>
  <si>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</si>
  <si>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</si>
  <si>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</si>
  <si>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</si>
  <si>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</si>
  <si>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</si>
  <si>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</si>
  <si>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</si>
  <si>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</si>
  <si>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</si>
  <si>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</si>
  <si>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</si>
  <si>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</si>
  <si>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</si>
  <si>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</si>
  <si>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</si>
  <si>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</si>
  <si>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</si>
  <si>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</si>
  <si>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</si>
  <si>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</si>
  <si>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</si>
  <si>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</si>
  <si>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</si>
  <si>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</si>
  <si>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</si>
  <si>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</si>
  <si>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</si>
  <si>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</si>
  <si>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</si>
  <si>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</si>
  <si>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</si>
  <si>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</si>
  <si>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</si>
  <si>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</si>
  <si>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</si>
  <si>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</si>
  <si>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</si>
  <si>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</si>
  <si>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</si>
  <si>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</si>
  <si>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</si>
  <si>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</si>
  <si>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</si>
  <si>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</si>
  <si>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</si>
  <si>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</si>
  <si>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</si>
  <si>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</si>
  <si>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</si>
  <si>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</si>
  <si>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</si>
  <si>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</si>
  <si>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</si>
  <si>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</si>
  <si>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</si>
  <si>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</si>
  <si>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</si>
  <si>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</si>
  <si>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</si>
  <si>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</si>
  <si>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</si>
  <si>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</si>
  <si>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</si>
  <si>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</si>
  <si>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</si>
  <si>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</si>
  <si>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</si>
  <si>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</si>
  <si>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</si>
  <si>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</si>
  <si>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</si>
  <si>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</si>
  <si>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</si>
  <si>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</si>
  <si>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</si>
  <si>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</si>
  <si>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</si>
  <si>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</si>
  <si>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</si>
  <si>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</si>
  <si>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</si>
  <si>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</si>
  <si>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</si>
  <si>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</si>
  <si>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</si>
  <si>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</si>
  <si>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</si>
  <si>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</si>
  <si>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</si>
  <si>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</si>
  <si>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</si>
  <si>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</si>
  <si>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</si>
  <si>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</si>
  <si>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</si>
  <si>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</si>
  <si>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</si>
  <si>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</si>
  <si>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</si>
  <si>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</si>
  <si>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</si>
  <si>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</si>
  <si>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</si>
  <si>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</si>
  <si>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</si>
  <si>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</si>
  <si>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</si>
  <si>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</si>
  <si>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</si>
  <si>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</si>
  <si>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</si>
  <si>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</si>
  <si>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</si>
  <si>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</si>
  <si>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</si>
  <si>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</si>
  <si>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</si>
  <si>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</si>
  <si>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</si>
  <si>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</si>
  <si>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</si>
  <si>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</si>
  <si>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</si>
  <si>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</si>
  <si>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</si>
  <si>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</si>
  <si>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</si>
  <si>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</si>
  <si>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</si>
  <si>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</si>
  <si>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</si>
  <si>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</si>
  <si>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</si>
  <si>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</si>
  <si>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</si>
  <si>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</si>
  <si>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</si>
  <si>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</si>
  <si>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</si>
  <si>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</si>
  <si>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</si>
  <si>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</si>
  <si>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</si>
  <si>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</si>
  <si>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</si>
  <si>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</si>
  <si>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</si>
  <si>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</si>
  <si>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</si>
  <si>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</si>
  <si>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</si>
  <si>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</si>
  <si>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</si>
  <si>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</si>
  <si>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</si>
  <si>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</si>
  <si>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</si>
  <si>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</si>
  <si>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</si>
  <si>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</si>
  <si>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</si>
  <si>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</si>
  <si>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</si>
  <si>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</si>
  <si>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</si>
  <si>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</si>
  <si>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</si>
  <si>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</si>
  <si>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</si>
  <si>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</si>
  <si>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</si>
  <si>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</si>
  <si>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</si>
  <si>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</si>
  <si>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</si>
  <si>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</si>
  <si>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</si>
  <si>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</si>
  <si>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</si>
  <si>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</si>
  <si>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</si>
  <si>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</si>
  <si>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</si>
  <si>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</si>
  <si>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</si>
  <si>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</si>
  <si>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</si>
  <si>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</si>
  <si>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</si>
  <si>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</si>
  <si>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</si>
  <si>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</si>
  <si>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</si>
  <si>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</si>
  <si>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</si>
  <si>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</si>
  <si>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</si>
  <si>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</si>
  <si>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</si>
  <si>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</si>
  <si>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</si>
  <si>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</si>
  <si>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</si>
  <si>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</si>
  <si>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</si>
  <si>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</si>
  <si>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</si>
  <si>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</si>
  <si>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</si>
  <si>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</si>
  <si>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</si>
  <si>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</si>
  <si>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</si>
  <si>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</si>
  <si>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</si>
  <si>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</si>
  <si>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</si>
  <si>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</si>
  <si>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</si>
  <si>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</si>
  <si>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</si>
  <si>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</si>
  <si>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</si>
  <si>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</si>
  <si>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</si>
  <si>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</si>
  <si>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</si>
  <si>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</si>
  <si>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</si>
  <si>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</si>
  <si>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</si>
  <si>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</si>
  <si>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</si>
  <si>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</si>
  <si>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</si>
  <si>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</si>
  <si>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</si>
  <si>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</si>
  <si>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</si>
  <si>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</si>
  <si>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</si>
  <si>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</si>
  <si>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</si>
  <si>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</si>
  <si>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</si>
  <si>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</si>
  <si>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</si>
  <si>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</si>
  <si>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</si>
  <si>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</si>
  <si>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</si>
  <si>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</si>
  <si>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</si>
  <si>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</si>
  <si>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</si>
  <si>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</si>
  <si>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</si>
  <si>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</si>
  <si>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</si>
  <si>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</si>
  <si>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</si>
  <si>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</si>
  <si>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</si>
  <si>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</si>
  <si>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</si>
  <si>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</si>
  <si>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</si>
  <si>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</si>
  <si>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</si>
  <si>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</si>
  <si>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</si>
  <si>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</si>
  <si>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</si>
  <si>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</si>
  <si>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</si>
  <si>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</si>
  <si>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</si>
  <si>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</si>
  <si>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</si>
  <si>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</si>
  <si>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</si>
  <si>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</si>
  <si>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</si>
  <si>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</si>
  <si>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</si>
  <si>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</si>
  <si>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</si>
  <si>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</si>
  <si>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</si>
  <si>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</si>
  <si>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</si>
  <si>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</si>
  <si>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</si>
  <si>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</si>
  <si>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</si>
  <si>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</si>
  <si>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</si>
  <si>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</si>
  <si>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</si>
  <si>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</si>
  <si>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</si>
  <si>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</si>
  <si>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</si>
  <si>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</si>
  <si>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</si>
  <si>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</si>
  <si>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</si>
  <si>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</si>
  <si>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</si>
  <si>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</si>
  <si>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</si>
  <si>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</si>
  <si>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</si>
  <si>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</si>
  <si>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</si>
  <si>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</si>
  <si>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</si>
  <si>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</si>
  <si>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</si>
  <si>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</si>
  <si>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</si>
  <si>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</si>
  <si>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</si>
  <si>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</si>
  <si>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</si>
  <si>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</si>
  <si>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</si>
  <si>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</si>
  <si>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</si>
  <si>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</si>
  <si>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</si>
  <si>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</si>
  <si>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</si>
  <si>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</si>
  <si>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</si>
  <si>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</si>
  <si>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</si>
  <si>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</si>
  <si>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</si>
  <si>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</si>
  <si>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</si>
  <si>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</si>
  <si>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</si>
  <si>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</si>
  <si>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</si>
  <si>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</si>
  <si>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</si>
  <si>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</si>
  <si>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</si>
  <si>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</si>
  <si>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</si>
  <si>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</si>
  <si>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</si>
  <si>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</si>
  <si>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</si>
  <si>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</si>
  <si>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</si>
  <si>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</si>
  <si>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</si>
  <si>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</si>
  <si>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</si>
  <si>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</si>
  <si>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</si>
  <si>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</si>
  <si>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</si>
  <si>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</si>
  <si>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</si>
  <si>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</si>
  <si>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</si>
  <si>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</si>
  <si>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</si>
  <si>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</si>
  <si>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</si>
  <si>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</si>
  <si>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</si>
  <si>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</si>
  <si>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</si>
  <si>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</si>
  <si>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</si>
  <si>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</si>
  <si>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</si>
  <si>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</si>
  <si>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</si>
  <si>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</si>
  <si>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</si>
  <si>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</si>
  <si>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</si>
  <si>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</si>
  <si>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</si>
  <si>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</si>
  <si>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</si>
  <si>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</si>
  <si>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</si>
  <si>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</si>
  <si>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</si>
  <si>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</si>
  <si>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</si>
  <si>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</si>
  <si>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</si>
  <si>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</si>
  <si>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</si>
  <si>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</si>
  <si>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</si>
  <si>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</si>
  <si>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</si>
  <si>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</si>
  <si>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</si>
  <si>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</si>
  <si>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</si>
  <si>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</si>
  <si>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</si>
  <si>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</si>
  <si>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</si>
  <si>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</si>
  <si>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</si>
  <si>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</si>
  <si>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</si>
  <si>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</si>
  <si>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</si>
  <si>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</si>
  <si>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</si>
  <si>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</si>
  <si>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</si>
  <si>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</si>
  <si>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</si>
  <si>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</si>
  <si>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</si>
  <si>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</si>
  <si>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</si>
  <si>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</si>
  <si>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</si>
  <si>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</si>
  <si>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</si>
  <si>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</si>
  <si>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</si>
  <si>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</si>
  <si>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</si>
  <si>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</si>
  <si>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</si>
  <si>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</si>
  <si>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</si>
  <si>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</si>
  <si>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</si>
  <si>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</si>
  <si>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</si>
  <si>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</si>
  <si>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</si>
  <si>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</si>
  <si>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</si>
  <si>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</si>
  <si>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</si>
  <si>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</si>
  <si>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</si>
  <si>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</si>
  <si>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</si>
  <si>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</si>
  <si>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</si>
  <si>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</si>
  <si>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</si>
  <si>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</si>
  <si>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</si>
  <si>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</si>
  <si>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</si>
  <si>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</si>
  <si>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</si>
  <si>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</si>
  <si>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</si>
  <si>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</si>
  <si>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</si>
  <si>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</si>
  <si>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</si>
  <si>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</si>
  <si>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</si>
  <si>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</si>
  <si>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</si>
  <si>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</si>
  <si>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</si>
  <si>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</si>
  <si>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</si>
  <si>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</si>
  <si>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</si>
  <si>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</si>
  <si>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</si>
  <si>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</si>
  <si>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</si>
  <si>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</si>
  <si>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</si>
  <si>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</si>
  <si>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</si>
  <si>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</si>
  <si>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</si>
  <si>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</si>
  <si>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</si>
  <si>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</si>
  <si>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</si>
  <si>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</si>
  <si>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</si>
  <si>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</si>
  <si>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</si>
  <si>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</si>
  <si>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</si>
  <si>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</si>
  <si>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</si>
  <si>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</si>
  <si>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</si>
  <si>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</si>
  <si>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</si>
  <si>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</si>
  <si>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</si>
  <si>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</si>
  <si>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</si>
  <si>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</si>
  <si>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</si>
  <si>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</si>
  <si>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</si>
  <si>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</si>
  <si>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</si>
  <si>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</si>
  <si>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</si>
  <si>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</si>
  <si>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</si>
  <si>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</si>
  <si>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</si>
  <si>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</si>
  <si>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</si>
  <si>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</si>
  <si>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</si>
  <si>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</si>
  <si>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</si>
  <si>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</si>
  <si>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</si>
  <si>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</si>
  <si>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</si>
  <si>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</si>
  <si>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</si>
  <si>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</si>
  <si>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</si>
  <si>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</si>
  <si>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</si>
  <si>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</si>
  <si>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</si>
  <si>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</si>
  <si>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</si>
  <si>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</si>
  <si>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</si>
  <si>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</si>
  <si>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</si>
  <si>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</si>
  <si>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</si>
  <si>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</si>
  <si>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</si>
  <si>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</si>
  <si>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</si>
  <si>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</si>
  <si>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</si>
  <si>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</si>
  <si>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</si>
  <si>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</si>
  <si>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</si>
  <si>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</si>
  <si>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</si>
  <si>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</si>
  <si>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</si>
  <si>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</si>
  <si>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</si>
  <si>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</si>
  <si>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</si>
  <si>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</si>
  <si>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</si>
  <si>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</si>
  <si>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</si>
  <si>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</si>
  <si>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</si>
  <si>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</si>
  <si>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</si>
  <si>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</si>
  <si>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</si>
  <si>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</si>
  <si>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</si>
  <si>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</si>
  <si>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</si>
  <si>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</si>
  <si>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</si>
  <si>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</si>
  <si>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</si>
  <si>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</si>
  <si>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</si>
  <si>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</si>
  <si>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</si>
  <si>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</si>
  <si>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</si>
  <si>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</si>
  <si>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</si>
  <si>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</si>
  <si>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</si>
  <si>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</si>
  <si>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</si>
  <si>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</si>
  <si>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</si>
  <si>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</si>
  <si>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</si>
  <si>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</si>
  <si>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</si>
  <si>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</si>
  <si>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</si>
  <si>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</si>
  <si>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</si>
  <si>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</si>
  <si>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</si>
  <si>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</si>
  <si>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</si>
  <si>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</si>
  <si>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</si>
  <si>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</si>
  <si>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</si>
  <si>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</si>
  <si>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</si>
  <si>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</si>
  <si>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</si>
  <si>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</si>
  <si>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</si>
  <si>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</si>
  <si>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</si>
  <si>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</si>
  <si>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</si>
  <si>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</si>
  <si>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</si>
  <si>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</si>
  <si>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</si>
  <si>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</si>
  <si>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</si>
  <si>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</si>
  <si>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</si>
  <si>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</si>
  <si>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</si>
  <si>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</si>
  <si>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</si>
  <si>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</si>
  <si>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</si>
  <si>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</si>
  <si>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</si>
  <si>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</si>
  <si>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</si>
  <si>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</si>
  <si>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</si>
  <si>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</si>
  <si>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</si>
  <si>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</si>
  <si>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</si>
  <si>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</si>
  <si>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</si>
  <si>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</si>
  <si>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</si>
  <si>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</si>
  <si>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</si>
  <si>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</si>
  <si>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</si>
  <si>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</si>
  <si>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</si>
  <si>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</si>
  <si>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</si>
  <si>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</si>
  <si>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</si>
  <si>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</si>
  <si>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</si>
  <si>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</si>
  <si>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</si>
  <si>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</si>
  <si>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</si>
  <si>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</si>
  <si>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</si>
  <si>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</si>
  <si>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</si>
  <si>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</si>
  <si>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</si>
  <si>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</si>
  <si>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</si>
  <si>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</si>
  <si>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</si>
  <si>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</si>
  <si>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</si>
  <si>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</si>
  <si>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</si>
  <si>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</si>
  <si>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</si>
  <si>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</si>
  <si>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</si>
  <si>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</si>
  <si>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</si>
  <si>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</si>
  <si>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</si>
  <si>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</si>
  <si>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</si>
  <si>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</si>
  <si>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</si>
  <si>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</si>
  <si>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</si>
  <si>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</si>
  <si>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</si>
  <si>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</si>
  <si>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</si>
  <si>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</si>
  <si>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</si>
  <si>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</si>
  <si>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</si>
  <si>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</si>
  <si>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</si>
  <si>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</si>
  <si>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</si>
  <si>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</si>
  <si>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</si>
  <si>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</si>
  <si>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</si>
  <si>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</si>
  <si>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</si>
  <si>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</si>
  <si>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</si>
  <si>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</si>
  <si>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</si>
  <si>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</si>
  <si>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</si>
  <si>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</si>
  <si>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</si>
  <si>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</si>
  <si>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</si>
  <si>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</si>
  <si>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</si>
  <si>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</si>
  <si>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</si>
  <si>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</si>
  <si>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</si>
  <si>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</si>
  <si>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</si>
  <si>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</si>
  <si>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</si>
  <si>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</si>
  <si>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</si>
  <si>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</si>
  <si>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</si>
  <si>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</si>
  <si>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</si>
  <si>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</si>
  <si>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</si>
  <si>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</si>
  <si>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</si>
  <si>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</si>
  <si>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</si>
  <si>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</si>
  <si>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</si>
  <si>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</si>
  <si>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</si>
  <si>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</si>
  <si>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</si>
  <si>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</si>
  <si>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</si>
  <si>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</si>
  <si>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</si>
  <si>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</si>
  <si>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</si>
  <si>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</si>
  <si>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</si>
  <si>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</si>
  <si>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</si>
  <si>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</si>
  <si>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</si>
  <si>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</si>
  <si>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</si>
  <si>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</si>
  <si>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</si>
  <si>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</si>
  <si>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</si>
  <si>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</si>
  <si>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</si>
  <si>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</si>
  <si>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</si>
  <si>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</si>
  <si>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</si>
  <si>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</si>
  <si>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</si>
  <si>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</si>
  <si>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</si>
  <si>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</si>
  <si>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</si>
  <si>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</si>
  <si>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</si>
  <si>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</si>
  <si>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</si>
  <si>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</si>
  <si>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</si>
  <si>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</si>
  <si>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</si>
  <si>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</si>
  <si>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</si>
  <si>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</si>
  <si>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</si>
  <si>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</si>
  <si>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</si>
  <si>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</si>
  <si>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</si>
  <si>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</si>
  <si>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</si>
  <si>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</si>
  <si>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</si>
  <si>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</si>
  <si>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</si>
  <si>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</si>
  <si>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</si>
  <si>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</si>
  <si>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</si>
  <si>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</si>
  <si>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</si>
  <si>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</si>
  <si>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</si>
  <si>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</si>
  <si>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</si>
  <si>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</si>
  <si>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</si>
  <si>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</si>
  <si>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</si>
  <si>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</si>
  <si>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</si>
  <si>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</si>
  <si>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</si>
  <si>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</si>
  <si>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</si>
  <si>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</si>
  <si>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</si>
  <si>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</si>
  <si>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</si>
  <si>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</si>
  <si>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</si>
  <si>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</si>
  <si>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</si>
  <si>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</si>
  <si>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</si>
  <si>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</si>
  <si>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</si>
  <si>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</si>
  <si>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</si>
  <si>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</si>
  <si>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</si>
  <si>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</si>
  <si>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</si>
  <si>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</si>
  <si>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</si>
  <si>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</si>
  <si>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</si>
  <si>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</si>
  <si>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</si>
  <si>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</si>
  <si>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</si>
  <si>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</si>
  <si>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</si>
  <si>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</si>
  <si>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</si>
  <si>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</si>
  <si>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</si>
  <si>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</si>
  <si>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</si>
  <si>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</si>
  <si>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</si>
  <si>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</si>
  <si>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</si>
  <si>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</si>
  <si>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</si>
  <si>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</si>
  <si>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</si>
  <si>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</si>
  <si>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</si>
  <si>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</si>
  <si>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</si>
  <si>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</si>
  <si>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</si>
  <si>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</si>
  <si>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</si>
  <si>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</si>
  <si>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</si>
  <si>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</si>
  <si>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</si>
  <si>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</si>
  <si>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</si>
  <si>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</si>
  <si>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</si>
  <si>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</si>
  <si>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</si>
  <si>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</si>
  <si>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</si>
  <si>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</si>
  <si>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</si>
  <si>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</si>
  <si>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</si>
  <si>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</si>
  <si>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</si>
  <si>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</si>
  <si>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</si>
  <si>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</si>
  <si>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</si>
  <si>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</si>
  <si>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</si>
  <si>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</si>
  <si>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</si>
  <si>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</si>
  <si>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</si>
  <si>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</si>
  <si>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</si>
  <si>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</si>
  <si>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</si>
  <si>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</si>
  <si>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</si>
  <si>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</si>
  <si>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</si>
  <si>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</si>
  <si>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</si>
  <si>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</si>
  <si>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</si>
  <si>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</si>
  <si>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</si>
  <si>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</si>
  <si>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</si>
  <si>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</si>
  <si>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</si>
  <si>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</si>
  <si>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</si>
  <si>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</si>
  <si>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</si>
  <si>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</si>
  <si>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</si>
  <si>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</si>
  <si>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</si>
  <si>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</si>
  <si>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</si>
  <si>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</si>
  <si>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</si>
  <si>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</si>
  <si>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</si>
  <si>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</si>
  <si>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</si>
  <si>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</si>
  <si>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</si>
  <si>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</si>
  <si>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</si>
  <si>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</si>
  <si>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</si>
  <si>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</si>
  <si>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</si>
  <si>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</si>
  <si>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</si>
  <si>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</si>
  <si>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</si>
  <si>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</si>
  <si>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</si>
  <si>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</si>
  <si>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</si>
  <si>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</si>
  <si>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</si>
  <si>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</si>
  <si>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</si>
  <si>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</si>
  <si>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</si>
  <si>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</si>
  <si>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</si>
  <si>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</si>
  <si>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</si>
  <si>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</si>
  <si>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</si>
  <si>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</si>
  <si>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</si>
  <si>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</si>
  <si>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</si>
  <si>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</si>
  <si>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</si>
  <si>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</si>
  <si>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</si>
  <si>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</si>
  <si>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</si>
  <si>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</si>
  <si>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</si>
  <si>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</si>
  <si>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</si>
  <si>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</si>
  <si>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</si>
  <si>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</si>
  <si>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</si>
  <si>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</si>
  <si>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</si>
  <si>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</si>
  <si>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</si>
  <si>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</si>
  <si>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</si>
  <si>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</si>
  <si>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</si>
  <si>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</si>
  <si>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</si>
  <si>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</si>
  <si>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</si>
  <si>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</si>
  <si>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</si>
  <si>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</si>
  <si>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</si>
  <si>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</si>
  <si>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</si>
  <si>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</si>
  <si>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</si>
  <si>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</si>
  <si>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</si>
  <si>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</si>
  <si>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</si>
  <si>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</si>
  <si>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</si>
  <si>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</si>
  <si>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</si>
  <si>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</si>
  <si>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</si>
  <si>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</si>
  <si>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</si>
  <si>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</si>
  <si>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</si>
  <si>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</si>
  <si>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</si>
  <si>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</si>
  <si>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</si>
  <si>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</si>
  <si>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</si>
  <si>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</si>
  <si>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</si>
  <si>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</si>
  <si>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</si>
  <si>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</si>
  <si>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</si>
  <si>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</si>
  <si>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</si>
  <si>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</si>
  <si>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</si>
  <si>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</si>
  <si>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</si>
  <si>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</si>
  <si>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</si>
  <si>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</si>
  <si>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</si>
  <si>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</si>
  <si>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</si>
  <si>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</si>
  <si>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</si>
  <si>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</si>
  <si>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</si>
  <si>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</si>
  <si>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</si>
  <si>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</si>
  <si>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</si>
  <si>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</si>
  <si>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</si>
  <si>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</si>
  <si>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</si>
  <si>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</si>
  <si>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</si>
  <si>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</si>
  <si>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</si>
  <si>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</si>
  <si>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</si>
  <si>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</si>
  <si>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</si>
  <si>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</si>
  <si>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</si>
  <si>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</si>
  <si>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</si>
  <si>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</si>
  <si>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</si>
  <si>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</si>
  <si>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</si>
  <si>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</si>
  <si>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</si>
  <si>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</si>
  <si>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</si>
  <si>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</si>
  <si>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</si>
  <si>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</si>
  <si>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</si>
  <si>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</si>
  <si>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</si>
  <si>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</si>
  <si>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</si>
  <si>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</si>
  <si>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</si>
  <si>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</si>
  <si>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</si>
  <si>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</si>
  <si>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</si>
  <si>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</si>
  <si>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</si>
  <si>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</si>
  <si>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</si>
  <si>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</si>
  <si>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</si>
  <si>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</si>
  <si>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</si>
  <si>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</si>
  <si>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</si>
  <si>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</si>
  <si>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</si>
  <si>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</si>
  <si>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</si>
  <si>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</si>
  <si>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</si>
  <si>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</si>
  <si>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</si>
  <si>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</si>
  <si>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</si>
  <si>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</si>
  <si>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</si>
  <si>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</si>
  <si>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</si>
  <si>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</si>
  <si>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</si>
  <si>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</si>
  <si>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</si>
  <si>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</si>
  <si>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</si>
  <si>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</si>
  <si>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</si>
  <si>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</si>
  <si>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</si>
  <si>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</si>
  <si>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</si>
  <si>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</si>
  <si>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</si>
  <si>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</si>
  <si>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</si>
  <si>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</si>
  <si>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</si>
  <si>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</si>
  <si>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</si>
  <si>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</si>
  <si>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</si>
  <si>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</si>
  <si>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</si>
  <si>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</si>
  <si>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</si>
  <si>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</si>
  <si>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</si>
  <si>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</si>
  <si>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</si>
  <si>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</si>
  <si>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</si>
  <si>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</si>
  <si>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</si>
  <si>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</si>
  <si>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</si>
  <si>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</si>
  <si>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</si>
  <si>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</si>
  <si>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</si>
  <si>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</si>
  <si>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</si>
  <si>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</si>
  <si>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</si>
  <si>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</si>
  <si>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</si>
  <si>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</si>
  <si>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</si>
  <si>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</si>
  <si>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</si>
  <si>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</si>
  <si>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</si>
  <si>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</si>
  <si>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</si>
  <si>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</si>
  <si>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</si>
  <si>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</si>
  <si>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</si>
  <si>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</si>
  <si>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</si>
  <si>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</si>
  <si>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</si>
  <si>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</si>
  <si>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</si>
  <si>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</si>
  <si>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</si>
  <si>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</si>
  <si>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</si>
  <si>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</si>
  <si>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</si>
  <si>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</si>
  <si>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</si>
  <si>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</si>
  <si>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</si>
  <si>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</si>
  <si>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</si>
  <si>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</si>
  <si>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</si>
  <si>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</si>
  <si>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</si>
  <si>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</si>
  <si>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</si>
  <si>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</si>
  <si>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</si>
  <si>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</si>
  <si>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</si>
  <si>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</si>
  <si>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</si>
  <si>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</si>
  <si>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</si>
  <si>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</si>
  <si>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</si>
  <si>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</si>
  <si>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</si>
  <si>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</si>
  <si>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</si>
  <si>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</si>
  <si>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</si>
  <si>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</si>
  <si>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</si>
  <si>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</si>
  <si>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</si>
  <si>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</si>
  <si>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</si>
  <si>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</si>
  <si>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</si>
  <si>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</si>
  <si>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</si>
  <si>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</si>
  <si>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</si>
  <si>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</si>
  <si>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</si>
  <si>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</si>
  <si>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</si>
  <si>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</si>
  <si>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</si>
  <si>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</si>
  <si>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</si>
  <si>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</si>
  <si>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</si>
  <si>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</si>
  <si>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</si>
  <si>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</si>
  <si>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</si>
  <si>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</si>
  <si>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</si>
  <si>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</si>
  <si>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</si>
  <si>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</si>
  <si>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</si>
  <si>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</si>
  <si>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</si>
  <si>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</si>
  <si>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</si>
  <si>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</si>
  <si>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</si>
  <si>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</si>
  <si>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</si>
  <si>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</si>
  <si>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</si>
  <si>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</si>
  <si>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</si>
  <si>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</si>
  <si>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</si>
  <si>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</si>
  <si>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</si>
  <si>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</si>
  <si>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</si>
  <si>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</si>
  <si>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</si>
  <si>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</si>
  <si>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</si>
  <si>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</si>
  <si>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</si>
  <si>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</si>
  <si>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</si>
  <si>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</si>
  <si>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</si>
  <si>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</si>
  <si>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</si>
  <si>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</si>
  <si>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</si>
  <si>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</si>
  <si>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</si>
  <si>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</si>
  <si>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</si>
  <si>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</si>
  <si>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</si>
  <si>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</si>
  <si>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</si>
  <si>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</si>
  <si>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</si>
  <si>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</si>
  <si>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</si>
  <si>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</si>
  <si>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</si>
  <si>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</si>
  <si>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</si>
  <si>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</si>
  <si>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</si>
  <si>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</si>
  <si>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</si>
  <si>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</si>
  <si>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</si>
  <si>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</si>
  <si>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</si>
  <si>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</si>
  <si>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</si>
  <si>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</si>
  <si>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</si>
  <si>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</si>
  <si>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</si>
  <si>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</si>
  <si>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</si>
  <si>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</si>
  <si>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</si>
  <si>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</si>
  <si>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</si>
  <si>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</si>
  <si>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</si>
  <si>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</si>
  <si>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</si>
  <si>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</si>
  <si>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</si>
  <si>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</si>
  <si>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</si>
  <si>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</si>
  <si>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</si>
  <si>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</si>
  <si>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</si>
  <si>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</si>
  <si>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</si>
  <si>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</si>
  <si>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</si>
  <si>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</si>
  <si>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</si>
  <si>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</si>
  <si>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</si>
  <si>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</si>
  <si>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</si>
  <si>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</si>
  <si>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</si>
  <si>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</si>
  <si>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</si>
  <si>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</si>
  <si>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</si>
  <si>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</si>
  <si>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</si>
  <si>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</si>
  <si>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</si>
  <si>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</si>
  <si>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</si>
  <si>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</si>
  <si>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</si>
  <si>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</si>
  <si>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</si>
  <si>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</si>
  <si>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</si>
  <si>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</si>
  <si>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</si>
  <si>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</si>
  <si>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</si>
  <si>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</si>
  <si>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</si>
  <si>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</si>
  <si>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</si>
  <si>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</si>
  <si>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</si>
  <si>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</si>
  <si>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</si>
  <si>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</si>
  <si>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</si>
  <si>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</si>
  <si>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</si>
  <si>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</si>
  <si>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</si>
  <si>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</si>
  <si>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</si>
  <si>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</si>
  <si>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</si>
  <si>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</si>
  <si>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</si>
  <si>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</si>
  <si>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</si>
  <si>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</si>
  <si>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</si>
  <si>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</si>
  <si>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</si>
  <si>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</si>
  <si>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</si>
  <si>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</si>
  <si>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</si>
  <si>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</si>
  <si>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</si>
  <si>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</si>
  <si>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</si>
  <si>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</si>
  <si>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</si>
  <si>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</si>
  <si>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</si>
  <si>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</si>
  <si>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</si>
  <si>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</si>
  <si>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</si>
  <si>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</si>
  <si>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</si>
  <si>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</si>
  <si>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</si>
  <si>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</si>
  <si>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</si>
  <si>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</si>
  <si>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</si>
  <si>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</si>
  <si>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</si>
  <si>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</si>
  <si>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</si>
  <si>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</si>
  <si>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</si>
  <si>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</si>
  <si>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</si>
  <si>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</si>
  <si>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</si>
  <si>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</si>
  <si>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</si>
  <si>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</si>
  <si>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</si>
  <si>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</si>
  <si>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</si>
  <si>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</si>
  <si>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</si>
  <si>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</si>
  <si>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</si>
  <si>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</si>
  <si>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</si>
  <si>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</si>
  <si>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</si>
  <si>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</si>
  <si>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</si>
  <si>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</si>
  <si>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</si>
  <si>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</si>
  <si>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</si>
  <si>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</si>
  <si>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</si>
  <si>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</si>
  <si>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</si>
  <si>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</si>
  <si>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</si>
  <si>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</si>
  <si>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</si>
  <si>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</si>
  <si>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</si>
  <si>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</si>
  <si>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</si>
  <si>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</si>
  <si>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</si>
  <si>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</si>
  <si>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</si>
  <si>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</si>
  <si>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</si>
  <si>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</si>
  <si>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</si>
  <si>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</si>
  <si>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</si>
  <si>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</si>
  <si>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</si>
  <si>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</si>
  <si>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</si>
  <si>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</si>
  <si>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</si>
  <si>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</si>
  <si>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</si>
  <si>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</si>
  <si>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</si>
  <si>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</si>
  <si>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</si>
  <si>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</si>
  <si>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</si>
  <si>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</si>
  <si>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</si>
  <si>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</si>
  <si>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</si>
  <si>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</si>
  <si>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</si>
  <si>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</si>
  <si>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</si>
  <si>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</si>
  <si>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</si>
  <si>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</si>
  <si>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</si>
  <si>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</si>
  <si>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</si>
  <si>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</si>
  <si>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</si>
  <si>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</si>
  <si>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</si>
  <si>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</si>
  <si>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</si>
  <si>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</si>
  <si>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</si>
  <si>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</si>
  <si>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</si>
  <si>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</si>
  <si>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</si>
  <si>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</si>
  <si>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</si>
  <si>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</si>
  <si>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</si>
  <si>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</si>
  <si>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</si>
  <si>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</si>
  <si>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</si>
  <si>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</si>
  <si>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</si>
  <si>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</si>
  <si>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</si>
  <si>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</si>
  <si>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</si>
  <si>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</si>
  <si>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</si>
  <si>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</si>
  <si>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</si>
  <si>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</si>
  <si>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</si>
  <si>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</si>
  <si>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</si>
  <si>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</si>
  <si>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</si>
  <si>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</si>
  <si>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</si>
  <si>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</si>
  <si>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</si>
  <si>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</si>
  <si>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</si>
  <si>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</si>
  <si>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</si>
  <si>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</si>
  <si>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</si>
  <si>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</si>
  <si>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</si>
  <si>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</si>
  <si>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</si>
  <si>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</si>
  <si>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</si>
  <si>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</si>
  <si>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</si>
  <si>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</si>
  <si>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</si>
  <si>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</si>
  <si>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</si>
  <si>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</si>
  <si>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</si>
  <si>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</si>
  <si>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</si>
  <si>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</si>
  <si>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</si>
  <si>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</si>
  <si>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</si>
  <si>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</si>
  <si>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</si>
  <si>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</si>
  <si>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</si>
  <si>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</si>
  <si>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</si>
  <si>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</si>
  <si>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</si>
  <si>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</si>
  <si>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</si>
  <si>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</si>
  <si>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</si>
  <si>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</si>
  <si>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</si>
  <si>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</si>
  <si>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</si>
  <si>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</si>
  <si>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</si>
  <si>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</si>
  <si>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</si>
  <si>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</si>
  <si>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</si>
  <si>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</si>
  <si>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</si>
  <si>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</si>
  <si>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</si>
  <si>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</si>
  <si>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</si>
  <si>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</si>
  <si>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</si>
  <si>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</si>
  <si>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</si>
  <si>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</si>
  <si>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</si>
  <si>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</si>
  <si>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</si>
  <si>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</si>
  <si>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</si>
  <si>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</si>
  <si>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</si>
  <si>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</si>
  <si>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</si>
  <si>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</si>
  <si>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</si>
  <si>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</si>
  <si>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</si>
  <si>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</si>
  <si>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</si>
  <si>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</si>
  <si>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</si>
  <si>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</si>
  <si>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</si>
  <si>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</si>
  <si>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</si>
  <si>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</si>
  <si>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</si>
  <si>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</si>
  <si>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</si>
  <si>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</si>
  <si>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</si>
  <si>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</si>
  <si>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</si>
  <si>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</si>
  <si>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</si>
  <si>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</si>
  <si>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</si>
  <si>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</si>
  <si>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</si>
  <si>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</si>
  <si>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</si>
  <si>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</si>
  <si>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</si>
  <si>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</si>
  <si>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</si>
  <si>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</si>
  <si>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</si>
  <si>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</si>
  <si>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</si>
  <si>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</si>
  <si>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</si>
  <si>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</si>
  <si>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</si>
  <si>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</si>
  <si>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</si>
  <si>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</si>
  <si>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</si>
  <si>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</si>
  <si>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</si>
  <si>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</si>
  <si>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</si>
  <si>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</si>
  <si>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</si>
  <si>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</si>
  <si>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</si>
  <si>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</si>
  <si>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</si>
  <si>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</si>
  <si>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</si>
  <si>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</si>
  <si>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</si>
  <si>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</si>
  <si>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</si>
  <si>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</si>
  <si>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</si>
  <si>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</si>
  <si>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</si>
  <si>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</si>
  <si>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</si>
  <si>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</si>
  <si>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</si>
  <si>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</si>
  <si>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</si>
  <si>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</si>
  <si>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</si>
  <si>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</si>
  <si>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</si>
  <si>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</si>
  <si>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</si>
  <si>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</si>
  <si>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</si>
  <si>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</si>
  <si>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</si>
  <si>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</si>
  <si>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</si>
  <si>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</si>
  <si>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</si>
  <si>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</si>
  <si>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</si>
  <si>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</si>
  <si>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</si>
  <si>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</si>
  <si>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</si>
  <si>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</si>
  <si>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</si>
  <si>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</si>
  <si>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</si>
  <si>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</si>
  <si>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</si>
  <si>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</si>
  <si>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</si>
  <si>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</si>
  <si>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</si>
  <si>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</si>
  <si>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</si>
  <si>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</si>
  <si>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</si>
  <si>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</si>
  <si>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</si>
  <si>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</si>
  <si>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</si>
  <si>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</si>
  <si>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</si>
  <si>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</si>
  <si>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</si>
  <si>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</si>
  <si>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</si>
  <si>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</si>
  <si>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</si>
  <si>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</si>
  <si>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</si>
  <si>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</si>
  <si>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</si>
  <si>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</si>
  <si>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</si>
  <si>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</si>
  <si>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</si>
  <si>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</si>
  <si>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</si>
  <si>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</si>
  <si>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</si>
  <si>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</si>
  <si>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</si>
  <si>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</si>
  <si>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</si>
  <si>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</si>
  <si>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</si>
  <si>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</si>
  <si>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</si>
  <si>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</si>
  <si>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</si>
  <si>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</si>
  <si>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</si>
  <si>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</si>
  <si>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</si>
  <si>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</si>
  <si>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</si>
  <si>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</si>
  <si>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</si>
  <si>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</si>
  <si>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</si>
  <si>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</si>
  <si>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</si>
  <si>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</si>
  <si>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</si>
  <si>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</si>
  <si>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</si>
  <si>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</si>
  <si>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</si>
  <si>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</si>
  <si>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</si>
  <si>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</si>
  <si>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</si>
  <si>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</si>
  <si>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</si>
  <si>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</si>
  <si>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</si>
  <si>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</si>
  <si>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</si>
  <si>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</si>
  <si>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</si>
  <si>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</si>
  <si>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</si>
  <si>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</si>
  <si>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</si>
  <si>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</si>
  <si>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</si>
  <si>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</si>
  <si>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</si>
  <si>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</si>
  <si>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</si>
  <si>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</si>
  <si>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</si>
  <si>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</si>
  <si>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</si>
  <si>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</si>
  <si>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</si>
  <si>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</si>
  <si>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</si>
  <si>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</si>
  <si>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</si>
  <si>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</si>
  <si>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</si>
  <si>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</si>
  <si>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</si>
  <si>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</si>
  <si>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</si>
  <si>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</si>
  <si>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</si>
  <si>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</si>
  <si>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</si>
  <si>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</si>
  <si>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</si>
  <si>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</si>
  <si>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</si>
  <si>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</si>
  <si>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</si>
  <si>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</si>
  <si>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</si>
  <si>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</si>
  <si>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</si>
  <si>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</si>
  <si>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</si>
  <si>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</si>
  <si>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</si>
  <si>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</si>
  <si>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</si>
  <si>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</si>
  <si>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</si>
  <si>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</si>
  <si>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</si>
  <si>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</si>
  <si>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</si>
  <si>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</si>
  <si>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</si>
  <si>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</si>
  <si>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</si>
  <si>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</si>
  <si>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</si>
  <si>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</si>
  <si>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</si>
  <si>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</si>
  <si>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</si>
  <si>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</si>
  <si>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</si>
  <si>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</si>
  <si>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</si>
  <si>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</si>
  <si>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</si>
  <si>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</si>
  <si>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</si>
  <si>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</si>
  <si>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</si>
  <si>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</si>
  <si>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</si>
  <si>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</si>
  <si>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</si>
  <si>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</si>
  <si>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</si>
  <si>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</si>
  <si>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</si>
  <si>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</si>
  <si>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</si>
  <si>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</si>
  <si>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</si>
  <si>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</si>
  <si>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</si>
  <si>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</si>
  <si>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</si>
  <si>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</si>
  <si>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</si>
  <si>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</si>
  <si>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</si>
  <si>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</si>
  <si>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</si>
  <si>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</si>
  <si>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</si>
  <si>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</si>
  <si>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</si>
  <si>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</si>
  <si>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</si>
  <si>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</si>
  <si>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</si>
  <si>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</si>
  <si>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</si>
  <si>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</si>
  <si>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</si>
  <si>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</si>
  <si>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</si>
  <si>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</si>
  <si>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</si>
  <si>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</si>
  <si>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</si>
  <si>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</si>
  <si>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</si>
  <si>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</si>
  <si>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</si>
  <si>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</si>
  <si>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</si>
  <si>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</si>
  <si>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</si>
  <si>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</si>
  <si>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</si>
  <si>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</si>
  <si>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</si>
  <si>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</si>
  <si>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</si>
  <si>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</si>
  <si>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</si>
  <si>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</si>
  <si>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</si>
  <si>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</si>
  <si>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</si>
  <si>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</si>
  <si>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</si>
  <si>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</si>
  <si>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</si>
  <si>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</si>
  <si>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</si>
  <si>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</si>
  <si>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</si>
  <si>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</si>
  <si>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</si>
  <si>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</si>
  <si>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</si>
  <si>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</si>
  <si>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</si>
  <si>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</si>
  <si>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</si>
  <si>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</si>
  <si>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</si>
  <si>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</si>
  <si>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</si>
  <si>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</si>
  <si>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</si>
  <si>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</si>
  <si>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</si>
  <si>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</si>
  <si>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</si>
  <si>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</si>
  <si>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</si>
  <si>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</si>
  <si>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</si>
  <si>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</si>
  <si>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</si>
  <si>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</si>
  <si>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</si>
  <si>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</si>
  <si>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</si>
  <si>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</si>
  <si>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</si>
  <si>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</si>
  <si>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</si>
  <si>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</si>
  <si>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</si>
  <si>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</si>
  <si>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</si>
  <si>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</si>
  <si>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</si>
  <si>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</si>
  <si>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</si>
  <si>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</si>
  <si>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</si>
  <si>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</si>
  <si>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</si>
  <si>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</si>
  <si>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</si>
  <si>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</si>
  <si>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</si>
  <si>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</si>
  <si>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</si>
  <si>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</si>
  <si>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</si>
  <si>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</si>
  <si>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</si>
  <si>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</si>
  <si>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</si>
  <si>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</si>
  <si>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</si>
  <si>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</si>
  <si>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</si>
  <si>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</si>
  <si>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</si>
  <si>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</si>
  <si>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</si>
  <si>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</si>
  <si>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</si>
  <si>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</si>
  <si>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</si>
  <si>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</si>
  <si>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</si>
  <si>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</si>
  <si>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</si>
  <si>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</si>
  <si>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</si>
  <si>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</si>
  <si>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</si>
  <si>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</si>
  <si>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</si>
  <si>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</si>
  <si>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</si>
  <si>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</si>
  <si>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</si>
  <si>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</si>
  <si>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</si>
  <si>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</si>
  <si>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</si>
  <si>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</si>
  <si>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</si>
  <si>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</si>
  <si>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</si>
  <si>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</si>
  <si>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</si>
  <si>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</si>
  <si>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</si>
  <si>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</si>
  <si>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</si>
  <si>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</si>
  <si>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</si>
  <si>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</si>
  <si>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</si>
  <si>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</si>
  <si>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</si>
  <si>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</si>
  <si>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</si>
  <si>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</si>
  <si>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</si>
  <si>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</si>
  <si>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</si>
  <si>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</si>
  <si>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</si>
  <si>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</si>
  <si>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</si>
  <si>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</si>
  <si>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</si>
  <si>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</si>
  <si>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</si>
  <si>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</si>
  <si>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</si>
  <si>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</si>
  <si>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</si>
  <si>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</si>
  <si>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</si>
  <si>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</si>
  <si>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</si>
  <si>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</si>
  <si>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</si>
  <si>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</si>
  <si>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</si>
  <si>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</si>
  <si>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</si>
  <si>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</si>
  <si>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</si>
  <si>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</si>
  <si>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</si>
  <si>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</si>
  <si>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</si>
  <si>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</si>
  <si>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</si>
  <si>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</si>
  <si>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</si>
  <si>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</si>
  <si>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</si>
  <si>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</si>
  <si>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</si>
  <si>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</si>
  <si>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</si>
  <si>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</si>
  <si>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</si>
  <si>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</si>
  <si>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</si>
  <si>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</si>
  <si>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</si>
  <si>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</si>
  <si>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</si>
  <si>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</si>
  <si>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</si>
  <si>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</si>
  <si>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</si>
  <si>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</si>
  <si>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</si>
  <si>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</si>
  <si>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</si>
  <si>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</si>
  <si>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</si>
  <si>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</si>
  <si>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</si>
  <si>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</si>
  <si>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</si>
  <si>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</si>
  <si>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</si>
  <si>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</si>
  <si>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</si>
  <si>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</si>
  <si>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</si>
  <si>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</si>
  <si>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</si>
  <si>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</si>
  <si>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</si>
  <si>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</si>
  <si>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</si>
  <si>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</si>
  <si>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</si>
  <si>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</si>
  <si>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</si>
  <si>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</si>
  <si>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</si>
  <si>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</si>
  <si>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</si>
  <si>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</si>
  <si>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</si>
  <si>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</si>
  <si>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</si>
  <si>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</si>
  <si>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</si>
  <si>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</si>
  <si>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</si>
  <si>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</si>
  <si>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</si>
  <si>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</si>
  <si>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</si>
  <si>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</si>
  <si>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</si>
  <si>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</si>
  <si>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</si>
  <si>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</si>
  <si>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</si>
  <si>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</si>
  <si>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</si>
  <si>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</si>
  <si>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</si>
  <si>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</si>
  <si>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</si>
  <si>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</si>
  <si>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</si>
  <si>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</si>
  <si>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</si>
  <si>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</si>
  <si>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</si>
  <si>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</si>
  <si>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</si>
  <si>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</si>
  <si>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</si>
  <si>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</si>
  <si>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</si>
  <si>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</si>
  <si>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</si>
  <si>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</si>
  <si>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</si>
  <si>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</si>
  <si>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</si>
  <si>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</si>
  <si>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</si>
  <si>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</si>
  <si>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</si>
  <si>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</si>
  <si>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</si>
  <si>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</si>
  <si>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</si>
  <si>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</si>
  <si>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</si>
  <si>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</si>
  <si>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</si>
  <si>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</si>
  <si>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</si>
  <si>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</si>
  <si>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</si>
  <si>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</si>
  <si>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</si>
  <si>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</si>
  <si>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</si>
  <si>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</si>
  <si>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</si>
  <si>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</si>
  <si>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</si>
  <si>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</si>
  <si>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</si>
  <si>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</si>
  <si>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</si>
  <si>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</si>
  <si>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</si>
  <si>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</si>
  <si>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</si>
  <si>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</si>
  <si>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</si>
  <si>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</si>
  <si>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</si>
  <si>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</si>
  <si>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</si>
  <si>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</si>
  <si>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</si>
  <si>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</si>
  <si>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</si>
  <si>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</si>
  <si>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</si>
  <si>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</si>
  <si>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</si>
  <si>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</si>
  <si>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</si>
  <si>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</si>
  <si>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</si>
  <si>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</si>
  <si>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</si>
  <si>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</si>
  <si>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</si>
  <si>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</si>
  <si>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</si>
  <si>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</si>
  <si>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</si>
  <si>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</si>
  <si>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</si>
  <si>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</si>
  <si>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</si>
  <si>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</si>
  <si>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</si>
  <si>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</si>
  <si>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</si>
  <si>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</si>
  <si>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</si>
  <si>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</si>
  <si>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</si>
  <si>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</si>
  <si>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</si>
  <si>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</si>
  <si>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</si>
  <si>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</si>
  <si>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</si>
  <si>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</si>
  <si>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</si>
  <si>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</si>
  <si>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</si>
  <si>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</si>
  <si>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</si>
  <si>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</si>
  <si>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</si>
  <si>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</si>
  <si>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</si>
  <si>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</si>
  <si>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</si>
  <si>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</si>
  <si>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</si>
  <si>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</si>
  <si>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</si>
  <si>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</si>
  <si>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</si>
  <si>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</si>
  <si>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</si>
  <si>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</si>
  <si>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</si>
  <si>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</si>
  <si>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</si>
  <si>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</si>
  <si>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</si>
  <si>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</si>
  <si>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</si>
  <si>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</si>
  <si>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</si>
  <si>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</si>
  <si>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</si>
  <si>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</si>
  <si>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</si>
  <si>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</si>
  <si>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</si>
  <si>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</si>
  <si>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</si>
  <si>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</si>
  <si>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</si>
  <si>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</si>
  <si>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</si>
  <si>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</si>
  <si>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</si>
  <si>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</si>
  <si>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</si>
  <si>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</si>
  <si>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</si>
  <si>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</si>
  <si>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</si>
  <si>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</si>
  <si>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</si>
  <si>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</si>
  <si>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</si>
  <si>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</si>
  <si>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</si>
  <si>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</si>
  <si>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</si>
  <si>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</si>
  <si>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</si>
  <si>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</si>
  <si>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</si>
  <si>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</si>
  <si>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</si>
  <si>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</si>
  <si>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</si>
  <si>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</si>
  <si>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</si>
  <si>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</si>
  <si>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</si>
  <si>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</si>
  <si>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</si>
  <si>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</si>
  <si>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</si>
  <si>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</si>
  <si>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</si>
  <si>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</si>
  <si>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</si>
  <si>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</si>
  <si>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</si>
  <si>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</si>
  <si>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</si>
  <si>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</si>
  <si>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</si>
  <si>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</si>
  <si>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</si>
  <si>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</si>
  <si>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</si>
  <si>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</si>
  <si>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</si>
  <si>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</si>
  <si>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</si>
  <si>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</si>
  <si>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</si>
  <si>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</si>
  <si>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</si>
  <si>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</si>
  <si>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</si>
  <si>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</si>
  <si>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</si>
  <si>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</si>
  <si>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</si>
  <si>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</si>
  <si>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</si>
  <si>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</si>
  <si>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</si>
  <si>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</si>
  <si>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</si>
  <si>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</si>
  <si>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</si>
  <si>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</si>
  <si>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</si>
  <si>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</si>
  <si>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</si>
  <si>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</si>
  <si>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</si>
  <si>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</si>
  <si>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</si>
  <si>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</si>
  <si>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</si>
  <si>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</si>
  <si>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</si>
  <si>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</si>
  <si>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</si>
  <si>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</si>
  <si>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</si>
  <si>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</si>
  <si>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</si>
  <si>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</si>
  <si>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</si>
  <si>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</si>
  <si>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</si>
  <si>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</si>
  <si>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</si>
  <si>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</si>
  <si>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</si>
  <si>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</si>
  <si>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</si>
  <si>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</si>
  <si>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</si>
  <si>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</si>
  <si>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</si>
  <si>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</si>
  <si>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</si>
  <si>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</si>
  <si>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</si>
  <si>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</si>
  <si>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</si>
  <si>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</si>
  <si>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</si>
  <si>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</si>
  <si>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</si>
  <si>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</si>
  <si>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</si>
  <si>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</si>
  <si>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</si>
  <si>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</si>
  <si>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</si>
  <si>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</si>
  <si>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</si>
  <si>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</si>
  <si>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</si>
  <si>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</si>
  <si>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</si>
  <si>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</si>
  <si>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</si>
  <si>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</si>
  <si>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</si>
  <si>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</si>
  <si>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</si>
  <si>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</si>
  <si>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</si>
  <si>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</si>
  <si>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</si>
  <si>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</si>
  <si>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</si>
  <si>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</si>
  <si>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</si>
  <si>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</si>
  <si>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</si>
  <si>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</si>
  <si>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</si>
  <si>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</si>
  <si>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</si>
  <si>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</si>
  <si>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</si>
  <si>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</si>
  <si>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</si>
  <si>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</si>
  <si>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</si>
  <si>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</si>
  <si>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</si>
  <si>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</si>
  <si>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</si>
  <si>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</si>
  <si>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</si>
  <si>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</si>
  <si>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</si>
  <si>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</si>
  <si>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</si>
  <si>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</si>
  <si>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</si>
  <si>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</si>
  <si>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</si>
  <si>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</si>
  <si>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</si>
  <si>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</si>
  <si>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</si>
  <si>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</si>
  <si>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</si>
  <si>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</si>
  <si>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</si>
  <si>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</si>
  <si>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</si>
  <si>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</si>
  <si>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</si>
  <si>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</si>
  <si>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</si>
  <si>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</si>
  <si>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</si>
  <si>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</si>
  <si>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</si>
  <si>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</si>
  <si>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</si>
  <si>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</si>
  <si>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</si>
  <si>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</si>
  <si>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</si>
  <si>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</si>
  <si>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</si>
  <si>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</si>
  <si>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</si>
  <si>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</si>
  <si>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</si>
  <si>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</si>
  <si>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</si>
  <si>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</si>
  <si>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</si>
  <si>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</si>
  <si>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</si>
  <si>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</si>
  <si>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</si>
  <si>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</si>
  <si>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</si>
  <si>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</si>
  <si>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</si>
  <si>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</si>
  <si>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</si>
  <si>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</si>
  <si>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</si>
  <si>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</si>
  <si>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</si>
  <si>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</si>
  <si>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</si>
  <si>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</si>
  <si>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</si>
  <si>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</si>
  <si>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</si>
  <si>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</si>
  <si>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</si>
  <si>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</si>
  <si>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</si>
  <si>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</si>
  <si>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</si>
  <si>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</si>
  <si>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</si>
  <si>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</si>
  <si>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</si>
  <si>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</si>
  <si>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</si>
  <si>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</si>
  <si>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</si>
  <si>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</si>
  <si>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</si>
  <si>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</si>
  <si>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</si>
  <si>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</si>
  <si>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</si>
  <si>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</si>
  <si>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</si>
  <si>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</si>
  <si>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</si>
  <si>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</si>
  <si>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</si>
  <si>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</si>
  <si>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</si>
  <si>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</si>
  <si>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</si>
  <si>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</si>
  <si>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</si>
  <si>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</si>
  <si>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</si>
  <si>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</si>
  <si>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</si>
  <si>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</si>
  <si>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</si>
  <si>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</si>
  <si>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</si>
  <si>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</si>
  <si>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</si>
  <si>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</si>
  <si>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</si>
  <si>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</si>
  <si>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</si>
  <si>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</si>
  <si>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</si>
  <si>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</si>
  <si>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</si>
  <si>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</si>
  <si>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</si>
  <si>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</si>
  <si>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</si>
  <si>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</si>
  <si>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</si>
  <si>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</si>
  <si>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</si>
  <si>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</si>
  <si>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</si>
  <si>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</si>
  <si>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</si>
  <si>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</si>
  <si>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</si>
  <si>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</si>
  <si>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</si>
  <si>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</si>
  <si>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</si>
  <si>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</si>
  <si>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</si>
  <si>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</si>
  <si>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</si>
  <si>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</si>
  <si>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</si>
  <si>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</si>
  <si>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</si>
  <si>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</si>
  <si>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</si>
  <si>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</si>
  <si>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</si>
  <si>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</si>
  <si>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</si>
  <si>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</si>
  <si>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</si>
  <si>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</si>
  <si>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</si>
  <si>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</si>
  <si>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</si>
  <si>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</si>
  <si>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</si>
  <si>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</si>
  <si>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</si>
  <si>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</si>
  <si>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</si>
  <si>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</si>
  <si>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</si>
  <si>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</si>
  <si>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</si>
  <si>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</si>
  <si>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</si>
  <si>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</si>
  <si>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</si>
  <si>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</si>
  <si>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</si>
  <si>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</si>
  <si>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</si>
  <si>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</si>
  <si>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</si>
  <si>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</si>
  <si>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</si>
  <si>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</si>
  <si>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</si>
  <si>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</si>
  <si>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</si>
  <si>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</si>
  <si>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</si>
  <si>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</si>
  <si>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</si>
  <si>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</si>
  <si>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</si>
  <si>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</si>
  <si>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</si>
  <si>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</si>
  <si>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</si>
  <si>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</si>
  <si>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</si>
  <si>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</si>
  <si>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</si>
  <si>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</si>
  <si>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</si>
  <si>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</si>
  <si>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</si>
  <si>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</si>
  <si>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</si>
  <si>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</si>
  <si>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</si>
  <si>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</si>
  <si>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</si>
  <si>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</si>
  <si>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</si>
  <si>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</si>
  <si>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</si>
  <si>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</si>
  <si>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</si>
  <si>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</si>
  <si>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</si>
  <si>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</si>
  <si>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</si>
  <si>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</si>
  <si>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</si>
  <si>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</si>
  <si>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</si>
  <si>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</si>
  <si>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</si>
  <si>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</si>
  <si>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</si>
  <si>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</si>
  <si>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</si>
  <si>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</si>
  <si>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</si>
  <si>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</si>
  <si>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</si>
  <si>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</si>
  <si>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</si>
  <si>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</si>
  <si>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</si>
  <si>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</si>
  <si>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</si>
  <si>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</si>
  <si>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</si>
  <si>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</si>
  <si>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</si>
  <si>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</si>
  <si>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</si>
  <si>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</si>
  <si>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</si>
  <si>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</si>
  <si>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</si>
  <si>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</si>
  <si>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</si>
  <si>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</si>
  <si>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</si>
  <si>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</si>
  <si>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</si>
  <si>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</si>
  <si>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</si>
  <si>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</si>
  <si>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</si>
  <si>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</si>
  <si>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</si>
  <si>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</si>
  <si>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</si>
  <si>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</si>
  <si>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</si>
  <si>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</si>
  <si>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</si>
  <si>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</si>
  <si>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</si>
  <si>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</si>
  <si>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</si>
  <si>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</si>
  <si>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</si>
  <si>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</si>
  <si>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</si>
  <si>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</si>
  <si>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</si>
  <si>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</si>
  <si>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</si>
  <si>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</si>
  <si>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</si>
  <si>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</si>
  <si>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</si>
  <si>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</si>
  <si>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</si>
  <si>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</si>
  <si>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</si>
  <si>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</si>
  <si>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</si>
  <si>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</si>
  <si>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</si>
  <si>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</si>
  <si>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</si>
  <si>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</si>
  <si>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</si>
  <si>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</si>
  <si>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</si>
  <si>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</si>
  <si>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</si>
  <si>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</si>
  <si>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</si>
  <si>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</si>
  <si>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</si>
  <si>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</si>
  <si>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</si>
  <si>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</si>
  <si>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</si>
  <si>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</si>
  <si>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</si>
  <si>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</si>
  <si>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</si>
  <si>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</si>
  <si>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</si>
  <si>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</si>
  <si>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</si>
  <si>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</si>
  <si>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</si>
  <si>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</si>
  <si>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</si>
  <si>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</si>
  <si>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</si>
  <si>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</si>
  <si>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</si>
  <si>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</si>
  <si>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</si>
  <si>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</si>
  <si>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</si>
  <si>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</si>
  <si>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</si>
  <si>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</si>
  <si>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</si>
  <si>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</si>
  <si>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</si>
  <si>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</si>
  <si>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</si>
  <si>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</si>
  <si>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</si>
  <si>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</si>
  <si>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</si>
  <si>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</si>
  <si>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</si>
  <si>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</si>
  <si>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</si>
  <si>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</si>
  <si>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</si>
  <si>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</si>
  <si>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</si>
  <si>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</si>
  <si>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</si>
  <si>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</si>
  <si>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</si>
  <si>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</si>
  <si>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</si>
  <si>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</si>
  <si>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</si>
  <si>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</si>
  <si>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</si>
  <si>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</si>
  <si>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</si>
  <si>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</si>
  <si>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</si>
  <si>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</si>
  <si>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</si>
  <si>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</si>
  <si>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</si>
  <si>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</si>
  <si>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</si>
  <si>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</si>
  <si>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</si>
  <si>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</si>
  <si>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</si>
  <si>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</si>
  <si>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</si>
  <si>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</si>
  <si>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</si>
  <si>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</si>
  <si>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</si>
  <si>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</si>
  <si>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</si>
  <si>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</si>
  <si>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</si>
  <si>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</si>
  <si>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</si>
  <si>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</si>
  <si>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</si>
  <si>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</si>
  <si>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</si>
  <si>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</si>
  <si>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</si>
  <si>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</si>
  <si>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</si>
  <si>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</si>
  <si>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</si>
  <si>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</si>
  <si>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</si>
  <si>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</si>
  <si>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</si>
  <si>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</si>
  <si>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</si>
  <si>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</si>
  <si>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</si>
  <si>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</si>
  <si>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</si>
  <si>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</si>
  <si>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</si>
  <si>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</si>
  <si>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</si>
  <si>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</si>
  <si>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</si>
  <si>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</si>
  <si>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</si>
  <si>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</si>
  <si>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</si>
  <si>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</si>
  <si>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</si>
  <si>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</si>
  <si>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</si>
  <si>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</si>
  <si>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</si>
  <si>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</si>
  <si>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</si>
  <si>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</si>
  <si>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</si>
  <si>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</si>
  <si>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</si>
  <si>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</si>
  <si>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</si>
  <si>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</si>
  <si>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</si>
  <si>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</si>
  <si>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</si>
  <si>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</si>
  <si>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</si>
  <si>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</si>
  <si>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</si>
  <si>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</si>
  <si>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</si>
  <si>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</si>
  <si>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</si>
  <si>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</si>
  <si>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</si>
  <si>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</si>
  <si>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</si>
  <si>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</si>
  <si>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</si>
  <si>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</si>
  <si>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</si>
  <si>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</si>
  <si>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</si>
  <si>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</si>
  <si>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</si>
  <si>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</si>
  <si>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</si>
  <si>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</si>
  <si>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</si>
  <si>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</si>
  <si>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</si>
  <si>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</si>
  <si>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</si>
  <si>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</si>
  <si>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</si>
  <si>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</si>
  <si>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</si>
  <si>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</si>
  <si>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</si>
  <si>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</si>
  <si>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</si>
  <si>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</si>
  <si>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</si>
  <si>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</si>
  <si>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</si>
  <si>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</si>
  <si>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</si>
  <si>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</si>
  <si>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</si>
  <si>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</si>
  <si>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</si>
  <si>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</si>
  <si>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</si>
  <si>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</si>
  <si>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</si>
  <si>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</si>
  <si>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</si>
  <si>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</si>
  <si>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</si>
  <si>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</si>
  <si>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</si>
  <si>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</si>
  <si>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</si>
  <si>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</si>
  <si>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</si>
  <si>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</si>
  <si>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</si>
  <si>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</si>
  <si>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</si>
  <si>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</si>
  <si>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</si>
  <si>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</si>
  <si>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</si>
  <si>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</si>
  <si>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</si>
  <si>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</si>
  <si>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</si>
  <si>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</si>
  <si>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</si>
  <si>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</si>
  <si>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</si>
  <si>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</si>
  <si>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</si>
  <si>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</si>
  <si>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</si>
  <si>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</si>
  <si>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</si>
  <si>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</si>
  <si>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</si>
  <si>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</si>
  <si>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</si>
  <si>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</si>
  <si>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</si>
  <si>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</si>
  <si>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</si>
  <si>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</si>
  <si>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</si>
  <si>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</si>
  <si>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</si>
  <si>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</si>
  <si>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</si>
  <si>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</si>
  <si>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</si>
  <si>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</si>
  <si>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</si>
  <si>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</si>
  <si>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</si>
  <si>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</si>
  <si>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</si>
  <si>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</si>
  <si>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</si>
  <si>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</si>
  <si>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</si>
  <si>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</si>
  <si>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</si>
  <si>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</si>
  <si>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</si>
  <si>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</si>
  <si>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</si>
  <si>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</si>
  <si>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</si>
  <si>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</si>
  <si>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</si>
  <si>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</si>
  <si>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</si>
  <si>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</si>
  <si>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</si>
  <si>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</si>
  <si>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</si>
  <si>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</si>
  <si>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</si>
  <si>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</si>
  <si>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</si>
  <si>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</si>
  <si>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</si>
  <si>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</si>
  <si>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</si>
  <si>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</si>
  <si>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</si>
  <si>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</si>
  <si>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</si>
  <si>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</si>
  <si>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</si>
  <si>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</si>
  <si>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</si>
  <si>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</si>
  <si>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</si>
  <si>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</si>
  <si>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</si>
  <si>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</si>
  <si>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</si>
  <si>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</si>
  <si>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</si>
  <si>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</si>
  <si>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</si>
  <si>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</si>
  <si>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</si>
  <si>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</si>
  <si>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</si>
  <si>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</si>
  <si>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</si>
  <si>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</si>
  <si>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</si>
  <si>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</si>
  <si>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</si>
  <si>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</si>
  <si>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</si>
  <si>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</si>
  <si>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</si>
  <si>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</si>
  <si>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</si>
  <si>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</si>
  <si>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</si>
  <si>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</si>
  <si>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</si>
  <si>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</si>
  <si>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</si>
  <si>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</si>
  <si>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</si>
  <si>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</si>
  <si>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</si>
  <si>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</si>
  <si>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</si>
  <si>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</si>
  <si>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</si>
  <si>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</si>
  <si>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</si>
  <si>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</si>
  <si>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</si>
  <si>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</si>
  <si>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</si>
  <si>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</si>
  <si>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</si>
  <si>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</si>
  <si>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</si>
  <si>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</si>
  <si>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</si>
  <si>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</si>
  <si>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</si>
  <si>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</si>
  <si>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</si>
  <si>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</si>
  <si>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</si>
  <si>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</si>
  <si>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</si>
  <si>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</si>
  <si>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</si>
  <si>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</si>
  <si>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</si>
  <si>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</si>
  <si>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</si>
  <si>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</si>
  <si>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</si>
  <si>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</si>
  <si>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</si>
  <si>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</si>
  <si>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</si>
  <si>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</si>
  <si>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</si>
  <si>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</si>
  <si>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</si>
  <si>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</si>
  <si>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</si>
  <si>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</si>
  <si>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</si>
  <si>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</si>
  <si>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</si>
  <si>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</si>
  <si>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</si>
  <si>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</si>
  <si>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</si>
  <si>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</si>
  <si>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</si>
  <si>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</si>
  <si>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</si>
  <si>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</si>
  <si>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</si>
  <si>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</si>
  <si>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</si>
  <si>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</si>
  <si>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</si>
  <si>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</si>
  <si>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</si>
  <si>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</si>
  <si>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</si>
  <si>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</si>
  <si>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</si>
  <si>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</si>
  <si>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</si>
  <si>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</si>
  <si>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</si>
  <si>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</si>
  <si>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</si>
  <si>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</si>
  <si>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</si>
  <si>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</si>
  <si>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</si>
  <si>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</si>
  <si>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</si>
  <si>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</si>
  <si>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</si>
  <si>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</si>
  <si>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</si>
  <si>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</si>
  <si>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</si>
  <si>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</si>
  <si>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</si>
  <si>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</si>
  <si>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</si>
  <si>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</si>
  <si>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</si>
  <si>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</si>
  <si>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</si>
  <si>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</si>
  <si>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</si>
  <si>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</si>
  <si>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</si>
  <si>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</si>
  <si>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</si>
  <si>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</si>
  <si>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</si>
  <si>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</si>
  <si>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</si>
  <si>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</si>
  <si>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</si>
  <si>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</si>
  <si>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</si>
  <si>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</si>
  <si>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</si>
  <si>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</si>
  <si>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</si>
  <si>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</si>
  <si>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</si>
  <si>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</si>
  <si>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</si>
  <si>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</si>
  <si>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</si>
  <si>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</si>
  <si>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</si>
  <si>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</si>
  <si>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</si>
  <si>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</si>
  <si>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</si>
  <si>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</si>
  <si>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</si>
  <si>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</si>
  <si>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</si>
  <si>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</si>
  <si>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</si>
  <si>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</si>
  <si>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</si>
  <si>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</si>
  <si>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</si>
  <si>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</si>
  <si>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</si>
  <si>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</si>
  <si>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</si>
  <si>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</si>
  <si>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</si>
  <si>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</si>
  <si>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</si>
  <si>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</si>
  <si>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</si>
  <si>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</si>
  <si>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</si>
  <si>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</si>
  <si>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</si>
  <si>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</si>
  <si>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</si>
  <si>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</si>
  <si>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</si>
  <si>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</si>
  <si>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</si>
  <si>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</si>
  <si>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</si>
  <si>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</si>
  <si>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</si>
  <si>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</si>
  <si>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</si>
  <si>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</si>
  <si>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</si>
  <si>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</si>
  <si>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</si>
  <si>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</si>
  <si>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</si>
  <si>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</si>
  <si>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</si>
  <si>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</si>
  <si>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</si>
  <si>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</si>
  <si>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</si>
  <si>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</si>
  <si>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</si>
  <si>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</si>
  <si>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</si>
  <si>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</si>
  <si>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</si>
  <si>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</si>
  <si>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</si>
  <si>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</si>
  <si>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</si>
  <si>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</si>
  <si>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</si>
  <si>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</si>
  <si>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</si>
  <si>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</si>
  <si>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</si>
  <si>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</si>
  <si>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</si>
  <si>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</si>
  <si>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</si>
  <si>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</si>
  <si>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</si>
  <si>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</si>
  <si>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</si>
  <si>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</si>
  <si>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</si>
  <si>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</si>
  <si>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</si>
  <si>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</si>
  <si>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</si>
  <si>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</si>
  <si>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</si>
  <si>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</si>
  <si>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</si>
  <si>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</si>
  <si>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</si>
  <si>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</si>
  <si>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</si>
  <si>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</si>
  <si>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</si>
  <si>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</si>
  <si>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</si>
  <si>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</si>
  <si>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</si>
  <si>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</si>
  <si>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</si>
  <si>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</si>
  <si>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</si>
  <si>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</si>
  <si>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</si>
  <si>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</si>
  <si>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</si>
  <si>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</si>
  <si>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</si>
  <si>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</si>
  <si>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</si>
  <si>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</si>
  <si>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</si>
  <si>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</si>
  <si>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</si>
  <si>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</si>
  <si>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</si>
  <si>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</si>
  <si>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</si>
  <si>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</si>
  <si>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</si>
  <si>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</si>
  <si>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</si>
  <si>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</si>
  <si>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</si>
  <si>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</si>
  <si>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</si>
  <si>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</si>
  <si>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</si>
  <si>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</si>
  <si>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</si>
  <si>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</si>
  <si>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</si>
  <si>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</si>
  <si>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</si>
  <si>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</si>
  <si>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</si>
  <si>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</si>
  <si>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</si>
  <si>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</si>
  <si>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</si>
  <si>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</si>
  <si>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</si>
  <si>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</si>
  <si>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</si>
  <si>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</si>
  <si>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</si>
  <si>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</si>
  <si>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</si>
  <si>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</si>
  <si>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</si>
  <si>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</si>
  <si>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</si>
  <si>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</si>
  <si>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</si>
  <si>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</si>
  <si>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</si>
  <si>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</si>
  <si>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</si>
  <si>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</si>
  <si>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</si>
  <si>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</si>
  <si>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</si>
  <si>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</si>
  <si>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</si>
  <si>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</si>
  <si>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</si>
  <si>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</si>
  <si>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</si>
  <si>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</si>
  <si>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</si>
  <si>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</si>
  <si>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</si>
  <si>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</si>
  <si>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</si>
  <si>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</si>
  <si>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</si>
  <si>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</si>
  <si>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</si>
  <si>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</si>
  <si>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</si>
  <si>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</si>
  <si>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</si>
  <si>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</si>
  <si>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</si>
  <si>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</si>
  <si>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</si>
  <si>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</si>
  <si>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</si>
  <si>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</si>
  <si>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</si>
  <si>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</si>
  <si>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</si>
  <si>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</si>
  <si>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</si>
  <si>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</si>
  <si>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</si>
  <si>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</si>
  <si>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</si>
  <si>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</si>
  <si>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</si>
  <si>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</si>
  <si>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</si>
  <si>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</si>
  <si>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</si>
  <si>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</si>
  <si>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</si>
  <si>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</si>
  <si>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</si>
  <si>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</si>
  <si>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</si>
  <si>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</si>
  <si>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</si>
  <si>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</si>
  <si>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</si>
  <si>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</si>
  <si>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</si>
  <si>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</si>
  <si>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</si>
  <si>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</si>
  <si>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</si>
  <si>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</si>
  <si>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</si>
  <si>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</si>
  <si>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</si>
  <si>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</si>
  <si>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</si>
  <si>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</si>
  <si>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</si>
  <si>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</si>
  <si>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</si>
  <si>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</si>
  <si>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</si>
  <si>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</si>
  <si>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</si>
  <si>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</si>
  <si>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</si>
  <si>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</si>
  <si>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</si>
  <si>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</si>
  <si>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</si>
  <si>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</si>
  <si>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</si>
  <si>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</si>
  <si>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</si>
  <si>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</si>
  <si>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</si>
  <si>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</si>
  <si>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</si>
  <si>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</si>
  <si>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</si>
  <si>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</si>
  <si>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</si>
  <si>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</si>
  <si>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</si>
  <si>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</si>
  <si>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</si>
  <si>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</si>
  <si>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</si>
  <si>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</si>
  <si>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</si>
  <si>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</si>
  <si>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</si>
  <si>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</si>
  <si>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</si>
  <si>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</si>
  <si>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</si>
  <si>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</si>
  <si>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</si>
  <si>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</si>
  <si>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</si>
  <si>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</si>
  <si>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</si>
  <si>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</si>
  <si>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</si>
  <si>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</si>
  <si>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</si>
  <si>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</si>
  <si>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</si>
  <si>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</si>
  <si>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</si>
  <si>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</si>
  <si>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</si>
  <si>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</si>
  <si>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</si>
  <si>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</si>
  <si>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</si>
  <si>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</si>
  <si>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</si>
  <si>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</si>
  <si>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</si>
  <si>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</si>
  <si>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</si>
  <si>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</si>
  <si>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</si>
  <si>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</si>
  <si>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</si>
  <si>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</si>
  <si>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</si>
  <si>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</si>
  <si>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</si>
  <si>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</si>
  <si>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</si>
  <si>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</si>
  <si>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</si>
  <si>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</si>
  <si>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</si>
  <si>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</si>
  <si>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</si>
  <si>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</si>
  <si>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</si>
  <si>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</si>
  <si>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</si>
  <si>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</si>
  <si>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</si>
  <si>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</si>
  <si>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</si>
  <si>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</si>
  <si>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</si>
  <si>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</si>
  <si>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</si>
  <si>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</si>
  <si>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</si>
  <si>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</si>
  <si>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</si>
  <si>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</si>
  <si>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</si>
  <si>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</si>
  <si>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</si>
  <si>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</si>
  <si>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</si>
  <si>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</si>
  <si>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</si>
  <si>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</si>
  <si>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</si>
  <si>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</si>
  <si>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</si>
  <si>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</si>
  <si>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</si>
  <si>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</si>
  <si>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</si>
  <si>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</si>
  <si>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</si>
  <si>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</si>
  <si>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</si>
  <si>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</si>
  <si>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</si>
  <si>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</si>
  <si>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</si>
  <si>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</si>
  <si>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</si>
  <si>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</si>
  <si>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</si>
  <si>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</si>
  <si>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</si>
  <si>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</si>
  <si>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</si>
  <si>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</si>
  <si>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</si>
  <si>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</si>
  <si>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</si>
  <si>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</si>
  <si>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</si>
  <si>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</si>
  <si>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</si>
  <si>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</si>
  <si>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</si>
  <si>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</si>
  <si>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</si>
  <si>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</si>
  <si>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</si>
  <si>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</si>
  <si>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</si>
  <si>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</si>
  <si>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</si>
  <si>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</si>
  <si>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</si>
  <si>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</si>
  <si>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</si>
  <si>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</si>
  <si>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</si>
  <si>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</si>
  <si>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</si>
  <si>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</si>
  <si>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</si>
  <si>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</si>
  <si>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</si>
  <si>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</si>
  <si>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</si>
  <si>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</si>
  <si>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</si>
  <si>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</si>
  <si>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</si>
  <si>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</si>
  <si>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</si>
  <si>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</si>
  <si>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</si>
  <si>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</si>
  <si>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</si>
  <si>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</si>
  <si>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</si>
  <si>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</si>
  <si>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</si>
  <si>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</si>
  <si>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</si>
  <si>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</si>
  <si>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</si>
  <si>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</si>
  <si>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</si>
  <si>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</si>
  <si>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</si>
  <si>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</si>
  <si>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</si>
  <si>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</si>
  <si>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</si>
  <si>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</si>
  <si>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</si>
  <si>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</si>
  <si>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</si>
  <si>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</si>
  <si>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</si>
  <si>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</si>
  <si>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</si>
  <si>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</si>
  <si>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</si>
  <si>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</si>
  <si>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</si>
  <si>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</si>
  <si>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</si>
  <si>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</si>
  <si>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</si>
  <si>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</si>
  <si>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</si>
  <si>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</si>
  <si>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</si>
  <si>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</si>
  <si>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</si>
  <si>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</si>
  <si>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</si>
  <si>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</si>
  <si>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</si>
  <si>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</si>
  <si>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</si>
  <si>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</si>
  <si>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</si>
  <si>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</si>
  <si>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</si>
  <si>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</si>
  <si>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</si>
  <si>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</si>
  <si>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</si>
  <si>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</si>
  <si>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</si>
  <si>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</si>
  <si>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</si>
  <si>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</si>
  <si>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</si>
  <si>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</si>
  <si>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</si>
  <si>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</si>
  <si>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</si>
  <si>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</si>
  <si>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</si>
  <si>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</si>
  <si>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</si>
  <si>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</si>
  <si>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</si>
  <si>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</si>
  <si>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</si>
  <si>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</si>
  <si>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</si>
  <si>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</si>
  <si>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</si>
  <si>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</si>
  <si>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</si>
  <si>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</si>
  <si>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</si>
  <si>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</si>
  <si>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</si>
  <si>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</si>
  <si>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</si>
  <si>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</si>
  <si>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</si>
  <si>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</si>
  <si>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</si>
  <si>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</si>
  <si>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</si>
  <si>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</si>
  <si>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</si>
  <si>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</si>
  <si>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</si>
  <si>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</si>
  <si>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</si>
  <si>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</si>
  <si>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</si>
  <si>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</si>
  <si>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</si>
  <si>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</si>
  <si>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</si>
  <si>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</si>
  <si>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</si>
  <si>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</si>
  <si>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</si>
  <si>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</si>
  <si>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</si>
  <si>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</si>
  <si>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</si>
  <si>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</si>
  <si>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</si>
  <si>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</si>
  <si>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</si>
  <si>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</si>
  <si>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</si>
  <si>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</si>
  <si>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</si>
  <si>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</si>
  <si>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</si>
  <si>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</si>
  <si>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</si>
  <si>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</si>
  <si>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</si>
  <si>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</si>
  <si>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</si>
  <si>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</si>
  <si>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</si>
  <si>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</si>
  <si>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</si>
  <si>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</si>
  <si>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</si>
  <si>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</si>
  <si>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</si>
  <si>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</si>
  <si>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</si>
  <si>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</si>
  <si>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</si>
  <si>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</si>
  <si>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</si>
  <si>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</si>
  <si>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</si>
  <si>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</si>
  <si>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</si>
  <si>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</si>
  <si>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</si>
  <si>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</si>
  <si>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</si>
  <si>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</si>
  <si>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</si>
  <si>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</si>
  <si>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</si>
  <si>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</si>
  <si>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</si>
  <si>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</si>
  <si>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</si>
  <si>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</si>
  <si>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</si>
  <si>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</si>
  <si>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</si>
  <si>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</si>
  <si>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</si>
  <si>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</si>
  <si>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</si>
  <si>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</si>
  <si>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</si>
  <si>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</si>
  <si>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</si>
  <si>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</si>
  <si>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</si>
  <si>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</si>
  <si>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</si>
  <si>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</si>
  <si>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</si>
  <si>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</si>
  <si>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</si>
  <si>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</si>
  <si>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</si>
  <si>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</si>
  <si>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</si>
  <si>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</si>
  <si>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</si>
  <si>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</si>
  <si>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</si>
  <si>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</si>
  <si>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</si>
  <si>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</si>
  <si>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</si>
  <si>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</si>
  <si>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</si>
  <si>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</si>
  <si>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</si>
  <si>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</si>
  <si>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</si>
  <si>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</si>
  <si>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</si>
  <si>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</si>
  <si>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</si>
  <si>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</si>
  <si>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</si>
  <si>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</si>
  <si>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</si>
  <si>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</si>
  <si>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</si>
  <si>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</si>
  <si>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</si>
  <si>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</si>
  <si>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</si>
  <si>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</si>
  <si>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</si>
  <si>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</si>
  <si>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</si>
  <si>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</si>
  <si>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</si>
  <si>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</si>
  <si>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</si>
  <si>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</si>
  <si>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</si>
  <si>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</si>
  <si>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</si>
  <si>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</si>
  <si>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</si>
  <si>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</si>
  <si>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</si>
  <si>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</si>
  <si>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</si>
  <si>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</si>
  <si>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</si>
  <si>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</si>
  <si>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</si>
  <si>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</si>
  <si>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</si>
  <si>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</si>
  <si>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</si>
  <si>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</si>
  <si>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</si>
  <si>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</si>
  <si>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</si>
  <si>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</si>
  <si>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</si>
  <si>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</si>
  <si>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</si>
  <si>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</si>
  <si>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</si>
  <si>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</si>
  <si>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</si>
  <si>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</si>
  <si>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</si>
  <si>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</si>
  <si>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</si>
  <si>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</si>
  <si>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</si>
  <si>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</si>
  <si>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</si>
  <si>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</si>
  <si>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</si>
  <si>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</si>
  <si>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</si>
  <si>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</si>
  <si>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</si>
  <si>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</si>
  <si>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</si>
  <si>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</si>
  <si>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</si>
  <si>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</si>
  <si>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</si>
  <si>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</si>
  <si>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</si>
  <si>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</si>
  <si>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</si>
  <si>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</si>
  <si>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</si>
  <si>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</si>
  <si>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</si>
  <si>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</si>
  <si>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</si>
  <si>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</si>
  <si>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</si>
  <si>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</si>
  <si>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</si>
  <si>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</si>
  <si>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</si>
  <si>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</si>
  <si>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</si>
  <si>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</si>
  <si>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</si>
  <si>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</si>
  <si>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</si>
  <si>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</si>
  <si>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</si>
  <si>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</si>
  <si>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</si>
  <si>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</si>
  <si>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</si>
  <si>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</si>
  <si>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</si>
  <si>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</si>
  <si>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</si>
  <si>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</si>
  <si>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</si>
  <si>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</si>
  <si>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</si>
  <si>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</si>
  <si>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</si>
  <si>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</si>
  <si>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</si>
  <si>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</si>
  <si>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</si>
  <si>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</si>
  <si>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</si>
  <si>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</si>
  <si>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</si>
  <si>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</si>
  <si>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</si>
  <si>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</si>
  <si>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</si>
  <si>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</si>
  <si>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</si>
  <si>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</si>
  <si>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</si>
  <si>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</si>
  <si>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</si>
  <si>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</si>
  <si>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</si>
  <si>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</si>
  <si>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</si>
  <si>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</si>
  <si>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</si>
  <si>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</si>
  <si>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</si>
  <si>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</si>
  <si>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</si>
  <si>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</si>
  <si>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</si>
  <si>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</si>
  <si>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</si>
  <si>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</si>
  <si>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</si>
  <si>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</si>
  <si>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</si>
  <si>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</si>
  <si>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</si>
  <si>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</si>
  <si>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</si>
  <si>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</si>
  <si>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</si>
  <si>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</si>
  <si>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</si>
  <si>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</si>
  <si>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</si>
  <si>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</si>
  <si>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</si>
  <si>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</si>
  <si>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</si>
  <si>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</si>
  <si>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</si>
  <si>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</si>
  <si>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</si>
  <si>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</si>
  <si>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</si>
  <si>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</si>
  <si>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</si>
  <si>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</si>
  <si>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</si>
  <si>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</si>
  <si>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</si>
  <si>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</si>
  <si>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</si>
  <si>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</si>
  <si>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</si>
  <si>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</si>
  <si>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</si>
  <si>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</si>
  <si>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</si>
  <si>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</si>
  <si>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</si>
  <si>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</si>
  <si>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</si>
  <si>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</si>
  <si>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</si>
  <si>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</si>
  <si>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</si>
  <si>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</si>
  <si>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</si>
  <si>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</si>
  <si>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</si>
  <si>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</si>
  <si>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</si>
  <si>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</si>
  <si>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</si>
  <si>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</si>
  <si>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</si>
  <si>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</si>
  <si>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</si>
  <si>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</si>
  <si>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</si>
  <si>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</si>
  <si>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</si>
  <si>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</si>
  <si>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</si>
  <si>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</si>
  <si>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</si>
  <si>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</si>
  <si>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</si>
  <si>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</si>
  <si>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</si>
  <si>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</si>
  <si>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</si>
  <si>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</si>
  <si>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</si>
  <si>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</si>
  <si>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</si>
  <si>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</si>
  <si>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</si>
  <si>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</si>
  <si>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</si>
  <si>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</si>
  <si>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</si>
  <si>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</si>
  <si>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</si>
  <si>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</si>
  <si>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</si>
  <si>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</si>
  <si>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</si>
  <si>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</si>
  <si>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</si>
  <si>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</si>
  <si>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</si>
  <si>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</si>
  <si>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</si>
  <si>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</si>
  <si>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</si>
  <si>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</si>
  <si>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</si>
  <si>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</si>
  <si>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</si>
  <si>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</si>
  <si>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</si>
  <si>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</si>
  <si>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</si>
  <si>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</si>
  <si>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</si>
  <si>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</si>
  <si>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</si>
  <si>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</si>
  <si>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</si>
  <si>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</si>
  <si>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</si>
  <si>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</si>
  <si>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</si>
  <si>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</si>
  <si>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</si>
  <si>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</si>
  <si>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</si>
  <si>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</si>
  <si>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</si>
  <si>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</si>
  <si>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</si>
  <si>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</si>
  <si>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</si>
  <si>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</si>
  <si>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</si>
  <si>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</si>
  <si>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</si>
  <si>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</si>
  <si>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</si>
  <si>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</si>
  <si>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</si>
  <si>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</si>
  <si>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</si>
  <si>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</si>
  <si>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</si>
  <si>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</si>
  <si>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</si>
  <si>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</si>
  <si>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</si>
  <si>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</si>
  <si>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</si>
  <si>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</si>
  <si>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</si>
  <si>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</si>
  <si>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</si>
  <si>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</si>
  <si>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</si>
  <si>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</si>
  <si>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</si>
  <si>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</si>
  <si>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</si>
  <si>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</si>
  <si>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</si>
  <si>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</si>
  <si>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</si>
  <si>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</si>
  <si>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</si>
  <si>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</si>
  <si>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</si>
  <si>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</si>
  <si>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</si>
  <si>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</si>
  <si>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</si>
  <si>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</si>
  <si>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</si>
  <si>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</si>
  <si>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</si>
  <si>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</si>
  <si>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</si>
  <si>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</si>
  <si>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</si>
  <si>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</si>
  <si>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</si>
  <si>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</si>
  <si>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</si>
  <si>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</si>
  <si>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</si>
  <si>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</si>
  <si>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</si>
  <si>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</si>
  <si>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</si>
  <si>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</si>
  <si>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</si>
  <si>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</si>
  <si>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</si>
  <si>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</si>
  <si>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</si>
  <si>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</si>
  <si>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</si>
  <si>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</si>
  <si>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</si>
  <si>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</si>
  <si>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</si>
  <si>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</si>
  <si>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</si>
  <si>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</si>
  <si>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</si>
  <si>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</si>
  <si>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</si>
  <si>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</si>
  <si>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</si>
  <si>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</si>
  <si>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</si>
  <si>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</si>
  <si>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</si>
  <si>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</si>
  <si>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</si>
  <si>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</si>
  <si>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</si>
  <si>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</si>
  <si>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</si>
  <si>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</si>
  <si>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</si>
  <si>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</si>
  <si>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</si>
  <si>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</si>
  <si>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</si>
  <si>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</si>
  <si>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</si>
  <si>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</si>
  <si>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</si>
  <si>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</si>
  <si>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</si>
  <si>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</si>
  <si>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</si>
  <si>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</si>
  <si>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</si>
  <si>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</si>
  <si>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</si>
  <si>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</si>
  <si>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</si>
  <si>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</si>
  <si>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</si>
  <si>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</si>
  <si>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</si>
  <si>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</si>
  <si>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</si>
  <si>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</si>
  <si>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</si>
  <si>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</si>
  <si>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</si>
  <si>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</si>
  <si>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</si>
  <si>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</si>
  <si>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</si>
  <si>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</si>
  <si>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</si>
  <si>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</si>
  <si>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</si>
  <si>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</si>
  <si>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</si>
  <si>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</si>
  <si>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</si>
  <si>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</si>
  <si>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</si>
  <si>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</si>
  <si>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</si>
  <si>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</si>
  <si>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</si>
  <si>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</si>
  <si>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</si>
  <si>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</si>
  <si>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</si>
  <si>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</si>
  <si>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</si>
  <si>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</si>
  <si>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</si>
  <si>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</si>
  <si>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</si>
  <si>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</si>
  <si>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</si>
  <si>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</si>
  <si>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</si>
  <si>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</si>
  <si>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</si>
  <si>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</si>
  <si>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</si>
  <si>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</si>
  <si>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</si>
  <si>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</si>
  <si>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</si>
  <si>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</si>
  <si>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</si>
  <si>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</si>
  <si>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</si>
  <si>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</si>
  <si>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</si>
  <si>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</si>
  <si>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</si>
  <si>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</si>
  <si>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</si>
  <si>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</si>
  <si>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</si>
  <si>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</si>
  <si>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</si>
  <si>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</si>
  <si>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</si>
  <si>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</si>
  <si>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</si>
  <si>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</si>
  <si>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</si>
  <si>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</si>
  <si>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</si>
  <si>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</si>
  <si>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</si>
  <si>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</si>
  <si>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</si>
  <si>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</si>
  <si>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</si>
  <si>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</si>
  <si>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</si>
  <si>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</si>
  <si>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</si>
  <si>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</si>
  <si>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</si>
  <si>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</si>
  <si>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</si>
  <si>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</si>
  <si>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</si>
  <si>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</si>
  <si>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</si>
  <si>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</si>
  <si>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</si>
  <si>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</si>
  <si>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</si>
  <si>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</si>
  <si>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</si>
  <si>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</si>
  <si>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</si>
  <si>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</si>
  <si>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</si>
  <si>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</si>
  <si>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</si>
  <si>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</si>
  <si>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</si>
  <si>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</si>
  <si>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</si>
  <si>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</si>
  <si>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</si>
  <si>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</si>
  <si>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</si>
  <si>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</si>
  <si>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</si>
  <si>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</si>
  <si>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</si>
  <si>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</si>
  <si>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</si>
  <si>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</si>
  <si>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</si>
  <si>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</si>
  <si>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</si>
  <si>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</si>
  <si>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</si>
  <si>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</si>
  <si>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</si>
  <si>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</si>
  <si>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</si>
  <si>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</si>
  <si>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</si>
  <si>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</si>
  <si>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</si>
  <si>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</si>
  <si>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</si>
  <si>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</si>
  <si>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</si>
  <si>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</si>
  <si>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</si>
  <si>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</si>
  <si>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</si>
  <si>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</si>
  <si>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</si>
  <si>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</si>
  <si>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</si>
  <si>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</si>
  <si>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</si>
  <si>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</si>
  <si>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</si>
  <si>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</si>
  <si>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</si>
  <si>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</si>
  <si>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</si>
  <si>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</si>
  <si>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</si>
  <si>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</si>
  <si>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</si>
  <si>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</si>
  <si>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</si>
  <si>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</si>
  <si>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</si>
  <si>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</si>
  <si>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</si>
  <si>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</si>
  <si>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</si>
  <si>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</si>
  <si>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</si>
  <si>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</si>
  <si>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</si>
  <si>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</si>
  <si>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</si>
  <si>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</si>
  <si>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</si>
  <si>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</si>
  <si>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</si>
  <si>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</si>
  <si>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</si>
  <si>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</si>
  <si>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</si>
  <si>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</si>
  <si>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</si>
  <si>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</si>
  <si>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</si>
  <si>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</si>
  <si>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</si>
  <si>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</si>
  <si>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</si>
  <si>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</si>
  <si>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</si>
  <si>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</si>
  <si>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</si>
  <si>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</si>
  <si>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</si>
  <si>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</si>
  <si>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</si>
  <si>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</si>
  <si>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</si>
  <si>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</si>
  <si>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</si>
  <si>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</si>
  <si>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</si>
  <si>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</si>
  <si>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</si>
  <si>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</si>
  <si>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</si>
  <si>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</si>
  <si>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</si>
  <si>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</si>
  <si>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</si>
  <si>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</si>
  <si>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</si>
  <si>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</si>
  <si>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</si>
  <si>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</si>
  <si>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</si>
  <si>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</si>
  <si>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</si>
  <si>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</si>
  <si>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</si>
  <si>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</si>
  <si>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</si>
  <si>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</si>
  <si>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</si>
  <si>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</si>
  <si>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</si>
  <si>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</si>
  <si>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</si>
  <si>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</si>
  <si>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</si>
  <si>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</si>
  <si>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</si>
  <si>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</si>
  <si>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</si>
  <si>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</si>
  <si>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</si>
  <si>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</si>
  <si>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</si>
  <si>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</si>
  <si>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</si>
  <si>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</si>
  <si>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</si>
  <si>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</si>
  <si>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</si>
  <si>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</si>
  <si>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</si>
  <si>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</si>
  <si>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</si>
  <si>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</si>
  <si>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</si>
  <si>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</si>
  <si>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</si>
  <si>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</si>
  <si>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</si>
  <si>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</si>
  <si>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</si>
  <si>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</si>
  <si>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</si>
  <si>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</si>
  <si>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</si>
  <si>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</si>
  <si>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</si>
  <si>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</si>
  <si>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</si>
  <si>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</si>
  <si>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</si>
  <si>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</si>
  <si>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</si>
  <si>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</si>
  <si>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</si>
  <si>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</si>
  <si>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</si>
  <si>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</si>
  <si>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</si>
  <si>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</si>
  <si>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</si>
  <si>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</si>
  <si>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</si>
  <si>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</si>
  <si>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</si>
  <si>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</si>
  <si>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</si>
  <si>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</si>
  <si>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</si>
  <si>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</si>
  <si>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</si>
  <si>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</si>
  <si>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</si>
  <si>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</si>
  <si>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</si>
  <si>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</si>
  <si>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</si>
  <si>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</si>
  <si>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</si>
  <si>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</si>
  <si>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</si>
  <si>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</si>
  <si>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</si>
  <si>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</si>
  <si>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</si>
  <si>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</si>
  <si>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</si>
  <si>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</si>
  <si>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</si>
  <si>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</si>
  <si>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</si>
  <si>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</si>
  <si>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</si>
  <si>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</si>
  <si>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</si>
  <si>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</si>
  <si>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</si>
  <si>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</si>
  <si>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</si>
  <si>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</si>
  <si>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</si>
  <si>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</si>
  <si>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</si>
  <si>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</si>
  <si>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</si>
  <si>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</si>
  <si>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</si>
  <si>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</si>
  <si>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</si>
  <si>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</si>
  <si>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</si>
  <si>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</si>
  <si>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</si>
  <si>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</si>
  <si>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</si>
  <si>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</si>
  <si>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</si>
  <si>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</si>
  <si>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</si>
  <si>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</si>
  <si>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</si>
  <si>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</si>
  <si>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</si>
  <si>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</si>
  <si>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</si>
  <si>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</si>
  <si>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</si>
  <si>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</si>
  <si>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</si>
  <si>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</si>
  <si>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</si>
  <si>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</si>
  <si>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</si>
  <si>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</si>
  <si>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</si>
  <si>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</si>
  <si>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</si>
  <si>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</si>
  <si>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</si>
  <si>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</si>
  <si>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</si>
  <si>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</si>
  <si>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</si>
  <si>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</si>
  <si>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</si>
  <si>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</si>
  <si>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</si>
  <si>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</si>
  <si>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</si>
  <si>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</si>
  <si>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</si>
  <si>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</si>
  <si>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</si>
  <si>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</si>
  <si>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</si>
  <si>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</si>
  <si>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</si>
  <si>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</si>
  <si>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</si>
  <si>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</si>
  <si>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</si>
  <si>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</si>
  <si>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</si>
  <si>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</si>
  <si>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</si>
  <si>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</si>
  <si>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</si>
  <si>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</si>
  <si>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</si>
  <si>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</si>
  <si>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</si>
  <si>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</si>
  <si>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</si>
  <si>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</si>
  <si>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</si>
  <si>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</si>
  <si>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</si>
  <si>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</si>
  <si>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</si>
  <si>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</si>
  <si>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</si>
  <si>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</si>
  <si>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</si>
  <si>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</si>
  <si>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</si>
  <si>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</si>
  <si>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</si>
  <si>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</si>
  <si>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</si>
  <si>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</si>
  <si>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</si>
  <si>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</si>
  <si>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</si>
  <si>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</si>
  <si>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</si>
  <si>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</si>
  <si>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</si>
  <si>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</si>
  <si>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</si>
  <si>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</si>
  <si>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</si>
  <si>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</si>
  <si>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</si>
  <si>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</si>
  <si>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</si>
  <si>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</si>
  <si>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</si>
  <si>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</si>
  <si>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</si>
  <si>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</si>
  <si>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</si>
  <si>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</si>
  <si>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</si>
  <si>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</si>
  <si>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</si>
  <si>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</si>
  <si>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</si>
  <si>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</si>
  <si>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</si>
  <si>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</si>
  <si>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</si>
  <si>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</si>
  <si>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</si>
  <si>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</si>
  <si>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</si>
  <si>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</si>
  <si>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</si>
  <si>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</si>
  <si>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</si>
  <si>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</si>
  <si>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</si>
  <si>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</si>
  <si>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</si>
  <si>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</si>
  <si>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</si>
  <si>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</si>
  <si>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</si>
  <si>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</si>
  <si>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</si>
  <si>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</si>
  <si>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</si>
  <si>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</si>
  <si>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</si>
  <si>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</si>
  <si>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</si>
  <si>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</si>
  <si>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</si>
  <si>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</si>
  <si>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</si>
  <si>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</si>
  <si>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</si>
  <si>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</si>
  <si>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</si>
  <si>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</si>
  <si>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</si>
  <si>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</si>
  <si>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</si>
  <si>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</si>
  <si>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</si>
  <si>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</si>
  <si>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</si>
  <si>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</si>
  <si>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</si>
  <si>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</si>
  <si>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</si>
  <si>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</si>
  <si>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</si>
  <si>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</si>
  <si>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</si>
  <si>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</si>
  <si>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</si>
  <si>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</si>
  <si>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</si>
  <si>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</si>
  <si>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</si>
  <si>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</si>
  <si>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</si>
  <si>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</si>
  <si>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</si>
  <si>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</si>
  <si>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</si>
  <si>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</si>
  <si>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</si>
  <si>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</si>
  <si>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</si>
  <si>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</si>
  <si>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</si>
  <si>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</si>
  <si>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</si>
  <si>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</si>
  <si>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</si>
  <si>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</si>
  <si>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</si>
  <si>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</si>
  <si>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</si>
  <si>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</si>
  <si>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</si>
  <si>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</si>
  <si>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</si>
  <si>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</si>
  <si>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</si>
  <si>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</si>
  <si>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</si>
  <si>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</si>
  <si>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</si>
  <si>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</si>
  <si>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</si>
  <si>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</si>
  <si>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</si>
  <si>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</si>
  <si>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</si>
  <si>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</si>
  <si>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</si>
  <si>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</si>
  <si>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</si>
  <si>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</si>
  <si>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</si>
  <si>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</si>
  <si>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</si>
  <si>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</si>
  <si>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</si>
  <si>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</si>
  <si>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</si>
  <si>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</si>
  <si>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</si>
  <si>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</si>
  <si>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</si>
  <si>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</si>
  <si>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</si>
  <si>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</si>
  <si>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</si>
  <si>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</si>
  <si>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</si>
  <si>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</si>
  <si>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</si>
  <si>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</si>
  <si>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</si>
  <si>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</si>
  <si>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</si>
  <si>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</si>
  <si>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</si>
  <si>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</si>
  <si>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</si>
  <si>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</si>
  <si>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</si>
  <si>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</si>
  <si>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</si>
  <si>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</si>
  <si>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</si>
  <si>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</si>
  <si>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</si>
  <si>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</si>
  <si>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</si>
  <si>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</si>
  <si>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</si>
  <si>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</si>
  <si>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</si>
  <si>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</si>
  <si>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</si>
  <si>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</si>
  <si>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</si>
  <si>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</si>
  <si>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</si>
  <si>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</si>
  <si>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</si>
  <si>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</si>
  <si>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</si>
  <si>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</si>
  <si>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</si>
  <si>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</si>
  <si>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</si>
  <si>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</si>
  <si>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</si>
  <si>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</si>
  <si>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</si>
  <si>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</si>
  <si>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</si>
  <si>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</si>
  <si>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</si>
  <si>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</si>
  <si>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</si>
  <si>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</si>
  <si>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</si>
  <si>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</si>
  <si>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</si>
  <si>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</si>
  <si>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</si>
  <si>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</si>
  <si>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</si>
  <si>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</si>
  <si>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</si>
  <si>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</si>
  <si>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</si>
  <si>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</si>
  <si>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</si>
  <si>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</si>
  <si>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</si>
  <si>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</si>
  <si>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</si>
  <si>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</si>
  <si>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</si>
  <si>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</si>
  <si>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</si>
  <si>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</si>
  <si>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</si>
  <si>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</si>
  <si>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</si>
  <si>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</si>
  <si>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</si>
  <si>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</si>
  <si>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</si>
  <si>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</si>
  <si>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</si>
  <si>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</si>
  <si>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</si>
  <si>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</si>
  <si>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</si>
  <si>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</si>
  <si>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</si>
  <si>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</si>
  <si>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</si>
  <si>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</si>
  <si>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</si>
  <si>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</si>
  <si>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</si>
  <si>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</si>
  <si>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</si>
  <si>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</si>
  <si>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</si>
  <si>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</si>
  <si>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</si>
  <si>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</si>
  <si>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</si>
  <si>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</si>
  <si>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</si>
  <si>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</si>
  <si>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</si>
  <si>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</si>
  <si>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</si>
  <si>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</si>
  <si>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</si>
  <si>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</si>
  <si>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</si>
  <si>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</si>
  <si>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</si>
  <si>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</si>
  <si>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</si>
  <si>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</si>
  <si>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</si>
  <si>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</si>
  <si>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</si>
  <si>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</si>
  <si>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</si>
  <si>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</si>
  <si>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</si>
  <si>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</si>
  <si>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</si>
  <si>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</si>
  <si>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</si>
  <si>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</si>
  <si>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</si>
  <si>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</si>
  <si>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</si>
  <si>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</si>
  <si>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</si>
  <si>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</si>
  <si>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</si>
  <si>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</si>
  <si>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</si>
  <si>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</si>
  <si>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</si>
  <si>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</si>
  <si>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</si>
  <si>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</si>
  <si>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</si>
  <si>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</si>
  <si>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</si>
  <si>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</si>
  <si>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</si>
  <si>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</si>
  <si>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</si>
  <si>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</si>
  <si>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</si>
  <si>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</si>
  <si>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</si>
  <si>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</si>
  <si>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</si>
  <si>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</si>
  <si>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</si>
  <si>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</si>
  <si>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</si>
  <si>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</si>
  <si>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</si>
  <si>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</si>
  <si>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</si>
  <si>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</si>
  <si>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</si>
  <si>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</si>
  <si>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</si>
  <si>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</si>
  <si>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</si>
  <si>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</si>
  <si>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</si>
  <si>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</si>
  <si>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</si>
  <si>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</si>
  <si>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</si>
  <si>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</si>
  <si>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</si>
  <si>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</si>
  <si>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</si>
  <si>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</si>
  <si>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</si>
  <si>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</si>
  <si>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</si>
  <si>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</si>
  <si>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</si>
  <si>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</si>
  <si>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</si>
  <si>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</si>
  <si>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</si>
  <si>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</si>
  <si>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</si>
  <si>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</si>
  <si>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</si>
  <si>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</si>
  <si>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</si>
  <si>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</si>
  <si>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</si>
  <si>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</si>
  <si>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</si>
  <si>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</si>
  <si>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</si>
  <si>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</si>
  <si>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</si>
  <si>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</si>
  <si>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</si>
  <si>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</si>
  <si>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</si>
  <si>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</si>
  <si>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</si>
  <si>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</si>
  <si>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</si>
  <si>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</si>
  <si>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</si>
  <si>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</si>
  <si>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</si>
  <si>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</si>
  <si>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</si>
  <si>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</si>
  <si>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</si>
  <si>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</si>
  <si>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</si>
  <si>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</si>
  <si>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</si>
  <si>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</si>
  <si>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</si>
  <si>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</si>
  <si>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</si>
  <si>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</si>
  <si>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</si>
  <si>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</si>
  <si>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</si>
  <si>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</si>
  <si>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</si>
  <si>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</si>
  <si>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</si>
  <si>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</si>
  <si>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</si>
  <si>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</si>
  <si>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</si>
  <si>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</si>
  <si>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</si>
  <si>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</si>
  <si>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</si>
  <si>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</si>
  <si>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</si>
  <si>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</si>
  <si>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</si>
  <si>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</si>
  <si>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</si>
  <si>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</si>
  <si>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</si>
  <si>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</si>
  <si>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</si>
  <si>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</si>
  <si>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</si>
  <si>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</si>
  <si>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</si>
  <si>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</si>
  <si>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</si>
  <si>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</si>
  <si>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</si>
  <si>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</si>
  <si>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</si>
  <si>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</si>
  <si>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</si>
  <si>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</si>
  <si>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</si>
  <si>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</si>
  <si>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</si>
  <si>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</si>
  <si>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</si>
  <si>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</si>
  <si>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</si>
  <si>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</si>
  <si>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</si>
  <si>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</si>
  <si>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</si>
  <si>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</si>
  <si>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</si>
  <si>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</si>
  <si>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</si>
  <si>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</si>
  <si>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</si>
  <si>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</si>
  <si>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</si>
  <si>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</si>
  <si>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</si>
  <si>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</si>
  <si>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</si>
  <si>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</si>
  <si>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</si>
  <si>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</si>
  <si>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</si>
  <si>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</si>
  <si>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</si>
  <si>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</si>
  <si>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</si>
  <si>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</si>
  <si>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</si>
  <si>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</si>
  <si>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</si>
  <si>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</si>
  <si>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</si>
  <si>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</si>
  <si>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</si>
  <si>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</si>
  <si>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</si>
  <si>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</si>
  <si>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</si>
  <si>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</si>
  <si>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</si>
  <si>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</si>
  <si>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</si>
  <si>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</si>
  <si>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</si>
  <si>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</si>
  <si>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</si>
  <si>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</si>
  <si>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</si>
  <si>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</si>
  <si>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</si>
  <si>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</si>
  <si>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</si>
  <si>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</si>
  <si>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</si>
  <si>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</si>
  <si>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</si>
  <si>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</si>
  <si>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</si>
  <si>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</si>
  <si>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</si>
  <si>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</si>
  <si>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</si>
  <si>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</si>
  <si>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</si>
  <si>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</si>
  <si>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</si>
  <si>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</si>
  <si>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</si>
  <si>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</si>
  <si>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</si>
  <si>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</si>
  <si>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</si>
  <si>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</si>
  <si>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</si>
  <si>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</si>
  <si>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</si>
  <si>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</si>
  <si>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</si>
  <si>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</si>
  <si>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</si>
  <si>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</si>
  <si>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</si>
  <si>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</si>
  <si>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</si>
  <si>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</si>
  <si>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</si>
  <si>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</si>
  <si>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</si>
  <si>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</si>
  <si>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</si>
  <si>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</si>
  <si>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</si>
  <si>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</si>
  <si>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</si>
  <si>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</si>
  <si>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</si>
  <si>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</si>
  <si>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</si>
  <si>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</si>
  <si>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</si>
  <si>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</si>
  <si>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</si>
  <si>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</si>
  <si>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</si>
  <si>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</si>
  <si>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</si>
  <si>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</si>
  <si>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</si>
  <si>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</si>
  <si>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</si>
  <si>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</si>
  <si>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</si>
  <si>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</si>
  <si>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</si>
  <si>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</si>
  <si>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</si>
  <si>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</si>
  <si>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</si>
  <si>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</si>
  <si>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</si>
  <si>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</si>
  <si>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</si>
  <si>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Eloy 2020</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</si>
  <si>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</si>
  <si>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</si>
  <si>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</si>
  <si>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</si>
  <si>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</si>
  <si>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</si>
  <si>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</si>
  <si>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</si>
  <si>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</si>
  <si>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</si>
  <si>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</si>
  <si>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</si>
  <si>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</si>
  <si>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</si>
  <si>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</si>
  <si>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</si>
  <si>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</si>
  <si>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</si>
  <si>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</si>
  <si>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</si>
  <si>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</si>
  <si>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</si>
  <si>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</si>
  <si>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</si>
  <si>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</si>
  <si>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</si>
  <si>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</si>
  <si>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</si>
  <si>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</si>
  <si>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</si>
  <si>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</si>
  <si>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</si>
  <si>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</si>
  <si>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</si>
  <si>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</si>
  <si>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</si>
  <si>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</si>
  <si>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</si>
  <si>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</si>
  <si>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</si>
  <si>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</si>
  <si>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</si>
  <si>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</si>
  <si>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</si>
  <si>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</si>
  <si>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</si>
  <si>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</si>
  <si>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</si>
  <si>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</si>
  <si>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</si>
  <si>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</si>
  <si>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</si>
  <si>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</si>
  <si>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</si>
  <si>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</si>
  <si>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</si>
  <si>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</si>
  <si>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</si>
  <si>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</si>
  <si>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</si>
  <si>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</si>
  <si>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</si>
  <si>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</si>
  <si>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</si>
  <si>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</si>
  <si>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</si>
  <si>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</si>
  <si>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</si>
  <si>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</si>
  <si>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</si>
  <si>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</si>
  <si>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</si>
  <si>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</si>
  <si>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</si>
  <si>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</si>
  <si>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</si>
  <si>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</si>
  <si>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</si>
  <si>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</si>
  <si>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</si>
  <si>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</si>
  <si>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</si>
  <si>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</si>
  <si>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</si>
  <si>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</si>
  <si>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</si>
  <si>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</si>
  <si>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</si>
  <si>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</si>
  <si>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</si>
  <si>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</si>
  <si>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</si>
  <si>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</si>
  <si>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</si>
  <si>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</si>
  <si>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</si>
  <si>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</si>
  <si>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</si>
  <si>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</si>
  <si>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</si>
  <si>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</si>
  <si>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</si>
  <si>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</si>
  <si>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</si>
  <si>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</si>
  <si>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</si>
  <si>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</si>
  <si>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</si>
  <si>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</si>
  <si>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</si>
  <si>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</si>
  <si>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</si>
  <si>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</si>
  <si>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</si>
  <si>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</si>
  <si>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</si>
  <si>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</si>
  <si>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</si>
  <si>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</si>
  <si>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</si>
  <si>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</si>
  <si>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</si>
  <si>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</si>
  <si>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</si>
  <si>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</si>
  <si>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</si>
  <si>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</si>
  <si>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</si>
  <si>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</si>
  <si>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</si>
  <si>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</si>
  <si>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</si>
  <si>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</si>
  <si>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</si>
  <si>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</si>
  <si>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</si>
  <si>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</si>
  <si>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</si>
  <si>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</si>
  <si>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</si>
  <si>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</si>
  <si>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</si>
  <si>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</si>
  <si>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</si>
  <si>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</si>
  <si>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</si>
  <si>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</si>
  <si>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</si>
  <si>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</si>
  <si>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</si>
  <si>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</si>
  <si>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</si>
  <si>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</si>
  <si>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</si>
  <si>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</si>
  <si>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</si>
  <si>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</si>
  <si>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</si>
  <si>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</si>
  <si>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</si>
  <si>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</si>
  <si>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</si>
  <si>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</si>
  <si>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</si>
  <si>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</si>
  <si>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</si>
  <si>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</si>
  <si>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</si>
  <si>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</si>
  <si>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</si>
  <si>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</si>
  <si>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</si>
  <si>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</si>
  <si>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</si>
  <si>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</si>
  <si>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</si>
  <si>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</si>
  <si>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</si>
  <si>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</si>
  <si>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</si>
  <si>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</si>
  <si>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</si>
  <si>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</si>
  <si>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</si>
  <si>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</si>
  <si>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</si>
  <si>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</si>
  <si>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</si>
  <si>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</si>
  <si>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</si>
  <si>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</si>
  <si>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</si>
  <si>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</si>
  <si>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</si>
  <si>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</si>
  <si>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</si>
  <si>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</si>
  <si>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</si>
  <si>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</si>
  <si>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</si>
  <si>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</si>
  <si>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</si>
  <si>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</si>
  <si>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</si>
  <si>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</si>
  <si>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</si>
  <si>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</si>
  <si>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</si>
  <si>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</si>
  <si>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</si>
  <si>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</si>
  <si>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</si>
  <si>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</si>
  <si>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</si>
  <si>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</si>
  <si>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</si>
  <si>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</si>
  <si>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</si>
  <si>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</si>
  <si>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</si>
  <si>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</si>
  <si>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</si>
  <si>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</si>
  <si>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</si>
  <si>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</si>
  <si>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</si>
  <si>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</si>
  <si>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</si>
  <si>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</si>
  <si>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</si>
  <si>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</si>
  <si>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</si>
  <si>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</si>
  <si>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</si>
  <si>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</si>
  <si>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</si>
  <si>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</si>
  <si>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</si>
  <si>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</si>
  <si>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</si>
  <si>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</si>
  <si>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</si>
  <si>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</si>
  <si>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</si>
  <si>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</si>
  <si>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</si>
  <si>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</si>
  <si>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</si>
  <si>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</si>
  <si>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</si>
  <si>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</si>
  <si>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</si>
  <si>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</si>
  <si>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</si>
  <si>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</si>
  <si>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</si>
  <si>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</si>
  <si>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</si>
  <si>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</si>
  <si>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</si>
  <si>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</si>
  <si>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</si>
  <si>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</si>
  <si>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</si>
  <si>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</si>
  <si>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</si>
  <si>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</si>
  <si>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</si>
  <si>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</si>
  <si>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</si>
  <si>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</si>
  <si>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</si>
  <si>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</si>
  <si>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</si>
  <si>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</si>
  <si>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</si>
  <si>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</si>
  <si>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</si>
  <si>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</si>
  <si>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</si>
  <si>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</si>
  <si>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</si>
  <si>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</si>
  <si>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</si>
  <si>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</si>
  <si>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</si>
  <si>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</si>
  <si>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</si>
  <si>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</si>
  <si>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</si>
  <si>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</si>
  <si>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</si>
  <si>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</si>
  <si>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</si>
  <si>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</si>
  <si>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</si>
  <si>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</si>
  <si>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</si>
  <si>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</si>
  <si>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</si>
  <si>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</si>
  <si>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</si>
  <si>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</si>
  <si>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</si>
  <si>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</si>
  <si>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</si>
  <si>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</si>
  <si>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</si>
  <si>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</si>
  <si>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</si>
  <si>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</si>
  <si>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</si>
  <si>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</si>
  <si>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</si>
  <si>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</si>
  <si>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</si>
  <si>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</si>
  <si>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</si>
  <si>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</si>
  <si>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</si>
  <si>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</si>
  <si>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</si>
  <si>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</si>
  <si>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</si>
  <si>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</si>
  <si>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</si>
  <si>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</si>
  <si>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</si>
  <si>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</si>
  <si>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</si>
  <si>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</si>
  <si>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</si>
  <si>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</si>
  <si>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</si>
  <si>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</si>
  <si>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</si>
  <si>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</si>
  <si>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</si>
  <si>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</si>
  <si>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</si>
  <si>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</si>
  <si>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</si>
  <si>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</si>
  <si>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</si>
  <si>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</si>
  <si>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</si>
  <si>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</si>
  <si>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</si>
  <si>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</si>
  <si>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</si>
  <si>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</si>
  <si>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</si>
  <si>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</si>
  <si>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</si>
  <si>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</si>
  <si>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</si>
  <si>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</si>
  <si>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</si>
  <si>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</si>
  <si>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</si>
  <si>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</si>
  <si>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</si>
  <si>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</si>
  <si>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</si>
  <si>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</si>
  <si>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</si>
  <si>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</si>
  <si>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</si>
  <si>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</si>
  <si>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</si>
  <si>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</si>
  <si>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</si>
  <si>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</si>
  <si>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</si>
  <si>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</si>
  <si>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</si>
  <si>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</si>
  <si>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</si>
  <si>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</si>
  <si>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</si>
  <si>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</si>
  <si>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</si>
  <si>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</si>
  <si>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</si>
  <si>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</si>
  <si>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</si>
  <si>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</si>
  <si>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</si>
  <si>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</si>
  <si>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</si>
  <si>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</si>
  <si>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</si>
  <si>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</si>
  <si>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</si>
  <si>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</si>
  <si>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</si>
  <si>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</si>
  <si>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</si>
  <si>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</si>
  <si>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</si>
  <si>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</si>
  <si>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</si>
  <si>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</si>
  <si>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</si>
  <si>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</si>
  <si>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</si>
  <si>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</si>
  <si>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</si>
  <si>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</si>
  <si>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</si>
  <si>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</si>
  <si>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</si>
  <si>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</si>
  <si>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</si>
  <si>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</si>
  <si>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</si>
  <si>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</si>
  <si>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</si>
  <si>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</si>
  <si>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</si>
  <si>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</si>
  <si>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</si>
  <si>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</si>
  <si>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</si>
  <si>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</si>
  <si>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</si>
  <si>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</si>
  <si>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</si>
  <si>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</si>
  <si>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</si>
  <si>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</si>
  <si>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</si>
  <si>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</si>
  <si>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</si>
  <si>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</si>
  <si>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</si>
  <si>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</si>
  <si>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</si>
  <si>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</si>
  <si>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</si>
  <si>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</si>
  <si>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</si>
  <si>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</si>
  <si>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</si>
  <si>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</si>
  <si>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</si>
  <si>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</si>
  <si>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</si>
  <si>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</si>
  <si>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</si>
  <si>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</si>
  <si>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</si>
  <si>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</si>
  <si>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</si>
  <si>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</si>
  <si>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</si>
  <si>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</si>
  <si>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</si>
  <si>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</si>
  <si>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</si>
  <si>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</si>
  <si>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</si>
  <si>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</si>
  <si>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</si>
  <si>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</si>
  <si>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</si>
  <si>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</si>
  <si>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</si>
  <si>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</si>
  <si>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</si>
  <si>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</si>
  <si>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</si>
  <si>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</si>
  <si>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</si>
  <si>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</si>
  <si>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</si>
  <si>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</si>
  <si>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</si>
  <si>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</si>
  <si>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</si>
  <si>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</si>
  <si>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</si>
  <si>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</si>
  <si>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</si>
  <si>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</si>
  <si>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</si>
  <si>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</si>
  <si>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</si>
  <si>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</si>
  <si>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</si>
  <si>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</si>
  <si>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</si>
  <si>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</si>
  <si>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</si>
  <si>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</si>
  <si>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</si>
  <si>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</si>
  <si>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</si>
  <si>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</si>
  <si>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</si>
  <si>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</si>
  <si>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</si>
  <si>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</si>
  <si>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</si>
  <si>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</si>
  <si>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</si>
  <si>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</si>
  <si>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</si>
  <si>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</si>
  <si>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</si>
  <si>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</si>
  <si>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</si>
  <si>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</si>
  <si>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</si>
  <si>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</si>
  <si>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</si>
  <si>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</si>
  <si>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</si>
  <si>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</si>
  <si>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</si>
  <si>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</si>
  <si>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</si>
  <si>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</si>
  <si>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</si>
  <si>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</si>
  <si>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</si>
  <si>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</si>
  <si>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</si>
  <si>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</si>
  <si>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</si>
  <si>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</si>
  <si>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</si>
  <si>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</si>
  <si>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</si>
  <si>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</si>
  <si>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</si>
  <si>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</si>
  <si>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</si>
  <si>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</si>
  <si>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</si>
  <si>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</si>
  <si>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</si>
  <si>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</si>
  <si>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</si>
  <si>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</si>
  <si>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</si>
  <si>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</si>
  <si>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</si>
  <si>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</si>
  <si>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</si>
  <si>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</si>
  <si>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</si>
  <si>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</si>
  <si>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</si>
  <si>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</si>
  <si>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</si>
  <si>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</si>
  <si>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</si>
  <si>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</si>
  <si>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</si>
  <si>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</si>
  <si>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</si>
  <si>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</si>
  <si>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</si>
  <si>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</si>
  <si>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</si>
  <si>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</si>
  <si>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</si>
  <si>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</si>
  <si>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</si>
  <si>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</si>
  <si>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</si>
  <si>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</si>
  <si>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</si>
  <si>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</si>
  <si>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</si>
  <si>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</si>
  <si>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</si>
  <si>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</si>
  <si>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</si>
  <si>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</si>
  <si>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</si>
  <si>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</si>
  <si>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</si>
  <si>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</si>
  <si>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</si>
  <si>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</si>
  <si>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</si>
  <si>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</si>
  <si>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</si>
  <si>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</si>
  <si>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</si>
  <si>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</si>
  <si>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</si>
  <si>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</si>
  <si>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</si>
  <si>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</si>
  <si>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</si>
  <si>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</si>
  <si>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</si>
  <si>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</si>
  <si>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</si>
  <si>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</si>
  <si>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</si>
  <si>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</si>
  <si>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</si>
  <si>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</si>
  <si>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</si>
  <si>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</si>
  <si>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</si>
  <si>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</si>
  <si>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</si>
  <si>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</si>
  <si>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</si>
  <si>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</si>
  <si>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</si>
  <si>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</si>
  <si>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</si>
  <si>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</si>
  <si>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</si>
  <si>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</si>
  <si>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</si>
  <si>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</si>
  <si>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</si>
  <si>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</si>
  <si>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</si>
  <si>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</si>
  <si>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</si>
  <si>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</si>
  <si>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</si>
  <si>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</si>
  <si>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</si>
  <si>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</si>
  <si>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</si>
  <si>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</si>
  <si>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</si>
  <si>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</si>
  <si>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</si>
  <si>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</si>
  <si>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</si>
  <si>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</si>
  <si>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</si>
  <si>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</si>
  <si>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</si>
  <si>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</si>
  <si>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</si>
  <si>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</si>
  <si>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</si>
  <si>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</si>
  <si>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</si>
  <si>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</si>
  <si>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</si>
  <si>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</si>
  <si>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</si>
  <si>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</si>
  <si>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</si>
  <si>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</si>
  <si>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</si>
  <si>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</si>
  <si>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</si>
  <si>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</si>
  <si>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</si>
  <si>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</si>
  <si>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</si>
  <si>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</si>
  <si>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</si>
  <si>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</si>
  <si>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</si>
  <si>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</si>
  <si>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</si>
  <si>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</si>
  <si>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</si>
  <si>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</si>
  <si>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</si>
  <si>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</si>
  <si>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</si>
  <si>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</si>
  <si>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</si>
  <si>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</si>
  <si>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</si>
  <si>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</si>
  <si>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</si>
  <si>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</si>
  <si>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</si>
  <si>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</si>
  <si>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</si>
  <si>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</si>
  <si>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</si>
  <si>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</si>
  <si>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</si>
  <si>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</si>
  <si>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</si>
  <si>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</si>
  <si>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</si>
  <si>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</si>
  <si>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</si>
  <si>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</si>
  <si>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</si>
  <si>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</si>
  <si>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</si>
  <si>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</si>
  <si>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</si>
  <si>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</si>
  <si>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</si>
  <si>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</si>
  <si>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</si>
  <si>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</si>
  <si>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</si>
  <si>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</si>
  <si>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</si>
  <si>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</si>
  <si>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</si>
  <si>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</si>
  <si>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</si>
  <si>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</si>
  <si>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</si>
  <si>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</si>
  <si>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</si>
  <si>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</si>
  <si>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</si>
  <si>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</si>
  <si>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</si>
  <si>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</si>
  <si>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</si>
  <si>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</si>
  <si>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</si>
  <si>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</si>
  <si>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</si>
  <si>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</si>
  <si>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</si>
  <si>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</si>
  <si>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</si>
  <si>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</si>
  <si>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</si>
  <si>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</si>
  <si>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</si>
  <si>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</si>
  <si>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</si>
  <si>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</si>
  <si>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</si>
  <si>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</si>
  <si>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</si>
  <si>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</si>
  <si>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</si>
  <si>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</si>
  <si>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</si>
  <si>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</si>
  <si>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</si>
  <si>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</si>
  <si>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</si>
  <si>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</si>
  <si>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</si>
  <si>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</si>
  <si>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</si>
  <si>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</si>
  <si>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</si>
  <si>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</si>
  <si>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</si>
  <si>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</si>
  <si>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</si>
  <si>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</si>
  <si>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</si>
  <si>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</si>
  <si>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</si>
  <si>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</si>
  <si>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</si>
  <si>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</si>
  <si>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</si>
  <si>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</si>
  <si>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</si>
  <si>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</si>
  <si>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</si>
  <si>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</si>
  <si>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</si>
  <si>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</si>
  <si>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</si>
  <si>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</si>
  <si>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</si>
  <si>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</si>
  <si>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</si>
  <si>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</si>
  <si>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</si>
  <si>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</si>
  <si>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</si>
  <si>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</si>
  <si>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</si>
  <si>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</si>
  <si>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</si>
  <si>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</si>
  <si>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</si>
  <si>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</si>
  <si>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</si>
  <si>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</si>
  <si>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</si>
  <si>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</si>
  <si>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</si>
  <si>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</si>
  <si>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</si>
  <si>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</si>
  <si>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</si>
  <si>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</si>
  <si>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</si>
  <si>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</si>
  <si>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</si>
  <si>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</si>
  <si>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</si>
  <si>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</si>
  <si>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</si>
  <si>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</si>
  <si>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</si>
  <si>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</si>
  <si>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</si>
  <si>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</si>
  <si>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</si>
  <si>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</si>
  <si>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</si>
  <si>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</si>
  <si>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</si>
  <si>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</si>
  <si>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</si>
  <si>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</si>
  <si>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</si>
  <si>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</si>
  <si>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</si>
  <si>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</si>
  <si>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</si>
  <si>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</si>
  <si>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</si>
  <si>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</si>
  <si>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</si>
  <si>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</si>
  <si>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</si>
  <si>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</si>
  <si>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</si>
  <si>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</si>
  <si>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</si>
  <si>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</si>
  <si>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</si>
  <si>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</si>
  <si>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</si>
  <si>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</si>
  <si>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</si>
  <si>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</si>
  <si>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</si>
  <si>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</si>
  <si>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</si>
  <si>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</si>
  <si>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</si>
  <si>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</si>
  <si>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</si>
  <si>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</si>
  <si>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</si>
  <si>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</si>
  <si>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</si>
  <si>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</si>
  <si>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</si>
  <si>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</si>
  <si>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</si>
  <si>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</si>
  <si>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</si>
  <si>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</si>
  <si>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</si>
  <si>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</si>
  <si>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</si>
  <si>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</si>
  <si>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</si>
  <si>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</si>
  <si>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</si>
  <si>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</si>
  <si>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</si>
  <si>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</si>
  <si>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</si>
  <si>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</si>
  <si>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</si>
  <si>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</si>
  <si>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</si>
  <si>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</si>
  <si>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</si>
  <si>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</si>
  <si>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</si>
  <si>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</si>
  <si>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</si>
  <si>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</si>
  <si>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</si>
  <si>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</si>
  <si>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</si>
  <si>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</si>
  <si>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</si>
  <si>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</si>
  <si>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</si>
  <si>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</si>
  <si>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</si>
  <si>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</si>
  <si>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</si>
  <si>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</si>
  <si>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</si>
  <si>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</si>
  <si>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</si>
  <si>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</si>
  <si>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</si>
  <si>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</si>
  <si>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</si>
  <si>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</si>
  <si>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</si>
  <si>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</si>
  <si>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</si>
  <si>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</si>
  <si>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</si>
  <si>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</si>
  <si>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</si>
  <si>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</si>
  <si>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</si>
  <si>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</si>
  <si>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</si>
  <si>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</si>
  <si>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</si>
  <si>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</si>
  <si>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</si>
  <si>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</si>
  <si>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</si>
  <si>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</si>
  <si>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</si>
  <si>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</si>
  <si>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</si>
  <si>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</si>
  <si>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</si>
  <si>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</si>
  <si>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</si>
  <si>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</si>
  <si>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</si>
  <si>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</si>
  <si>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</si>
  <si>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</si>
  <si>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</si>
  <si>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</si>
  <si>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</si>
  <si>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</si>
  <si>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</si>
  <si>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</si>
  <si>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</si>
  <si>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</si>
  <si>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</si>
  <si>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</si>
  <si>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</si>
  <si>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</si>
  <si>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</si>
  <si>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</si>
  <si>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</si>
  <si>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</si>
  <si>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</si>
  <si>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</si>
  <si>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</si>
  <si>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</si>
  <si>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</si>
  <si>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</si>
  <si>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</si>
  <si>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</si>
  <si>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</si>
  <si>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</si>
  <si>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</si>
  <si>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</si>
  <si>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</si>
  <si>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</si>
  <si>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</si>
  <si>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</si>
  <si>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</si>
  <si>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</si>
  <si>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</si>
  <si>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</si>
  <si>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</si>
  <si>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</si>
  <si>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</si>
  <si>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</si>
  <si>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</si>
  <si>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</si>
  <si>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</si>
  <si>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</si>
  <si>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</si>
  <si>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</si>
  <si>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</si>
  <si>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</si>
  <si>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</si>
  <si>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</si>
  <si>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</si>
  <si>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</si>
  <si>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</si>
  <si>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</si>
  <si>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</si>
  <si>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</si>
  <si>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</si>
  <si>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</si>
  <si>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</si>
  <si>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</si>
  <si>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</si>
  <si>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</si>
  <si>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</si>
  <si>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</si>
  <si>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</si>
  <si>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</si>
  <si>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</si>
  <si>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</si>
  <si>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</si>
  <si>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</si>
  <si>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</si>
  <si>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</si>
  <si>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</si>
  <si>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</si>
  <si>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</si>
  <si>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</si>
  <si>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</si>
  <si>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</si>
  <si>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</si>
  <si>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</si>
  <si>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</si>
  <si>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</si>
  <si>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</si>
  <si>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</si>
  <si>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</si>
  <si>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</si>
  <si>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</si>
  <si>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</si>
  <si>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</si>
  <si>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</si>
  <si>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</si>
  <si>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</si>
  <si>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</si>
  <si>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</si>
  <si>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</si>
  <si>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</si>
  <si>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</si>
  <si>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</si>
  <si>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</si>
  <si>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</si>
  <si>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</si>
  <si>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</si>
  <si>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</si>
  <si>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</si>
  <si>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</si>
  <si>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</si>
  <si>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</si>
  <si>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</si>
  <si>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</si>
  <si>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</si>
  <si>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</si>
  <si>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</si>
  <si>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</si>
  <si>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</si>
  <si>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</si>
  <si>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</si>
  <si>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</si>
  <si>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</si>
  <si>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</si>
  <si>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</si>
  <si>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</si>
  <si>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</si>
  <si>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</si>
  <si>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</si>
  <si>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</si>
  <si>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</si>
  <si>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</si>
  <si>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</si>
  <si>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</si>
  <si>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</si>
  <si>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</si>
  <si>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</si>
  <si>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</si>
  <si>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</si>
  <si>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</si>
  <si>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</si>
  <si>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</si>
  <si>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</si>
  <si>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</si>
  <si>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</si>
  <si>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</si>
  <si>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San-Miguel-Ayanz_2013</t>
  </si>
  <si>
    <t>Castello Branco</t>
  </si>
  <si>
    <t>Portugal</t>
  </si>
  <si>
    <t>Case study encompassed three locations: Castello Branco, Portalegre and Santerm</t>
  </si>
  <si>
    <t>Galicia</t>
  </si>
  <si>
    <t>Pop density from countryeconomy.com</t>
  </si>
  <si>
    <t>Pop density from study id 2</t>
  </si>
  <si>
    <t>Lampin-Maillet_2011</t>
  </si>
  <si>
    <t>Marseilles </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</si>
  <si>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</si>
  <si>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</si>
  <si>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</si>
  <si>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</si>
  <si>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</si>
  <si>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</si>
  <si>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</si>
  <si>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</si>
  <si>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</si>
  <si>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</si>
  <si>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</si>
  <si>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Pop density taken from urbistat for entire area - not just the study site which is a small forest</t>
  </si>
  <si>
    <t>Fuentes-Santos_2013</t>
  </si>
  <si>
    <t>Fonsagrada-Ancares</t>
  </si>
  <si>
    <t>Calviño-Cancela_2018</t>
  </si>
  <si>
    <t>Salis_2019</t>
  </si>
  <si>
    <t>Pop density from europa.eu</t>
  </si>
  <si>
    <t>Corsica</t>
  </si>
  <si>
    <t>Catalonia</t>
  </si>
  <si>
    <t>Pop density from populaton. city</t>
  </si>
  <si>
    <t>Ruano_2017</t>
  </si>
  <si>
    <t>North West Spain</t>
  </si>
  <si>
    <t>Region is an aggregated area specified by authors, but there is only limited details on the makeup - land area is calculated from fire statistics</t>
  </si>
  <si>
    <t>Hinterland of Spain</t>
  </si>
  <si>
    <t>Mediteranean Region of Spain</t>
  </si>
  <si>
    <t>Munoz_2007</t>
  </si>
  <si>
    <t xml:space="preserve">Spain </t>
  </si>
  <si>
    <t>A Coruna</t>
  </si>
  <si>
    <t>Lugo</t>
  </si>
  <si>
    <t>Ourense</t>
  </si>
  <si>
    <t>Pontevedra</t>
  </si>
  <si>
    <t>Asturias</t>
  </si>
  <si>
    <t>Cantabria</t>
  </si>
  <si>
    <t>Leon</t>
  </si>
  <si>
    <t>Zamora</t>
  </si>
  <si>
    <t>Avila</t>
  </si>
  <si>
    <t>Navarra</t>
  </si>
  <si>
    <t>Huesca</t>
  </si>
  <si>
    <t>Caceres</t>
  </si>
  <si>
    <t>Collins_2011</t>
  </si>
  <si>
    <t>Bajocco_2007</t>
  </si>
  <si>
    <t>Ricottta_2012</t>
  </si>
  <si>
    <t>Oliveira_2017</t>
  </si>
  <si>
    <t>Pop density taken from case 11</t>
  </si>
  <si>
    <t>Carmo_2011</t>
  </si>
  <si>
    <t>Cismontano</t>
  </si>
  <si>
    <t>Breakdown of area, pop etc is not given for individual cases - only the agreagate</t>
  </si>
  <si>
    <t>Carmo_2012</t>
  </si>
  <si>
    <t>Alto Portugal</t>
  </si>
  <si>
    <t>Carmo_2013</t>
  </si>
  <si>
    <t>NE Transmontano</t>
  </si>
  <si>
    <t>258a</t>
  </si>
  <si>
    <t>258b</t>
  </si>
  <si>
    <t>259a</t>
  </si>
  <si>
    <t>259b</t>
  </si>
  <si>
    <t>2259c</t>
  </si>
  <si>
    <t>259d</t>
  </si>
  <si>
    <t>259e</t>
  </si>
  <si>
    <t>259f</t>
  </si>
  <si>
    <t>260a</t>
  </si>
  <si>
    <t>260b</t>
  </si>
  <si>
    <t>260c</t>
  </si>
  <si>
    <t>261a</t>
  </si>
  <si>
    <t>261b</t>
  </si>
  <si>
    <t>261c</t>
  </si>
  <si>
    <t>261d</t>
  </si>
  <si>
    <t>261e</t>
  </si>
  <si>
    <t>261f</t>
  </si>
  <si>
    <t>262a</t>
  </si>
  <si>
    <t>263a</t>
  </si>
  <si>
    <t>264a</t>
  </si>
  <si>
    <t>265a</t>
  </si>
  <si>
    <t>265b</t>
  </si>
  <si>
    <t>265c</t>
  </si>
  <si>
    <t>266a</t>
  </si>
  <si>
    <t>266b</t>
  </si>
  <si>
    <t>266c</t>
  </si>
  <si>
    <t>267a</t>
  </si>
  <si>
    <t>267b</t>
  </si>
  <si>
    <t>267c</t>
  </si>
  <si>
    <t>267d</t>
  </si>
  <si>
    <t>267e</t>
  </si>
  <si>
    <t>267f</t>
  </si>
  <si>
    <t>267g</t>
  </si>
  <si>
    <t>267h</t>
  </si>
  <si>
    <t>267i</t>
  </si>
  <si>
    <t>267j</t>
  </si>
  <si>
    <t>267k</t>
  </si>
  <si>
    <t>267l</t>
  </si>
  <si>
    <t>267m</t>
  </si>
  <si>
    <t>268a</t>
  </si>
  <si>
    <t>269a</t>
  </si>
  <si>
    <t>270a</t>
  </si>
  <si>
    <t>271a</t>
  </si>
  <si>
    <t>272a</t>
  </si>
  <si>
    <t>272b</t>
  </si>
  <si>
    <t>272c</t>
  </si>
  <si>
    <t>BM</t>
  </si>
  <si>
    <t>Abbandoned Farmland</t>
  </si>
  <si>
    <t>Mean of sub regions is given for the areas</t>
  </si>
  <si>
    <t>Provided land cover doesn't fit clearly with DB classification</t>
  </si>
  <si>
    <t>Breakdown of area, pop etc is not given for individual cases - only the aggregate</t>
  </si>
  <si>
    <t>Infered fire season dates</t>
  </si>
  <si>
    <t>7.8% of total burn in the study</t>
  </si>
  <si>
    <t>8.4% of total burn in the study</t>
  </si>
  <si>
    <t>Fires per year given (not total)</t>
  </si>
  <si>
    <t>Burned area calculations made from mean burn size and total number of fires</t>
  </si>
  <si>
    <t>2001-2010</t>
  </si>
  <si>
    <t>2006-2010</t>
  </si>
  <si>
    <t>Burned area is calculated from mean burn area of fire and number of fires per km2 given - min estimate of 0.0007% and high of 18.1% is also given</t>
  </si>
  <si>
    <t>259c</t>
  </si>
  <si>
    <t>258a.1</t>
  </si>
  <si>
    <t>258a.2</t>
  </si>
  <si>
    <t>258a.3</t>
  </si>
  <si>
    <t>258a.4</t>
  </si>
  <si>
    <t>258a.5</t>
  </si>
  <si>
    <t>258b.1</t>
  </si>
  <si>
    <t>258b.2</t>
  </si>
  <si>
    <t>258b.3</t>
  </si>
  <si>
    <t>258b.4</t>
  </si>
  <si>
    <t>258b.5</t>
  </si>
  <si>
    <t>258b.6</t>
  </si>
  <si>
    <t>258b.7</t>
  </si>
  <si>
    <t>258b.8</t>
  </si>
  <si>
    <t>259a.1</t>
  </si>
  <si>
    <t>259b.1</t>
  </si>
  <si>
    <t>259c.1</t>
  </si>
  <si>
    <t>259d.1</t>
  </si>
  <si>
    <t>259e.1</t>
  </si>
  <si>
    <t>259f.1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</si>
  <si>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</si>
  <si>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</si>
  <si>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</si>
  <si>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</si>
  <si>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</si>
  <si>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</si>
  <si>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</si>
  <si>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</si>
  <si>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</si>
  <si>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</si>
  <si>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</si>
  <si>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</si>
  <si>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</si>
  <si>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</si>
  <si>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</si>
  <si>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</si>
  <si>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</si>
  <si>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</si>
  <si>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</si>
  <si>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</si>
  <si>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</si>
  <si>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</si>
  <si>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</si>
  <si>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266a.2</t>
  </si>
  <si>
    <t>266a.3</t>
  </si>
  <si>
    <t>266a.4</t>
  </si>
  <si>
    <t>266b.1</t>
  </si>
  <si>
    <t>266b.2</t>
  </si>
  <si>
    <t>266b.3</t>
  </si>
  <si>
    <t>266b.4</t>
  </si>
  <si>
    <t>266c.1</t>
  </si>
  <si>
    <t>266c.2</t>
  </si>
  <si>
    <t>266c.3</t>
  </si>
  <si>
    <t>266c.4</t>
  </si>
  <si>
    <t>267a.1</t>
  </si>
  <si>
    <t>267a.2</t>
  </si>
  <si>
    <t>267a.3</t>
  </si>
  <si>
    <t>267a.4</t>
  </si>
  <si>
    <t>267a.5</t>
  </si>
  <si>
    <t>267a.6</t>
  </si>
  <si>
    <t>267b.1</t>
  </si>
  <si>
    <t>267c.1</t>
  </si>
  <si>
    <t>267d.1</t>
  </si>
  <si>
    <t>267e.1</t>
  </si>
  <si>
    <t>267f.1</t>
  </si>
  <si>
    <t>267g.1</t>
  </si>
  <si>
    <t>267h.1</t>
  </si>
  <si>
    <t>267i.1</t>
  </si>
  <si>
    <t>267j.1</t>
  </si>
  <si>
    <t>267k.1</t>
  </si>
  <si>
    <t>267l.1</t>
  </si>
  <si>
    <t>267m.1</t>
  </si>
  <si>
    <t>268a.1</t>
  </si>
  <si>
    <t>269a.1</t>
  </si>
  <si>
    <t>269a.2</t>
  </si>
  <si>
    <t>269a.3</t>
  </si>
  <si>
    <t>269a.4</t>
  </si>
  <si>
    <t>269a.5</t>
  </si>
  <si>
    <t>269a.6</t>
  </si>
  <si>
    <t>269a.7</t>
  </si>
  <si>
    <t>270a.1</t>
  </si>
  <si>
    <t>270a.2</t>
  </si>
  <si>
    <t>271a.1</t>
  </si>
  <si>
    <t>272a.1</t>
  </si>
  <si>
    <t>272b.1</t>
  </si>
  <si>
    <t>272c.1</t>
  </si>
  <si>
    <t>Total area burned and number of fires is provided for both 2004 and 2005 so this has been averaged across the two years</t>
  </si>
  <si>
    <t>7 fires burnt 195000 ha</t>
  </si>
  <si>
    <t>Trees were 60 years old implying a last burn of 60 years ago</t>
  </si>
  <si>
    <t>Average of 4000 wildfires per year, 99% are human caused, 41% of these are clearing vegetation - average fire size is 20ha - however this is all fires but I have used here anyway</t>
  </si>
  <si>
    <t>Average of 4000 wildfires per year, 99% are human caused, 36% of these are unknown deliberate - average fire size is 20ha - however this is all fires but I have used here anyway</t>
  </si>
  <si>
    <t>Average of 4000 wildfires per year, 99% are human caused, around 10% are ranchers for pasture regeneration - average fire size is 20ha - however this is all fires but I have used here anyway</t>
  </si>
  <si>
    <t>Average of 4000 wildfires per year, 99% are human caused, around 10% are mental ilness or vandalism - average fire size is 20ha - however this is all fires but I have used here anyway</t>
  </si>
  <si>
    <t>Fires per km2 is estimated from image not actual data</t>
  </si>
  <si>
    <t>Prescription Burn</t>
  </si>
  <si>
    <t>Let it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</si>
  <si>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</si>
  <si>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</si>
  <si>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</si>
  <si>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</si>
  <si>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Salvage logging to encourage regrowth after fire</t>
  </si>
  <si>
    <t>Mechanical thinning</t>
  </si>
  <si>
    <t>Superficial education via mass broadcasts</t>
  </si>
  <si>
    <t>EU incentives to graze land and remove fuels</t>
  </si>
  <si>
    <t>Sensibilations (education)</t>
  </si>
  <si>
    <t>Vollunteer fire respondents</t>
  </si>
  <si>
    <t>Plantation of Eucalyptus forests</t>
  </si>
  <si>
    <t>Aforestation</t>
  </si>
  <si>
    <t>Comments</t>
  </si>
  <si>
    <t>Let it burn fires restricted to a point due to health and environmental reasons</t>
  </si>
  <si>
    <t>Lawsuit against power companies which caused fires</t>
  </si>
  <si>
    <t>Fuel reduction enforced by fines</t>
  </si>
  <si>
    <t>Requirement of approval for burns &amp; classification of fire as a dangerous activity</t>
  </si>
  <si>
    <t>Incentive for removal of fuels via grazing</t>
  </si>
  <si>
    <t>No fire in forests or within 400m</t>
  </si>
  <si>
    <t>2259a.1</t>
  </si>
  <si>
    <t>260b.2</t>
  </si>
  <si>
    <t>260c.2</t>
  </si>
  <si>
    <t>264a.5</t>
  </si>
  <si>
    <t>264a.6</t>
  </si>
  <si>
    <t>268a.2</t>
  </si>
  <si>
    <t>268a.3</t>
  </si>
  <si>
    <t>268a.4</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</si>
  <si>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</si>
  <si>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</si>
  <si>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</si>
  <si>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</si>
  <si>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</si>
  <si>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</si>
  <si>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</si>
  <si>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</si>
  <si>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</si>
  <si>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</si>
  <si>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</si>
  <si>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</si>
  <si>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</si>
  <si>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</si>
  <si>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</si>
  <si>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</si>
  <si>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</si>
  <si>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</si>
  <si>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</si>
  <si>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</si>
  <si>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</si>
  <si>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</si>
  <si>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</si>
  <si>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</si>
  <si>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</si>
  <si>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</si>
  <si>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</si>
  <si>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</si>
  <si>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</si>
  <si>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Sun, Ge &amp; Zhou, 2011</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</si>
  <si>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</si>
  <si>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</si>
  <si>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</si>
  <si>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</si>
  <si>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</si>
  <si>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</si>
  <si>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</si>
  <si>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</si>
  <si>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</si>
  <si>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</si>
  <si>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</si>
  <si>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</si>
  <si>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</si>
  <si>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6aa and 6ab survey data was gathered from two separate locations, but is grouped in the article. Location coordinates not provided, so taken as being the city or town centre.</t>
  </si>
  <si>
    <t>Sialkot</t>
  </si>
  <si>
    <t>Rusinamhodzi et al., 2016</t>
  </si>
  <si>
    <t>Murehwa</t>
  </si>
  <si>
    <t>Ruaca</t>
  </si>
  <si>
    <t>Gorongose</t>
  </si>
  <si>
    <t>Keck &amp; Hung, 2019</t>
  </si>
  <si>
    <t>Yen Dong Commune</t>
  </si>
  <si>
    <t>Y Yen</t>
  </si>
  <si>
    <t>Location coordinates not provided, so were found by searching for the commune on Google Earth.</t>
  </si>
  <si>
    <t>Luong Phong Commune</t>
  </si>
  <si>
    <t>Hiep Hoa</t>
  </si>
  <si>
    <t>Che Cu Nha Commune</t>
  </si>
  <si>
    <t>Mu Cang Chain</t>
  </si>
  <si>
    <t>Yang et al., 2008</t>
  </si>
  <si>
    <t>Suqian</t>
  </si>
  <si>
    <t>Jiangsu Province</t>
  </si>
  <si>
    <t>Total amount of crop residue burned in the field is calculated from the output of a particular crop; the ratio of crop residue to crop produced; and the proportion of the crop residue burned in the field (gathered via a field survey). Location coordinates not provided, so taken as being the city or town centre.</t>
  </si>
  <si>
    <t>Muliarta, 2018</t>
  </si>
  <si>
    <t>Klungkung Regency</t>
  </si>
  <si>
    <t>Bali</t>
  </si>
  <si>
    <t>Village level location coordinates not provided, so searched for Klungkung and used the coordinates returned.</t>
  </si>
  <si>
    <t>Theesfeld, 2017</t>
  </si>
  <si>
    <t>Altai Krai</t>
  </si>
  <si>
    <t>Russia</t>
  </si>
  <si>
    <t>Location coordinates not provided, so searched for Alta Krai and used the coordinates returned.</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</si>
  <si>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</si>
  <si>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</si>
  <si>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</si>
  <si>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</si>
  <si>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</si>
  <si>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</si>
  <si>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</si>
  <si>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</si>
  <si>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</si>
  <si>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</si>
  <si>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</si>
  <si>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</si>
  <si>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</si>
  <si>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</si>
  <si>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</si>
  <si>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</si>
  <si>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</si>
  <si>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</si>
  <si>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</si>
  <si>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</si>
  <si>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278aa</t>
  </si>
  <si>
    <t>278ab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</si>
  <si>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</si>
  <si>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</si>
  <si>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</si>
  <si>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</si>
  <si>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</si>
  <si>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</si>
  <si>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</si>
  <si>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</si>
  <si>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</si>
  <si>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</si>
  <si>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</si>
  <si>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</si>
  <si>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</si>
  <si>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</si>
  <si>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Cropping, agroecology</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</si>
  <si>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</si>
  <si>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</si>
  <si>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</si>
  <si>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</si>
  <si>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</si>
  <si>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90% of crop harvested using combine.</t>
  </si>
  <si>
    <t>Private and state owned land with 42% reported to be under state ownership in 2013.</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</si>
  <si>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</si>
  <si>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</si>
  <si>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</si>
  <si>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</si>
  <si>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</si>
  <si>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</si>
  <si>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</si>
  <si>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</si>
  <si>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</si>
  <si>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</si>
  <si>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</si>
  <si>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</si>
  <si>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</si>
  <si>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</si>
  <si>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</si>
  <si>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</si>
  <si>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</si>
  <si>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</si>
  <si>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</si>
  <si>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</si>
  <si>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</si>
  <si>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</si>
  <si>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</si>
  <si>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</si>
  <si>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</si>
  <si>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Population Density assumed (National Park)</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</si>
  <si>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</si>
  <si>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</si>
  <si>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</si>
  <si>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</si>
  <si>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</si>
  <si>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</si>
  <si>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</si>
  <si>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</si>
  <si>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</si>
  <si>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</si>
  <si>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</si>
  <si>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</si>
  <si>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</si>
  <si>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</si>
  <si>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</si>
  <si>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</si>
  <si>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</si>
  <si>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</si>
  <si>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</si>
  <si>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</si>
  <si>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</si>
  <si>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</si>
  <si>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</si>
  <si>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</si>
  <si>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</si>
  <si>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</si>
  <si>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</si>
  <si>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</si>
  <si>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</si>
  <si>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288fg</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</si>
  <si>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</si>
  <si>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</si>
  <si>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</si>
  <si>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</si>
  <si>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</si>
  <si>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</si>
  <si>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</si>
  <si>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</si>
  <si>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</si>
  <si>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</si>
  <si>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</si>
  <si>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</si>
  <si>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</si>
  <si>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</si>
  <si>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</si>
  <si>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Tribal lands - so should be centrally allocated rather than traditional?</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</si>
  <si>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</si>
  <si>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</si>
  <si>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</si>
  <si>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</si>
  <si>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</si>
  <si>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</si>
  <si>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</si>
  <si>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</si>
  <si>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</si>
  <si>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</si>
  <si>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</si>
  <si>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</si>
  <si>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</si>
  <si>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</si>
  <si>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</si>
  <si>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</si>
  <si>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</si>
  <si>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</si>
  <si>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</si>
  <si>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</si>
  <si>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</si>
  <si>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</si>
  <si>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</si>
  <si>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Wheat is the majority crop in summer. 25% families surveyed called back crop residue during harvest, which means there is more residue to burn in the fields on top of the stubble.</t>
  </si>
  <si>
    <t>Rice is the majority crop in autumn. 90% families called back crop residue in Autumn as there is more time available to do so, which means there is less residue to burn.</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</si>
  <si>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</si>
  <si>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</si>
  <si>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</si>
  <si>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</si>
  <si>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</si>
  <si>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</si>
  <si>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</si>
  <si>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</si>
  <si>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</si>
  <si>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</si>
  <si>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</si>
  <si>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</si>
  <si>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</si>
  <si>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</si>
  <si>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</si>
  <si>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</si>
  <si>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</si>
  <si>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</si>
  <si>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</si>
  <si>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</si>
  <si>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</si>
  <si>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</si>
  <si>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275a.3</t>
  </si>
  <si>
    <t>275a.4</t>
  </si>
  <si>
    <t>275b.1</t>
  </si>
  <si>
    <t>275b.2</t>
  </si>
  <si>
    <t>275b.3</t>
  </si>
  <si>
    <t>275b.4</t>
  </si>
  <si>
    <t>275c.1</t>
  </si>
  <si>
    <t>275c.2</t>
  </si>
  <si>
    <t>275d.1</t>
  </si>
  <si>
    <t>275d.2</t>
  </si>
  <si>
    <t>275d.3</t>
  </si>
  <si>
    <t>275d.4</t>
  </si>
  <si>
    <t>275e.1</t>
  </si>
  <si>
    <t>275e.2</t>
  </si>
  <si>
    <t>275e.3</t>
  </si>
  <si>
    <t>275e.4</t>
  </si>
  <si>
    <t>275f.1</t>
  </si>
  <si>
    <t>275f.2</t>
  </si>
  <si>
    <t>275f.3</t>
  </si>
  <si>
    <t>275f.4</t>
  </si>
  <si>
    <t>275g.1</t>
  </si>
  <si>
    <t>275g.2</t>
  </si>
  <si>
    <t>275g.3</t>
  </si>
  <si>
    <t>275g.4</t>
  </si>
  <si>
    <t>275h.1</t>
  </si>
  <si>
    <t>275h.2</t>
  </si>
  <si>
    <t>275h.3</t>
  </si>
  <si>
    <t>275h.4</t>
  </si>
  <si>
    <t>275i.1</t>
  </si>
  <si>
    <t>275i.2</t>
  </si>
  <si>
    <t>275i.3</t>
  </si>
  <si>
    <t>275i.4</t>
  </si>
  <si>
    <t>275j.1</t>
  </si>
  <si>
    <t>275j.2</t>
  </si>
  <si>
    <t>275k.1</t>
  </si>
  <si>
    <t>275k.2</t>
  </si>
  <si>
    <t>275l.1</t>
  </si>
  <si>
    <t>275l.2</t>
  </si>
  <si>
    <t>277aa.1</t>
  </si>
  <si>
    <t>277aa.2</t>
  </si>
  <si>
    <t>277aa.3</t>
  </si>
  <si>
    <t>277aa.4</t>
  </si>
  <si>
    <t>277aa.5</t>
  </si>
  <si>
    <t>277aa.6</t>
  </si>
  <si>
    <t>277ab</t>
  </si>
  <si>
    <t>277ab.1</t>
  </si>
  <si>
    <t>277ab.2</t>
  </si>
  <si>
    <t>277ab.3</t>
  </si>
  <si>
    <t>277ab.4</t>
  </si>
  <si>
    <t>277ab.5</t>
  </si>
  <si>
    <t>277ab.6</t>
  </si>
  <si>
    <t>277ba.1</t>
  </si>
  <si>
    <t>277ba.2</t>
  </si>
  <si>
    <t>277ba.3</t>
  </si>
  <si>
    <t>277ba.4</t>
  </si>
  <si>
    <t>277ba.5</t>
  </si>
  <si>
    <t>277ba.6</t>
  </si>
  <si>
    <t>277bb.1</t>
  </si>
  <si>
    <t>277bb.2</t>
  </si>
  <si>
    <t>277bb.3</t>
  </si>
  <si>
    <t>277bb.4</t>
  </si>
  <si>
    <t>277bb.5</t>
  </si>
  <si>
    <t>277bb.6</t>
  </si>
  <si>
    <t>277ca.1</t>
  </si>
  <si>
    <t>277ca.2</t>
  </si>
  <si>
    <t>277ca.3</t>
  </si>
  <si>
    <t>277ca.4</t>
  </si>
  <si>
    <t>277ca.5</t>
  </si>
  <si>
    <t>277ca.6</t>
  </si>
  <si>
    <t>277cb.1</t>
  </si>
  <si>
    <t>277cb.2</t>
  </si>
  <si>
    <t>277cb.3</t>
  </si>
  <si>
    <t>277cb.4</t>
  </si>
  <si>
    <t>277cb.5</t>
  </si>
  <si>
    <t>277cb.6</t>
  </si>
  <si>
    <t>278aa.1</t>
  </si>
  <si>
    <t>278aa.2</t>
  </si>
  <si>
    <t>278ab.1</t>
  </si>
  <si>
    <t>278ab.2</t>
  </si>
  <si>
    <t>279a.1</t>
  </si>
  <si>
    <t>279a.2</t>
  </si>
  <si>
    <t>279a.3</t>
  </si>
  <si>
    <t>279a.4</t>
  </si>
  <si>
    <t>279b.1</t>
  </si>
  <si>
    <t>279b.2</t>
  </si>
  <si>
    <t>279c.1</t>
  </si>
  <si>
    <t>279c.2</t>
  </si>
  <si>
    <t>280a.1</t>
  </si>
  <si>
    <t>280a.2</t>
  </si>
  <si>
    <t>280a.3</t>
  </si>
  <si>
    <t>280a.4</t>
  </si>
  <si>
    <t>280b.1</t>
  </si>
  <si>
    <t>280b.2</t>
  </si>
  <si>
    <t>280b.3</t>
  </si>
  <si>
    <t>280b.4</t>
  </si>
  <si>
    <t>281a.1</t>
  </si>
  <si>
    <t>281a.2</t>
  </si>
  <si>
    <t>281a.3</t>
  </si>
  <si>
    <t>281a.4</t>
  </si>
  <si>
    <t>282a.1</t>
  </si>
  <si>
    <t>283a.1</t>
  </si>
  <si>
    <t>283a.2</t>
  </si>
  <si>
    <t>Estimated intended fire size calculated by multiplying cropping pattern farm size by 0.623 correction cited by Liu et al., 2019. Estimated burn area is farm size weighted by the mean farm size weighted by the landuse share for each crop weighted by those farmers who burn straw.</t>
  </si>
  <si>
    <t xml:space="preserve">Households burning residue weighted by Liu et al. (2019) field burned per fire 62.3% weighted by crop share of cultivable area. </t>
  </si>
  <si>
    <t>Households burning residue % weighted by Liu et al. (2019) field burned per fire 62.3% split 50/50 between the two growing seasons.</t>
  </si>
  <si>
    <t>Major rice growing region</t>
  </si>
  <si>
    <t>Intended burn area is rice straw disposal by household % multiplied by Liu et al. (2019) field burned per fire 62.3%.</t>
  </si>
  <si>
    <t>Burning of rice crop residue.</t>
  </si>
  <si>
    <t>Intended fire size is farm size multiplied by Liu et al. (2019) field burned per fire 62.3%. Intended burn area is percent of total rice area burned (both partial burn and full burn) multiplied by Liu et al. (2019) field burned per fire 62.3%.</t>
  </si>
  <si>
    <t>Farmers collected maize residue from fields.</t>
  </si>
  <si>
    <t>Intended burn area is the percentage of cropland covered my maize, weighted by the percentage of farmers who collected their crop residue multiplied by percentage of crop residue produced and burnt multiplied by Liu et al. (2019) field burned per fire percentage (62.3%).</t>
  </si>
  <si>
    <t>Farmers did not collect maize residue from fields.</t>
  </si>
  <si>
    <t>Intended burn area is the percentage of cropland covered my maize, weighted by the percentage of farmers who did not collect their crop residue multiplied by percentage of crop residue produced and burnt multiplied by Liu et al. (2019) field burned per fire percentage (62.3%).</t>
  </si>
  <si>
    <t>Intended burn area is the percentage of cropland covered my maize, weighted by the percentage of farmers without cattle who therefore burnt their crop residue in the field, weighted by Liu et al. (2019) field burned per fire percentage (62.3%).</t>
  </si>
  <si>
    <t>Intended burn area is percentage of crop residue burned in the field multiplied by Liu et al. (2019) field burned per fire percentage (62.3%).</t>
  </si>
  <si>
    <t>Intended burn area calculated as proportion of field with wheat crop residue burning weighted by proportion of crop harvested by combine.</t>
  </si>
  <si>
    <t>Intended burn area calculated as proportion of field with rice crop residue burning weighted by proportion of crop harvested by combine.</t>
  </si>
  <si>
    <t>Intended burn area calculated as percentage of farmers who burn rice straw weighted by Liu et al., 2019 field burned per fire (62.3%)</t>
  </si>
  <si>
    <t>Intended burn area calculated as area of agricultural land under fire divided by total agricultural land in study area weighted by Liu et al., 2019 field burned per fire (62.3%)</t>
  </si>
  <si>
    <t>Firefighting led by the military.</t>
  </si>
  <si>
    <t>275a.5</t>
  </si>
  <si>
    <t>Do these just apply to case study 275a?</t>
  </si>
  <si>
    <t>An authoritarian policy style is commonly used in the country and has been for haze since 2011.</t>
  </si>
  <si>
    <t>A review of crop straw management policy in China.</t>
  </si>
  <si>
    <t>Burning is allowed if it has been proven there is no other way to dispose of crop residues and is performed by those with authorized extinguisher and anti-fire security qualification, conditions said to be far to expensive for most farmers to satisfy.</t>
  </si>
  <si>
    <t>Ban had moderate impact on burning; WHICH CASE STUDY</t>
  </si>
  <si>
    <t>Pyrome Management</t>
  </si>
  <si>
    <t>Actual BA is 12.5% of 2500000 (mean annual proportion</t>
  </si>
  <si>
    <t>Actual BA is 0.3% of 2500000 (mean annual proportion)</t>
  </si>
  <si>
    <t>Actual BA is 6.6% of 2500000 (mean annual proportion)</t>
  </si>
  <si>
    <t>Actual BA is 1.1% of 2500000 (mean annual proportion)</t>
  </si>
  <si>
    <t>Planner</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</si>
  <si>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</si>
  <si>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</si>
  <si>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</si>
  <si>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</si>
  <si>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</si>
  <si>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</si>
  <si>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</si>
  <si>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</si>
  <si>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</si>
  <si>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</si>
  <si>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</si>
  <si>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</si>
  <si>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</si>
  <si>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</si>
  <si>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</si>
  <si>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</si>
  <si>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</si>
  <si>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</si>
  <si>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</si>
  <si>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</si>
  <si>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</si>
  <si>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</si>
  <si>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</si>
  <si>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</si>
  <si>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</si>
  <si>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</si>
  <si>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</si>
  <si>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</si>
  <si>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</si>
  <si>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</si>
  <si>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</si>
  <si>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</si>
  <si>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</si>
  <si>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</si>
  <si>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</si>
  <si>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</si>
  <si>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</si>
  <si>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</si>
  <si>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</si>
  <si>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</si>
  <si>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</si>
  <si>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</si>
  <si>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</si>
  <si>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 xml:space="preserve">Strategies for prescribed burning as nuanced and difficult to  </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</si>
  <si>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</si>
  <si>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</si>
  <si>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</si>
  <si>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</si>
  <si>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</si>
  <si>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</si>
  <si>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</si>
  <si>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</si>
  <si>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</si>
  <si>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</si>
  <si>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</si>
  <si>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</si>
  <si>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</si>
  <si>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</si>
  <si>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</si>
  <si>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</si>
  <si>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</si>
  <si>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</si>
  <si>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288a.11</t>
  </si>
  <si>
    <t>288a.12</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</si>
  <si>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</si>
  <si>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</si>
  <si>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</si>
  <si>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</si>
  <si>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</si>
  <si>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</si>
  <si>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</si>
  <si>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</si>
  <si>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</si>
  <si>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</si>
  <si>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</si>
  <si>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</si>
  <si>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</si>
  <si>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</si>
  <si>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</si>
  <si>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</si>
  <si>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</si>
  <si>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</si>
  <si>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</si>
  <si>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</si>
  <si>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</si>
  <si>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</si>
  <si>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</si>
  <si>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</si>
  <si>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</si>
  <si>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</si>
  <si>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</si>
  <si>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</si>
  <si>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278bb.4</t>
  </si>
  <si>
    <t>278bb.5</t>
  </si>
  <si>
    <t>278bb.6</t>
  </si>
  <si>
    <t>Human</t>
  </si>
  <si>
    <t>Uknown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</si>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</sst>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
    <numFmt numFmtId="165" formatCode="0.00000"/>
    <numFmt numFmtId="175" formatCode="0.0_ "/>
    <numFmt numFmtId="176" formatCode="0.00_ "/>
    <numFmt numFmtId="177" formatCode="0.000_ "/>
  </numFmts>
  <fonts count="26">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0000"/>
        <bgColor indexed="64"/>
      </patternFill>
    </fill>
  </fills>
  <borders count="2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s>
  <cellStyleXfs count="5">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cellStyleXfs>
  <cellXfs count="220">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0" xfId="0" applyFill="1"/>
    <xf numFmtId="0" fontId="0" fillId="3" borderId="6" xfId="0"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3" borderId="4" xfId="0" applyNumberFormat="1" applyFill="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4" fontId="0" fillId="3" borderId="4" xfId="0" applyNumberFormat="1" applyFill="1" applyBorder="1" applyAlignment="1">
      <alignment wrapText="1"/>
    </xf>
    <xf numFmtId="165" fontId="0" fillId="0" borderId="4" xfId="0" applyNumberFormat="1" applyBorder="1" applyAlignment="1">
      <alignment wrapText="1"/>
    </xf>
    <xf numFmtId="43" fontId="0" fillId="0" borderId="4" xfId="2" applyFont="1" applyBorder="1" applyAlignment="1">
      <alignment wrapText="1"/>
    </xf>
    <xf numFmtId="9" fontId="0" fillId="0" borderId="4" xfId="3" applyFon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0" fontId="0" fillId="3" borderId="0" xfId="0" applyFill="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4" xfId="0" applyBorder="1"/>
    <xf numFmtId="0" fontId="24" fillId="0" borderId="4" xfId="4" applyFont="1" applyBorder="1" applyAlignment="1">
      <alignment wrapText="1"/>
    </xf>
    <xf numFmtId="0" fontId="25" fillId="0" borderId="4" xfId="4" applyBorder="1" applyAlignment="1">
      <alignment wrapText="1"/>
    </xf>
    <xf numFmtId="176" fontId="0" fillId="0" borderId="4" xfId="0" applyNumberFormat="1" applyFont="1" applyFill="1" applyBorder="1" applyAlignment="1">
      <alignment wrapText="1"/>
    </xf>
    <xf numFmtId="1" fontId="0" fillId="0" borderId="4" xfId="0" applyNumberFormat="1" applyBorder="1" applyAlignment="1">
      <alignment wrapText="1"/>
    </xf>
    <xf numFmtId="177" fontId="0" fillId="0" borderId="4" xfId="0" applyNumberFormat="1" applyBorder="1" applyAlignment="1">
      <alignment vertical="center" wrapText="1"/>
    </xf>
    <xf numFmtId="0" fontId="11" fillId="0" borderId="4" xfId="0" applyFont="1" applyBorder="1" applyAlignment="1">
      <alignment wrapText="1"/>
    </xf>
    <xf numFmtId="11" fontId="0" fillId="0" borderId="4" xfId="0" quotePrefix="1" applyNumberFormat="1" applyBorder="1" applyAlignment="1">
      <alignment wrapText="1"/>
    </xf>
    <xf numFmtId="0" fontId="0" fillId="0" borderId="4" xfId="0" applyBorder="1" applyAlignment="1">
      <alignment vertical="center" wrapText="1"/>
    </xf>
    <xf numFmtId="175" fontId="0" fillId="0" borderId="4" xfId="0" applyNumberFormat="1" applyFill="1" applyBorder="1" applyAlignment="1">
      <alignment wrapText="1"/>
    </xf>
  </cellXfs>
  <cellStyles count="5">
    <cellStyle name="Comma" xfId="2" builtinId="3"/>
    <cellStyle name="Hyperlink" xfId="1" builtinId="8"/>
    <cellStyle name="Hyperlink 2" xfId="4" xr:uid="{8FC78BA7-0666-4833-BF44-4905183F2A94}"/>
    <cellStyle name="Normal" xfId="0" builtinId="0"/>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ow r="20">
          <cell r="K20">
            <v>20604</v>
          </cell>
        </row>
        <row r="42">
          <cell r="K42">
            <v>23461.691500000001</v>
          </cell>
        </row>
        <row r="45">
          <cell r="K45">
            <v>557</v>
          </cell>
        </row>
      </sheetData>
      <sheetData sheetId="1" refreshError="1"/>
      <sheetData sheetId="2"/>
      <sheetData sheetId="3" refreshError="1"/>
      <sheetData sheetId="4" refreshError="1"/>
      <sheetData sheetId="5" refreshError="1"/>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299" Type="http://schemas.openxmlformats.org/officeDocument/2006/relationships/hyperlink" Target="http://www.sandeeonline.org/uploads/documents/publication/1103_PUB_WP_117_Prabath.pdf" TargetMode="External"/><Relationship Id="rId671" Type="http://schemas.openxmlformats.org/officeDocument/2006/relationships/hyperlink" Target="https://www.sciencedirect.com/science/article/pii/S0143622817304952" TargetMode="External"/><Relationship Id="rId727" Type="http://schemas.openxmlformats.org/officeDocument/2006/relationships/hyperlink" Target="https://www.ecologyandsociety.org/vol22/iss3/art23/" TargetMode="External"/><Relationship Id="rId21" Type="http://schemas.openxmlformats.org/officeDocument/2006/relationships/hyperlink" Target="https://doi.org/10.14989/68482"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24" Type="http://schemas.openxmlformats.org/officeDocument/2006/relationships/hyperlink" Target="https://doi.org/10.1007/s13280-018-1118-8" TargetMode="External"/><Relationship Id="rId366" Type="http://schemas.openxmlformats.org/officeDocument/2006/relationships/hyperlink" Target="https://www.jstor.org/stable/1478888" TargetMode="External"/><Relationship Id="rId531" Type="http://schemas.openxmlformats.org/officeDocument/2006/relationships/hyperlink" Target="https://www.researchgate.net/publication/334363169" TargetMode="External"/><Relationship Id="rId573" Type="http://schemas.openxmlformats.org/officeDocument/2006/relationships/hyperlink" Target="https://doi.org/10.1007/s10745-019-00096-6" TargetMode="External"/><Relationship Id="rId629" Type="http://schemas.openxmlformats.org/officeDocument/2006/relationships/hyperlink" Target="https://link.springer.com/article/10.1186/s42408-019-0041-0" TargetMode="External"/><Relationship Id="rId170" Type="http://schemas.openxmlformats.org/officeDocument/2006/relationships/hyperlink" Target="https://onlinelibrary.wiley.com/doi/abs/10.1111/1467-8306.00281"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40" Type="http://schemas.openxmlformats.org/officeDocument/2006/relationships/hyperlink" Target="https://www.sciencedirect.com/science/article/pii/S0378112710006924" TargetMode="External"/><Relationship Id="rId682" Type="http://schemas.openxmlformats.org/officeDocument/2006/relationships/hyperlink" Target="https://cgspace.cgiar.org/bitstream/handle/10568/219/SLP_ResRep_11.pdf?sequence=1&amp;isAllowed=y" TargetMode="External"/><Relationship Id="rId32" Type="http://schemas.openxmlformats.org/officeDocument/2006/relationships/hyperlink" Target="https://doi.org/10.14989/68482" TargetMode="External"/><Relationship Id="rId74" Type="http://schemas.openxmlformats.org/officeDocument/2006/relationships/hyperlink" Target="https://www.tandfonline.com/doi/full/10.1080/08941920.2013.820813"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42" Type="http://schemas.openxmlformats.org/officeDocument/2006/relationships/hyperlink" Target="https://doi.org/10.1071/WF18152" TargetMode="External"/><Relationship Id="rId584" Type="http://schemas.openxmlformats.org/officeDocument/2006/relationships/hyperlink" Target="https://onlinelibrary.wiley.com/doi/abs/10.1111/sjtg.12259" TargetMode="External"/><Relationship Id="rId5" Type="http://schemas.openxmlformats.org/officeDocument/2006/relationships/hyperlink" Target="https://doi.org/10.14989/68482" TargetMode="External"/><Relationship Id="rId181"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402" Type="http://schemas.openxmlformats.org/officeDocument/2006/relationships/hyperlink" Target="https://www.semanticscholar.org/paper/PASTORALISM-AND-VIOLENCE-IN-NORTHERN-GHANA%3A-AND-Abubakari/bd1bbba241bc9ad9c82a37d1e9a8aba8e67de9c8"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44" Type="http://schemas.openxmlformats.org/officeDocument/2006/relationships/hyperlink" Target="https://www.sciencedirect.com/science/article/pii/S0167880911000405" TargetMode="External"/><Relationship Id="rId486" Type="http://schemas.openxmlformats.org/officeDocument/2006/relationships/hyperlink" Target="https://link.springer.com/article/10.1007/s10806-016-9613-z" TargetMode="External"/><Relationship Id="rId651" Type="http://schemas.openxmlformats.org/officeDocument/2006/relationships/hyperlink" Target="https://link.springer.com/article/10.1007/s10342-019-01179-1" TargetMode="External"/><Relationship Id="rId693" Type="http://schemas.openxmlformats.org/officeDocument/2006/relationships/hyperlink" Target="https://doi.org/10.1016/j.enpol.2019.110882" TargetMode="External"/><Relationship Id="rId707" Type="http://schemas.openxmlformats.org/officeDocument/2006/relationships/hyperlink" Target="https://www.mdpi.com/1999-4907/8/11/422"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553" Type="http://schemas.openxmlformats.org/officeDocument/2006/relationships/hyperlink" Target="https://doi.org/10.1007/s10745-019-00120-9" TargetMode="External"/><Relationship Id="rId609" Type="http://schemas.openxmlformats.org/officeDocument/2006/relationships/hyperlink" Target="https://journals.uair.arizona.edu/index.php/JPE/article/view/22045"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595" Type="http://schemas.openxmlformats.org/officeDocument/2006/relationships/hyperlink" Target="https://doi.org/10.1016/j.landusepol.2018.10.022"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662" Type="http://schemas.openxmlformats.org/officeDocument/2006/relationships/hyperlink" Target="http://www2.fire.uni-freiburg.de/sevilla-2007/contributions/doc/cd/SESIONES_TEMATICAS/ST2/Velez_SPAIN_DGB_ExpeEnglish.pdf" TargetMode="External"/><Relationship Id="rId718" Type="http://schemas.openxmlformats.org/officeDocument/2006/relationships/hyperlink" Target="https://www.ecologyandsociety.org/vol22/iss3/art23/"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357" Type="http://schemas.openxmlformats.org/officeDocument/2006/relationships/hyperlink" Target="https://pubmed.ncbi.nlm.nih.gov/15748801/" TargetMode="External"/><Relationship Id="rId522" Type="http://schemas.openxmlformats.org/officeDocument/2006/relationships/hyperlink" Target="https://www.sciencedirect.com/science/article/pii/S0301479711004701?via%3Dihub" TargetMode="External"/><Relationship Id="rId54" Type="http://schemas.openxmlformats.org/officeDocument/2006/relationships/hyperlink" Target="http://lad.nafri.org.la/fulltext/231-0.pdf"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217" Type="http://schemas.openxmlformats.org/officeDocument/2006/relationships/hyperlink" Target="https://onlinelibrary.wiley.com/doi/abs/10.2307/1242114" TargetMode="External"/><Relationship Id="rId399" Type="http://schemas.openxmlformats.org/officeDocument/2006/relationships/hyperlink" Target="https://pastoralismjournal.springeropen.com/articles/10.1186/s13570-018-0115-7" TargetMode="External"/><Relationship Id="rId564" Type="http://schemas.openxmlformats.org/officeDocument/2006/relationships/hyperlink" Target="https://ideas.repec.org/a/ags/afjare/258607.html" TargetMode="External"/><Relationship Id="rId259" Type="http://schemas.openxmlformats.org/officeDocument/2006/relationships/hyperlink" Target="https://www.sciencedirect.com/science/article/pii/S0921800919305191" TargetMode="External"/><Relationship Id="rId424" Type="http://schemas.openxmlformats.org/officeDocument/2006/relationships/hyperlink" Target="https://www.jstor.org/stable/23531890" TargetMode="External"/><Relationship Id="rId466" Type="http://schemas.openxmlformats.org/officeDocument/2006/relationships/hyperlink" Target="https://fireecology.springeropen.com/articles/10.4996/fireecology.0701057" TargetMode="External"/><Relationship Id="rId631" Type="http://schemas.openxmlformats.org/officeDocument/2006/relationships/hyperlink" Target="https://agris.fao.org/agris-search/search.do?recordID=US201400181859" TargetMode="External"/><Relationship Id="rId673" Type="http://schemas.openxmlformats.org/officeDocument/2006/relationships/hyperlink" Target="https://www.sciencedirect.com/science/article/pii/S0169204611000028" TargetMode="External"/><Relationship Id="rId729" Type="http://schemas.openxmlformats.org/officeDocument/2006/relationships/hyperlink" Target="https://doi.org/10.3390/f9040159"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270" Type="http://schemas.openxmlformats.org/officeDocument/2006/relationships/hyperlink" Target="https://link.springer.com/article/10.1007/s10980-007-9123-5"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172" Type="http://schemas.openxmlformats.org/officeDocument/2006/relationships/hyperlink" Target="http://www.ecologyandsociety.org/vol13/iss2/art2/"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42" Type="http://schemas.openxmlformats.org/officeDocument/2006/relationships/hyperlink" Target="https://www.sciencedirect.com/science/article/pii/S0378112710006924" TargetMode="External"/><Relationship Id="rId684" Type="http://schemas.openxmlformats.org/officeDocument/2006/relationships/hyperlink" Target="https://books.google.co.uk/books?hl=en&amp;lr=&amp;id=4nyTyLGxUK4C&amp;oi=fnd&amp;pg=PR5&amp;ots=eBsLoe2a6V&amp;sig=rD0lEmHlM_OWqB5YJzZvs2DYtsw&amp;redir_esc=y" TargetMode="External"/><Relationship Id="rId281" Type="http://schemas.openxmlformats.org/officeDocument/2006/relationships/hyperlink" Target="https://onlinelibrary.wiley.com/doi/abs/10.1002/ldr.3018"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2" Type="http://schemas.openxmlformats.org/officeDocument/2006/relationships/hyperlink" Target="https://www.sciencedirect.com/science/article/pii/S0301479711004701?via%3Dihub" TargetMode="External"/><Relationship Id="rId34" Type="http://schemas.openxmlformats.org/officeDocument/2006/relationships/hyperlink" Target="https://doi.org/10.14989/68482"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44" Type="http://schemas.openxmlformats.org/officeDocument/2006/relationships/hyperlink" Target="https://onlinelibrary.wiley.com/doi/abs/10.1111/sjtg.12319" TargetMode="External"/><Relationship Id="rId586" Type="http://schemas.openxmlformats.org/officeDocument/2006/relationships/hyperlink" Target="https://journals.sagepub.com/doi/10.1177/2158244017705422" TargetMode="External"/><Relationship Id="rId7" Type="http://schemas.openxmlformats.org/officeDocument/2006/relationships/hyperlink" Target="https://doi.org/10.14989/68482" TargetMode="External"/><Relationship Id="rId183" Type="http://schemas.openxmlformats.org/officeDocument/2006/relationships/hyperlink" Target="https://www.sciencedirect.com/science/article/pii/S0143622807000252" TargetMode="External"/><Relationship Id="rId239" Type="http://schemas.openxmlformats.org/officeDocument/2006/relationships/hyperlink" Target="http://files.webb.uu.se/uploader/858/MFS-107norrlund-lina-brus-linda.pdf"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446" Type="http://schemas.openxmlformats.org/officeDocument/2006/relationships/hyperlink" Target="https://link.springer.com/article/10.1007/s00267-020-01265-w" TargetMode="External"/><Relationship Id="rId611" Type="http://schemas.openxmlformats.org/officeDocument/2006/relationships/hyperlink" Target="http://dx.doi.org/10.1016/j.forpol.2017.01.001" TargetMode="External"/><Relationship Id="rId653" Type="http://schemas.openxmlformats.org/officeDocument/2006/relationships/hyperlink" Target="https://www.nat-hazards-earth-syst-sci.net/17/1697/2017/" TargetMode="External"/><Relationship Id="rId250" Type="http://schemas.openxmlformats.org/officeDocument/2006/relationships/hyperlink" Target="https://iopscience.iop.org/article/10.1088/2515-7620/ab056c"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doi.org/10.1016/j.fcr.2015.10.007" TargetMode="External"/><Relationship Id="rId709" Type="http://schemas.openxmlformats.org/officeDocument/2006/relationships/hyperlink" Target="http://doi.org/10.1890/120356" TargetMode="External"/><Relationship Id="rId45" Type="http://schemas.openxmlformats.org/officeDocument/2006/relationships/hyperlink" Target="https://doi.org/10.14989/68482" TargetMode="External"/><Relationship Id="rId87" Type="http://schemas.openxmlformats.org/officeDocument/2006/relationships/hyperlink" Target="https://www.tandfonline.com/doi/full/10.1080/08941920.2013.820813"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13" Type="http://schemas.openxmlformats.org/officeDocument/2006/relationships/hyperlink" Target="https://www.sciencedirect.com/science/article/pii/S0301479711004701?via%3Dihub" TargetMode="External"/><Relationship Id="rId555" Type="http://schemas.openxmlformats.org/officeDocument/2006/relationships/hyperlink" Target="https://doi.org/10.1016/j.foreco.2019.117517"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ecologyandsociety.org/vol22/iss3/art23/" TargetMode="External"/><Relationship Id="rId152" Type="http://schemas.openxmlformats.org/officeDocument/2006/relationships/hyperlink" Target="https://link.springer.com/article/10.1007/s10745-009-9240-7"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457" Type="http://schemas.openxmlformats.org/officeDocument/2006/relationships/hyperlink" Target="https://esajournals.onlinelibrary.wiley.com/doi/full/10.1890/120344" TargetMode="External"/><Relationship Id="rId622" Type="http://schemas.openxmlformats.org/officeDocument/2006/relationships/hyperlink" Target="https://doi.org/10.1080/08941929709381043"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664" Type="http://schemas.openxmlformats.org/officeDocument/2006/relationships/hyperlink" Target="http://www2.fire.uni-freiburg.de/sevilla-2007/contributions/doc/cd/SESIONES_TEMATICAS/ST2/Velez_SPAIN_DGB_ExpeEnglish.pdf" TargetMode="External"/><Relationship Id="rId14" Type="http://schemas.openxmlformats.org/officeDocument/2006/relationships/hyperlink" Target="https://doi.org/10.14989/68482" TargetMode="External"/><Relationship Id="rId56" Type="http://schemas.openxmlformats.org/officeDocument/2006/relationships/hyperlink" Target="https://papers.ssrn.com/sol3/papers.cfm?abstract_id=2408859" TargetMode="External"/><Relationship Id="rId317" Type="http://schemas.openxmlformats.org/officeDocument/2006/relationships/hyperlink" Target="https://era.ed.ac.uk/handle/1842/36538?show=full" TargetMode="External"/><Relationship Id="rId359" Type="http://schemas.openxmlformats.org/officeDocument/2006/relationships/hyperlink" Target="https://link.springer.com/article/10.1007/s10745-007-9156-z" TargetMode="External"/><Relationship Id="rId524" Type="http://schemas.openxmlformats.org/officeDocument/2006/relationships/hyperlink" Target="https://hal-amu.archives-ouvertes.fr/hal-02100603/document" TargetMode="External"/><Relationship Id="rId566" Type="http://schemas.openxmlformats.org/officeDocument/2006/relationships/hyperlink" Target="https://ideas.repec.org/a/ags/afjare/258607.html" TargetMode="External"/><Relationship Id="rId731" Type="http://schemas.openxmlformats.org/officeDocument/2006/relationships/hyperlink" Target="https://doi.org/10.1007/s13280-017-0987-6" TargetMode="External"/><Relationship Id="rId98" Type="http://schemas.openxmlformats.org/officeDocument/2006/relationships/hyperlink" Target="https://www.tandfonline.com/doi/full/10.1080/08941920.2013.820813" TargetMode="External"/><Relationship Id="rId121" Type="http://schemas.openxmlformats.org/officeDocument/2006/relationships/hyperlink" Target="https://www.sciencedirect.com/science/article/pii/S0921800919305191" TargetMode="External"/><Relationship Id="rId163" Type="http://schemas.openxmlformats.org/officeDocument/2006/relationships/hyperlink" Target="doi:10.1016/j.apgeog.2004.03.004" TargetMode="External"/><Relationship Id="rId219" Type="http://schemas.openxmlformats.org/officeDocument/2006/relationships/hyperlink" Target="https://onlinelibrary.wiley.com/doi/abs/10.2307/1242114" TargetMode="External"/><Relationship Id="rId370" Type="http://schemas.openxmlformats.org/officeDocument/2006/relationships/hyperlink" Target="https://www.publish.csiro.au/wf/wf07067"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agris.fao.org/agris-search/search.do?recordID=US201400181859"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www.sandeeonline.org/uploads/documents/publication/962_PUB_Working_Paper_66_Ridhima_Gupta.pdf" TargetMode="External"/><Relationship Id="rId25" Type="http://schemas.openxmlformats.org/officeDocument/2006/relationships/hyperlink" Target="https://doi.org/10.14989/68482"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doi.org/10.1016/j.enpol.2019.110882" TargetMode="External"/><Relationship Id="rId132" Type="http://schemas.openxmlformats.org/officeDocument/2006/relationships/hyperlink" Target="http://oar.icrisat.org/6779/1/EPW_33_39_A163-A168_1998.pdf"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241" Type="http://schemas.openxmlformats.org/officeDocument/2006/relationships/hyperlink" Target="https://link.springer.com/article/10.1007/BF00046411" TargetMode="External"/><Relationship Id="rId437" Type="http://schemas.openxmlformats.org/officeDocument/2006/relationships/hyperlink" Target="https://www.sciencedirect.com/science/article/pii/S0167880911000405" TargetMode="External"/><Relationship Id="rId479" Type="http://schemas.openxmlformats.org/officeDocument/2006/relationships/hyperlink" Target="https://link.springer.com/article/10.1023/A:1014519113923" TargetMode="External"/><Relationship Id="rId644" Type="http://schemas.openxmlformats.org/officeDocument/2006/relationships/hyperlink" Target="https://www.sciencedirect.com/science/article/pii/S0378112710006924" TargetMode="External"/><Relationship Id="rId686" Type="http://schemas.openxmlformats.org/officeDocument/2006/relationships/hyperlink" Target="https://books.google.co.uk/books?hl=en&amp;lr=&amp;id=4nyTyLGxUK4C&amp;oi=fnd&amp;pg=PR5&amp;ots=eBsLoe2a6V&amp;sig=rD0lEmHlM_OWqB5YJzZvs2DYtsw&amp;redir_esc=y" TargetMode="External"/><Relationship Id="rId36" Type="http://schemas.openxmlformats.org/officeDocument/2006/relationships/hyperlink" Target="https://doi.org/10.14989/68482" TargetMode="External"/><Relationship Id="rId283" Type="http://schemas.openxmlformats.org/officeDocument/2006/relationships/hyperlink" Target="https://link.springer.com/article/10.1007/s10745-014-9672-6"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546" Type="http://schemas.openxmlformats.org/officeDocument/2006/relationships/hyperlink" Target="https://doi.org/10.1071/WF19098" TargetMode="External"/><Relationship Id="rId711" Type="http://schemas.openxmlformats.org/officeDocument/2006/relationships/hyperlink" Target="http://doi.org/10.1016/j.foreco.2011.02.0" TargetMode="External"/><Relationship Id="rId78" Type="http://schemas.openxmlformats.org/officeDocument/2006/relationships/hyperlink" Target="https://www.tandfonline.com/doi/full/10.1080/08941920.2013.820813" TargetMode="External"/><Relationship Id="rId101"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185" Type="http://schemas.openxmlformats.org/officeDocument/2006/relationships/hyperlink" Target="../../Literature%20Review/Global%20database%20review/Preindustrial%20cropping/cag.2002.24.1.42.pdf"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406" Type="http://schemas.openxmlformats.org/officeDocument/2006/relationships/hyperlink" Target="http://www.cifor.org/publications/corporate/cd-roms/bonn-proc/pdfs/papers/T3_FINAL_Barrow.pdf" TargetMode="External"/><Relationship Id="rId588" Type="http://schemas.openxmlformats.org/officeDocument/2006/relationships/hyperlink" Target="https://journals.sagepub.com/doi/10.1177/2158244017705422"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392" Type="http://schemas.openxmlformats.org/officeDocument/2006/relationships/hyperlink" Target="https://link.springer.com/article/10.1023/A:1015685529180" TargetMode="External"/><Relationship Id="rId448" Type="http://schemas.openxmlformats.org/officeDocument/2006/relationships/hyperlink" Target="../../../../Downloads/FireSyntheisisPaperMarch2012Draft.pdf" TargetMode="External"/><Relationship Id="rId613" Type="http://schemas.openxmlformats.org/officeDocument/2006/relationships/hyperlink" Target="https://www.tandfonline.com/doi/abs/10.1080/01426397.2016.1184631?src=recsys&amp;journalCode=clar20" TargetMode="External"/><Relationship Id="rId655" Type="http://schemas.openxmlformats.org/officeDocument/2006/relationships/hyperlink" Target="http://www2.fire.uni-freiburg.de/sevilla-2007/contributions/doc/cd/SESIONES_TEMATICAS/ST2/Velez_SPAIN_DGB_ExpeEnglish.pdf" TargetMode="External"/><Relationship Id="rId697" Type="http://schemas.openxmlformats.org/officeDocument/2006/relationships/hyperlink" Target="https://doi.org/10.1016/j.atmosenv.2007.12.007" TargetMode="External"/><Relationship Id="rId252" Type="http://schemas.openxmlformats.org/officeDocument/2006/relationships/hyperlink" Target="https://link.springer.com/content/pdf/10.1007%2Fs10457-006-0003-9.pdf"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ecologyandsociety.org/vol22/iss3/art23/" TargetMode="External"/><Relationship Id="rId47" Type="http://schemas.openxmlformats.org/officeDocument/2006/relationships/hyperlink" Target="https://doi.org/10.14989/68482" TargetMode="External"/><Relationship Id="rId89" Type="http://schemas.openxmlformats.org/officeDocument/2006/relationships/hyperlink" Target="https://www.tandfonline.com/doi/full/10.1080/08941920.2013.820813" TargetMode="External"/><Relationship Id="rId112" Type="http://schemas.openxmlformats.org/officeDocument/2006/relationships/hyperlink" Target="https://www.sciencedirect.com/science/article/pii/S0921800919305191"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599" Type="http://schemas.openxmlformats.org/officeDocument/2006/relationships/hyperlink" Target="https://www.mdpi.com/1999-4907/9/8/481"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459" Type="http://schemas.openxmlformats.org/officeDocument/2006/relationships/hyperlink" Target="https://onlinelibrary.wiley.com/doi/full/10.1111/j.1365-2699.2004.01062.x" TargetMode="External"/><Relationship Id="rId624" Type="http://schemas.openxmlformats.org/officeDocument/2006/relationships/hyperlink" Target="https://link.springer.com/article/10.1007/s10661-016-5532-8" TargetMode="External"/><Relationship Id="rId666" Type="http://schemas.openxmlformats.org/officeDocument/2006/relationships/hyperlink" Target="http://www2.fire.uni-freiburg.de/sevilla-2007/contributions/doc/cd/SESIONES_TEMATICAS/ST2/Velez_SPAIN_DGB_ExpeEnglish.pdf"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263" Type="http://schemas.openxmlformats.org/officeDocument/2006/relationships/hyperlink" Target="https://iopscience.iop.org/article/10.1088/2515-7620/ab056c" TargetMode="External"/><Relationship Id="rId319" Type="http://schemas.openxmlformats.org/officeDocument/2006/relationships/hyperlink" Target="https://link.springer.com/content/pdf/10.1023/A:1026487730947.pdf" TargetMode="External"/><Relationship Id="rId470" Type="http://schemas.openxmlformats.org/officeDocument/2006/relationships/hyperlink" Target="https://fireecology.springeropen.com/articles/10.4996/fireecology.0701057" TargetMode="External"/><Relationship Id="rId526" Type="http://schemas.openxmlformats.org/officeDocument/2006/relationships/hyperlink" Target="https://www.researchgate.net/publication/226346960"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agris.fao.org/agris-search/search.do?recordID=US201400181859" TargetMode="External"/><Relationship Id="rId677" Type="http://schemas.openxmlformats.org/officeDocument/2006/relationships/hyperlink" Target="http://www.sandeeonline.org/uploads/documents/publication/962_PUB_Working_Paper_66_Ridhima_Gupta.pdf" TargetMode="External"/><Relationship Id="rId232" Type="http://schemas.openxmlformats.org/officeDocument/2006/relationships/hyperlink" Target="https://link.springer.com/article/10.1007/s10745-012-9537-9"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doi.org/10.1016/j.enpol.2019.110882" TargetMode="External"/><Relationship Id="rId27" Type="http://schemas.openxmlformats.org/officeDocument/2006/relationships/hyperlink" Target="https://doi.org/10.14989/68482"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37" Type="http://schemas.openxmlformats.org/officeDocument/2006/relationships/hyperlink" Target="https://doi.org/10.1007/s10745-019-0056-9" TargetMode="External"/><Relationship Id="rId579" Type="http://schemas.openxmlformats.org/officeDocument/2006/relationships/hyperlink" Target="http://dx.doi.org/10.1016/j.gloenvcha.2017.08.001"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439" Type="http://schemas.openxmlformats.org/officeDocument/2006/relationships/hyperlink" Target="https://www.sciencedirect.com/science/article/pii/S0167880911000405"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646" Type="http://schemas.openxmlformats.org/officeDocument/2006/relationships/hyperlink" Target="https://www.sciencedirect.com/science/article/pii/S0048969713014046" TargetMode="External"/><Relationship Id="rId201" Type="http://schemas.openxmlformats.org/officeDocument/2006/relationships/hyperlink" Target="http://lad.nafri.org.la/fulltext/231-0.pdf" TargetMode="External"/><Relationship Id="rId243" Type="http://schemas.openxmlformats.org/officeDocument/2006/relationships/hyperlink" Target="https://www.sciencedirect.com/science/article/pii/S025462991531053X" TargetMode="External"/><Relationship Id="rId285" Type="http://schemas.openxmlformats.org/officeDocument/2006/relationships/hyperlink" Target="https://www.tandfonline.com/doi/full/10.1080/03066150.2016.1243531" TargetMode="External"/><Relationship Id="rId450" Type="http://schemas.openxmlformats.org/officeDocument/2006/relationships/hyperlink" Target="../../../../Downloads/FireSyntheisisPaperMarch2012Draft.pdf" TargetMode="External"/><Relationship Id="rId506" Type="http://schemas.openxmlformats.org/officeDocument/2006/relationships/hyperlink" Target="https://www.sciencedirect.com/science/article/pii/S0301479711004701?via%3Dihub" TargetMode="External"/><Relationship Id="rId688" Type="http://schemas.openxmlformats.org/officeDocument/2006/relationships/hyperlink" Target="https://doi.org/10.1080/19460171.2020.1724168"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492" Type="http://schemas.openxmlformats.org/officeDocument/2006/relationships/hyperlink" Target="https://doi.org/10.1080/17531055.2015.1134401" TargetMode="External"/><Relationship Id="rId548" Type="http://schemas.openxmlformats.org/officeDocument/2006/relationships/hyperlink" Target="http://gfmc.online/wp-content/uploads/06-IFFN-34-Nepal-2-3.pdf" TargetMode="External"/><Relationship Id="rId713" Type="http://schemas.openxmlformats.org/officeDocument/2006/relationships/hyperlink" Target="http://doi.org/10.1016/j.foreco.2011.02.0" TargetMode="External"/><Relationship Id="rId91" Type="http://schemas.openxmlformats.org/officeDocument/2006/relationships/hyperlink" Target="https://www.tandfonline.com/doi/full/10.1080/08941920.2013.820813"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187" Type="http://schemas.openxmlformats.org/officeDocument/2006/relationships/hyperlink" Target="https://www.jstor.org/stable/i25765194"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54" Type="http://schemas.openxmlformats.org/officeDocument/2006/relationships/hyperlink" Target="https://www.sciencedirect.com/science/article/pii/S0264837716300060?via%3Dihub" TargetMode="External"/><Relationship Id="rId657" Type="http://schemas.openxmlformats.org/officeDocument/2006/relationships/hyperlink" Target="http://www2.fire.uni-freiburg.de/sevilla-2007/contributions/doc/cd/SESIONES_TEMATICAS/ST2/Velez_SPAIN_DGB_ExpeEnglish.pdf" TargetMode="External"/><Relationship Id="rId699" Type="http://schemas.openxmlformats.org/officeDocument/2006/relationships/hyperlink" Target="https://doi.org/10.1016/j.landusepol.2017.06.018"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296" Type="http://schemas.openxmlformats.org/officeDocument/2006/relationships/hyperlink" Target="http://www.sandeeonline.org/uploads/documents/publication/1103_PUB_WP_117_Prabath.pdf" TargetMode="External"/><Relationship Id="rId461" Type="http://schemas.openxmlformats.org/officeDocument/2006/relationships/hyperlink" Target="https://pubmed.ncbi.nlm.nih.gov/20561002/" TargetMode="External"/><Relationship Id="rId517" Type="http://schemas.openxmlformats.org/officeDocument/2006/relationships/hyperlink" Target="https://www.sciencedirect.com/science/article/pii/S0301479711004701?via%3Dihub" TargetMode="External"/><Relationship Id="rId559" Type="http://schemas.openxmlformats.org/officeDocument/2006/relationships/hyperlink" Target="https://www.sciencedirect.com/science/article/pii/S0143622820300667" TargetMode="External"/><Relationship Id="rId724" Type="http://schemas.openxmlformats.org/officeDocument/2006/relationships/hyperlink" Target="https://www.ecologyandsociety.org/vol22/iss3/art23/"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363" Type="http://schemas.openxmlformats.org/officeDocument/2006/relationships/hyperlink" Target="https://link.springer.com/article/10.1007/s10745-005-5155-0" TargetMode="External"/><Relationship Id="rId419" Type="http://schemas.openxmlformats.org/officeDocument/2006/relationships/hyperlink" Target="https://pastoralismjournal.springeropen.com/articles/10.1186/2041-7136-1-24" TargetMode="External"/><Relationship Id="rId570" Type="http://schemas.openxmlformats.org/officeDocument/2006/relationships/hyperlink" Target="https://ideas.repec.org/a/ags/afjare/258607.html" TargetMode="External"/><Relationship Id="rId626" Type="http://schemas.openxmlformats.org/officeDocument/2006/relationships/hyperlink" Target="https://onlinelibrary.wiley.com/doi/abs/10.1111/0004-5608.00184"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www.sciencedirect.com/science/article/pii/S0301479713005562" TargetMode="External"/><Relationship Id="rId18" Type="http://schemas.openxmlformats.org/officeDocument/2006/relationships/hyperlink" Target="https://doi.org/10.14989/6848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528" Type="http://schemas.openxmlformats.org/officeDocument/2006/relationships/hyperlink" Target="https://www.researchgate.net/publication/334363169" TargetMode="External"/><Relationship Id="rId125" Type="http://schemas.openxmlformats.org/officeDocument/2006/relationships/hyperlink" Target="http://oar.icrisat.org/6779/1/EPW_33_39_A163-A168_1998.pdf" TargetMode="External"/><Relationship Id="rId167" Type="http://schemas.openxmlformats.org/officeDocument/2006/relationships/hyperlink" Target="https://link.springer.com/article/10.1007/s10980-007-9123-5" TargetMode="External"/><Relationship Id="rId332" Type="http://schemas.openxmlformats.org/officeDocument/2006/relationships/hyperlink" Target="https://www.tandfonline.com/doi/full/10.1080/21513732.2016.1169559"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37" Type="http://schemas.openxmlformats.org/officeDocument/2006/relationships/hyperlink" Target="https://www.sciencedirect.com/science/article/pii/S0378112712006561" TargetMode="External"/><Relationship Id="rId679" Type="http://schemas.openxmlformats.org/officeDocument/2006/relationships/hyperlink" Target="https://books.google.co.uk/books?hl=en&amp;lr=&amp;id=y4EIyCJvWC4C&amp;oi=fnd&amp;pg=PR4&amp;ots=IcTNYTFUZn&amp;sig=NalGHA2GwWwqU5AnRD1E0-7XDuw&amp;redir_esc=y"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276" Type="http://schemas.openxmlformats.org/officeDocument/2006/relationships/hyperlink" Target="https://www.mdpi.com/2073-445X/9/1/23" TargetMode="External"/><Relationship Id="rId441" Type="http://schemas.openxmlformats.org/officeDocument/2006/relationships/hyperlink" Target="https://www.sciencedirect.com/science/article/pii/S0167880911000405" TargetMode="External"/><Relationship Id="rId483" Type="http://schemas.openxmlformats.org/officeDocument/2006/relationships/hyperlink" Target="http://dx.doi.org/10.1080/1747423X.2011.565372" TargetMode="External"/><Relationship Id="rId539" Type="http://schemas.openxmlformats.org/officeDocument/2006/relationships/hyperlink" Target="https://www.researchgate.net/publication/325554028" TargetMode="External"/><Relationship Id="rId690" Type="http://schemas.openxmlformats.org/officeDocument/2006/relationships/hyperlink" Target="https://doi.org/10.1016/j.landusepol.2015.05.004" TargetMode="External"/><Relationship Id="rId704" Type="http://schemas.openxmlformats.org/officeDocument/2006/relationships/hyperlink" Target="https://doi.org/10.1007/s11625-018-0592-z"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82" Type="http://schemas.openxmlformats.org/officeDocument/2006/relationships/hyperlink" Target="https://www.tandfonline.com/doi/full/10.1080/08941920.2013.820813" TargetMode="External"/><Relationship Id="rId203" Type="http://schemas.openxmlformats.org/officeDocument/2006/relationships/hyperlink" Target="http://lad.nafri.org.la/fulltext/231-0.pdf"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648" Type="http://schemas.openxmlformats.org/officeDocument/2006/relationships/hyperlink" Target="https://www.ncbi.nlm.nih.gov/pmc/articles/PMC6163030/" TargetMode="External"/><Relationship Id="rId245" Type="http://schemas.openxmlformats.org/officeDocument/2006/relationships/hyperlink" Target="https://www.sciencedirect.com/science/article/pii/S0143622817307403"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52" Type="http://schemas.openxmlformats.org/officeDocument/2006/relationships/hyperlink" Target="https://journals.uair.arizona.edu/index.php/rangelands/article/download/15883/15858"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fmc.online/wp-content/uploads/15-IFFN-36-Mongolia-1-1.pdf" TargetMode="External"/><Relationship Id="rId105" Type="http://schemas.openxmlformats.org/officeDocument/2006/relationships/hyperlink" Target="https://www.tandfonline.com/doi/full/10.1080/08941920.2013.820813" TargetMode="External"/><Relationship Id="rId147" Type="http://schemas.openxmlformats.org/officeDocument/2006/relationships/hyperlink" Target="https://link.springer.com/article/10.1007/s11027-006-9038-5"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354" Type="http://schemas.openxmlformats.org/officeDocument/2006/relationships/hyperlink" Target="http://monitoringmatters.org/articles/full13.pdf" TargetMode="External"/><Relationship Id="rId51" Type="http://schemas.openxmlformats.org/officeDocument/2006/relationships/hyperlink" Target="https://doi.org/10.14989/68482"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561" Type="http://schemas.openxmlformats.org/officeDocument/2006/relationships/hyperlink" Target="https://www.sciencedirect.com/science/article/pii/S0143622820300667" TargetMode="External"/><Relationship Id="rId617" Type="http://schemas.openxmlformats.org/officeDocument/2006/relationships/hyperlink" Target="https://link.springer.com/article/10.1007/s10745-016-9851-8" TargetMode="External"/><Relationship Id="rId659" Type="http://schemas.openxmlformats.org/officeDocument/2006/relationships/hyperlink" Target="http://www2.fire.uni-freiburg.de/sevilla-2007/contributions/doc/cd/SESIONES_TEMATICAS/ST2/Velez_SPAIN_DGB_ExpeEnglish.pdf"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56" Type="http://schemas.openxmlformats.org/officeDocument/2006/relationships/hyperlink" Target="https://www.sciencedirect.com/science/article/pii/S0006320712004466"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463" Type="http://schemas.openxmlformats.org/officeDocument/2006/relationships/hyperlink" Target="https://besjournals.onlinelibrary.wiley.com/doi/pdf/10.1046/j.1365-2664.2001.00567.x" TargetMode="External"/><Relationship Id="rId519" Type="http://schemas.openxmlformats.org/officeDocument/2006/relationships/hyperlink" Target="https://www.sciencedirect.com/science/article/pii/S0301479711004701?via%3Dihub" TargetMode="External"/><Relationship Id="rId670" Type="http://schemas.openxmlformats.org/officeDocument/2006/relationships/hyperlink" Target="https://core.ac.uk/reader/190976684" TargetMode="External"/><Relationship Id="rId116" Type="http://schemas.openxmlformats.org/officeDocument/2006/relationships/hyperlink" Target="https://www.sciencedirect.com/science/article/pii/S0921800919305191" TargetMode="External"/><Relationship Id="rId137" Type="http://schemas.openxmlformats.org/officeDocument/2006/relationships/hyperlink" Target="https://www.cabi.org/bookshop/book/9781786391797/"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02" Type="http://schemas.openxmlformats.org/officeDocument/2006/relationships/hyperlink" Target="https://ecologicalprocesses.springeropen.com/articles/10.1186/s13717-016-0049-1" TargetMode="External"/><Relationship Id="rId323" Type="http://schemas.openxmlformats.org/officeDocument/2006/relationships/hyperlink" Target="https://doi.org/10.1007/s13280-018-1118-8"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30" Type="http://schemas.openxmlformats.org/officeDocument/2006/relationships/hyperlink" Target="https://www.researchgate.net/publication/334363169" TargetMode="External"/><Relationship Id="rId691" Type="http://schemas.openxmlformats.org/officeDocument/2006/relationships/hyperlink" Target="https://doi.org/10.1016/j.fcr.2015.10.007" TargetMode="External"/><Relationship Id="rId726" Type="http://schemas.openxmlformats.org/officeDocument/2006/relationships/hyperlink" Target="https://www.ecologyandsociety.org/vol22/iss3/art23/" TargetMode="External"/><Relationship Id="rId20" Type="http://schemas.openxmlformats.org/officeDocument/2006/relationships/hyperlink" Target="https://doi.org/10.14989/68482" TargetMode="External"/><Relationship Id="rId41" Type="http://schemas.openxmlformats.org/officeDocument/2006/relationships/hyperlink" Target="https://doi.org/10.14989/68482" TargetMode="External"/><Relationship Id="rId62" Type="http://schemas.openxmlformats.org/officeDocument/2006/relationships/hyperlink" Target="https://www.tandfonline.com/doi/full/10.1080/08941920.2013.820813"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65" Type="http://schemas.openxmlformats.org/officeDocument/2006/relationships/hyperlink" Target="https://link.springer.com/article/10.1023/A:1021970021670"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72" Type="http://schemas.openxmlformats.org/officeDocument/2006/relationships/hyperlink" Target="https://link.springer.com/article/10.1007/s10745-018-9969-y"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28" Type="http://schemas.openxmlformats.org/officeDocument/2006/relationships/hyperlink" Target="https://iforest.sisef.org/pdf/?id=ifor0098-006" TargetMode="External"/><Relationship Id="rId649" Type="http://schemas.openxmlformats.org/officeDocument/2006/relationships/hyperlink" Target="https://link.springer.com/article/10.1007/s10342-019-01179-1"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25" Type="http://schemas.openxmlformats.org/officeDocument/2006/relationships/hyperlink" Target="http://www.bio-nica.info/Biblioteca/Vosti2002Deforestation.pdf" TargetMode="External"/><Relationship Id="rId246" Type="http://schemas.openxmlformats.org/officeDocument/2006/relationships/hyperlink" Target="https://www.sciencedirect.com/science/article/pii/S0143622817307403"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32" Type="http://schemas.openxmlformats.org/officeDocument/2006/relationships/hyperlink" Target="https://www.scirp.org/journal/paperinformation.aspx?paperid=27362" TargetMode="External"/><Relationship Id="rId453" Type="http://schemas.openxmlformats.org/officeDocument/2006/relationships/hyperlink" Target="https://journals.uair.arizona.edu/index.php/rangelands/article/download/15883/15858" TargetMode="External"/><Relationship Id="rId474" Type="http://schemas.openxmlformats.org/officeDocument/2006/relationships/hyperlink" Target="https://onlinelibrary.wiley.com/doi/abs/10.1002/ldr.777"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2.fire.uni-freiburg.de/sevilla-2007/contributions/doc/cd/SESIONES_TEMATICAS/ST2/Velez_SPAIN_DGB_ExpeEnglish.pdf" TargetMode="External"/><Relationship Id="rId106" Type="http://schemas.openxmlformats.org/officeDocument/2006/relationships/hyperlink" Target="https://www.tandfonline.com/doi/full/10.1080/08941920.2013.820813" TargetMode="External"/><Relationship Id="rId127" Type="http://schemas.openxmlformats.org/officeDocument/2006/relationships/hyperlink" Target="http://oar.icrisat.org/6779/1/EPW_33_39_A163-A168_1998.pdf"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681" Type="http://schemas.openxmlformats.org/officeDocument/2006/relationships/hyperlink" Target="https://books.google.co.uk/books?hl=en&amp;lr=&amp;id=y4EIyCJvWC4C&amp;oi=fnd&amp;pg=PR4&amp;ots=IcTNYTFUZn&amp;sig=NalGHA2GwWwqU5AnRD1E0-7XDuw&amp;redir_esc=y" TargetMode="External"/><Relationship Id="rId716" Type="http://schemas.openxmlformats.org/officeDocument/2006/relationships/hyperlink" Target="http://fmc.online/wp-content/uploads/15-IFFN-36-Mongolia-1-1.pdf" TargetMode="External"/><Relationship Id="rId10" Type="http://schemas.openxmlformats.org/officeDocument/2006/relationships/hyperlink" Target="https://doi.org/10.14989/68482" TargetMode="External"/><Relationship Id="rId31"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73" Type="http://schemas.openxmlformats.org/officeDocument/2006/relationships/hyperlink" Target="https://www.tandfonline.com/doi/full/10.1080/08941920.2013.820813"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169" Type="http://schemas.openxmlformats.org/officeDocument/2006/relationships/hyperlink" Target="https://onlinelibrary.wiley.com/doi/abs/10.1111/1467-8306.00281"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76" Type="http://schemas.openxmlformats.org/officeDocument/2006/relationships/hyperlink" Target="https://www.mdpi.com/2076-3298/2/1/1"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41" Type="http://schemas.openxmlformats.org/officeDocument/2006/relationships/hyperlink" Target="http://managementjournal.usamv.ro/pdf/vol.17_1/Art68.pdf" TargetMode="External"/><Relationship Id="rId562" Type="http://schemas.openxmlformats.org/officeDocument/2006/relationships/hyperlink" Target="https://www.sciencedirect.com/science/article/pii/S0143622820300667" TargetMode="External"/><Relationship Id="rId583" Type="http://schemas.openxmlformats.org/officeDocument/2006/relationships/hyperlink" Target="https://rgs-ibg.onlinelibrary.wiley.com/doi/abs/10.1111/geoj.12261"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639" Type="http://schemas.openxmlformats.org/officeDocument/2006/relationships/hyperlink" Target="https://www.sciencedirect.com/science/article/pii/S0378112712006561" TargetMode="External"/><Relationship Id="rId4" Type="http://schemas.openxmlformats.org/officeDocument/2006/relationships/hyperlink" Target="https://doi.org/10.14989/68482" TargetMode="External"/><Relationship Id="rId180" Type="http://schemas.openxmlformats.org/officeDocument/2006/relationships/hyperlink" Target="http://www.africa.kyoto-u.ac.jp/kiroku/asm_normal/abstracts/pdf/ASM%20%20Vol.17%20No.3%201996/Shuichi%20OYAMA.pdf" TargetMode="External"/><Relationship Id="rId215" Type="http://schemas.openxmlformats.org/officeDocument/2006/relationships/hyperlink" Target="https://onlinelibrary.wiley.com/doi/abs/10.2307/1242114"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257" Type="http://schemas.openxmlformats.org/officeDocument/2006/relationships/hyperlink" Target="https://link.springer.com/article/10.1007/s10745-013-9600-1"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422" Type="http://schemas.openxmlformats.org/officeDocument/2006/relationships/hyperlink" Target="https://pastoralismjournal.springeropen.com/articles/10.1186/2041-7136-1-24" TargetMode="External"/><Relationship Id="rId443" Type="http://schemas.openxmlformats.org/officeDocument/2006/relationships/hyperlink" Target="https://www.sciencedirect.com/science/article/pii/S0167880911000405" TargetMode="External"/><Relationship Id="rId464" Type="http://schemas.openxmlformats.org/officeDocument/2006/relationships/hyperlink" Target="https://besjournals.onlinelibrary.wiley.com/doi/pdf/10.1046/j.1365-2664.2001.00567.x" TargetMode="External"/><Relationship Id="rId650" Type="http://schemas.openxmlformats.org/officeDocument/2006/relationships/hyperlink" Target="https://link.springer.com/article/10.1007/s10342-019-01179-1" TargetMode="External"/><Relationship Id="rId303" Type="http://schemas.openxmlformats.org/officeDocument/2006/relationships/hyperlink" Target="https://www.sciencedirect.com/science/article/pii/S0301479706000557"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s://doi.org/10.1016/j.enpol.2019.110882" TargetMode="External"/><Relationship Id="rId706" Type="http://schemas.openxmlformats.org/officeDocument/2006/relationships/hyperlink" Target="http://doi.org/10.1890/120356" TargetMode="External"/><Relationship Id="rId42" Type="http://schemas.openxmlformats.org/officeDocument/2006/relationships/hyperlink" Target="https://doi.org/10.14989/68482" TargetMode="External"/><Relationship Id="rId84" Type="http://schemas.openxmlformats.org/officeDocument/2006/relationships/hyperlink" Target="https://www.tandfonline.com/doi/full/10.1080/08941920.2013.820813"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52" Type="http://schemas.openxmlformats.org/officeDocument/2006/relationships/hyperlink" Target="https://academic.oup.com/jof/article/116/2/143/4930767"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247" Type="http://schemas.openxmlformats.org/officeDocument/2006/relationships/hyperlink" Target="https://www.sciencedirect.com/science/article/pii/S0143622817307403" TargetMode="External"/><Relationship Id="rId412" Type="http://schemas.openxmlformats.org/officeDocument/2006/relationships/hyperlink" Target="https://esajournals.onlinelibrary.wiley.com/doi/abs/10.1890/1051-0761(2000)010%5B1318:TROMNP%5D2.0.CO%3B2" TargetMode="External"/><Relationship Id="rId107" Type="http://schemas.openxmlformats.org/officeDocument/2006/relationships/hyperlink" Target="https://www.tandfonline.com/doi/full/10.1080/08941920.2013.820813" TargetMode="External"/><Relationship Id="rId289" Type="http://schemas.openxmlformats.org/officeDocument/2006/relationships/hyperlink" Target="https://rgs-ibg.onlinelibrary.wiley.com/doi/abs/10.1111/geoj.12255"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496" Type="http://schemas.openxmlformats.org/officeDocument/2006/relationships/hyperlink" Target="https://link.springer.com/article/10.1007/s10021-013-9673-0" TargetMode="External"/><Relationship Id="rId661" Type="http://schemas.openxmlformats.org/officeDocument/2006/relationships/hyperlink" Target="http://www2.fire.uni-freiburg.de/sevilla-2007/contributions/doc/cd/SESIONES_TEMATICAS/ST2/Velez_SPAIN_DGB_ExpeEnglish.pdf" TargetMode="External"/><Relationship Id="rId717" Type="http://schemas.openxmlformats.org/officeDocument/2006/relationships/hyperlink" Target="https://www.ecologyandsociety.org/vol22/iss3/art23/" TargetMode="External"/><Relationship Id="rId11" Type="http://schemas.openxmlformats.org/officeDocument/2006/relationships/hyperlink" Target="https://doi.org/10.14989/68482"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14" Type="http://schemas.openxmlformats.org/officeDocument/2006/relationships/hyperlink" Target="https://www.sciencedirect.com/science/article/pii/S0743016716305022" TargetMode="External"/><Relationship Id="rId356" Type="http://schemas.openxmlformats.org/officeDocument/2006/relationships/hyperlink" Target="https://pubmed.ncbi.nlm.nih.gov/15748801/"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563" Type="http://schemas.openxmlformats.org/officeDocument/2006/relationships/hyperlink" Target="https://ideas.repec.org/a/ags/afjare/258607.html"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30" Type="http://schemas.openxmlformats.org/officeDocument/2006/relationships/hyperlink" Target="https://link.springer.com/article/10.1186/s42408-019-0041-0" TargetMode="External"/><Relationship Id="rId672" Type="http://schemas.openxmlformats.org/officeDocument/2006/relationships/hyperlink" Target="https://www.sciencedirect.com/science/article/pii/S0169204611000028" TargetMode="External"/><Relationship Id="rId728" Type="http://schemas.openxmlformats.org/officeDocument/2006/relationships/hyperlink" Target="https://doi.org/10.3390/f9040159" TargetMode="External"/><Relationship Id="rId22" Type="http://schemas.openxmlformats.org/officeDocument/2006/relationships/hyperlink" Target="https://doi.org/10.14989/68482" TargetMode="External"/><Relationship Id="rId64" Type="http://schemas.openxmlformats.org/officeDocument/2006/relationships/hyperlink" Target="https://www.tandfonline.com/doi/full/10.1080/08941920.2013.820813"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367" Type="http://schemas.openxmlformats.org/officeDocument/2006/relationships/hyperlink" Target="http://digilib.buse.ac.zw:8080/xmlui/handle/11196/1853" TargetMode="External"/><Relationship Id="rId532" Type="http://schemas.openxmlformats.org/officeDocument/2006/relationships/hyperlink" Target="http://www.jstor.com/stable/41236635" TargetMode="External"/><Relationship Id="rId574" Type="http://schemas.openxmlformats.org/officeDocument/2006/relationships/hyperlink" Target="https://doi.org/10.1007/s10745-019-00096-6" TargetMode="External"/><Relationship Id="rId171" Type="http://schemas.openxmlformats.org/officeDocument/2006/relationships/hyperlink" Target="http://www.ecologyandsociety.org/vol13/iss2/art2/" TargetMode="External"/><Relationship Id="rId227" Type="http://schemas.openxmlformats.org/officeDocument/2006/relationships/hyperlink" Target="https://doi.org/%2010.1371/journal.pone.0181092" TargetMode="External"/><Relationship Id="rId269" Type="http://schemas.openxmlformats.org/officeDocument/2006/relationships/hyperlink" Target="https://link.springer.com/article/10.1007/s11027-006-9038-5" TargetMode="External"/><Relationship Id="rId434" Type="http://schemas.openxmlformats.org/officeDocument/2006/relationships/hyperlink" Target="https://www.scirp.org/journal/paperinformation.aspx?paperid=27362" TargetMode="External"/><Relationship Id="rId476" Type="http://schemas.openxmlformats.org/officeDocument/2006/relationships/hyperlink" Target="https://www.jstor.org/stable/43123720" TargetMode="External"/><Relationship Id="rId641" Type="http://schemas.openxmlformats.org/officeDocument/2006/relationships/hyperlink" Target="https://www.sciencedirect.com/science/article/pii/S0378112710006924" TargetMode="External"/><Relationship Id="rId683" Type="http://schemas.openxmlformats.org/officeDocument/2006/relationships/hyperlink" Target="https://cgspace.cgiar.org/bitstream/handle/10568/219/SLP_ResRep_11.pdf?sequence=1&amp;isAllowed=y"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1" Type="http://schemas.openxmlformats.org/officeDocument/2006/relationships/hyperlink" Target="https://www.sciencedirect.com/science/article/pii/S0301479711004701?via%3Dihub" TargetMode="External"/><Relationship Id="rId543" Type="http://schemas.openxmlformats.org/officeDocument/2006/relationships/hyperlink" Target="https://doi.org/10.1071/WF18152"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182" Type="http://schemas.openxmlformats.org/officeDocument/2006/relationships/hyperlink" Target="https://onlinelibrary.wiley.com/doi/full/10.1111/j.1365-2028.2005.00603.x" TargetMode="External"/><Relationship Id="rId378" Type="http://schemas.openxmlformats.org/officeDocument/2006/relationships/hyperlink" Target="https://rgs-ibg.onlinelibrary.wiley.com/doi/abs/10.1111/geoj.12245" TargetMode="External"/><Relationship Id="rId403" Type="http://schemas.openxmlformats.org/officeDocument/2006/relationships/hyperlink" Target="https://link.springer.com/article/10.1007%2Fs10668-014-9515-z" TargetMode="External"/><Relationship Id="rId585" Type="http://schemas.openxmlformats.org/officeDocument/2006/relationships/hyperlink" Target="https://journals.sagepub.com/doi/10.1177/2158244017705422"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52" Type="http://schemas.openxmlformats.org/officeDocument/2006/relationships/hyperlink" Target="https://www.nat-hazards-earth-syst-sci.net/17/1697/2017/" TargetMode="External"/><Relationship Id="rId694" Type="http://schemas.openxmlformats.org/officeDocument/2006/relationships/hyperlink" Target="https://doi.org/10.1007/s11625-018-0592-z" TargetMode="External"/><Relationship Id="rId708" Type="http://schemas.openxmlformats.org/officeDocument/2006/relationships/hyperlink" Target="https://www.mdpi.com/1999-4907/8/11/422"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347" Type="http://schemas.openxmlformats.org/officeDocument/2006/relationships/hyperlink" Target="https://doi.org/10.1080/08941920.2012.713087" TargetMode="External"/><Relationship Id="rId512" Type="http://schemas.openxmlformats.org/officeDocument/2006/relationships/hyperlink" Target="https://www.sciencedirect.com/science/article/pii/S0301479711004701?via%3Dihub" TargetMode="External"/><Relationship Id="rId44" Type="http://schemas.openxmlformats.org/officeDocument/2006/relationships/hyperlink" Target="https://doi.org/10.14989/6848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54" Type="http://schemas.openxmlformats.org/officeDocument/2006/relationships/hyperlink" Target="https://doi.org/10.1080/00049182.2019.1686731" TargetMode="External"/><Relationship Id="rId596" Type="http://schemas.openxmlformats.org/officeDocument/2006/relationships/hyperlink" Target="https://doi.org/10.1016/j.landusepol.2018.10.022"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249" Type="http://schemas.openxmlformats.org/officeDocument/2006/relationships/hyperlink" Target="https://iopscience.iop.org/article/10.1088/2515-7620/ab056c" TargetMode="External"/><Relationship Id="rId414" Type="http://schemas.openxmlformats.org/officeDocument/2006/relationships/hyperlink" Target="https://esajournals.onlinelibrary.wiley.com/doi/abs/10.1890/1051-0761(2000)010%5B1318:TROMNP%5D2.0.CO%3B2" TargetMode="External"/><Relationship Id="rId456" Type="http://schemas.openxmlformats.org/officeDocument/2006/relationships/hyperlink" Target="https://esajournals.onlinelibrary.wiley.com/doi/full/10.1890/120344"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663" Type="http://schemas.openxmlformats.org/officeDocument/2006/relationships/hyperlink" Target="http://www2.fire.uni-freiburg.de/sevilla-2007/contributions/doc/cd/SESIONES_TEMATICAS/ST2/Velez_SPAIN_DGB_ExpeEnglish.pdf"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260" Type="http://schemas.openxmlformats.org/officeDocument/2006/relationships/hyperlink" Target="https://link.springer.com/article/10.1007/s12524-019-01093-4"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719" Type="http://schemas.openxmlformats.org/officeDocument/2006/relationships/hyperlink" Target="https://www.ecologyandsociety.org/vol22/iss3/art23/"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97" Type="http://schemas.openxmlformats.org/officeDocument/2006/relationships/hyperlink" Target="https://www.tandfonline.com/doi/full/10.1080/08941920.2013.820813"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30" Type="http://schemas.openxmlformats.org/officeDocument/2006/relationships/hyperlink" Target="https://doi.org/10.1007/s10342-019-01247-6" TargetMode="External"/><Relationship Id="rId162" Type="http://schemas.openxmlformats.org/officeDocument/2006/relationships/hyperlink" Target="https://www.researchgate.net/publication/275523335_Land_for_My_Grandchildren_Land_Use_and_Tenure_Change_in_Ratanakiri_1989-200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467" Type="http://schemas.openxmlformats.org/officeDocument/2006/relationships/hyperlink" Target="https://fireecology.springeropen.com/articles/10.4996/fireecology.0701057" TargetMode="External"/><Relationship Id="rId632" Type="http://schemas.openxmlformats.org/officeDocument/2006/relationships/hyperlink" Target="https://agris.fao.org/agris-search/search.do?recordID=US201400181859" TargetMode="External"/><Relationship Id="rId271" Type="http://schemas.openxmlformats.org/officeDocument/2006/relationships/hyperlink" Target="https://link.springer.com/article/10.1007/s10457-011-9469-1" TargetMode="External"/><Relationship Id="rId674" Type="http://schemas.openxmlformats.org/officeDocument/2006/relationships/hyperlink" Target="https://www.sciencedirect.com/science/article/pii/S0169204611000028" TargetMode="External"/><Relationship Id="rId24" Type="http://schemas.openxmlformats.org/officeDocument/2006/relationships/hyperlink" Target="https://doi.org/10.14989/6848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369" Type="http://schemas.openxmlformats.org/officeDocument/2006/relationships/hyperlink" Target="https://www.publish.csiro.au/wf/wf07067" TargetMode="External"/><Relationship Id="rId534" Type="http://schemas.openxmlformats.org/officeDocument/2006/relationships/hyperlink" Target="https://doi.org/10.1007/s13280-018-1118-8" TargetMode="External"/><Relationship Id="rId576" Type="http://schemas.openxmlformats.org/officeDocument/2006/relationships/hyperlink" Target="https://doi.org/10.1016/j.ecolecon.2019.106359" TargetMode="External"/><Relationship Id="rId173" Type="http://schemas.openxmlformats.org/officeDocument/2006/relationships/hyperlink" Target="http://www.ecologyandsociety.org/vol13/iss2/art2/" TargetMode="External"/><Relationship Id="rId229" Type="http://schemas.openxmlformats.org/officeDocument/2006/relationships/hyperlink" Target="https://www.sciencedirect.com/science/article/pii/S0167880914003284?via%3Dihub" TargetMode="External"/><Relationship Id="rId380" Type="http://schemas.openxmlformats.org/officeDocument/2006/relationships/hyperlink" Target="https://rgs-ibg.onlinelibrary.wiley.com/doi/abs/10.1111/geoj.12245" TargetMode="External"/><Relationship Id="rId436" Type="http://schemas.openxmlformats.org/officeDocument/2006/relationships/hyperlink" Target="https://www.sciencedirect.com/science/article/pii/S016788091100040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643" Type="http://schemas.openxmlformats.org/officeDocument/2006/relationships/hyperlink" Target="https://www.sciencedirect.com/science/article/pii/S0378112710006924"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books.google.co.uk/books?hl=en&amp;lr=&amp;id=4nyTyLGxUK4C&amp;oi=fnd&amp;pg=PR5&amp;ots=eBsLoe2a6V&amp;sig=rD0lEmHlM_OWqB5YJzZvs2DYtsw&amp;redir_esc=y" TargetMode="External"/><Relationship Id="rId35" Type="http://schemas.openxmlformats.org/officeDocument/2006/relationships/hyperlink" Target="https://doi.org/10.14989/68482" TargetMode="External"/><Relationship Id="rId77" Type="http://schemas.openxmlformats.org/officeDocument/2006/relationships/hyperlink" Target="https://www.tandfonline.com/doi/full/10.1080/08941920.2013.820813" TargetMode="External"/><Relationship Id="rId100"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3" Type="http://schemas.openxmlformats.org/officeDocument/2006/relationships/hyperlink" Target="https://www.sciencedirect.com/science/article/pii/S0301479711004701?via%3Dihub" TargetMode="External"/><Relationship Id="rId545" Type="http://schemas.openxmlformats.org/officeDocument/2006/relationships/hyperlink" Target="https://doi.org/10.5334/ijc.977"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fmc.online/wp-content/uploads/15-IFFN-36-Mongolia-1-1.pdf"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447" Type="http://schemas.openxmlformats.org/officeDocument/2006/relationships/hyperlink" Target="https://link.springer.com/article/10.1007/s00267-020-01265-w" TargetMode="External"/><Relationship Id="rId612" Type="http://schemas.openxmlformats.org/officeDocument/2006/relationships/hyperlink" Target="https://www.tandfonline.com/doi/abs/10.1080/01426397.2016.1184631?src=recsys&amp;journalCode=clar20"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54" Type="http://schemas.openxmlformats.org/officeDocument/2006/relationships/hyperlink" Target="https://www.nat-hazards-earth-syst-sci.net/17/1697/2017/" TargetMode="External"/><Relationship Id="rId696" Type="http://schemas.openxmlformats.org/officeDocument/2006/relationships/hyperlink" Target="https://doi.org/10.1016/j.fcr.2015.10.007" TargetMode="External"/><Relationship Id="rId46" Type="http://schemas.openxmlformats.org/officeDocument/2006/relationships/hyperlink" Target="https://doi.org/10.14989/68482"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14" Type="http://schemas.openxmlformats.org/officeDocument/2006/relationships/hyperlink" Target="https://www.sciencedirect.com/science/article/pii/S0301479711004701?via%3Dihub" TargetMode="External"/><Relationship Id="rId556" Type="http://schemas.openxmlformats.org/officeDocument/2006/relationships/hyperlink" Target="https://www.mdpi.com/2071-1050/12/3/995" TargetMode="External"/><Relationship Id="rId721" Type="http://schemas.openxmlformats.org/officeDocument/2006/relationships/hyperlink" Target="https://www.ecologyandsociety.org/vol22/iss3/art23/" TargetMode="External"/><Relationship Id="rId88" Type="http://schemas.openxmlformats.org/officeDocument/2006/relationships/hyperlink" Target="https://www.tandfonline.com/doi/full/10.1080/08941920.2013.820813" TargetMode="External"/><Relationship Id="rId111" Type="http://schemas.openxmlformats.org/officeDocument/2006/relationships/hyperlink" Target="https://www.sciencedirect.com/science/article/pii/S0921800919305191" TargetMode="External"/><Relationship Id="rId153" Type="http://schemas.openxmlformats.org/officeDocument/2006/relationships/hyperlink" Target="https://link.springer.com/article/10.1007/s10745-009-9240-7"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360" Type="http://schemas.openxmlformats.org/officeDocument/2006/relationships/hyperlink" Target="https://onlinelibrary.wiley.com/doi/abs/10.1111/j.1365-2028.2007.00832.x" TargetMode="External"/><Relationship Id="rId416" Type="http://schemas.openxmlformats.org/officeDocument/2006/relationships/hyperlink" Target="https://pastoralismjournal.springeropen.com/articles/10.1186/2041-7136-1-24" TargetMode="External"/><Relationship Id="rId598" Type="http://schemas.openxmlformats.org/officeDocument/2006/relationships/hyperlink" Target="https://revistaseug.ugr.es/index.php/cuadgeo/article/view/6466"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23" Type="http://schemas.openxmlformats.org/officeDocument/2006/relationships/hyperlink" Target="https://doi.org/10.1080/08941929709381043" TargetMode="External"/><Relationship Id="rId665" Type="http://schemas.openxmlformats.org/officeDocument/2006/relationships/hyperlink" Target="http://www2.fire.uni-freiburg.de/sevilla-2007/contributions/doc/cd/SESIONES_TEMATICAS/ST2/Velez_SPAIN_DGB_ExpeEnglish.pdf" TargetMode="External"/><Relationship Id="rId15" Type="http://schemas.openxmlformats.org/officeDocument/2006/relationships/hyperlink" Target="https://doi.org/10.14989/68482"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567" Type="http://schemas.openxmlformats.org/officeDocument/2006/relationships/hyperlink" Target="https://ideas.repec.org/a/ags/afjare/258607.html" TargetMode="External"/><Relationship Id="rId732" Type="http://schemas.openxmlformats.org/officeDocument/2006/relationships/printerSettings" Target="../printerSettings/printerSettings1.bin"/><Relationship Id="rId99" Type="http://schemas.openxmlformats.org/officeDocument/2006/relationships/hyperlink" Target="https://www.tandfonline.com/doi/full/10.1080/08941920.2013.820813" TargetMode="External"/><Relationship Id="rId122" Type="http://schemas.openxmlformats.org/officeDocument/2006/relationships/hyperlink" Target="http://oar.icrisat.org/6779/1/EPW_33_39_A163-A168_1998.pdf"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427" Type="http://schemas.openxmlformats.org/officeDocument/2006/relationships/hyperlink" Target="https://www.researchgate.net/publication/260155699_Anthropogenic_fires_and_local_livelihoods_at_Chyulu_Hills_Kenya"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agris.fao.org/agris-search/search.do?recordID=US201400181859" TargetMode="External"/><Relationship Id="rId676" Type="http://schemas.openxmlformats.org/officeDocument/2006/relationships/hyperlink" Target="http://www.sandeeonline.org/uploads/documents/publication/962_PUB_Working_Paper_66_Ridhima_Gupta.pdf"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www.mdpi.com/2571-6255/2/3/39" TargetMode="External"/><Relationship Id="rId480" Type="http://schemas.openxmlformats.org/officeDocument/2006/relationships/hyperlink" Target="https://link.springer.com/article/10.1023/A:1014519113923" TargetMode="External"/><Relationship Id="rId536" Type="http://schemas.openxmlformats.org/officeDocument/2006/relationships/hyperlink" Target="https://doi.org/10.5751/ES-11260-240426" TargetMode="External"/><Relationship Id="rId701" Type="http://schemas.openxmlformats.org/officeDocument/2006/relationships/hyperlink" Target="https://doi.org/10.1016/j.enpol.2019.110882"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s://www.sciencedirect.com/science/article/pii/S0378112710006924" TargetMode="External"/><Relationship Id="rId687" Type="http://schemas.openxmlformats.org/officeDocument/2006/relationships/hyperlink" Target="https://books.google.co.uk/books?hl=en&amp;lr=&amp;id=GWaryI_tlBcC&amp;oi=fnd&amp;pg=PR6&amp;ots=iulrjS1hsC&amp;sig=SMesh24XgIq_RvGJ14wKp83TzKY&amp;redir_esc=y"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doi.org/10.1016/j.foreco.2011.02.0"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www2.fire.uni-freiburg.de/sevilla-2007/contributions/doc/cd/SESIONES_TEMATICAS/ST2/Velez_SPAIN_DGB_ExpeEnglish.pdf"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460" Type="http://schemas.openxmlformats.org/officeDocument/2006/relationships/hyperlink" Target="https://onlinelibrary.wiley.com/doi/full/10.1111/j.1365-2699.2004.01062.x"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s://doi.org/10.29332/ijls.v2n3.234"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ecologyandsociety.org/vol22/iss3/art23/"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www2.fire.uni-freiburg.de/sevilla-2007/contributions/doc/cd/SESIONES_TEMATICAS/ST2/Velez_SPAIN_DGB_ExpeEnglish.pdf"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agris.fao.org/agris-search/search.do?recordID=US201400181859"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agsy.2010.09.005"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doi.org/10.1016/j.landusepol.2015.05.004"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s://www.sciencedirect.com/science/article/pii/S0301479713002648" TargetMode="External"/><Relationship Id="rId689" Type="http://schemas.openxmlformats.org/officeDocument/2006/relationships/hyperlink" Target="https://doi.org/10.1016/j.enpol.2019.110882"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doi.org/10.1016/j.foreco.2011.02.0"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www2.fire.uni-freiburg.de/sevilla-2007/contributions/doc/cd/SESIONES_TEMATICAS/ST2/Velez_SPAIN_DGB_ExpeEnglish.pdf"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ecologyandsociety.org/vol22/iss3/art23/"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link.springer.com/content/pdf/10.1007/s10980-007-9176-5.pdf"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books.google.co.uk/books?hl=en&amp;lr=&amp;id=y4EIyCJvWC4C&amp;oi=fnd&amp;pg=PR4&amp;ots=IcTNYTFUZn&amp;sig=NalGHA2GwWwqU5AnRD1E0-7XDuw&amp;redir_esc=y"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2006561"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doi.org/10.1007/s11625-018-0592-z"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033"/>
  <sheetViews>
    <sheetView tabSelected="1" zoomScale="55" zoomScaleNormal="55" workbookViewId="0">
      <pane ySplit="1" topLeftCell="A926" activePane="bottomLeft" state="frozen"/>
      <selection activeCell="I1" sqref="I1"/>
      <selection pane="bottomLeft" activeCell="C931" sqref="C931"/>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71" t="s">
        <v>2263</v>
      </c>
      <c r="B1" s="15" t="s">
        <v>3</v>
      </c>
      <c r="C1" s="15" t="s">
        <v>2264</v>
      </c>
      <c r="D1" s="15" t="s">
        <v>97</v>
      </c>
      <c r="E1" s="15" t="s">
        <v>2353</v>
      </c>
      <c r="F1" s="15" t="s">
        <v>4</v>
      </c>
      <c r="G1" s="15" t="s">
        <v>440</v>
      </c>
      <c r="H1" s="15" t="s">
        <v>59</v>
      </c>
      <c r="I1" s="73" t="s">
        <v>5</v>
      </c>
      <c r="J1" s="73" t="s">
        <v>6</v>
      </c>
      <c r="K1" s="73" t="s">
        <v>2436</v>
      </c>
      <c r="L1" s="15" t="s">
        <v>153</v>
      </c>
      <c r="M1" s="15" t="s">
        <v>931</v>
      </c>
      <c r="N1" s="15" t="s">
        <v>182</v>
      </c>
      <c r="O1" s="27" t="s">
        <v>66</v>
      </c>
      <c r="P1" s="27" t="s">
        <v>5186</v>
      </c>
      <c r="Q1" s="70" t="s">
        <v>0</v>
      </c>
    </row>
    <row r="2" spans="1:21">
      <c r="A2" s="72">
        <v>1</v>
      </c>
      <c r="B2" s="7" t="s">
        <v>11</v>
      </c>
      <c r="C2" s="5" t="s">
        <v>15</v>
      </c>
      <c r="D2" s="5" t="s">
        <v>2398</v>
      </c>
      <c r="E2" s="42" t="s">
        <v>2399</v>
      </c>
      <c r="F2" s="5" t="s">
        <v>57</v>
      </c>
      <c r="G2" s="81" t="s">
        <v>2276</v>
      </c>
      <c r="H2" s="5" t="s">
        <v>58</v>
      </c>
      <c r="I2" s="25">
        <v>-20.100000000000001</v>
      </c>
      <c r="J2" s="25">
        <v>46.89</v>
      </c>
      <c r="K2" s="25">
        <v>18</v>
      </c>
      <c r="L2" s="5">
        <v>1998</v>
      </c>
      <c r="M2" s="5">
        <v>1998</v>
      </c>
      <c r="N2" s="5">
        <v>97</v>
      </c>
      <c r="O2" s="5" t="s">
        <v>67</v>
      </c>
      <c r="P2" s="5" t="s">
        <v>5187</v>
      </c>
      <c r="Q2" s="5"/>
    </row>
    <row r="3" spans="1:21">
      <c r="A3" s="31">
        <v>1</v>
      </c>
      <c r="B3" s="40" t="s">
        <v>11</v>
      </c>
      <c r="C3" s="3" t="s">
        <v>16</v>
      </c>
      <c r="D3" s="5" t="s">
        <v>2398</v>
      </c>
      <c r="E3" s="42" t="s">
        <v>2399</v>
      </c>
      <c r="F3" s="3" t="s">
        <v>20</v>
      </c>
      <c r="G3" s="44" t="s">
        <v>2276</v>
      </c>
      <c r="H3" s="3" t="s">
        <v>58</v>
      </c>
      <c r="I3" s="21">
        <v>-18.61</v>
      </c>
      <c r="J3" s="21">
        <v>45.83</v>
      </c>
      <c r="K3" s="21" t="s">
        <v>2276</v>
      </c>
      <c r="L3" s="3">
        <v>1998</v>
      </c>
      <c r="M3" s="3">
        <v>1998</v>
      </c>
      <c r="N3" s="3">
        <v>20</v>
      </c>
      <c r="O3" s="3" t="s">
        <v>67</v>
      </c>
      <c r="P3" s="5" t="s">
        <v>5187</v>
      </c>
      <c r="Q3" s="3"/>
    </row>
    <row r="4" spans="1:21">
      <c r="A4" s="31">
        <v>1</v>
      </c>
      <c r="B4" s="40" t="s">
        <v>11</v>
      </c>
      <c r="C4" s="3" t="s">
        <v>17</v>
      </c>
      <c r="D4" s="5" t="s">
        <v>2398</v>
      </c>
      <c r="E4" s="42" t="s">
        <v>2399</v>
      </c>
      <c r="F4" s="3" t="s">
        <v>21</v>
      </c>
      <c r="G4" s="44" t="s">
        <v>2276</v>
      </c>
      <c r="H4" s="3" t="s">
        <v>58</v>
      </c>
      <c r="I4" s="21">
        <v>-19.39</v>
      </c>
      <c r="J4" s="21">
        <v>47.04</v>
      </c>
      <c r="K4" s="21" t="s">
        <v>2276</v>
      </c>
      <c r="L4" s="3">
        <v>1998</v>
      </c>
      <c r="M4" s="3">
        <v>1998</v>
      </c>
      <c r="N4" s="3">
        <v>116</v>
      </c>
      <c r="O4" s="3" t="s">
        <v>67</v>
      </c>
      <c r="P4" s="5" t="s">
        <v>5187</v>
      </c>
      <c r="Q4" s="3"/>
    </row>
    <row r="5" spans="1:21">
      <c r="A5" s="31">
        <v>1</v>
      </c>
      <c r="B5" s="40" t="s">
        <v>11</v>
      </c>
      <c r="C5" s="3" t="s">
        <v>18</v>
      </c>
      <c r="D5" s="5" t="s">
        <v>2398</v>
      </c>
      <c r="E5" s="42" t="s">
        <v>2399</v>
      </c>
      <c r="F5" s="3" t="s">
        <v>22</v>
      </c>
      <c r="G5" s="44" t="s">
        <v>2276</v>
      </c>
      <c r="H5" s="3" t="s">
        <v>58</v>
      </c>
      <c r="I5" s="21">
        <v>-20.54</v>
      </c>
      <c r="J5" s="21">
        <v>46.65</v>
      </c>
      <c r="K5" s="21" t="s">
        <v>2276</v>
      </c>
      <c r="L5" s="3">
        <v>1998</v>
      </c>
      <c r="M5" s="3">
        <v>1998</v>
      </c>
      <c r="N5" s="3">
        <v>200</v>
      </c>
      <c r="O5" s="3" t="s">
        <v>67</v>
      </c>
      <c r="P5" s="5" t="s">
        <v>5187</v>
      </c>
      <c r="Q5" s="3"/>
    </row>
    <row r="6" spans="1:21">
      <c r="A6" s="31">
        <v>1</v>
      </c>
      <c r="B6" s="40" t="s">
        <v>11</v>
      </c>
      <c r="C6" s="3" t="s">
        <v>19</v>
      </c>
      <c r="D6" s="5" t="s">
        <v>2398</v>
      </c>
      <c r="E6" s="42" t="s">
        <v>2399</v>
      </c>
      <c r="F6" s="3" t="s">
        <v>23</v>
      </c>
      <c r="G6" s="44" t="s">
        <v>2276</v>
      </c>
      <c r="H6" s="3" t="s">
        <v>58</v>
      </c>
      <c r="I6" s="21">
        <v>-22.11</v>
      </c>
      <c r="J6" s="21">
        <v>46.9</v>
      </c>
      <c r="K6" s="21" t="s">
        <v>2276</v>
      </c>
      <c r="L6" s="3">
        <v>1998</v>
      </c>
      <c r="M6" s="3">
        <v>1998</v>
      </c>
      <c r="N6" s="3">
        <v>28</v>
      </c>
      <c r="O6" s="3" t="s">
        <v>67</v>
      </c>
      <c r="P6" s="5" t="s">
        <v>5187</v>
      </c>
      <c r="Q6" s="3"/>
    </row>
    <row r="7" spans="1:21" ht="16.5" customHeight="1">
      <c r="A7" s="99">
        <v>1</v>
      </c>
      <c r="B7" s="100" t="s">
        <v>11</v>
      </c>
      <c r="C7" s="101" t="s">
        <v>71</v>
      </c>
      <c r="D7" s="81" t="s">
        <v>2398</v>
      </c>
      <c r="E7" s="104" t="s">
        <v>2399</v>
      </c>
      <c r="F7" s="82" t="s">
        <v>79</v>
      </c>
      <c r="G7" s="82" t="s">
        <v>2276</v>
      </c>
      <c r="H7" s="101" t="s">
        <v>72</v>
      </c>
      <c r="I7" s="102" t="s">
        <v>2</v>
      </c>
      <c r="J7" s="102" t="s">
        <v>2</v>
      </c>
      <c r="K7" s="102" t="s">
        <v>2276</v>
      </c>
      <c r="L7" s="101">
        <v>1998</v>
      </c>
      <c r="M7" s="101">
        <v>1998</v>
      </c>
      <c r="N7" s="101" t="s">
        <v>2276</v>
      </c>
      <c r="O7" s="101" t="s">
        <v>67</v>
      </c>
      <c r="P7" s="5" t="s">
        <v>5187</v>
      </c>
      <c r="Q7" s="101"/>
      <c r="U7" s="14"/>
    </row>
    <row r="8" spans="1:21">
      <c r="A8" s="31">
        <v>2</v>
      </c>
      <c r="B8" s="40" t="s">
        <v>80</v>
      </c>
      <c r="C8" s="31" t="s">
        <v>81</v>
      </c>
      <c r="D8" s="31" t="s">
        <v>2398</v>
      </c>
      <c r="E8" s="28" t="s">
        <v>2400</v>
      </c>
      <c r="F8" s="3" t="s">
        <v>87</v>
      </c>
      <c r="G8" s="3" t="s">
        <v>87</v>
      </c>
      <c r="H8" s="3" t="s">
        <v>88</v>
      </c>
      <c r="I8" s="21">
        <v>30.7741833715288</v>
      </c>
      <c r="J8" s="21">
        <v>75.160195001733896</v>
      </c>
      <c r="K8" s="21" t="s">
        <v>2276</v>
      </c>
      <c r="L8" s="3">
        <v>2016</v>
      </c>
      <c r="M8" s="3">
        <v>2016</v>
      </c>
      <c r="N8" s="3" t="s">
        <v>2276</v>
      </c>
      <c r="O8" s="3" t="s">
        <v>67</v>
      </c>
      <c r="P8" s="5" t="s">
        <v>5187</v>
      </c>
      <c r="Q8" s="3" t="s">
        <v>2262</v>
      </c>
      <c r="U8" s="14"/>
    </row>
    <row r="9" spans="1:21">
      <c r="A9" s="31">
        <v>2</v>
      </c>
      <c r="B9" s="40" t="s">
        <v>80</v>
      </c>
      <c r="C9" s="31" t="s">
        <v>221</v>
      </c>
      <c r="D9" s="31" t="s">
        <v>2398</v>
      </c>
      <c r="E9" s="28" t="s">
        <v>2400</v>
      </c>
      <c r="F9" s="3" t="s">
        <v>191</v>
      </c>
      <c r="G9" s="3" t="s">
        <v>87</v>
      </c>
      <c r="H9" s="3" t="s">
        <v>88</v>
      </c>
      <c r="I9" s="21">
        <v>31.806079678960199</v>
      </c>
      <c r="J9" s="21">
        <v>74.857274427412904</v>
      </c>
      <c r="K9" s="21">
        <v>0.57692310000000002</v>
      </c>
      <c r="L9" s="3">
        <v>2016</v>
      </c>
      <c r="M9" s="3">
        <v>2016</v>
      </c>
      <c r="N9" s="3" t="s">
        <v>2276</v>
      </c>
      <c r="O9" s="3" t="s">
        <v>67</v>
      </c>
      <c r="P9" s="5" t="s">
        <v>5187</v>
      </c>
      <c r="Q9" s="3"/>
      <c r="U9" s="14"/>
    </row>
    <row r="10" spans="1:21">
      <c r="A10" s="31">
        <v>2</v>
      </c>
      <c r="B10" s="40" t="s">
        <v>80</v>
      </c>
      <c r="C10" s="31" t="s">
        <v>222</v>
      </c>
      <c r="D10" s="31" t="s">
        <v>2398</v>
      </c>
      <c r="E10" s="28" t="s">
        <v>2400</v>
      </c>
      <c r="F10" s="3" t="s">
        <v>192</v>
      </c>
      <c r="G10" s="3" t="s">
        <v>87</v>
      </c>
      <c r="H10" s="3" t="s">
        <v>88</v>
      </c>
      <c r="I10" s="21">
        <v>31.773750763335801</v>
      </c>
      <c r="J10" s="21">
        <v>74.825405747756193</v>
      </c>
      <c r="K10" s="21">
        <v>0.74291499999999999</v>
      </c>
      <c r="L10" s="3">
        <v>2016</v>
      </c>
      <c r="M10" s="3">
        <v>2016</v>
      </c>
      <c r="N10" s="3" t="s">
        <v>2276</v>
      </c>
      <c r="O10" s="3" t="s">
        <v>67</v>
      </c>
      <c r="P10" s="5" t="s">
        <v>5187</v>
      </c>
      <c r="Q10" s="3"/>
      <c r="U10" s="14"/>
    </row>
    <row r="11" spans="1:21">
      <c r="A11" s="31">
        <v>2</v>
      </c>
      <c r="B11" s="40" t="s">
        <v>80</v>
      </c>
      <c r="C11" s="31" t="s">
        <v>223</v>
      </c>
      <c r="D11" s="31" t="s">
        <v>2398</v>
      </c>
      <c r="E11" s="28" t="s">
        <v>2400</v>
      </c>
      <c r="F11" s="3" t="s">
        <v>193</v>
      </c>
      <c r="G11" s="3" t="s">
        <v>87</v>
      </c>
      <c r="H11" s="3" t="s">
        <v>88</v>
      </c>
      <c r="I11" s="21">
        <v>31.7706358661579</v>
      </c>
      <c r="J11" s="21">
        <v>75.010733646819205</v>
      </c>
      <c r="K11" s="21">
        <v>0.47823890000000002</v>
      </c>
      <c r="L11" s="3">
        <v>2016</v>
      </c>
      <c r="M11" s="3">
        <v>2016</v>
      </c>
      <c r="N11" s="3" t="s">
        <v>2276</v>
      </c>
      <c r="O11" s="3" t="s">
        <v>67</v>
      </c>
      <c r="P11" s="5" t="s">
        <v>5187</v>
      </c>
      <c r="Q11" s="3"/>
      <c r="U11" s="14"/>
    </row>
    <row r="12" spans="1:21">
      <c r="A12" s="31">
        <v>2</v>
      </c>
      <c r="B12" s="40" t="s">
        <v>80</v>
      </c>
      <c r="C12" s="31" t="s">
        <v>224</v>
      </c>
      <c r="D12" s="31" t="s">
        <v>2398</v>
      </c>
      <c r="E12" s="28" t="s">
        <v>2400</v>
      </c>
      <c r="F12" s="3" t="s">
        <v>194</v>
      </c>
      <c r="G12" s="3" t="s">
        <v>87</v>
      </c>
      <c r="H12" s="3" t="s">
        <v>88</v>
      </c>
      <c r="I12" s="21">
        <v>31.743130427735998</v>
      </c>
      <c r="J12" s="21">
        <v>75.085087608463198</v>
      </c>
      <c r="K12" s="21">
        <v>0.59979760000000004</v>
      </c>
      <c r="L12" s="3">
        <v>2016</v>
      </c>
      <c r="M12" s="3">
        <v>2016</v>
      </c>
      <c r="N12" s="3" t="s">
        <v>2276</v>
      </c>
      <c r="O12" s="3" t="s">
        <v>67</v>
      </c>
      <c r="P12" s="5" t="s">
        <v>5187</v>
      </c>
      <c r="Q12" s="3"/>
      <c r="U12" s="14"/>
    </row>
    <row r="13" spans="1:21">
      <c r="A13" s="31">
        <v>2</v>
      </c>
      <c r="B13" s="40" t="s">
        <v>80</v>
      </c>
      <c r="C13" s="31" t="s">
        <v>225</v>
      </c>
      <c r="D13" s="31" t="s">
        <v>2398</v>
      </c>
      <c r="E13" s="28" t="s">
        <v>2400</v>
      </c>
      <c r="F13" s="3" t="s">
        <v>195</v>
      </c>
      <c r="G13" s="3" t="s">
        <v>87</v>
      </c>
      <c r="H13" s="3" t="s">
        <v>88</v>
      </c>
      <c r="I13" s="21">
        <v>31.6895568868383</v>
      </c>
      <c r="J13" s="21">
        <v>74.946363875020296</v>
      </c>
      <c r="K13" s="21">
        <v>0.78643719999999995</v>
      </c>
      <c r="L13" s="3">
        <v>2016</v>
      </c>
      <c r="M13" s="3">
        <v>2016</v>
      </c>
      <c r="N13" s="3" t="s">
        <v>2276</v>
      </c>
      <c r="O13" s="3" t="s">
        <v>67</v>
      </c>
      <c r="P13" s="5" t="s">
        <v>5187</v>
      </c>
      <c r="Q13" s="3"/>
      <c r="U13" s="14"/>
    </row>
    <row r="14" spans="1:21">
      <c r="A14" s="31">
        <v>2</v>
      </c>
      <c r="B14" s="40" t="s">
        <v>80</v>
      </c>
      <c r="C14" s="31" t="s">
        <v>257</v>
      </c>
      <c r="D14" s="31" t="s">
        <v>2398</v>
      </c>
      <c r="E14" s="28" t="s">
        <v>2400</v>
      </c>
      <c r="F14" s="3" t="s">
        <v>196</v>
      </c>
      <c r="G14" s="3" t="s">
        <v>87</v>
      </c>
      <c r="H14" s="3" t="s">
        <v>88</v>
      </c>
      <c r="I14" s="21">
        <v>31.652058720007201</v>
      </c>
      <c r="J14" s="21">
        <v>75.016924434195204</v>
      </c>
      <c r="K14" s="21">
        <v>0.61336029999999997</v>
      </c>
      <c r="L14" s="3">
        <v>2016</v>
      </c>
      <c r="M14" s="3">
        <v>2016</v>
      </c>
      <c r="N14" s="3" t="s">
        <v>2276</v>
      </c>
      <c r="O14" s="3" t="s">
        <v>67</v>
      </c>
      <c r="P14" s="5" t="s">
        <v>5187</v>
      </c>
      <c r="Q14" s="3"/>
      <c r="U14" s="14"/>
    </row>
    <row r="15" spans="1:21">
      <c r="A15" s="31">
        <v>2</v>
      </c>
      <c r="B15" s="40" t="s">
        <v>80</v>
      </c>
      <c r="C15" s="31" t="s">
        <v>258</v>
      </c>
      <c r="D15" s="31" t="s">
        <v>2398</v>
      </c>
      <c r="E15" s="28" t="s">
        <v>2400</v>
      </c>
      <c r="F15" s="3" t="s">
        <v>197</v>
      </c>
      <c r="G15" s="3" t="s">
        <v>87</v>
      </c>
      <c r="H15" s="3" t="s">
        <v>88</v>
      </c>
      <c r="I15" s="21">
        <v>31.626553913577801</v>
      </c>
      <c r="J15" s="21">
        <v>74.970795330643099</v>
      </c>
      <c r="K15" s="21">
        <v>0.60576920000000001</v>
      </c>
      <c r="L15" s="3">
        <v>2016</v>
      </c>
      <c r="M15" s="3">
        <v>2016</v>
      </c>
      <c r="N15" s="3" t="s">
        <v>2276</v>
      </c>
      <c r="O15" s="3" t="s">
        <v>67</v>
      </c>
      <c r="P15" s="5" t="s">
        <v>5187</v>
      </c>
      <c r="Q15" s="3"/>
      <c r="U15" s="14"/>
    </row>
    <row r="16" spans="1:21">
      <c r="A16" s="31">
        <v>2</v>
      </c>
      <c r="B16" s="40" t="s">
        <v>80</v>
      </c>
      <c r="C16" s="31" t="s">
        <v>259</v>
      </c>
      <c r="D16" s="31" t="s">
        <v>2398</v>
      </c>
      <c r="E16" s="28" t="s">
        <v>2400</v>
      </c>
      <c r="F16" s="3" t="s">
        <v>198</v>
      </c>
      <c r="G16" s="3" t="s">
        <v>87</v>
      </c>
      <c r="H16" s="3" t="s">
        <v>88</v>
      </c>
      <c r="I16" s="21">
        <v>31.6139956753082</v>
      </c>
      <c r="J16" s="21">
        <v>75.114598950032502</v>
      </c>
      <c r="K16" s="21">
        <v>0.444332</v>
      </c>
      <c r="L16" s="3">
        <v>2016</v>
      </c>
      <c r="M16" s="3">
        <v>2016</v>
      </c>
      <c r="N16" s="3" t="s">
        <v>2276</v>
      </c>
      <c r="O16" s="3" t="s">
        <v>67</v>
      </c>
      <c r="P16" s="5" t="s">
        <v>5187</v>
      </c>
      <c r="Q16" s="3"/>
      <c r="U16" s="14"/>
    </row>
    <row r="17" spans="1:21">
      <c r="A17" s="31">
        <v>2</v>
      </c>
      <c r="B17" s="40" t="s">
        <v>80</v>
      </c>
      <c r="C17" s="31" t="s">
        <v>260</v>
      </c>
      <c r="D17" s="31" t="s">
        <v>2398</v>
      </c>
      <c r="E17" s="28" t="s">
        <v>2400</v>
      </c>
      <c r="F17" s="3" t="s">
        <v>199</v>
      </c>
      <c r="G17" s="3" t="s">
        <v>87</v>
      </c>
      <c r="H17" s="3" t="s">
        <v>88</v>
      </c>
      <c r="I17" s="21">
        <v>31.596091775009999</v>
      </c>
      <c r="J17" s="21">
        <v>75.026377738499207</v>
      </c>
      <c r="K17" s="21">
        <v>0.68502019999999997</v>
      </c>
      <c r="L17" s="3">
        <v>2016</v>
      </c>
      <c r="M17" s="3">
        <v>2016</v>
      </c>
      <c r="N17" s="3" t="s">
        <v>2276</v>
      </c>
      <c r="O17" s="3" t="s">
        <v>67</v>
      </c>
      <c r="P17" s="5" t="s">
        <v>5187</v>
      </c>
      <c r="Q17" s="3"/>
      <c r="U17" s="14"/>
    </row>
    <row r="18" spans="1:21">
      <c r="A18" s="31">
        <v>2</v>
      </c>
      <c r="B18" s="40" t="s">
        <v>80</v>
      </c>
      <c r="C18" s="31" t="s">
        <v>261</v>
      </c>
      <c r="D18" s="31" t="s">
        <v>2398</v>
      </c>
      <c r="E18" s="28" t="s">
        <v>2400</v>
      </c>
      <c r="F18" s="3" t="s">
        <v>200</v>
      </c>
      <c r="G18" s="3" t="s">
        <v>87</v>
      </c>
      <c r="H18" s="3" t="s">
        <v>88</v>
      </c>
      <c r="I18" s="21">
        <v>31.584350987828799</v>
      </c>
      <c r="J18" s="21">
        <v>75.105410372997198</v>
      </c>
      <c r="K18" s="21">
        <v>1.1295550000000001</v>
      </c>
      <c r="L18" s="3">
        <v>2016</v>
      </c>
      <c r="M18" s="3">
        <v>2016</v>
      </c>
      <c r="N18" s="3" t="s">
        <v>2276</v>
      </c>
      <c r="O18" s="3" t="s">
        <v>67</v>
      </c>
      <c r="P18" s="5" t="s">
        <v>5187</v>
      </c>
      <c r="Q18" s="3"/>
      <c r="U18" s="14"/>
    </row>
    <row r="19" spans="1:21">
      <c r="A19" s="31">
        <v>2</v>
      </c>
      <c r="B19" s="40" t="s">
        <v>80</v>
      </c>
      <c r="C19" s="31" t="s">
        <v>262</v>
      </c>
      <c r="D19" s="31" t="s">
        <v>2398</v>
      </c>
      <c r="E19" s="28" t="s">
        <v>2400</v>
      </c>
      <c r="F19" s="3" t="s">
        <v>201</v>
      </c>
      <c r="G19" s="3" t="s">
        <v>87</v>
      </c>
      <c r="H19" s="3" t="s">
        <v>88</v>
      </c>
      <c r="I19" s="21">
        <v>30.421134700887801</v>
      </c>
      <c r="J19" s="21">
        <v>74.661359121356199</v>
      </c>
      <c r="K19" s="21">
        <v>1.234818</v>
      </c>
      <c r="L19" s="3">
        <v>2016</v>
      </c>
      <c r="M19" s="3">
        <v>2016</v>
      </c>
      <c r="N19" s="3" t="s">
        <v>2276</v>
      </c>
      <c r="O19" s="3" t="s">
        <v>67</v>
      </c>
      <c r="P19" s="5" t="s">
        <v>5187</v>
      </c>
      <c r="Q19" s="3"/>
      <c r="U19" s="14"/>
    </row>
    <row r="20" spans="1:21">
      <c r="A20" s="31">
        <v>2</v>
      </c>
      <c r="B20" s="40" t="s">
        <v>80</v>
      </c>
      <c r="C20" s="31" t="s">
        <v>263</v>
      </c>
      <c r="D20" s="31" t="s">
        <v>2398</v>
      </c>
      <c r="E20" s="28" t="s">
        <v>2400</v>
      </c>
      <c r="F20" s="3" t="s">
        <v>202</v>
      </c>
      <c r="G20" s="3" t="s">
        <v>87</v>
      </c>
      <c r="H20" s="3" t="s">
        <v>88</v>
      </c>
      <c r="I20" s="21">
        <v>30.419580500828399</v>
      </c>
      <c r="J20" s="21">
        <v>75.971216213258501</v>
      </c>
      <c r="K20" s="21">
        <v>0.72874490000000003</v>
      </c>
      <c r="L20" s="3">
        <v>2016</v>
      </c>
      <c r="M20" s="3">
        <v>2016</v>
      </c>
      <c r="N20" s="3" t="s">
        <v>2276</v>
      </c>
      <c r="O20" s="3" t="s">
        <v>67</v>
      </c>
      <c r="P20" s="5" t="s">
        <v>5187</v>
      </c>
      <c r="Q20" s="3"/>
      <c r="U20" s="14"/>
    </row>
    <row r="21" spans="1:21">
      <c r="A21" s="31">
        <v>2</v>
      </c>
      <c r="B21" s="40" t="s">
        <v>80</v>
      </c>
      <c r="C21" s="31" t="s">
        <v>264</v>
      </c>
      <c r="D21" s="31" t="s">
        <v>2398</v>
      </c>
      <c r="E21" s="28" t="s">
        <v>2400</v>
      </c>
      <c r="F21" s="3" t="s">
        <v>203</v>
      </c>
      <c r="G21" s="3" t="s">
        <v>87</v>
      </c>
      <c r="H21" s="3" t="s">
        <v>88</v>
      </c>
      <c r="I21" s="21">
        <v>30.381901640579301</v>
      </c>
      <c r="J21" s="21">
        <v>75.767988647637907</v>
      </c>
      <c r="K21" s="21">
        <v>0.71255060000000003</v>
      </c>
      <c r="L21" s="3">
        <v>2016</v>
      </c>
      <c r="M21" s="3">
        <v>2016</v>
      </c>
      <c r="N21" s="3" t="s">
        <v>2276</v>
      </c>
      <c r="O21" s="3" t="s">
        <v>67</v>
      </c>
      <c r="P21" s="5" t="s">
        <v>5187</v>
      </c>
      <c r="Q21" s="3"/>
      <c r="U21" s="14"/>
    </row>
    <row r="22" spans="1:21">
      <c r="A22" s="31">
        <v>2</v>
      </c>
      <c r="B22" s="40" t="s">
        <v>80</v>
      </c>
      <c r="C22" s="31" t="s">
        <v>265</v>
      </c>
      <c r="D22" s="31" t="s">
        <v>2398</v>
      </c>
      <c r="E22" s="28" t="s">
        <v>2400</v>
      </c>
      <c r="F22" s="3" t="s">
        <v>204</v>
      </c>
      <c r="G22" s="3" t="s">
        <v>87</v>
      </c>
      <c r="H22" s="3" t="s">
        <v>88</v>
      </c>
      <c r="I22" s="21">
        <v>30.357994178233799</v>
      </c>
      <c r="J22" s="21">
        <v>74.817006318894499</v>
      </c>
      <c r="K22" s="21">
        <v>0.82995949999999996</v>
      </c>
      <c r="L22" s="3">
        <v>2016</v>
      </c>
      <c r="M22" s="3">
        <v>2016</v>
      </c>
      <c r="N22" s="3" t="s">
        <v>2276</v>
      </c>
      <c r="O22" s="3" t="s">
        <v>67</v>
      </c>
      <c r="P22" s="5" t="s">
        <v>5187</v>
      </c>
      <c r="Q22" s="3"/>
      <c r="U22" s="14"/>
    </row>
    <row r="23" spans="1:21">
      <c r="A23" s="31">
        <v>2</v>
      </c>
      <c r="B23" s="40" t="s">
        <v>80</v>
      </c>
      <c r="C23" s="31" t="s">
        <v>266</v>
      </c>
      <c r="D23" s="31" t="s">
        <v>2398</v>
      </c>
      <c r="E23" s="28" t="s">
        <v>2400</v>
      </c>
      <c r="F23" s="3" t="s">
        <v>205</v>
      </c>
      <c r="G23" s="3" t="s">
        <v>87</v>
      </c>
      <c r="H23" s="3" t="s">
        <v>88</v>
      </c>
      <c r="I23" s="21">
        <v>30.3480102934614</v>
      </c>
      <c r="J23" s="21">
        <v>75.933439860555794</v>
      </c>
      <c r="K23" s="21">
        <v>0.73157890000000003</v>
      </c>
      <c r="L23" s="3">
        <v>2016</v>
      </c>
      <c r="M23" s="3">
        <v>2016</v>
      </c>
      <c r="N23" s="3" t="s">
        <v>2276</v>
      </c>
      <c r="O23" s="3" t="s">
        <v>67</v>
      </c>
      <c r="P23" s="5" t="s">
        <v>5187</v>
      </c>
      <c r="Q23" s="3"/>
      <c r="U23" s="14"/>
    </row>
    <row r="24" spans="1:21">
      <c r="A24" s="31">
        <v>2</v>
      </c>
      <c r="B24" s="40" t="s">
        <v>80</v>
      </c>
      <c r="C24" s="31" t="s">
        <v>267</v>
      </c>
      <c r="D24" s="31" t="s">
        <v>2398</v>
      </c>
      <c r="E24" s="28" t="s">
        <v>2400</v>
      </c>
      <c r="F24" s="3" t="s">
        <v>206</v>
      </c>
      <c r="G24" s="3" t="s">
        <v>87</v>
      </c>
      <c r="H24" s="3" t="s">
        <v>88</v>
      </c>
      <c r="I24" s="21">
        <v>30.3342971040794</v>
      </c>
      <c r="J24" s="21">
        <v>74.674783908587202</v>
      </c>
      <c r="K24" s="21">
        <v>0.57287449999999995</v>
      </c>
      <c r="L24" s="3">
        <v>2016</v>
      </c>
      <c r="M24" s="3">
        <v>2016</v>
      </c>
      <c r="N24" s="3" t="s">
        <v>2276</v>
      </c>
      <c r="O24" s="3" t="s">
        <v>67</v>
      </c>
      <c r="P24" s="5" t="s">
        <v>5187</v>
      </c>
      <c r="Q24" s="3"/>
      <c r="U24" s="14"/>
    </row>
    <row r="25" spans="1:21">
      <c r="A25" s="31">
        <v>2</v>
      </c>
      <c r="B25" s="40" t="s">
        <v>80</v>
      </c>
      <c r="C25" s="31" t="s">
        <v>268</v>
      </c>
      <c r="D25" s="31" t="s">
        <v>2398</v>
      </c>
      <c r="E25" s="28" t="s">
        <v>2400</v>
      </c>
      <c r="F25" s="3" t="s">
        <v>207</v>
      </c>
      <c r="G25" s="3" t="s">
        <v>87</v>
      </c>
      <c r="H25" s="3" t="s">
        <v>88</v>
      </c>
      <c r="I25" s="21">
        <v>30.332088118433202</v>
      </c>
      <c r="J25" s="21">
        <v>75.684613092155601</v>
      </c>
      <c r="K25" s="21">
        <v>0.68380569999999996</v>
      </c>
      <c r="L25" s="3">
        <v>2016</v>
      </c>
      <c r="M25" s="3">
        <v>2016</v>
      </c>
      <c r="N25" s="3" t="s">
        <v>2276</v>
      </c>
      <c r="O25" s="3" t="s">
        <v>67</v>
      </c>
      <c r="P25" s="5" t="s">
        <v>5187</v>
      </c>
      <c r="Q25" s="3"/>
      <c r="U25" s="14"/>
    </row>
    <row r="26" spans="1:21">
      <c r="A26" s="31">
        <v>2</v>
      </c>
      <c r="B26" s="40" t="s">
        <v>80</v>
      </c>
      <c r="C26" s="31" t="s">
        <v>269</v>
      </c>
      <c r="D26" s="31" t="s">
        <v>2398</v>
      </c>
      <c r="E26" s="28" t="s">
        <v>2400</v>
      </c>
      <c r="F26" s="3" t="s">
        <v>208</v>
      </c>
      <c r="G26" s="3" t="s">
        <v>87</v>
      </c>
      <c r="H26" s="3" t="s">
        <v>88</v>
      </c>
      <c r="I26" s="21">
        <v>30.333561955300901</v>
      </c>
      <c r="J26" s="21">
        <v>74.530787163503405</v>
      </c>
      <c r="K26" s="21">
        <v>1.016194</v>
      </c>
      <c r="L26" s="3">
        <v>2016</v>
      </c>
      <c r="M26" s="3">
        <v>2016</v>
      </c>
      <c r="N26" s="3" t="s">
        <v>2276</v>
      </c>
      <c r="O26" s="3" t="s">
        <v>67</v>
      </c>
      <c r="P26" s="5" t="s">
        <v>5187</v>
      </c>
      <c r="Q26" s="3"/>
      <c r="U26" s="14"/>
    </row>
    <row r="27" spans="1:21">
      <c r="A27" s="31">
        <v>2</v>
      </c>
      <c r="B27" s="40" t="s">
        <v>80</v>
      </c>
      <c r="C27" s="31" t="s">
        <v>270</v>
      </c>
      <c r="D27" s="31" t="s">
        <v>2398</v>
      </c>
      <c r="E27" s="28" t="s">
        <v>2400</v>
      </c>
      <c r="F27" s="3" t="s">
        <v>209</v>
      </c>
      <c r="G27" s="3" t="s">
        <v>87</v>
      </c>
      <c r="H27" s="3" t="s">
        <v>88</v>
      </c>
      <c r="I27" s="21">
        <v>30.310836140775098</v>
      </c>
      <c r="J27" s="21">
        <v>75.820666771390094</v>
      </c>
      <c r="K27" s="21">
        <v>0.70404860000000002</v>
      </c>
      <c r="L27" s="3">
        <v>2016</v>
      </c>
      <c r="M27" s="3">
        <v>2016</v>
      </c>
      <c r="N27" s="3" t="s">
        <v>2276</v>
      </c>
      <c r="O27" s="3" t="s">
        <v>67</v>
      </c>
      <c r="P27" s="5" t="s">
        <v>5187</v>
      </c>
      <c r="Q27" s="3"/>
      <c r="U27" s="14"/>
    </row>
    <row r="28" spans="1:21">
      <c r="A28" s="31">
        <v>2</v>
      </c>
      <c r="B28" s="40" t="s">
        <v>80</v>
      </c>
      <c r="C28" s="31" t="s">
        <v>271</v>
      </c>
      <c r="D28" s="31" t="s">
        <v>2398</v>
      </c>
      <c r="E28" s="28" t="s">
        <v>2400</v>
      </c>
      <c r="F28" s="3" t="s">
        <v>210</v>
      </c>
      <c r="G28" s="3" t="s">
        <v>87</v>
      </c>
      <c r="H28" s="3" t="s">
        <v>88</v>
      </c>
      <c r="I28" s="21">
        <v>30.303236710750301</v>
      </c>
      <c r="J28" s="21">
        <v>74.455343292657204</v>
      </c>
      <c r="K28" s="21">
        <v>1.7069840000000001</v>
      </c>
      <c r="L28" s="3">
        <v>2016</v>
      </c>
      <c r="M28" s="3">
        <v>2016</v>
      </c>
      <c r="N28" s="3" t="s">
        <v>2276</v>
      </c>
      <c r="O28" s="3" t="s">
        <v>67</v>
      </c>
      <c r="P28" s="5" t="s">
        <v>5187</v>
      </c>
      <c r="Q28" s="3"/>
      <c r="U28" s="14"/>
    </row>
    <row r="29" spans="1:21">
      <c r="A29" s="31">
        <v>2</v>
      </c>
      <c r="B29" s="40" t="s">
        <v>80</v>
      </c>
      <c r="C29" s="31" t="s">
        <v>272</v>
      </c>
      <c r="D29" s="31" t="s">
        <v>2398</v>
      </c>
      <c r="E29" s="28" t="s">
        <v>2400</v>
      </c>
      <c r="F29" s="3" t="s">
        <v>211</v>
      </c>
      <c r="G29" s="3" t="s">
        <v>87</v>
      </c>
      <c r="H29" s="3" t="s">
        <v>88</v>
      </c>
      <c r="I29" s="21">
        <v>30.267181957802801</v>
      </c>
      <c r="J29" s="21">
        <v>74.692416639093594</v>
      </c>
      <c r="K29" s="21">
        <v>0.91194330000000001</v>
      </c>
      <c r="L29" s="3">
        <v>2016</v>
      </c>
      <c r="M29" s="3">
        <v>2016</v>
      </c>
      <c r="N29" s="3" t="s">
        <v>2276</v>
      </c>
      <c r="O29" s="3" t="s">
        <v>67</v>
      </c>
      <c r="P29" s="5" t="s">
        <v>5187</v>
      </c>
      <c r="Q29" s="3"/>
      <c r="U29" s="14"/>
    </row>
    <row r="30" spans="1:21">
      <c r="A30" s="31">
        <v>2</v>
      </c>
      <c r="B30" s="40" t="s">
        <v>80</v>
      </c>
      <c r="C30" s="31" t="s">
        <v>273</v>
      </c>
      <c r="D30" s="31" t="s">
        <v>2398</v>
      </c>
      <c r="E30" s="28" t="s">
        <v>2400</v>
      </c>
      <c r="F30" s="3" t="s">
        <v>212</v>
      </c>
      <c r="G30" s="3" t="s">
        <v>87</v>
      </c>
      <c r="H30" s="3" t="s">
        <v>88</v>
      </c>
      <c r="I30" s="21">
        <v>30.2793653671051</v>
      </c>
      <c r="J30" s="21">
        <v>74.588347301047307</v>
      </c>
      <c r="K30" s="21">
        <v>1.1619429999999999</v>
      </c>
      <c r="L30" s="3">
        <v>2016</v>
      </c>
      <c r="M30" s="3">
        <v>2016</v>
      </c>
      <c r="N30" s="3" t="s">
        <v>2276</v>
      </c>
      <c r="O30" s="3" t="s">
        <v>67</v>
      </c>
      <c r="P30" s="5" t="s">
        <v>5187</v>
      </c>
      <c r="Q30" s="3"/>
      <c r="U30" s="14"/>
    </row>
    <row r="31" spans="1:21">
      <c r="A31" s="31">
        <v>2</v>
      </c>
      <c r="B31" s="40" t="s">
        <v>80</v>
      </c>
      <c r="C31" s="31" t="s">
        <v>274</v>
      </c>
      <c r="D31" s="31" t="s">
        <v>2398</v>
      </c>
      <c r="E31" s="28" t="s">
        <v>2400</v>
      </c>
      <c r="F31" s="3" t="s">
        <v>213</v>
      </c>
      <c r="G31" s="3" t="s">
        <v>87</v>
      </c>
      <c r="H31" s="3" t="s">
        <v>88</v>
      </c>
      <c r="I31" s="21">
        <v>30.308972307371501</v>
      </c>
      <c r="J31" s="21">
        <v>75.975085984540002</v>
      </c>
      <c r="K31" s="21">
        <v>0.43319839999999998</v>
      </c>
      <c r="L31" s="3">
        <v>2016</v>
      </c>
      <c r="M31" s="3">
        <v>2016</v>
      </c>
      <c r="N31" s="3" t="s">
        <v>2276</v>
      </c>
      <c r="O31" s="3" t="s">
        <v>67</v>
      </c>
      <c r="P31" s="5" t="s">
        <v>5187</v>
      </c>
      <c r="Q31" s="3"/>
      <c r="U31" s="14"/>
    </row>
    <row r="32" spans="1:21">
      <c r="A32" s="31">
        <v>2</v>
      </c>
      <c r="B32" s="40" t="s">
        <v>80</v>
      </c>
      <c r="C32" s="31" t="s">
        <v>275</v>
      </c>
      <c r="D32" s="31" t="s">
        <v>2398</v>
      </c>
      <c r="E32" s="28" t="s">
        <v>2400</v>
      </c>
      <c r="F32" s="3" t="s">
        <v>214</v>
      </c>
      <c r="G32" s="3" t="s">
        <v>87</v>
      </c>
      <c r="H32" s="3" t="s">
        <v>88</v>
      </c>
      <c r="I32" s="21">
        <v>30.2866586000845</v>
      </c>
      <c r="J32" s="21">
        <v>75.734371331418799</v>
      </c>
      <c r="K32" s="21">
        <v>0.81174089999999999</v>
      </c>
      <c r="L32" s="3">
        <v>2016</v>
      </c>
      <c r="M32" s="3">
        <v>2016</v>
      </c>
      <c r="N32" s="3" t="s">
        <v>2276</v>
      </c>
      <c r="O32" s="3" t="s">
        <v>67</v>
      </c>
      <c r="P32" s="5" t="s">
        <v>5187</v>
      </c>
      <c r="Q32" s="3"/>
      <c r="U32" s="14"/>
    </row>
    <row r="33" spans="1:21">
      <c r="A33" s="31">
        <v>2</v>
      </c>
      <c r="B33" s="40" t="s">
        <v>80</v>
      </c>
      <c r="C33" s="31" t="s">
        <v>276</v>
      </c>
      <c r="D33" s="31" t="s">
        <v>2398</v>
      </c>
      <c r="E33" s="28" t="s">
        <v>2400</v>
      </c>
      <c r="F33" s="3" t="s">
        <v>215</v>
      </c>
      <c r="G33" s="3" t="s">
        <v>87</v>
      </c>
      <c r="H33" s="3" t="s">
        <v>88</v>
      </c>
      <c r="I33" s="21">
        <v>30.239434740141601</v>
      </c>
      <c r="J33" s="21">
        <v>75.754663834013598</v>
      </c>
      <c r="K33" s="21">
        <v>0.92206480000000002</v>
      </c>
      <c r="L33" s="3">
        <v>2016</v>
      </c>
      <c r="M33" s="3">
        <v>2016</v>
      </c>
      <c r="N33" s="3" t="s">
        <v>2276</v>
      </c>
      <c r="O33" s="3" t="s">
        <v>67</v>
      </c>
      <c r="P33" s="5" t="s">
        <v>5187</v>
      </c>
      <c r="Q33" s="3"/>
      <c r="U33" s="14"/>
    </row>
    <row r="34" spans="1:21">
      <c r="A34" s="31">
        <v>2</v>
      </c>
      <c r="B34" s="40" t="s">
        <v>80</v>
      </c>
      <c r="C34" s="31" t="s">
        <v>277</v>
      </c>
      <c r="D34" s="31" t="s">
        <v>2398</v>
      </c>
      <c r="E34" s="28" t="s">
        <v>2400</v>
      </c>
      <c r="F34" s="3" t="s">
        <v>216</v>
      </c>
      <c r="G34" s="3" t="s">
        <v>87</v>
      </c>
      <c r="H34" s="3" t="s">
        <v>88</v>
      </c>
      <c r="I34" s="21">
        <v>30.213243779885101</v>
      </c>
      <c r="J34" s="21">
        <v>75.628440281843595</v>
      </c>
      <c r="K34" s="21">
        <v>0.89068829999999999</v>
      </c>
      <c r="L34" s="3">
        <v>2016</v>
      </c>
      <c r="M34" s="3">
        <v>2016</v>
      </c>
      <c r="N34" s="3" t="s">
        <v>2276</v>
      </c>
      <c r="O34" s="3" t="s">
        <v>67</v>
      </c>
      <c r="P34" s="5" t="s">
        <v>5187</v>
      </c>
      <c r="Q34" s="3"/>
      <c r="U34" s="14"/>
    </row>
    <row r="35" spans="1:21">
      <c r="A35" s="31">
        <v>2</v>
      </c>
      <c r="B35" s="40" t="s">
        <v>80</v>
      </c>
      <c r="C35" s="31" t="s">
        <v>290</v>
      </c>
      <c r="D35" s="31" t="s">
        <v>2398</v>
      </c>
      <c r="E35" s="28" t="s">
        <v>2400</v>
      </c>
      <c r="F35" s="3" t="s">
        <v>217</v>
      </c>
      <c r="G35" s="3" t="s">
        <v>87</v>
      </c>
      <c r="H35" s="3" t="s">
        <v>88</v>
      </c>
      <c r="I35" s="21">
        <v>30.198490370101698</v>
      </c>
      <c r="J35" s="21">
        <v>74.744110277349904</v>
      </c>
      <c r="K35" s="21">
        <v>1.1449389999999999</v>
      </c>
      <c r="L35" s="3">
        <v>2016</v>
      </c>
      <c r="M35" s="3">
        <v>2016</v>
      </c>
      <c r="N35" s="3" t="s">
        <v>2276</v>
      </c>
      <c r="O35" s="3" t="s">
        <v>67</v>
      </c>
      <c r="P35" s="5" t="s">
        <v>5187</v>
      </c>
      <c r="Q35" s="3"/>
      <c r="U35" s="14"/>
    </row>
    <row r="36" spans="1:21">
      <c r="A36" s="31">
        <v>2</v>
      </c>
      <c r="B36" s="40" t="s">
        <v>80</v>
      </c>
      <c r="C36" s="31" t="s">
        <v>291</v>
      </c>
      <c r="D36" s="31" t="s">
        <v>2398</v>
      </c>
      <c r="E36" s="28" t="s">
        <v>2400</v>
      </c>
      <c r="F36" s="3" t="s">
        <v>218</v>
      </c>
      <c r="G36" s="3" t="s">
        <v>87</v>
      </c>
      <c r="H36" s="3" t="s">
        <v>88</v>
      </c>
      <c r="I36" s="21">
        <v>30.128640460784101</v>
      </c>
      <c r="J36" s="21">
        <v>74.606548409143102</v>
      </c>
      <c r="K36" s="21">
        <v>0.66700400000000004</v>
      </c>
      <c r="L36" s="3">
        <v>2016</v>
      </c>
      <c r="M36" s="3">
        <v>2016</v>
      </c>
      <c r="N36" s="3" t="s">
        <v>2276</v>
      </c>
      <c r="O36" s="3" t="s">
        <v>67</v>
      </c>
      <c r="P36" s="5" t="s">
        <v>5187</v>
      </c>
      <c r="Q36" s="3"/>
      <c r="U36" s="14"/>
    </row>
    <row r="37" spans="1:21">
      <c r="A37" s="31">
        <v>2</v>
      </c>
      <c r="B37" s="40" t="s">
        <v>80</v>
      </c>
      <c r="C37" s="31" t="s">
        <v>292</v>
      </c>
      <c r="D37" s="31" t="s">
        <v>2398</v>
      </c>
      <c r="E37" s="28" t="s">
        <v>2400</v>
      </c>
      <c r="F37" s="3" t="s">
        <v>219</v>
      </c>
      <c r="G37" s="3" t="s">
        <v>87</v>
      </c>
      <c r="H37" s="3" t="s">
        <v>88</v>
      </c>
      <c r="I37" s="21">
        <v>30.1304841529683</v>
      </c>
      <c r="J37" s="21">
        <v>75.645494469996393</v>
      </c>
      <c r="K37" s="21">
        <v>0.51670039999999995</v>
      </c>
      <c r="L37" s="3">
        <v>2016</v>
      </c>
      <c r="M37" s="3">
        <v>2016</v>
      </c>
      <c r="N37" s="3" t="s">
        <v>2276</v>
      </c>
      <c r="O37" s="3" t="s">
        <v>67</v>
      </c>
      <c r="P37" s="5" t="s">
        <v>5187</v>
      </c>
      <c r="Q37" s="3"/>
      <c r="U37" s="14"/>
    </row>
    <row r="38" spans="1:21">
      <c r="A38" s="31">
        <v>2</v>
      </c>
      <c r="B38" s="40" t="s">
        <v>80</v>
      </c>
      <c r="C38" s="31" t="s">
        <v>293</v>
      </c>
      <c r="D38" s="31" t="s">
        <v>2398</v>
      </c>
      <c r="E38" s="28" t="s">
        <v>2400</v>
      </c>
      <c r="F38" s="3" t="s">
        <v>220</v>
      </c>
      <c r="G38" s="3" t="s">
        <v>87</v>
      </c>
      <c r="H38" s="3" t="s">
        <v>88</v>
      </c>
      <c r="I38" s="21">
        <v>30.0894328671552</v>
      </c>
      <c r="J38" s="21">
        <v>74.703833759819403</v>
      </c>
      <c r="K38" s="21">
        <v>0.87246959999999996</v>
      </c>
      <c r="L38" s="3">
        <v>2016</v>
      </c>
      <c r="M38" s="3">
        <v>2016</v>
      </c>
      <c r="N38" s="3" t="s">
        <v>2276</v>
      </c>
      <c r="O38" s="3" t="s">
        <v>67</v>
      </c>
      <c r="P38" s="5" t="s">
        <v>5187</v>
      </c>
      <c r="Q38" s="3"/>
      <c r="U38" s="14"/>
    </row>
    <row r="39" spans="1:21">
      <c r="A39" s="31">
        <v>2</v>
      </c>
      <c r="B39" s="40" t="s">
        <v>80</v>
      </c>
      <c r="C39" s="3" t="s">
        <v>89</v>
      </c>
      <c r="D39" s="31" t="s">
        <v>2398</v>
      </c>
      <c r="E39" s="28" t="s">
        <v>2400</v>
      </c>
      <c r="F39" s="3" t="s">
        <v>90</v>
      </c>
      <c r="G39" s="3" t="s">
        <v>90</v>
      </c>
      <c r="H39" s="3" t="s">
        <v>88</v>
      </c>
      <c r="I39" s="21">
        <v>29.678193861136599</v>
      </c>
      <c r="J39" s="21">
        <v>76.341552366334696</v>
      </c>
      <c r="K39" s="21" t="s">
        <v>2276</v>
      </c>
      <c r="L39" s="3">
        <v>2016</v>
      </c>
      <c r="M39" s="3">
        <v>2016</v>
      </c>
      <c r="N39" s="3" t="s">
        <v>2276</v>
      </c>
      <c r="O39" s="3" t="s">
        <v>67</v>
      </c>
      <c r="P39" s="5" t="s">
        <v>5187</v>
      </c>
      <c r="Q39" s="3" t="s">
        <v>2262</v>
      </c>
      <c r="U39" s="14"/>
    </row>
    <row r="40" spans="1:21">
      <c r="A40" s="31">
        <v>2</v>
      </c>
      <c r="B40" s="40" t="s">
        <v>80</v>
      </c>
      <c r="C40" s="31" t="s">
        <v>278</v>
      </c>
      <c r="D40" s="31" t="s">
        <v>2398</v>
      </c>
      <c r="E40" s="28" t="s">
        <v>2400</v>
      </c>
      <c r="F40" s="3" t="s">
        <v>226</v>
      </c>
      <c r="G40" s="3" t="s">
        <v>90</v>
      </c>
      <c r="H40" s="3" t="s">
        <v>88</v>
      </c>
      <c r="I40" s="21">
        <v>30.1369209870827</v>
      </c>
      <c r="J40" s="21">
        <v>76.913228884142896</v>
      </c>
      <c r="K40" s="21">
        <v>0.25951419999999997</v>
      </c>
      <c r="L40" s="3">
        <v>2016</v>
      </c>
      <c r="M40" s="3">
        <v>2016</v>
      </c>
      <c r="N40" s="3" t="s">
        <v>2276</v>
      </c>
      <c r="O40" s="3" t="s">
        <v>67</v>
      </c>
      <c r="P40" s="5" t="s">
        <v>5187</v>
      </c>
      <c r="Q40" s="3"/>
      <c r="U40" s="14"/>
    </row>
    <row r="41" spans="1:21">
      <c r="A41" s="31">
        <v>2</v>
      </c>
      <c r="B41" s="40" t="s">
        <v>80</v>
      </c>
      <c r="C41" s="31" t="s">
        <v>279</v>
      </c>
      <c r="D41" s="31" t="s">
        <v>2398</v>
      </c>
      <c r="E41" s="28" t="s">
        <v>2400</v>
      </c>
      <c r="F41" s="3" t="s">
        <v>227</v>
      </c>
      <c r="G41" s="3" t="s">
        <v>90</v>
      </c>
      <c r="H41" s="3" t="s">
        <v>88</v>
      </c>
      <c r="I41" s="21">
        <v>30.099961648540301</v>
      </c>
      <c r="J41" s="21">
        <v>76.693235107918099</v>
      </c>
      <c r="K41" s="21">
        <v>0.45141700000000001</v>
      </c>
      <c r="L41" s="3">
        <v>2016</v>
      </c>
      <c r="M41" s="3">
        <v>2016</v>
      </c>
      <c r="N41" s="3" t="s">
        <v>2276</v>
      </c>
      <c r="O41" s="3" t="s">
        <v>67</v>
      </c>
      <c r="P41" s="5" t="s">
        <v>5187</v>
      </c>
      <c r="Q41" s="3"/>
      <c r="U41" s="14"/>
    </row>
    <row r="42" spans="1:21">
      <c r="A42" s="31">
        <v>2</v>
      </c>
      <c r="B42" s="40" t="s">
        <v>80</v>
      </c>
      <c r="C42" s="31" t="s">
        <v>280</v>
      </c>
      <c r="D42" s="31" t="s">
        <v>2398</v>
      </c>
      <c r="E42" s="28" t="s">
        <v>2400</v>
      </c>
      <c r="F42" s="3" t="s">
        <v>228</v>
      </c>
      <c r="G42" s="3" t="s">
        <v>90</v>
      </c>
      <c r="H42" s="3" t="s">
        <v>88</v>
      </c>
      <c r="I42" s="21">
        <v>30.059973529970399</v>
      </c>
      <c r="J42" s="21">
        <v>76.703495254683105</v>
      </c>
      <c r="K42" s="21">
        <v>0.51214570000000004</v>
      </c>
      <c r="L42" s="3">
        <v>2016</v>
      </c>
      <c r="M42" s="3">
        <v>2016</v>
      </c>
      <c r="N42" s="3" t="s">
        <v>2276</v>
      </c>
      <c r="O42" s="3" t="s">
        <v>67</v>
      </c>
      <c r="P42" s="5" t="s">
        <v>5187</v>
      </c>
      <c r="Q42" s="3"/>
      <c r="U42" s="14"/>
    </row>
    <row r="43" spans="1:21">
      <c r="A43" s="31">
        <v>2</v>
      </c>
      <c r="B43" s="40" t="s">
        <v>80</v>
      </c>
      <c r="C43" s="31" t="s">
        <v>281</v>
      </c>
      <c r="D43" s="31" t="s">
        <v>2398</v>
      </c>
      <c r="E43" s="28" t="s">
        <v>2400</v>
      </c>
      <c r="F43" s="3" t="s">
        <v>229</v>
      </c>
      <c r="G43" s="3" t="s">
        <v>90</v>
      </c>
      <c r="H43" s="3" t="s">
        <v>88</v>
      </c>
      <c r="I43" s="21">
        <v>30.0473632934501</v>
      </c>
      <c r="J43" s="21">
        <v>76.667196487195795</v>
      </c>
      <c r="K43" s="21">
        <v>0.61538459999999995</v>
      </c>
      <c r="L43" s="3">
        <v>2016</v>
      </c>
      <c r="M43" s="3">
        <v>2016</v>
      </c>
      <c r="N43" s="3" t="s">
        <v>2276</v>
      </c>
      <c r="O43" s="3" t="s">
        <v>67</v>
      </c>
      <c r="P43" s="5" t="s">
        <v>5187</v>
      </c>
      <c r="Q43" s="3"/>
      <c r="U43" s="14"/>
    </row>
    <row r="44" spans="1:21">
      <c r="A44" s="31">
        <v>2</v>
      </c>
      <c r="B44" s="40" t="s">
        <v>80</v>
      </c>
      <c r="C44" s="31" t="s">
        <v>282</v>
      </c>
      <c r="D44" s="31" t="s">
        <v>2398</v>
      </c>
      <c r="E44" s="28" t="s">
        <v>2400</v>
      </c>
      <c r="F44" s="3" t="s">
        <v>230</v>
      </c>
      <c r="G44" s="3" t="s">
        <v>90</v>
      </c>
      <c r="H44" s="3" t="s">
        <v>88</v>
      </c>
      <c r="I44" s="21">
        <v>29.951171039617499</v>
      </c>
      <c r="J44" s="21">
        <v>76.724481375172203</v>
      </c>
      <c r="K44" s="21">
        <v>0.25303639999999999</v>
      </c>
      <c r="L44" s="3">
        <v>2016</v>
      </c>
      <c r="M44" s="3">
        <v>2016</v>
      </c>
      <c r="N44" s="3" t="s">
        <v>2276</v>
      </c>
      <c r="O44" s="3" t="s">
        <v>67</v>
      </c>
      <c r="P44" s="5" t="s">
        <v>5187</v>
      </c>
      <c r="Q44" s="3"/>
      <c r="U44" s="14"/>
    </row>
    <row r="45" spans="1:21">
      <c r="A45" s="31">
        <v>2</v>
      </c>
      <c r="B45" s="40" t="s">
        <v>80</v>
      </c>
      <c r="C45" s="31" t="s">
        <v>283</v>
      </c>
      <c r="D45" s="31" t="s">
        <v>2398</v>
      </c>
      <c r="E45" s="28" t="s">
        <v>2400</v>
      </c>
      <c r="F45" s="3" t="s">
        <v>231</v>
      </c>
      <c r="G45" s="3" t="s">
        <v>90</v>
      </c>
      <c r="H45" s="3" t="s">
        <v>88</v>
      </c>
      <c r="I45" s="21">
        <v>29.942875047072999</v>
      </c>
      <c r="J45" s="21">
        <v>76.915694556299499</v>
      </c>
      <c r="K45" s="21">
        <v>0.33319840000000001</v>
      </c>
      <c r="L45" s="3">
        <v>2016</v>
      </c>
      <c r="M45" s="3">
        <v>2016</v>
      </c>
      <c r="N45" s="3" t="s">
        <v>2276</v>
      </c>
      <c r="O45" s="3" t="s">
        <v>67</v>
      </c>
      <c r="P45" s="5" t="s">
        <v>5187</v>
      </c>
      <c r="Q45" s="3"/>
      <c r="U45" s="14"/>
    </row>
    <row r="46" spans="1:21">
      <c r="A46" s="31">
        <v>2</v>
      </c>
      <c r="B46" s="40" t="s">
        <v>80</v>
      </c>
      <c r="C46" s="31" t="s">
        <v>284</v>
      </c>
      <c r="D46" s="31" t="s">
        <v>2398</v>
      </c>
      <c r="E46" s="28" t="s">
        <v>2400</v>
      </c>
      <c r="F46" s="3" t="s">
        <v>232</v>
      </c>
      <c r="G46" s="3" t="s">
        <v>90</v>
      </c>
      <c r="H46" s="3" t="s">
        <v>88</v>
      </c>
      <c r="I46" s="21">
        <v>29.9943696643594</v>
      </c>
      <c r="J46" s="21">
        <v>76.738785518287401</v>
      </c>
      <c r="K46" s="21">
        <v>0.86599190000000004</v>
      </c>
      <c r="L46" s="3">
        <v>2016</v>
      </c>
      <c r="M46" s="3">
        <v>2016</v>
      </c>
      <c r="N46" s="3" t="s">
        <v>2276</v>
      </c>
      <c r="O46" s="3" t="s">
        <v>67</v>
      </c>
      <c r="P46" s="5" t="s">
        <v>5187</v>
      </c>
      <c r="Q46" s="3"/>
      <c r="U46" s="14"/>
    </row>
    <row r="47" spans="1:21">
      <c r="A47" s="31">
        <v>2</v>
      </c>
      <c r="B47" s="40" t="s">
        <v>80</v>
      </c>
      <c r="C47" s="31" t="s">
        <v>285</v>
      </c>
      <c r="D47" s="31" t="s">
        <v>2398</v>
      </c>
      <c r="E47" s="28" t="s">
        <v>2400</v>
      </c>
      <c r="F47" s="3" t="s">
        <v>233</v>
      </c>
      <c r="G47" s="3" t="s">
        <v>90</v>
      </c>
      <c r="H47" s="3" t="s">
        <v>88</v>
      </c>
      <c r="I47" s="21">
        <v>30.027913952654998</v>
      </c>
      <c r="J47" s="21">
        <v>76.734842690880896</v>
      </c>
      <c r="K47" s="21">
        <v>1.1943319999999999</v>
      </c>
      <c r="L47" s="3">
        <v>2016</v>
      </c>
      <c r="M47" s="3">
        <v>2016</v>
      </c>
      <c r="N47" s="3" t="s">
        <v>2276</v>
      </c>
      <c r="O47" s="3" t="s">
        <v>67</v>
      </c>
      <c r="P47" s="5" t="s">
        <v>5187</v>
      </c>
      <c r="Q47" s="3"/>
      <c r="U47" s="14"/>
    </row>
    <row r="48" spans="1:21">
      <c r="A48" s="31">
        <v>2</v>
      </c>
      <c r="B48" s="40" t="s">
        <v>80</v>
      </c>
      <c r="C48" s="31" t="s">
        <v>286</v>
      </c>
      <c r="D48" s="31" t="s">
        <v>2398</v>
      </c>
      <c r="E48" s="28" t="s">
        <v>2400</v>
      </c>
      <c r="F48" s="3" t="s">
        <v>234</v>
      </c>
      <c r="G48" s="3" t="s">
        <v>90</v>
      </c>
      <c r="H48" s="3" t="s">
        <v>88</v>
      </c>
      <c r="I48" s="21">
        <v>30.019510728166399</v>
      </c>
      <c r="J48" s="21">
        <v>76.851760969488893</v>
      </c>
      <c r="K48" s="21">
        <v>0.71457490000000001</v>
      </c>
      <c r="L48" s="3">
        <v>2016</v>
      </c>
      <c r="M48" s="3">
        <v>2016</v>
      </c>
      <c r="N48" s="3" t="s">
        <v>2276</v>
      </c>
      <c r="O48" s="3" t="s">
        <v>67</v>
      </c>
      <c r="P48" s="5" t="s">
        <v>5187</v>
      </c>
      <c r="Q48" s="3"/>
      <c r="U48" s="14"/>
    </row>
    <row r="49" spans="1:21">
      <c r="A49" s="31">
        <v>2</v>
      </c>
      <c r="B49" s="40" t="s">
        <v>80</v>
      </c>
      <c r="C49" s="31" t="s">
        <v>287</v>
      </c>
      <c r="D49" s="31" t="s">
        <v>2398</v>
      </c>
      <c r="E49" s="28" t="s">
        <v>2400</v>
      </c>
      <c r="F49" s="3" t="s">
        <v>235</v>
      </c>
      <c r="G49" s="3" t="s">
        <v>90</v>
      </c>
      <c r="H49" s="3" t="s">
        <v>88</v>
      </c>
      <c r="I49" s="21">
        <v>30.042620174605599</v>
      </c>
      <c r="J49" s="21">
        <v>76.851408101939498</v>
      </c>
      <c r="K49" s="21">
        <v>1.0866400000000001</v>
      </c>
      <c r="L49" s="3">
        <v>2016</v>
      </c>
      <c r="M49" s="3">
        <v>2016</v>
      </c>
      <c r="N49" s="3" t="s">
        <v>2276</v>
      </c>
      <c r="O49" s="3" t="s">
        <v>67</v>
      </c>
      <c r="P49" s="5" t="s">
        <v>5187</v>
      </c>
      <c r="Q49" s="3"/>
      <c r="U49" s="14"/>
    </row>
    <row r="50" spans="1:21">
      <c r="A50" s="31">
        <v>2</v>
      </c>
      <c r="B50" s="40" t="s">
        <v>80</v>
      </c>
      <c r="C50" s="31" t="s">
        <v>288</v>
      </c>
      <c r="D50" s="31" t="s">
        <v>2398</v>
      </c>
      <c r="E50" s="28" t="s">
        <v>2400</v>
      </c>
      <c r="F50" s="3" t="s">
        <v>236</v>
      </c>
      <c r="G50" s="3" t="s">
        <v>90</v>
      </c>
      <c r="H50" s="3" t="s">
        <v>88</v>
      </c>
      <c r="I50" s="21">
        <v>30.096675523739499</v>
      </c>
      <c r="J50" s="21">
        <v>76.801926868303198</v>
      </c>
      <c r="K50" s="21">
        <v>1.0364370000000001</v>
      </c>
      <c r="L50" s="3">
        <v>2016</v>
      </c>
      <c r="M50" s="3">
        <v>2016</v>
      </c>
      <c r="N50" s="3" t="s">
        <v>2276</v>
      </c>
      <c r="O50" s="3" t="s">
        <v>67</v>
      </c>
      <c r="P50" s="5" t="s">
        <v>5187</v>
      </c>
      <c r="Q50" s="3"/>
      <c r="U50" s="14"/>
    </row>
    <row r="51" spans="1:21">
      <c r="A51" s="31">
        <v>2</v>
      </c>
      <c r="B51" s="40" t="s">
        <v>80</v>
      </c>
      <c r="C51" s="31" t="s">
        <v>289</v>
      </c>
      <c r="D51" s="31" t="s">
        <v>2398</v>
      </c>
      <c r="E51" s="28" t="s">
        <v>2400</v>
      </c>
      <c r="F51" s="3" t="s">
        <v>237</v>
      </c>
      <c r="G51" s="3" t="s">
        <v>90</v>
      </c>
      <c r="H51" s="3" t="s">
        <v>88</v>
      </c>
      <c r="I51" s="21">
        <v>30.105812353328901</v>
      </c>
      <c r="J51" s="21">
        <v>76.937579425873295</v>
      </c>
      <c r="K51" s="21">
        <v>0.55222669999999996</v>
      </c>
      <c r="L51" s="3">
        <v>2016</v>
      </c>
      <c r="M51" s="3">
        <v>2016</v>
      </c>
      <c r="N51" s="3" t="s">
        <v>2276</v>
      </c>
      <c r="O51" s="3" t="s">
        <v>67</v>
      </c>
      <c r="P51" s="5" t="s">
        <v>5187</v>
      </c>
      <c r="Q51" s="3"/>
      <c r="U51" s="14"/>
    </row>
    <row r="52" spans="1:21">
      <c r="A52" s="31">
        <v>2</v>
      </c>
      <c r="B52" s="40" t="s">
        <v>80</v>
      </c>
      <c r="C52" s="31" t="s">
        <v>294</v>
      </c>
      <c r="D52" s="31" t="s">
        <v>2398</v>
      </c>
      <c r="E52" s="28" t="s">
        <v>2400</v>
      </c>
      <c r="F52" s="3" t="s">
        <v>238</v>
      </c>
      <c r="G52" s="3" t="s">
        <v>90</v>
      </c>
      <c r="H52" s="3" t="s">
        <v>88</v>
      </c>
      <c r="I52" s="21">
        <v>30.1472192622184</v>
      </c>
      <c r="J52" s="21">
        <v>76.946532169023897</v>
      </c>
      <c r="K52" s="21">
        <v>0.47206480000000001</v>
      </c>
      <c r="L52" s="3">
        <v>2016</v>
      </c>
      <c r="M52" s="3">
        <v>2016</v>
      </c>
      <c r="N52" s="3" t="s">
        <v>2276</v>
      </c>
      <c r="O52" s="3" t="s">
        <v>67</v>
      </c>
      <c r="P52" s="5" t="s">
        <v>5187</v>
      </c>
      <c r="Q52" s="3"/>
      <c r="U52" s="14"/>
    </row>
    <row r="53" spans="1:21">
      <c r="A53" s="31">
        <v>2</v>
      </c>
      <c r="B53" s="40" t="s">
        <v>80</v>
      </c>
      <c r="C53" s="31" t="s">
        <v>295</v>
      </c>
      <c r="D53" s="31" t="s">
        <v>2398</v>
      </c>
      <c r="E53" s="28" t="s">
        <v>2400</v>
      </c>
      <c r="F53" s="3" t="s">
        <v>239</v>
      </c>
      <c r="G53" s="3" t="s">
        <v>90</v>
      </c>
      <c r="H53" s="3" t="s">
        <v>88</v>
      </c>
      <c r="I53" s="21">
        <v>30.016530158192399</v>
      </c>
      <c r="J53" s="21">
        <v>76.942547862255296</v>
      </c>
      <c r="K53" s="21">
        <v>0.70850199999999997</v>
      </c>
      <c r="L53" s="3">
        <v>2016</v>
      </c>
      <c r="M53" s="3">
        <v>2016</v>
      </c>
      <c r="N53" s="3" t="s">
        <v>2276</v>
      </c>
      <c r="O53" s="3" t="s">
        <v>67</v>
      </c>
      <c r="P53" s="5" t="s">
        <v>5187</v>
      </c>
      <c r="Q53" s="3"/>
      <c r="U53" s="14"/>
    </row>
    <row r="54" spans="1:21">
      <c r="A54" s="31">
        <v>2</v>
      </c>
      <c r="B54" s="40" t="s">
        <v>80</v>
      </c>
      <c r="C54" s="31" t="s">
        <v>296</v>
      </c>
      <c r="D54" s="31" t="s">
        <v>2398</v>
      </c>
      <c r="E54" s="28" t="s">
        <v>2400</v>
      </c>
      <c r="F54" s="3" t="s">
        <v>240</v>
      </c>
      <c r="G54" s="3" t="s">
        <v>90</v>
      </c>
      <c r="H54" s="3" t="s">
        <v>88</v>
      </c>
      <c r="I54" s="21">
        <v>29.023185012030201</v>
      </c>
      <c r="J54" s="21">
        <v>77.081907496663803</v>
      </c>
      <c r="K54" s="21">
        <v>0.38421050000000001</v>
      </c>
      <c r="L54" s="3">
        <v>2016</v>
      </c>
      <c r="M54" s="3">
        <v>2016</v>
      </c>
      <c r="N54" s="3" t="s">
        <v>2276</v>
      </c>
      <c r="O54" s="3" t="s">
        <v>67</v>
      </c>
      <c r="P54" s="5" t="s">
        <v>5187</v>
      </c>
      <c r="Q54" s="3"/>
      <c r="U54" s="14"/>
    </row>
    <row r="55" spans="1:21">
      <c r="A55" s="31">
        <v>2</v>
      </c>
      <c r="B55" s="40" t="s">
        <v>80</v>
      </c>
      <c r="C55" s="31" t="s">
        <v>297</v>
      </c>
      <c r="D55" s="31" t="s">
        <v>2398</v>
      </c>
      <c r="E55" s="28" t="s">
        <v>2400</v>
      </c>
      <c r="F55" s="3" t="s">
        <v>241</v>
      </c>
      <c r="G55" s="3" t="s">
        <v>90</v>
      </c>
      <c r="H55" s="3" t="s">
        <v>88</v>
      </c>
      <c r="I55" s="21">
        <v>29.027438339907601</v>
      </c>
      <c r="J55" s="21">
        <v>77.1348024006072</v>
      </c>
      <c r="K55" s="21">
        <v>0.93522269999999996</v>
      </c>
      <c r="L55" s="3">
        <v>2016</v>
      </c>
      <c r="M55" s="3">
        <v>2016</v>
      </c>
      <c r="N55" s="3" t="s">
        <v>2276</v>
      </c>
      <c r="O55" s="3" t="s">
        <v>67</v>
      </c>
      <c r="P55" s="5" t="s">
        <v>5187</v>
      </c>
      <c r="Q55" s="3"/>
      <c r="U55" s="14"/>
    </row>
    <row r="56" spans="1:21">
      <c r="A56" s="31">
        <v>2</v>
      </c>
      <c r="B56" s="40" t="s">
        <v>80</v>
      </c>
      <c r="C56" s="31" t="s">
        <v>298</v>
      </c>
      <c r="D56" s="31" t="s">
        <v>2398</v>
      </c>
      <c r="E56" s="28" t="s">
        <v>2400</v>
      </c>
      <c r="F56" s="3" t="s">
        <v>242</v>
      </c>
      <c r="G56" s="3" t="s">
        <v>90</v>
      </c>
      <c r="H56" s="3" t="s">
        <v>88</v>
      </c>
      <c r="I56" s="21">
        <v>28.989687371392002</v>
      </c>
      <c r="J56" s="21">
        <v>77.159592757102004</v>
      </c>
      <c r="K56" s="21">
        <v>0.77165989999999995</v>
      </c>
      <c r="L56" s="3">
        <v>2016</v>
      </c>
      <c r="M56" s="3">
        <v>2016</v>
      </c>
      <c r="N56" s="3" t="s">
        <v>2276</v>
      </c>
      <c r="O56" s="3" t="s">
        <v>67</v>
      </c>
      <c r="P56" s="5" t="s">
        <v>5187</v>
      </c>
      <c r="Q56" s="3"/>
      <c r="U56" s="14"/>
    </row>
    <row r="57" spans="1:21">
      <c r="A57" s="31">
        <v>2</v>
      </c>
      <c r="B57" s="40" t="s">
        <v>80</v>
      </c>
      <c r="C57" s="31" t="s">
        <v>299</v>
      </c>
      <c r="D57" s="31" t="s">
        <v>2398</v>
      </c>
      <c r="E57" s="28" t="s">
        <v>2400</v>
      </c>
      <c r="F57" s="3" t="s">
        <v>243</v>
      </c>
      <c r="G57" s="3" t="s">
        <v>90</v>
      </c>
      <c r="H57" s="3" t="s">
        <v>88</v>
      </c>
      <c r="I57" s="21">
        <v>28.9781192795352</v>
      </c>
      <c r="J57" s="21">
        <v>77.176413881359593</v>
      </c>
      <c r="K57" s="21">
        <v>0.89959509999999998</v>
      </c>
      <c r="L57" s="3">
        <v>2016</v>
      </c>
      <c r="M57" s="3">
        <v>2016</v>
      </c>
      <c r="N57" s="3" t="s">
        <v>2276</v>
      </c>
      <c r="O57" s="3" t="s">
        <v>67</v>
      </c>
      <c r="P57" s="5" t="s">
        <v>5187</v>
      </c>
      <c r="Q57" s="3"/>
      <c r="U57" s="14"/>
    </row>
    <row r="58" spans="1:21">
      <c r="A58" s="31">
        <v>2</v>
      </c>
      <c r="B58" s="40" t="s">
        <v>80</v>
      </c>
      <c r="C58" s="31" t="s">
        <v>300</v>
      </c>
      <c r="D58" s="31" t="s">
        <v>2398</v>
      </c>
      <c r="E58" s="28" t="s">
        <v>2400</v>
      </c>
      <c r="F58" s="3" t="s">
        <v>244</v>
      </c>
      <c r="G58" s="3" t="s">
        <v>90</v>
      </c>
      <c r="H58" s="3" t="s">
        <v>88</v>
      </c>
      <c r="I58" s="21">
        <v>28.928848618112099</v>
      </c>
      <c r="J58" s="21">
        <v>77.150910508035807</v>
      </c>
      <c r="K58" s="21">
        <v>8.9878540000000007E-2</v>
      </c>
      <c r="L58" s="3">
        <v>2016</v>
      </c>
      <c r="M58" s="3">
        <v>2016</v>
      </c>
      <c r="N58" s="3" t="s">
        <v>2276</v>
      </c>
      <c r="O58" s="3" t="s">
        <v>67</v>
      </c>
      <c r="P58" s="5" t="s">
        <v>5187</v>
      </c>
      <c r="Q58" s="3"/>
      <c r="U58" s="14"/>
    </row>
    <row r="59" spans="1:21">
      <c r="A59" s="31">
        <v>2</v>
      </c>
      <c r="B59" s="40" t="s">
        <v>80</v>
      </c>
      <c r="C59" s="31" t="s">
        <v>301</v>
      </c>
      <c r="D59" s="31" t="s">
        <v>2398</v>
      </c>
      <c r="E59" s="28" t="s">
        <v>2400</v>
      </c>
      <c r="F59" s="3" t="s">
        <v>245</v>
      </c>
      <c r="G59" s="3" t="s">
        <v>90</v>
      </c>
      <c r="H59" s="3" t="s">
        <v>88</v>
      </c>
      <c r="I59" s="21">
        <v>29.610022318786001</v>
      </c>
      <c r="J59" s="21">
        <v>75.486159805774506</v>
      </c>
      <c r="K59" s="21">
        <v>0.39878540000000001</v>
      </c>
      <c r="L59" s="3">
        <v>2016</v>
      </c>
      <c r="M59" s="3">
        <v>2016</v>
      </c>
      <c r="N59" s="3" t="s">
        <v>2276</v>
      </c>
      <c r="O59" s="3" t="s">
        <v>67</v>
      </c>
      <c r="P59" s="5" t="s">
        <v>5187</v>
      </c>
      <c r="Q59" s="3"/>
      <c r="U59" s="14"/>
    </row>
    <row r="60" spans="1:21">
      <c r="A60" s="31">
        <v>2</v>
      </c>
      <c r="B60" s="40" t="s">
        <v>80</v>
      </c>
      <c r="C60" s="31" t="s">
        <v>302</v>
      </c>
      <c r="D60" s="31" t="s">
        <v>2398</v>
      </c>
      <c r="E60" s="28" t="s">
        <v>2400</v>
      </c>
      <c r="F60" s="3" t="s">
        <v>246</v>
      </c>
      <c r="G60" s="3" t="s">
        <v>90</v>
      </c>
      <c r="H60" s="3" t="s">
        <v>88</v>
      </c>
      <c r="I60" s="21">
        <v>29.619918834645201</v>
      </c>
      <c r="J60" s="21">
        <v>75.647372967060605</v>
      </c>
      <c r="K60" s="21">
        <v>0.38866400000000001</v>
      </c>
      <c r="L60" s="3">
        <v>2016</v>
      </c>
      <c r="M60" s="3">
        <v>2016</v>
      </c>
      <c r="N60" s="3" t="s">
        <v>2276</v>
      </c>
      <c r="O60" s="3" t="s">
        <v>67</v>
      </c>
      <c r="P60" s="5" t="s">
        <v>5187</v>
      </c>
      <c r="Q60" s="3"/>
      <c r="U60" s="14"/>
    </row>
    <row r="61" spans="1:21">
      <c r="A61" s="31">
        <v>2</v>
      </c>
      <c r="B61" s="40" t="s">
        <v>80</v>
      </c>
      <c r="C61" s="31" t="s">
        <v>303</v>
      </c>
      <c r="D61" s="31" t="s">
        <v>2398</v>
      </c>
      <c r="E61" s="28" t="s">
        <v>2400</v>
      </c>
      <c r="F61" s="3" t="s">
        <v>247</v>
      </c>
      <c r="G61" s="3" t="s">
        <v>90</v>
      </c>
      <c r="H61" s="3" t="s">
        <v>88</v>
      </c>
      <c r="I61" s="21">
        <v>29.598302799730298</v>
      </c>
      <c r="J61" s="21">
        <v>75.5832721824207</v>
      </c>
      <c r="K61" s="21">
        <v>0.44534410000000002</v>
      </c>
      <c r="L61" s="3">
        <v>2016</v>
      </c>
      <c r="M61" s="3">
        <v>2016</v>
      </c>
      <c r="N61" s="3" t="s">
        <v>2276</v>
      </c>
      <c r="O61" s="3" t="s">
        <v>67</v>
      </c>
      <c r="P61" s="5" t="s">
        <v>5187</v>
      </c>
      <c r="Q61" s="3"/>
      <c r="U61" s="14"/>
    </row>
    <row r="62" spans="1:21">
      <c r="A62" s="31">
        <v>2</v>
      </c>
      <c r="B62" s="40" t="s">
        <v>80</v>
      </c>
      <c r="C62" s="31" t="s">
        <v>304</v>
      </c>
      <c r="D62" s="31" t="s">
        <v>2398</v>
      </c>
      <c r="E62" s="28" t="s">
        <v>2400</v>
      </c>
      <c r="F62" s="3" t="s">
        <v>248</v>
      </c>
      <c r="G62" s="3" t="s">
        <v>90</v>
      </c>
      <c r="H62" s="3" t="s">
        <v>88</v>
      </c>
      <c r="I62" s="21">
        <v>29.431641992700701</v>
      </c>
      <c r="J62" s="21">
        <v>75.656888245791507</v>
      </c>
      <c r="K62" s="21">
        <v>0.66194330000000001</v>
      </c>
      <c r="L62" s="3">
        <v>2016</v>
      </c>
      <c r="M62" s="3">
        <v>2016</v>
      </c>
      <c r="N62" s="3" t="s">
        <v>2276</v>
      </c>
      <c r="O62" s="3" t="s">
        <v>67</v>
      </c>
      <c r="P62" s="5" t="s">
        <v>5187</v>
      </c>
      <c r="Q62" s="3"/>
      <c r="U62" s="14"/>
    </row>
    <row r="63" spans="1:21">
      <c r="A63" s="31">
        <v>2</v>
      </c>
      <c r="B63" s="40" t="s">
        <v>80</v>
      </c>
      <c r="C63" s="31" t="s">
        <v>305</v>
      </c>
      <c r="D63" s="31" t="s">
        <v>2398</v>
      </c>
      <c r="E63" s="28" t="s">
        <v>2400</v>
      </c>
      <c r="F63" s="3" t="s">
        <v>249</v>
      </c>
      <c r="G63" s="3" t="s">
        <v>90</v>
      </c>
      <c r="H63" s="3" t="s">
        <v>88</v>
      </c>
      <c r="I63" s="21">
        <v>29.569580444512201</v>
      </c>
      <c r="J63" s="21">
        <v>75.6609874166151</v>
      </c>
      <c r="K63" s="21">
        <v>0.34574899999999997</v>
      </c>
      <c r="L63" s="3">
        <v>2016</v>
      </c>
      <c r="M63" s="3">
        <v>2016</v>
      </c>
      <c r="N63" s="3" t="s">
        <v>2276</v>
      </c>
      <c r="O63" s="3" t="s">
        <v>67</v>
      </c>
      <c r="P63" s="5" t="s">
        <v>5187</v>
      </c>
      <c r="Q63" s="3"/>
      <c r="U63" s="14"/>
    </row>
    <row r="64" spans="1:21">
      <c r="A64" s="31">
        <v>2</v>
      </c>
      <c r="B64" s="40" t="s">
        <v>80</v>
      </c>
      <c r="C64" s="31" t="s">
        <v>306</v>
      </c>
      <c r="D64" s="31" t="s">
        <v>2398</v>
      </c>
      <c r="E64" s="28" t="s">
        <v>2400</v>
      </c>
      <c r="F64" s="3" t="s">
        <v>250</v>
      </c>
      <c r="G64" s="3" t="s">
        <v>90</v>
      </c>
      <c r="H64" s="3" t="s">
        <v>88</v>
      </c>
      <c r="I64" s="21">
        <v>29.555842899866398</v>
      </c>
      <c r="J64" s="21">
        <v>75.502049496546803</v>
      </c>
      <c r="K64" s="21">
        <v>0.41295549999999998</v>
      </c>
      <c r="L64" s="3">
        <v>2016</v>
      </c>
      <c r="M64" s="3">
        <v>2016</v>
      </c>
      <c r="N64" s="3" t="s">
        <v>2276</v>
      </c>
      <c r="O64" s="3" t="s">
        <v>67</v>
      </c>
      <c r="P64" s="5" t="s">
        <v>5187</v>
      </c>
      <c r="Q64" s="3"/>
      <c r="U64" s="14"/>
    </row>
    <row r="65" spans="1:21">
      <c r="A65" s="31">
        <v>2</v>
      </c>
      <c r="B65" s="40" t="s">
        <v>80</v>
      </c>
      <c r="C65" s="31" t="s">
        <v>307</v>
      </c>
      <c r="D65" s="31" t="s">
        <v>2398</v>
      </c>
      <c r="E65" s="28" t="s">
        <v>2400</v>
      </c>
      <c r="F65" s="3" t="s">
        <v>251</v>
      </c>
      <c r="G65" s="3" t="s">
        <v>90</v>
      </c>
      <c r="H65" s="3" t="s">
        <v>88</v>
      </c>
      <c r="I65" s="21">
        <v>29.637913812540798</v>
      </c>
      <c r="J65" s="21">
        <v>75.433375978951503</v>
      </c>
      <c r="K65" s="21">
        <v>1.23583</v>
      </c>
      <c r="L65" s="3">
        <v>2016</v>
      </c>
      <c r="M65" s="3">
        <v>2016</v>
      </c>
      <c r="N65" s="3" t="s">
        <v>2276</v>
      </c>
      <c r="O65" s="3" t="s">
        <v>67</v>
      </c>
      <c r="P65" s="5" t="s">
        <v>5187</v>
      </c>
      <c r="Q65" s="3"/>
      <c r="U65" s="14"/>
    </row>
    <row r="66" spans="1:21">
      <c r="A66" s="31">
        <v>2</v>
      </c>
      <c r="B66" s="40" t="s">
        <v>80</v>
      </c>
      <c r="C66" s="31" t="s">
        <v>308</v>
      </c>
      <c r="D66" s="31" t="s">
        <v>2398</v>
      </c>
      <c r="E66" s="28" t="s">
        <v>2400</v>
      </c>
      <c r="F66" s="3" t="s">
        <v>252</v>
      </c>
      <c r="G66" s="3" t="s">
        <v>90</v>
      </c>
      <c r="H66" s="3" t="s">
        <v>88</v>
      </c>
      <c r="I66" s="21">
        <v>29.591754128692799</v>
      </c>
      <c r="J66" s="21">
        <v>75.327187445953001</v>
      </c>
      <c r="K66" s="21">
        <v>1.1052630000000001</v>
      </c>
      <c r="L66" s="3">
        <v>2016</v>
      </c>
      <c r="M66" s="3">
        <v>2016</v>
      </c>
      <c r="N66" s="3" t="s">
        <v>2276</v>
      </c>
      <c r="O66" s="3" t="s">
        <v>67</v>
      </c>
      <c r="P66" s="5" t="s">
        <v>5187</v>
      </c>
      <c r="Q66" s="3"/>
      <c r="U66" s="14"/>
    </row>
    <row r="67" spans="1:21">
      <c r="A67" s="31">
        <v>2</v>
      </c>
      <c r="B67" s="40" t="s">
        <v>80</v>
      </c>
      <c r="C67" s="31" t="s">
        <v>309</v>
      </c>
      <c r="D67" s="31" t="s">
        <v>2398</v>
      </c>
      <c r="E67" s="28" t="s">
        <v>2400</v>
      </c>
      <c r="F67" s="3" t="s">
        <v>253</v>
      </c>
      <c r="G67" s="3" t="s">
        <v>90</v>
      </c>
      <c r="H67" s="3" t="s">
        <v>88</v>
      </c>
      <c r="I67" s="21">
        <v>29.445284226812699</v>
      </c>
      <c r="J67" s="21">
        <v>75.356791152061803</v>
      </c>
      <c r="K67" s="21">
        <v>0.80323889999999998</v>
      </c>
      <c r="L67" s="3">
        <v>2016</v>
      </c>
      <c r="M67" s="3">
        <v>2016</v>
      </c>
      <c r="N67" s="3" t="s">
        <v>2276</v>
      </c>
      <c r="O67" s="3" t="s">
        <v>67</v>
      </c>
      <c r="P67" s="5" t="s">
        <v>5187</v>
      </c>
      <c r="Q67" s="3"/>
      <c r="U67" s="14"/>
    </row>
    <row r="68" spans="1:21">
      <c r="A68" s="31">
        <v>2</v>
      </c>
      <c r="B68" s="40" t="s">
        <v>80</v>
      </c>
      <c r="C68" s="31" t="s">
        <v>310</v>
      </c>
      <c r="D68" s="31" t="s">
        <v>2398</v>
      </c>
      <c r="E68" s="28" t="s">
        <v>2400</v>
      </c>
      <c r="F68" s="3" t="s">
        <v>254</v>
      </c>
      <c r="G68" s="3" t="s">
        <v>90</v>
      </c>
      <c r="H68" s="3" t="s">
        <v>88</v>
      </c>
      <c r="I68" s="21">
        <v>29.393440711273499</v>
      </c>
      <c r="J68" s="21">
        <v>75.457549568664604</v>
      </c>
      <c r="K68" s="21">
        <v>0.92712550000000005</v>
      </c>
      <c r="L68" s="3">
        <v>2016</v>
      </c>
      <c r="M68" s="3">
        <v>2016</v>
      </c>
      <c r="N68" s="3" t="s">
        <v>2276</v>
      </c>
      <c r="O68" s="3" t="s">
        <v>67</v>
      </c>
      <c r="P68" s="5" t="s">
        <v>5187</v>
      </c>
      <c r="Q68" s="3"/>
      <c r="U68" s="14"/>
    </row>
    <row r="69" spans="1:21">
      <c r="A69" s="31">
        <v>2</v>
      </c>
      <c r="B69" s="40" t="s">
        <v>80</v>
      </c>
      <c r="C69" s="31" t="s">
        <v>311</v>
      </c>
      <c r="D69" s="31" t="s">
        <v>2398</v>
      </c>
      <c r="E69" s="28" t="s">
        <v>2400</v>
      </c>
      <c r="F69" s="3" t="s">
        <v>255</v>
      </c>
      <c r="G69" s="3" t="s">
        <v>90</v>
      </c>
      <c r="H69" s="3" t="s">
        <v>88</v>
      </c>
      <c r="I69" s="21">
        <v>29.494263674187</v>
      </c>
      <c r="J69" s="21">
        <v>75.2158340909304</v>
      </c>
      <c r="K69" s="21">
        <v>1.234413</v>
      </c>
      <c r="L69" s="3">
        <v>2016</v>
      </c>
      <c r="M69" s="3">
        <v>2016</v>
      </c>
      <c r="N69" s="3" t="s">
        <v>2276</v>
      </c>
      <c r="O69" s="3" t="s">
        <v>67</v>
      </c>
      <c r="P69" s="5" t="s">
        <v>5187</v>
      </c>
      <c r="Q69" s="3"/>
      <c r="U69" s="14"/>
    </row>
    <row r="70" spans="1:21">
      <c r="A70" s="31">
        <v>2</v>
      </c>
      <c r="B70" s="40" t="s">
        <v>80</v>
      </c>
      <c r="C70" s="31" t="s">
        <v>312</v>
      </c>
      <c r="D70" s="31" t="s">
        <v>2398</v>
      </c>
      <c r="E70" s="28" t="s">
        <v>2400</v>
      </c>
      <c r="F70" s="3" t="s">
        <v>256</v>
      </c>
      <c r="G70" s="3" t="s">
        <v>90</v>
      </c>
      <c r="H70" s="3" t="s">
        <v>88</v>
      </c>
      <c r="I70" s="21">
        <v>29.439847867511698</v>
      </c>
      <c r="J70" s="21">
        <v>75.134312690372596</v>
      </c>
      <c r="K70" s="21">
        <v>1.3076920000000001</v>
      </c>
      <c r="L70" s="3">
        <v>2016</v>
      </c>
      <c r="M70" s="3">
        <v>2016</v>
      </c>
      <c r="N70" s="3" t="s">
        <v>2276</v>
      </c>
      <c r="O70" s="3" t="s">
        <v>67</v>
      </c>
      <c r="P70" s="5" t="s">
        <v>5187</v>
      </c>
      <c r="Q70" s="3"/>
      <c r="U70" s="14"/>
    </row>
    <row r="71" spans="1:21">
      <c r="A71" s="31">
        <v>3</v>
      </c>
      <c r="B71" s="40" t="s">
        <v>93</v>
      </c>
      <c r="C71" s="3" t="s">
        <v>94</v>
      </c>
      <c r="D71" s="31" t="s">
        <v>2398</v>
      </c>
      <c r="E71" s="28" t="s">
        <v>2399</v>
      </c>
      <c r="F71" s="33" t="s">
        <v>1255</v>
      </c>
      <c r="G71" s="3" t="s">
        <v>87</v>
      </c>
      <c r="H71" s="3" t="s">
        <v>88</v>
      </c>
      <c r="I71" s="21">
        <v>30.153421300000002</v>
      </c>
      <c r="J71" s="21">
        <v>76.276552699999996</v>
      </c>
      <c r="K71" s="21" t="s">
        <v>2276</v>
      </c>
      <c r="L71" s="3">
        <v>2009</v>
      </c>
      <c r="M71" s="3">
        <v>2009</v>
      </c>
      <c r="N71" s="3" t="s">
        <v>2276</v>
      </c>
      <c r="O71" s="3" t="s">
        <v>67</v>
      </c>
      <c r="P71" s="5" t="s">
        <v>5187</v>
      </c>
      <c r="Q71" s="3"/>
      <c r="U71" s="14"/>
    </row>
    <row r="72" spans="1:21">
      <c r="A72" s="31">
        <v>3</v>
      </c>
      <c r="B72" s="40" t="s">
        <v>93</v>
      </c>
      <c r="C72" s="3" t="s">
        <v>1253</v>
      </c>
      <c r="D72" s="31" t="s">
        <v>2398</v>
      </c>
      <c r="E72" s="28" t="s">
        <v>2399</v>
      </c>
      <c r="F72" s="3" t="s">
        <v>1256</v>
      </c>
      <c r="G72" s="3" t="s">
        <v>87</v>
      </c>
      <c r="H72" s="3" t="s">
        <v>88</v>
      </c>
      <c r="I72" s="21">
        <v>30.421217200000001</v>
      </c>
      <c r="J72" s="21">
        <v>76.255839300000005</v>
      </c>
      <c r="K72" s="21" t="s">
        <v>2276</v>
      </c>
      <c r="L72" s="3">
        <v>2009</v>
      </c>
      <c r="M72" s="3">
        <v>2009</v>
      </c>
      <c r="N72" s="3" t="s">
        <v>2276</v>
      </c>
      <c r="O72" s="3" t="s">
        <v>67</v>
      </c>
      <c r="P72" s="5" t="s">
        <v>5187</v>
      </c>
      <c r="Q72" s="3"/>
      <c r="U72" s="14"/>
    </row>
    <row r="73" spans="1:21">
      <c r="A73" s="31">
        <v>3</v>
      </c>
      <c r="B73" s="40" t="s">
        <v>93</v>
      </c>
      <c r="C73" s="3" t="s">
        <v>1254</v>
      </c>
      <c r="D73" s="31" t="s">
        <v>2398</v>
      </c>
      <c r="E73" s="28" t="s">
        <v>2399</v>
      </c>
      <c r="F73" s="3" t="s">
        <v>1293</v>
      </c>
      <c r="G73" s="3" t="s">
        <v>87</v>
      </c>
      <c r="H73" s="3" t="s">
        <v>88</v>
      </c>
      <c r="I73" s="21">
        <v>30.420780100000002</v>
      </c>
      <c r="J73" s="21">
        <v>76.291645099999997</v>
      </c>
      <c r="K73" s="21" t="s">
        <v>2276</v>
      </c>
      <c r="L73" s="3">
        <v>2009</v>
      </c>
      <c r="M73" s="3">
        <v>2009</v>
      </c>
      <c r="N73" s="3" t="s">
        <v>2276</v>
      </c>
      <c r="O73" s="3" t="s">
        <v>67</v>
      </c>
      <c r="P73" s="5" t="s">
        <v>5187</v>
      </c>
      <c r="Q73" s="4"/>
      <c r="U73" s="14"/>
    </row>
    <row r="74" spans="1:21">
      <c r="A74" s="31">
        <v>4</v>
      </c>
      <c r="B74" s="40" t="s">
        <v>99</v>
      </c>
      <c r="C74" s="3" t="s">
        <v>98</v>
      </c>
      <c r="D74" s="31" t="s">
        <v>2398</v>
      </c>
      <c r="E74" s="28" t="s">
        <v>2399</v>
      </c>
      <c r="F74" s="3" t="s">
        <v>1282</v>
      </c>
      <c r="G74" s="3" t="s">
        <v>87</v>
      </c>
      <c r="H74" s="3" t="s">
        <v>88</v>
      </c>
      <c r="I74" s="21">
        <v>31.633544199999999</v>
      </c>
      <c r="J74" s="21">
        <v>74.870120299999996</v>
      </c>
      <c r="K74" s="21" t="s">
        <v>2276</v>
      </c>
      <c r="L74" s="3">
        <v>1996</v>
      </c>
      <c r="M74" s="3">
        <v>1996</v>
      </c>
      <c r="N74" s="3" t="s">
        <v>2276</v>
      </c>
      <c r="O74" s="3" t="s">
        <v>67</v>
      </c>
      <c r="P74" s="5" t="s">
        <v>5187</v>
      </c>
      <c r="Q74" s="4"/>
      <c r="U74" s="14"/>
    </row>
    <row r="75" spans="1:21">
      <c r="A75" s="31">
        <v>4</v>
      </c>
      <c r="B75" s="40" t="s">
        <v>99</v>
      </c>
      <c r="C75" s="3" t="s">
        <v>1272</v>
      </c>
      <c r="D75" s="31" t="s">
        <v>2398</v>
      </c>
      <c r="E75" s="28" t="s">
        <v>2399</v>
      </c>
      <c r="F75" s="3" t="s">
        <v>1283</v>
      </c>
      <c r="G75" s="3" t="s">
        <v>87</v>
      </c>
      <c r="H75" s="3" t="s">
        <v>88</v>
      </c>
      <c r="I75" s="21">
        <v>30.2087702</v>
      </c>
      <c r="J75" s="21">
        <v>74.958686900000004</v>
      </c>
      <c r="K75" s="21" t="s">
        <v>2276</v>
      </c>
      <c r="L75" s="3">
        <v>1996</v>
      </c>
      <c r="M75" s="3">
        <v>1996</v>
      </c>
      <c r="N75" s="3" t="s">
        <v>2276</v>
      </c>
      <c r="O75" s="3" t="s">
        <v>67</v>
      </c>
      <c r="P75" s="5" t="s">
        <v>5187</v>
      </c>
      <c r="Q75" s="4"/>
      <c r="U75" s="14"/>
    </row>
    <row r="76" spans="1:21">
      <c r="A76" s="31">
        <v>4</v>
      </c>
      <c r="B76" s="40" t="s">
        <v>99</v>
      </c>
      <c r="C76" s="3" t="s">
        <v>1273</v>
      </c>
      <c r="D76" s="31" t="s">
        <v>2398</v>
      </c>
      <c r="E76" s="28" t="s">
        <v>2399</v>
      </c>
      <c r="F76" s="3" t="s">
        <v>1284</v>
      </c>
      <c r="G76" s="3" t="s">
        <v>87</v>
      </c>
      <c r="H76" s="3" t="s">
        <v>88</v>
      </c>
      <c r="I76" s="21">
        <v>30.599855000000002</v>
      </c>
      <c r="J76" s="21">
        <v>74.762310099999993</v>
      </c>
      <c r="K76" s="21" t="s">
        <v>2276</v>
      </c>
      <c r="L76" s="3">
        <v>1996</v>
      </c>
      <c r="M76" s="3">
        <v>1996</v>
      </c>
      <c r="N76" s="3" t="s">
        <v>2276</v>
      </c>
      <c r="O76" s="3" t="s">
        <v>67</v>
      </c>
      <c r="P76" s="5" t="s">
        <v>5187</v>
      </c>
      <c r="Q76" s="4"/>
      <c r="U76" s="14"/>
    </row>
    <row r="77" spans="1:21">
      <c r="A77" s="31">
        <v>4</v>
      </c>
      <c r="B77" s="40" t="s">
        <v>99</v>
      </c>
      <c r="C77" s="3" t="s">
        <v>1274</v>
      </c>
      <c r="D77" s="31" t="s">
        <v>2398</v>
      </c>
      <c r="E77" s="28" t="s">
        <v>2399</v>
      </c>
      <c r="F77" s="3" t="s">
        <v>1285</v>
      </c>
      <c r="G77" s="3" t="s">
        <v>87</v>
      </c>
      <c r="H77" s="3" t="s">
        <v>88</v>
      </c>
      <c r="I77" s="21">
        <v>30.652760000000001</v>
      </c>
      <c r="J77" s="21">
        <v>76.355230000000006</v>
      </c>
      <c r="K77" s="21" t="s">
        <v>2276</v>
      </c>
      <c r="L77" s="3">
        <v>1996</v>
      </c>
      <c r="M77" s="3">
        <v>1996</v>
      </c>
      <c r="N77" s="3" t="s">
        <v>2276</v>
      </c>
      <c r="O77" s="3" t="s">
        <v>67</v>
      </c>
      <c r="P77" s="5" t="s">
        <v>5187</v>
      </c>
      <c r="Q77" s="4"/>
      <c r="U77" s="14"/>
    </row>
    <row r="78" spans="1:21">
      <c r="A78" s="31">
        <v>4</v>
      </c>
      <c r="B78" s="40" t="s">
        <v>99</v>
      </c>
      <c r="C78" s="3" t="s">
        <v>1275</v>
      </c>
      <c r="D78" s="31" t="s">
        <v>2398</v>
      </c>
      <c r="E78" s="28" t="s">
        <v>2399</v>
      </c>
      <c r="F78" s="3" t="s">
        <v>1286</v>
      </c>
      <c r="G78" s="3" t="s">
        <v>87</v>
      </c>
      <c r="H78" s="3" t="s">
        <v>88</v>
      </c>
      <c r="I78" s="21">
        <v>30.931942200000002</v>
      </c>
      <c r="J78" s="21">
        <v>74.624271300000004</v>
      </c>
      <c r="K78" s="21" t="s">
        <v>2276</v>
      </c>
      <c r="L78" s="3">
        <v>1996</v>
      </c>
      <c r="M78" s="3">
        <v>1996</v>
      </c>
      <c r="N78" s="3" t="s">
        <v>2276</v>
      </c>
      <c r="O78" s="3" t="s">
        <v>67</v>
      </c>
      <c r="P78" s="5" t="s">
        <v>5187</v>
      </c>
      <c r="Q78" s="4"/>
      <c r="U78" s="14"/>
    </row>
    <row r="79" spans="1:21">
      <c r="A79" s="31">
        <v>4</v>
      </c>
      <c r="B79" s="40" t="s">
        <v>99</v>
      </c>
      <c r="C79" s="3" t="s">
        <v>1276</v>
      </c>
      <c r="D79" s="31" t="s">
        <v>2398</v>
      </c>
      <c r="E79" s="28" t="s">
        <v>2399</v>
      </c>
      <c r="F79" s="3" t="s">
        <v>1287</v>
      </c>
      <c r="G79" s="3" t="s">
        <v>87</v>
      </c>
      <c r="H79" s="3" t="s">
        <v>88</v>
      </c>
      <c r="I79" s="21">
        <v>32.042656999999998</v>
      </c>
      <c r="J79" s="21">
        <v>75.408415599999998</v>
      </c>
      <c r="K79" s="21" t="s">
        <v>2276</v>
      </c>
      <c r="L79" s="3">
        <v>1996</v>
      </c>
      <c r="M79" s="3">
        <v>1996</v>
      </c>
      <c r="N79" s="3" t="s">
        <v>2276</v>
      </c>
      <c r="O79" s="3" t="s">
        <v>67</v>
      </c>
      <c r="P79" s="5" t="s">
        <v>5187</v>
      </c>
      <c r="Q79" s="4"/>
      <c r="U79" s="14"/>
    </row>
    <row r="80" spans="1:21">
      <c r="A80" s="31">
        <v>4</v>
      </c>
      <c r="B80" s="40" t="s">
        <v>99</v>
      </c>
      <c r="C80" s="3" t="s">
        <v>1277</v>
      </c>
      <c r="D80" s="31" t="s">
        <v>2398</v>
      </c>
      <c r="E80" s="28" t="s">
        <v>2399</v>
      </c>
      <c r="F80" s="33" t="s">
        <v>1288</v>
      </c>
      <c r="G80" s="3" t="s">
        <v>87</v>
      </c>
      <c r="H80" s="3" t="s">
        <v>88</v>
      </c>
      <c r="I80" s="21">
        <v>31.322397800000001</v>
      </c>
      <c r="J80" s="21">
        <v>75.573419299999998</v>
      </c>
      <c r="K80" s="21" t="s">
        <v>2276</v>
      </c>
      <c r="L80" s="3">
        <v>1996</v>
      </c>
      <c r="M80" s="3">
        <v>1996</v>
      </c>
      <c r="N80" s="3" t="s">
        <v>2276</v>
      </c>
      <c r="O80" s="3" t="s">
        <v>67</v>
      </c>
      <c r="P80" s="5" t="s">
        <v>5187</v>
      </c>
      <c r="Q80" s="3"/>
      <c r="U80" s="14"/>
    </row>
    <row r="81" spans="1:21">
      <c r="A81" s="31">
        <v>4</v>
      </c>
      <c r="B81" s="40" t="s">
        <v>99</v>
      </c>
      <c r="C81" s="3" t="s">
        <v>1278</v>
      </c>
      <c r="D81" s="31" t="s">
        <v>2398</v>
      </c>
      <c r="E81" s="28" t="s">
        <v>2399</v>
      </c>
      <c r="F81" s="3" t="s">
        <v>1289</v>
      </c>
      <c r="G81" s="3" t="s">
        <v>87</v>
      </c>
      <c r="H81" s="3" t="s">
        <v>88</v>
      </c>
      <c r="I81" s="21">
        <v>31.375614800000001</v>
      </c>
      <c r="J81" s="21">
        <v>75.391874400000006</v>
      </c>
      <c r="K81" s="21" t="s">
        <v>2276</v>
      </c>
      <c r="L81" s="3">
        <v>1996</v>
      </c>
      <c r="M81" s="3">
        <v>1996</v>
      </c>
      <c r="N81" s="3" t="s">
        <v>2276</v>
      </c>
      <c r="O81" s="3" t="s">
        <v>67</v>
      </c>
      <c r="P81" s="5" t="s">
        <v>5187</v>
      </c>
      <c r="Q81" s="3"/>
      <c r="U81" s="14"/>
    </row>
    <row r="82" spans="1:21">
      <c r="A82" s="31">
        <v>4</v>
      </c>
      <c r="B82" s="40" t="s">
        <v>99</v>
      </c>
      <c r="C82" s="3" t="s">
        <v>1279</v>
      </c>
      <c r="D82" s="31" t="s">
        <v>2398</v>
      </c>
      <c r="E82" s="28" t="s">
        <v>2399</v>
      </c>
      <c r="F82" s="3" t="s">
        <v>1290</v>
      </c>
      <c r="G82" s="3" t="s">
        <v>87</v>
      </c>
      <c r="H82" s="3" t="s">
        <v>88</v>
      </c>
      <c r="I82" s="21">
        <v>30.9003452</v>
      </c>
      <c r="J82" s="21">
        <v>75.856673299999997</v>
      </c>
      <c r="K82" s="21" t="s">
        <v>2276</v>
      </c>
      <c r="L82" s="3">
        <v>1996</v>
      </c>
      <c r="M82" s="3">
        <v>1996</v>
      </c>
      <c r="N82" s="3" t="s">
        <v>2276</v>
      </c>
      <c r="O82" s="3" t="s">
        <v>67</v>
      </c>
      <c r="P82" s="5" t="s">
        <v>5187</v>
      </c>
      <c r="Q82" s="3"/>
      <c r="U82" s="14"/>
    </row>
    <row r="83" spans="1:21">
      <c r="A83" s="31">
        <v>4</v>
      </c>
      <c r="B83" s="40" t="s">
        <v>99</v>
      </c>
      <c r="C83" s="3" t="s">
        <v>1280</v>
      </c>
      <c r="D83" s="31" t="s">
        <v>2398</v>
      </c>
      <c r="E83" s="28" t="s">
        <v>2399</v>
      </c>
      <c r="F83" s="3" t="s">
        <v>1291</v>
      </c>
      <c r="G83" s="3" t="s">
        <v>87</v>
      </c>
      <c r="H83" s="3" t="s">
        <v>88</v>
      </c>
      <c r="I83" s="21">
        <v>30.21387</v>
      </c>
      <c r="J83" s="21">
        <v>76.370175000000003</v>
      </c>
      <c r="K83" s="21" t="s">
        <v>2276</v>
      </c>
      <c r="L83" s="3">
        <v>1996</v>
      </c>
      <c r="M83" s="3">
        <v>1996</v>
      </c>
      <c r="N83" s="3" t="s">
        <v>2276</v>
      </c>
      <c r="O83" s="3" t="s">
        <v>67</v>
      </c>
      <c r="P83" s="5" t="s">
        <v>5187</v>
      </c>
      <c r="Q83" s="3"/>
      <c r="U83" s="14"/>
    </row>
    <row r="84" spans="1:21">
      <c r="A84" s="31">
        <v>4</v>
      </c>
      <c r="B84" s="40" t="s">
        <v>99</v>
      </c>
      <c r="C84" s="3" t="s">
        <v>1281</v>
      </c>
      <c r="D84" s="31" t="s">
        <v>2398</v>
      </c>
      <c r="E84" s="28" t="s">
        <v>2399</v>
      </c>
      <c r="F84" s="3" t="s">
        <v>1292</v>
      </c>
      <c r="G84" s="3" t="s">
        <v>87</v>
      </c>
      <c r="H84" s="3" t="s">
        <v>88</v>
      </c>
      <c r="I84" s="21">
        <v>30.242213199999998</v>
      </c>
      <c r="J84" s="21">
        <v>75.842785899999996</v>
      </c>
      <c r="K84" s="21" t="s">
        <v>2276</v>
      </c>
      <c r="L84" s="3">
        <v>1996</v>
      </c>
      <c r="M84" s="3">
        <v>1996</v>
      </c>
      <c r="N84" s="3" t="s">
        <v>2276</v>
      </c>
      <c r="O84" s="3" t="s">
        <v>67</v>
      </c>
      <c r="P84" s="5" t="s">
        <v>5187</v>
      </c>
      <c r="Q84" s="3"/>
      <c r="U84" s="14"/>
    </row>
    <row r="85" spans="1:21" ht="38" customHeight="1">
      <c r="A85" s="31">
        <v>5</v>
      </c>
      <c r="B85" s="40" t="s">
        <v>106</v>
      </c>
      <c r="C85" s="3" t="s">
        <v>103</v>
      </c>
      <c r="D85" s="31" t="s">
        <v>2398</v>
      </c>
      <c r="E85" s="29" t="s">
        <v>2400</v>
      </c>
      <c r="F85" s="22" t="s">
        <v>102</v>
      </c>
      <c r="G85" s="22" t="s">
        <v>2276</v>
      </c>
      <c r="H85" s="3" t="s">
        <v>88</v>
      </c>
      <c r="I85" s="21">
        <v>30.43</v>
      </c>
      <c r="J85" s="21">
        <v>76.09</v>
      </c>
      <c r="K85" s="21">
        <v>901</v>
      </c>
      <c r="L85" s="3">
        <v>2018</v>
      </c>
      <c r="M85" s="3">
        <v>2018</v>
      </c>
      <c r="N85" s="3" t="s">
        <v>2276</v>
      </c>
      <c r="O85" s="3" t="s">
        <v>67</v>
      </c>
      <c r="P85" s="5" t="s">
        <v>5187</v>
      </c>
      <c r="Q85" s="3"/>
      <c r="U85" s="14"/>
    </row>
    <row r="86" spans="1:21" ht="43.5">
      <c r="A86" s="31">
        <v>6</v>
      </c>
      <c r="B86" s="40" t="s">
        <v>108</v>
      </c>
      <c r="C86" s="3" t="s">
        <v>107</v>
      </c>
      <c r="D86" s="31" t="s">
        <v>2398</v>
      </c>
      <c r="E86" s="28" t="s">
        <v>2399</v>
      </c>
      <c r="F86" s="28" t="s">
        <v>1329</v>
      </c>
      <c r="G86" s="28" t="s">
        <v>109</v>
      </c>
      <c r="H86" s="28" t="s">
        <v>88</v>
      </c>
      <c r="I86" s="21">
        <v>29.690674900000001</v>
      </c>
      <c r="J86" s="21">
        <v>76.837599999999995</v>
      </c>
      <c r="K86" s="21" t="s">
        <v>2276</v>
      </c>
      <c r="L86" s="3">
        <v>2018</v>
      </c>
      <c r="M86" s="3">
        <v>2018</v>
      </c>
      <c r="N86" s="3" t="s">
        <v>2276</v>
      </c>
      <c r="O86" s="3" t="s">
        <v>67</v>
      </c>
      <c r="P86" s="5" t="s">
        <v>5187</v>
      </c>
      <c r="Q86" s="4" t="s">
        <v>1498</v>
      </c>
      <c r="U86" s="14"/>
    </row>
    <row r="87" spans="1:21" ht="43.5">
      <c r="A87" s="31">
        <v>6</v>
      </c>
      <c r="B87" s="40" t="s">
        <v>108</v>
      </c>
      <c r="C87" s="3" t="s">
        <v>1317</v>
      </c>
      <c r="D87" s="31" t="s">
        <v>2398</v>
      </c>
      <c r="E87" s="28" t="s">
        <v>2399</v>
      </c>
      <c r="F87" s="28" t="s">
        <v>1330</v>
      </c>
      <c r="G87" s="28" t="s">
        <v>109</v>
      </c>
      <c r="H87" s="28" t="s">
        <v>88</v>
      </c>
      <c r="I87" s="21">
        <v>29.690674900000001</v>
      </c>
      <c r="J87" s="21">
        <v>76.837599999999995</v>
      </c>
      <c r="K87" s="21" t="s">
        <v>2276</v>
      </c>
      <c r="L87" s="3">
        <v>2018</v>
      </c>
      <c r="M87" s="3">
        <v>2018</v>
      </c>
      <c r="N87" s="3" t="s">
        <v>2276</v>
      </c>
      <c r="O87" s="3" t="s">
        <v>67</v>
      </c>
      <c r="P87" s="5" t="s">
        <v>5187</v>
      </c>
      <c r="Q87" s="4" t="s">
        <v>1498</v>
      </c>
      <c r="U87" s="14"/>
    </row>
    <row r="88" spans="1:21" ht="43.5">
      <c r="A88" s="31">
        <v>6</v>
      </c>
      <c r="B88" s="40" t="s">
        <v>108</v>
      </c>
      <c r="C88" s="3" t="s">
        <v>1318</v>
      </c>
      <c r="D88" s="31" t="s">
        <v>2398</v>
      </c>
      <c r="E88" s="28" t="s">
        <v>2399</v>
      </c>
      <c r="F88" s="28" t="s">
        <v>1331</v>
      </c>
      <c r="G88" s="28" t="s">
        <v>109</v>
      </c>
      <c r="H88" s="28" t="s">
        <v>88</v>
      </c>
      <c r="I88" s="21">
        <v>29.690674900000001</v>
      </c>
      <c r="J88" s="21">
        <v>76.837599999999995</v>
      </c>
      <c r="K88" s="21" t="s">
        <v>2276</v>
      </c>
      <c r="L88" s="3">
        <v>2018</v>
      </c>
      <c r="M88" s="3">
        <v>2018</v>
      </c>
      <c r="N88" s="3" t="s">
        <v>2276</v>
      </c>
      <c r="O88" s="3" t="s">
        <v>67</v>
      </c>
      <c r="P88" s="5" t="s">
        <v>5187</v>
      </c>
      <c r="Q88" s="4" t="s">
        <v>1498</v>
      </c>
      <c r="U88" s="14"/>
    </row>
    <row r="89" spans="1:21" ht="43.5">
      <c r="A89" s="31">
        <v>6</v>
      </c>
      <c r="B89" s="40" t="s">
        <v>108</v>
      </c>
      <c r="C89" s="3" t="s">
        <v>1319</v>
      </c>
      <c r="D89" s="31" t="s">
        <v>2398</v>
      </c>
      <c r="E89" s="28" t="s">
        <v>2399</v>
      </c>
      <c r="F89" s="28" t="s">
        <v>1332</v>
      </c>
      <c r="G89" s="28" t="s">
        <v>109</v>
      </c>
      <c r="H89" s="28" t="s">
        <v>88</v>
      </c>
      <c r="I89" s="21">
        <v>29.690674900000001</v>
      </c>
      <c r="J89" s="21">
        <v>76.837599999999995</v>
      </c>
      <c r="K89" s="21" t="s">
        <v>2276</v>
      </c>
      <c r="L89" s="3">
        <v>2018</v>
      </c>
      <c r="M89" s="3">
        <v>2018</v>
      </c>
      <c r="N89" s="3" t="s">
        <v>2276</v>
      </c>
      <c r="O89" s="3" t="s">
        <v>67</v>
      </c>
      <c r="P89" s="5" t="s">
        <v>5187</v>
      </c>
      <c r="Q89" s="4" t="s">
        <v>1498</v>
      </c>
      <c r="U89" s="14"/>
    </row>
    <row r="90" spans="1:21" ht="43.5">
      <c r="A90" s="31">
        <v>6</v>
      </c>
      <c r="B90" s="40" t="s">
        <v>108</v>
      </c>
      <c r="C90" s="3" t="s">
        <v>1320</v>
      </c>
      <c r="D90" s="31" t="s">
        <v>2398</v>
      </c>
      <c r="E90" s="28" t="s">
        <v>2399</v>
      </c>
      <c r="F90" s="28" t="s">
        <v>1333</v>
      </c>
      <c r="G90" s="28" t="s">
        <v>109</v>
      </c>
      <c r="H90" s="28" t="s">
        <v>88</v>
      </c>
      <c r="I90" s="21">
        <v>29.690674900000001</v>
      </c>
      <c r="J90" s="21">
        <v>76.837599999999995</v>
      </c>
      <c r="K90" s="21" t="s">
        <v>2276</v>
      </c>
      <c r="L90" s="3">
        <v>2018</v>
      </c>
      <c r="M90" s="3">
        <v>2018</v>
      </c>
      <c r="N90" s="3" t="s">
        <v>2276</v>
      </c>
      <c r="O90" s="3" t="s">
        <v>67</v>
      </c>
      <c r="P90" s="5" t="s">
        <v>5187</v>
      </c>
      <c r="Q90" s="4" t="s">
        <v>1498</v>
      </c>
      <c r="U90" s="14"/>
    </row>
    <row r="91" spans="1:21" ht="43.5">
      <c r="A91" s="31">
        <v>6</v>
      </c>
      <c r="B91" s="40" t="s">
        <v>108</v>
      </c>
      <c r="C91" s="3" t="s">
        <v>1321</v>
      </c>
      <c r="D91" s="31" t="s">
        <v>2398</v>
      </c>
      <c r="E91" s="28" t="s">
        <v>2399</v>
      </c>
      <c r="F91" s="28" t="s">
        <v>1334</v>
      </c>
      <c r="G91" s="28" t="s">
        <v>109</v>
      </c>
      <c r="H91" s="28" t="s">
        <v>88</v>
      </c>
      <c r="I91" s="21">
        <v>29.690674900000001</v>
      </c>
      <c r="J91" s="21">
        <v>76.837599999999995</v>
      </c>
      <c r="K91" s="21" t="s">
        <v>2276</v>
      </c>
      <c r="L91" s="3">
        <v>2018</v>
      </c>
      <c r="M91" s="3">
        <v>2018</v>
      </c>
      <c r="N91" s="3" t="s">
        <v>2276</v>
      </c>
      <c r="O91" s="3" t="s">
        <v>67</v>
      </c>
      <c r="P91" s="5" t="s">
        <v>5187</v>
      </c>
      <c r="Q91" s="4" t="s">
        <v>1498</v>
      </c>
      <c r="U91" s="14"/>
    </row>
    <row r="92" spans="1:21" ht="43.5">
      <c r="A92" s="31">
        <v>6</v>
      </c>
      <c r="B92" s="40" t="s">
        <v>108</v>
      </c>
      <c r="C92" s="3" t="s">
        <v>1322</v>
      </c>
      <c r="D92" s="31" t="s">
        <v>2398</v>
      </c>
      <c r="E92" s="28" t="s">
        <v>2399</v>
      </c>
      <c r="F92" s="28" t="s">
        <v>1335</v>
      </c>
      <c r="G92" s="28" t="s">
        <v>109</v>
      </c>
      <c r="H92" s="28" t="s">
        <v>88</v>
      </c>
      <c r="I92" s="21">
        <v>29.690674900000001</v>
      </c>
      <c r="J92" s="21">
        <v>76.837599999999995</v>
      </c>
      <c r="K92" s="21" t="s">
        <v>2276</v>
      </c>
      <c r="L92" s="3">
        <v>2018</v>
      </c>
      <c r="M92" s="3">
        <v>2018</v>
      </c>
      <c r="N92" s="3" t="s">
        <v>2276</v>
      </c>
      <c r="O92" s="3" t="s">
        <v>67</v>
      </c>
      <c r="P92" s="5" t="s">
        <v>5187</v>
      </c>
      <c r="Q92" s="4" t="s">
        <v>1498</v>
      </c>
      <c r="U92" s="14"/>
    </row>
    <row r="93" spans="1:21" ht="43.5">
      <c r="A93" s="31">
        <v>6</v>
      </c>
      <c r="B93" s="40" t="s">
        <v>108</v>
      </c>
      <c r="C93" s="3" t="s">
        <v>1323</v>
      </c>
      <c r="D93" s="31" t="s">
        <v>2398</v>
      </c>
      <c r="E93" s="28" t="s">
        <v>2399</v>
      </c>
      <c r="F93" s="28" t="s">
        <v>1336</v>
      </c>
      <c r="G93" s="28" t="s">
        <v>109</v>
      </c>
      <c r="H93" s="28" t="s">
        <v>88</v>
      </c>
      <c r="I93" s="21">
        <v>29.690674900000001</v>
      </c>
      <c r="J93" s="21">
        <v>76.837599999999995</v>
      </c>
      <c r="K93" s="21" t="s">
        <v>2276</v>
      </c>
      <c r="L93" s="3">
        <v>2018</v>
      </c>
      <c r="M93" s="3">
        <v>2018</v>
      </c>
      <c r="N93" s="3" t="s">
        <v>2276</v>
      </c>
      <c r="O93" s="3" t="s">
        <v>67</v>
      </c>
      <c r="P93" s="5" t="s">
        <v>5187</v>
      </c>
      <c r="Q93" s="4" t="s">
        <v>1498</v>
      </c>
      <c r="U93" s="14"/>
    </row>
    <row r="94" spans="1:21" ht="43.5">
      <c r="A94" s="31">
        <v>6</v>
      </c>
      <c r="B94" s="40" t="s">
        <v>108</v>
      </c>
      <c r="C94" s="3" t="s">
        <v>1324</v>
      </c>
      <c r="D94" s="31" t="s">
        <v>2398</v>
      </c>
      <c r="E94" s="28" t="s">
        <v>2399</v>
      </c>
      <c r="F94" s="28" t="s">
        <v>1337</v>
      </c>
      <c r="G94" s="28" t="s">
        <v>109</v>
      </c>
      <c r="H94" s="28" t="s">
        <v>88</v>
      </c>
      <c r="I94" s="21">
        <v>29.690674900000001</v>
      </c>
      <c r="J94" s="21">
        <v>76.837599999999995</v>
      </c>
      <c r="K94" s="21" t="s">
        <v>2276</v>
      </c>
      <c r="L94" s="3">
        <v>2018</v>
      </c>
      <c r="M94" s="3">
        <v>2018</v>
      </c>
      <c r="N94" s="3" t="s">
        <v>2276</v>
      </c>
      <c r="O94" s="3" t="s">
        <v>67</v>
      </c>
      <c r="P94" s="5" t="s">
        <v>5187</v>
      </c>
      <c r="Q94" s="4" t="s">
        <v>1498</v>
      </c>
      <c r="U94" s="14"/>
    </row>
    <row r="95" spans="1:21" ht="43.5">
      <c r="A95" s="31">
        <v>6</v>
      </c>
      <c r="B95" s="40" t="s">
        <v>108</v>
      </c>
      <c r="C95" s="3" t="s">
        <v>1325</v>
      </c>
      <c r="D95" s="31" t="s">
        <v>2398</v>
      </c>
      <c r="E95" s="28" t="s">
        <v>2399</v>
      </c>
      <c r="F95" s="28" t="s">
        <v>1338</v>
      </c>
      <c r="G95" s="28" t="s">
        <v>109</v>
      </c>
      <c r="H95" s="28" t="s">
        <v>88</v>
      </c>
      <c r="I95" s="21">
        <v>29.690674900000001</v>
      </c>
      <c r="J95" s="21">
        <v>76.837599999999995</v>
      </c>
      <c r="K95" s="21" t="s">
        <v>2276</v>
      </c>
      <c r="L95" s="3">
        <v>2018</v>
      </c>
      <c r="M95" s="3">
        <v>2018</v>
      </c>
      <c r="N95" s="3" t="s">
        <v>2276</v>
      </c>
      <c r="O95" s="3" t="s">
        <v>67</v>
      </c>
      <c r="P95" s="5" t="s">
        <v>5187</v>
      </c>
      <c r="Q95" s="4" t="s">
        <v>1498</v>
      </c>
      <c r="U95" s="14"/>
    </row>
    <row r="96" spans="1:21" ht="43.5">
      <c r="A96" s="31">
        <v>6</v>
      </c>
      <c r="B96" s="40" t="s">
        <v>108</v>
      </c>
      <c r="C96" s="3" t="s">
        <v>1326</v>
      </c>
      <c r="D96" s="31" t="s">
        <v>2398</v>
      </c>
      <c r="E96" s="28" t="s">
        <v>2399</v>
      </c>
      <c r="F96" s="28" t="s">
        <v>1339</v>
      </c>
      <c r="G96" s="28" t="s">
        <v>109</v>
      </c>
      <c r="H96" s="28" t="s">
        <v>88</v>
      </c>
      <c r="I96" s="21">
        <v>29.690674900000001</v>
      </c>
      <c r="J96" s="21">
        <v>76.837599999999995</v>
      </c>
      <c r="K96" s="21" t="s">
        <v>2276</v>
      </c>
      <c r="L96" s="3">
        <v>2018</v>
      </c>
      <c r="M96" s="3">
        <v>2018</v>
      </c>
      <c r="N96" s="3" t="s">
        <v>2276</v>
      </c>
      <c r="O96" s="3" t="s">
        <v>67</v>
      </c>
      <c r="P96" s="5" t="s">
        <v>5187</v>
      </c>
      <c r="Q96" s="4" t="s">
        <v>1498</v>
      </c>
      <c r="U96" s="14"/>
    </row>
    <row r="97" spans="1:21" ht="43.5">
      <c r="A97" s="31">
        <v>6</v>
      </c>
      <c r="B97" s="40" t="s">
        <v>108</v>
      </c>
      <c r="C97" s="3" t="s">
        <v>1361</v>
      </c>
      <c r="D97" s="31" t="s">
        <v>2398</v>
      </c>
      <c r="E97" s="28" t="s">
        <v>2399</v>
      </c>
      <c r="F97" s="28" t="s">
        <v>1362</v>
      </c>
      <c r="G97" s="28" t="s">
        <v>109</v>
      </c>
      <c r="H97" s="28" t="s">
        <v>88</v>
      </c>
      <c r="I97" s="21">
        <v>29.690674900000001</v>
      </c>
      <c r="J97" s="21">
        <v>76.837599999999995</v>
      </c>
      <c r="K97" s="21" t="s">
        <v>2276</v>
      </c>
      <c r="L97" s="3">
        <v>2018</v>
      </c>
      <c r="M97" s="3">
        <v>2018</v>
      </c>
      <c r="N97" s="3" t="s">
        <v>2276</v>
      </c>
      <c r="O97" s="3" t="s">
        <v>67</v>
      </c>
      <c r="P97" s="5" t="s">
        <v>5187</v>
      </c>
      <c r="Q97" s="4" t="s">
        <v>1498</v>
      </c>
      <c r="U97" s="14"/>
    </row>
    <row r="98" spans="1:21" ht="40" customHeight="1">
      <c r="A98" s="31">
        <v>7</v>
      </c>
      <c r="B98" s="40" t="s">
        <v>113</v>
      </c>
      <c r="C98" s="3" t="s">
        <v>112</v>
      </c>
      <c r="D98" s="31" t="s">
        <v>2398</v>
      </c>
      <c r="E98" s="28" t="s">
        <v>2399</v>
      </c>
      <c r="F98" s="28" t="s">
        <v>2276</v>
      </c>
      <c r="G98" s="28" t="s">
        <v>1382</v>
      </c>
      <c r="H98" s="28" t="s">
        <v>114</v>
      </c>
      <c r="I98" s="21">
        <v>33.950000000000003</v>
      </c>
      <c r="J98" s="21">
        <v>118.29</v>
      </c>
      <c r="K98" s="21" t="s">
        <v>2276</v>
      </c>
      <c r="L98" s="3">
        <v>2006</v>
      </c>
      <c r="M98" s="3">
        <v>2006</v>
      </c>
      <c r="N98" s="3" t="s">
        <v>2276</v>
      </c>
      <c r="O98" s="3" t="s">
        <v>67</v>
      </c>
      <c r="P98" s="5" t="s">
        <v>5187</v>
      </c>
      <c r="Q98" s="3" t="s">
        <v>1383</v>
      </c>
      <c r="U98" s="14"/>
    </row>
    <row r="99" spans="1:21" ht="45.5" customHeight="1">
      <c r="A99" s="31">
        <v>8</v>
      </c>
      <c r="B99" s="40" t="s">
        <v>122</v>
      </c>
      <c r="C99" s="3" t="s">
        <v>123</v>
      </c>
      <c r="D99" s="31" t="s">
        <v>2398</v>
      </c>
      <c r="E99" s="28" t="s">
        <v>2399</v>
      </c>
      <c r="F99" s="24" t="s">
        <v>2276</v>
      </c>
      <c r="G99" s="24" t="s">
        <v>5028</v>
      </c>
      <c r="H99" s="28" t="s">
        <v>121</v>
      </c>
      <c r="I99" s="21">
        <v>-3.0722933000000001</v>
      </c>
      <c r="J99" s="21">
        <v>-55.513213499999999</v>
      </c>
      <c r="K99" s="21" t="s">
        <v>2276</v>
      </c>
      <c r="L99" s="3">
        <v>2010</v>
      </c>
      <c r="M99" s="3">
        <v>2010</v>
      </c>
      <c r="N99" s="3" t="s">
        <v>2276</v>
      </c>
      <c r="O99" s="3" t="s">
        <v>67</v>
      </c>
      <c r="P99" s="5" t="s">
        <v>5187</v>
      </c>
      <c r="Q99" s="3" t="s">
        <v>1383</v>
      </c>
      <c r="U99" s="13"/>
    </row>
    <row r="100" spans="1:21" ht="48.5" customHeight="1">
      <c r="A100" s="31">
        <v>9</v>
      </c>
      <c r="B100" s="40" t="s">
        <v>154</v>
      </c>
      <c r="C100" s="3" t="s">
        <v>133</v>
      </c>
      <c r="D100" s="31" t="s">
        <v>2398</v>
      </c>
      <c r="E100" s="28" t="s">
        <v>2405</v>
      </c>
      <c r="F100" s="29" t="s">
        <v>2276</v>
      </c>
      <c r="G100" s="29" t="s">
        <v>135</v>
      </c>
      <c r="H100" s="28" t="s">
        <v>134</v>
      </c>
      <c r="I100" s="21">
        <v>-9.37635E-2</v>
      </c>
      <c r="J100" s="21">
        <v>-72.040356399999993</v>
      </c>
      <c r="K100" s="21">
        <v>280000</v>
      </c>
      <c r="L100" s="3">
        <v>2005</v>
      </c>
      <c r="M100" s="3">
        <v>2005</v>
      </c>
      <c r="N100" s="3" t="s">
        <v>2276</v>
      </c>
      <c r="O100" s="3" t="s">
        <v>67</v>
      </c>
      <c r="P100" s="5" t="s">
        <v>5187</v>
      </c>
      <c r="Q100" s="4" t="s">
        <v>1384</v>
      </c>
      <c r="U100" s="13"/>
    </row>
    <row r="101" spans="1:21" ht="34" customHeight="1">
      <c r="A101" s="31">
        <v>9</v>
      </c>
      <c r="B101" s="40" t="s">
        <v>154</v>
      </c>
      <c r="C101" s="3" t="s">
        <v>136</v>
      </c>
      <c r="D101" s="31" t="s">
        <v>2398</v>
      </c>
      <c r="E101" s="28" t="s">
        <v>2405</v>
      </c>
      <c r="F101" s="29" t="s">
        <v>2276</v>
      </c>
      <c r="G101" s="29" t="s">
        <v>398</v>
      </c>
      <c r="H101" s="28" t="s">
        <v>134</v>
      </c>
      <c r="I101" s="21">
        <v>-9.37635E-2</v>
      </c>
      <c r="J101" s="21">
        <v>-72.040356399999993</v>
      </c>
      <c r="K101" s="21">
        <v>177800</v>
      </c>
      <c r="L101" s="3">
        <v>2005</v>
      </c>
      <c r="M101" s="3">
        <v>2005</v>
      </c>
      <c r="N101" s="3" t="s">
        <v>2276</v>
      </c>
      <c r="O101" s="3" t="s">
        <v>67</v>
      </c>
      <c r="P101" s="5" t="s">
        <v>5187</v>
      </c>
      <c r="Q101" s="3" t="s">
        <v>1383</v>
      </c>
    </row>
    <row r="102" spans="1:21" ht="48" customHeight="1">
      <c r="A102" s="31">
        <v>10</v>
      </c>
      <c r="B102" s="57" t="s">
        <v>2297</v>
      </c>
      <c r="C102" s="11" t="s">
        <v>145</v>
      </c>
      <c r="D102" s="31" t="s">
        <v>2398</v>
      </c>
      <c r="E102" s="28" t="s">
        <v>2399</v>
      </c>
      <c r="F102" s="30" t="s">
        <v>2298</v>
      </c>
      <c r="G102" s="30" t="s">
        <v>2299</v>
      </c>
      <c r="H102" s="43" t="s">
        <v>895</v>
      </c>
      <c r="I102" s="77">
        <v>-0.25</v>
      </c>
      <c r="J102" s="77">
        <v>116.5</v>
      </c>
      <c r="K102" s="77" t="s">
        <v>2276</v>
      </c>
      <c r="L102" s="97">
        <v>2001</v>
      </c>
      <c r="M102" s="97">
        <v>2001</v>
      </c>
      <c r="N102" s="77" t="s">
        <v>2276</v>
      </c>
      <c r="O102" s="3" t="s">
        <v>67</v>
      </c>
      <c r="P102" s="5" t="s">
        <v>5187</v>
      </c>
      <c r="Q102" s="19" t="s">
        <v>2306</v>
      </c>
    </row>
    <row r="103" spans="1:21" ht="64" customHeight="1">
      <c r="A103" s="31">
        <v>11</v>
      </c>
      <c r="B103" s="40" t="s">
        <v>151</v>
      </c>
      <c r="C103" s="3" t="s">
        <v>150</v>
      </c>
      <c r="D103" s="31" t="s">
        <v>2398</v>
      </c>
      <c r="E103" s="29" t="s">
        <v>2406</v>
      </c>
      <c r="F103" s="29" t="s">
        <v>152</v>
      </c>
      <c r="G103" s="29" t="s">
        <v>1381</v>
      </c>
      <c r="H103" s="28" t="s">
        <v>134</v>
      </c>
      <c r="I103" s="21">
        <v>2</v>
      </c>
      <c r="J103" s="21">
        <v>-72.5</v>
      </c>
      <c r="K103" s="21">
        <v>54136</v>
      </c>
      <c r="L103" s="3">
        <v>2001</v>
      </c>
      <c r="M103" s="3">
        <v>2009</v>
      </c>
      <c r="N103" s="3" t="s">
        <v>2276</v>
      </c>
      <c r="O103" s="3" t="s">
        <v>67</v>
      </c>
      <c r="P103" s="5" t="s">
        <v>5187</v>
      </c>
      <c r="Q103" s="4" t="s">
        <v>1385</v>
      </c>
    </row>
    <row r="104" spans="1:21" ht="94.5" customHeight="1">
      <c r="A104" s="31">
        <v>12</v>
      </c>
      <c r="B104" s="40" t="s">
        <v>164</v>
      </c>
      <c r="C104" s="3" t="s">
        <v>162</v>
      </c>
      <c r="D104" s="31" t="s">
        <v>2398</v>
      </c>
      <c r="E104" s="29" t="s">
        <v>2406</v>
      </c>
      <c r="F104" s="29" t="s">
        <v>2276</v>
      </c>
      <c r="G104" s="29" t="s">
        <v>165</v>
      </c>
      <c r="H104" s="28" t="s">
        <v>121</v>
      </c>
      <c r="I104" s="21" t="s">
        <v>2</v>
      </c>
      <c r="J104" s="21" t="s">
        <v>2</v>
      </c>
      <c r="K104" s="21">
        <v>900000</v>
      </c>
      <c r="L104" s="3">
        <v>2002</v>
      </c>
      <c r="M104" s="3">
        <v>2012</v>
      </c>
      <c r="N104" s="3" t="s">
        <v>2276</v>
      </c>
      <c r="O104" s="3" t="s">
        <v>149</v>
      </c>
      <c r="P104" s="5" t="s">
        <v>5187</v>
      </c>
      <c r="Q104" s="4" t="s">
        <v>1388</v>
      </c>
    </row>
    <row r="105" spans="1:21" ht="31" customHeight="1">
      <c r="A105" s="31">
        <v>12</v>
      </c>
      <c r="B105" s="40" t="s">
        <v>164</v>
      </c>
      <c r="C105" s="3" t="s">
        <v>163</v>
      </c>
      <c r="D105" s="31" t="s">
        <v>2398</v>
      </c>
      <c r="E105" s="29" t="s">
        <v>2406</v>
      </c>
      <c r="F105" s="29" t="s">
        <v>2276</v>
      </c>
      <c r="G105" s="29" t="s">
        <v>166</v>
      </c>
      <c r="H105" s="28" t="s">
        <v>121</v>
      </c>
      <c r="I105" s="21" t="s">
        <v>2</v>
      </c>
      <c r="J105" s="21" t="s">
        <v>2</v>
      </c>
      <c r="K105" s="21">
        <v>1200000</v>
      </c>
      <c r="L105" s="3">
        <v>2002</v>
      </c>
      <c r="M105" s="3">
        <v>2012</v>
      </c>
      <c r="N105" s="3" t="s">
        <v>2276</v>
      </c>
      <c r="O105" s="3" t="s">
        <v>149</v>
      </c>
      <c r="P105" s="5" t="s">
        <v>5187</v>
      </c>
      <c r="Q105" s="3"/>
    </row>
    <row r="106" spans="1:21">
      <c r="A106" s="31">
        <v>13</v>
      </c>
      <c r="B106" s="40" t="s">
        <v>177</v>
      </c>
      <c r="C106" s="3" t="s">
        <v>174</v>
      </c>
      <c r="D106" s="31" t="s">
        <v>2398</v>
      </c>
      <c r="E106" s="28" t="s">
        <v>2399</v>
      </c>
      <c r="F106" s="29" t="s">
        <v>178</v>
      </c>
      <c r="G106" s="29" t="s">
        <v>2276</v>
      </c>
      <c r="H106" s="28" t="s">
        <v>181</v>
      </c>
      <c r="I106" s="21">
        <v>4.05</v>
      </c>
      <c r="J106" s="21">
        <v>11.55</v>
      </c>
      <c r="K106" s="21" t="s">
        <v>2276</v>
      </c>
      <c r="L106" s="3">
        <v>2003</v>
      </c>
      <c r="M106" s="3">
        <v>2003</v>
      </c>
      <c r="N106" s="22">
        <v>85.3</v>
      </c>
      <c r="O106" s="3" t="s">
        <v>183</v>
      </c>
      <c r="P106" s="5" t="s">
        <v>5187</v>
      </c>
      <c r="Q106" s="3"/>
    </row>
    <row r="107" spans="1:21">
      <c r="A107" s="31">
        <v>13</v>
      </c>
      <c r="B107" s="40" t="s">
        <v>177</v>
      </c>
      <c r="C107" s="3" t="s">
        <v>175</v>
      </c>
      <c r="D107" s="31" t="s">
        <v>2398</v>
      </c>
      <c r="E107" s="28" t="s">
        <v>2399</v>
      </c>
      <c r="F107" s="29" t="s">
        <v>179</v>
      </c>
      <c r="G107" s="29" t="s">
        <v>2276</v>
      </c>
      <c r="H107" s="28" t="s">
        <v>181</v>
      </c>
      <c r="I107" s="21">
        <v>3.91</v>
      </c>
      <c r="J107" s="21">
        <v>11.87</v>
      </c>
      <c r="K107" s="21" t="s">
        <v>2276</v>
      </c>
      <c r="L107" s="3">
        <v>2003</v>
      </c>
      <c r="M107" s="3">
        <v>2003</v>
      </c>
      <c r="N107" s="22">
        <v>35.9</v>
      </c>
      <c r="O107" s="3" t="s">
        <v>183</v>
      </c>
      <c r="P107" s="5" t="s">
        <v>5187</v>
      </c>
      <c r="Q107" s="3"/>
    </row>
    <row r="108" spans="1:21">
      <c r="A108" s="31">
        <v>13</v>
      </c>
      <c r="B108" s="40" t="s">
        <v>177</v>
      </c>
      <c r="C108" s="3" t="s">
        <v>176</v>
      </c>
      <c r="D108" s="31" t="s">
        <v>2398</v>
      </c>
      <c r="E108" s="28" t="s">
        <v>2399</v>
      </c>
      <c r="F108" s="29" t="s">
        <v>180</v>
      </c>
      <c r="G108" s="29" t="s">
        <v>2276</v>
      </c>
      <c r="H108" s="28" t="s">
        <v>181</v>
      </c>
      <c r="I108" s="21">
        <v>2.81</v>
      </c>
      <c r="J108" s="21">
        <v>10.31</v>
      </c>
      <c r="K108" s="21" t="s">
        <v>2276</v>
      </c>
      <c r="L108" s="3">
        <v>2003</v>
      </c>
      <c r="M108" s="3">
        <v>2003</v>
      </c>
      <c r="N108" s="22">
        <v>7.8</v>
      </c>
      <c r="O108" s="3" t="s">
        <v>183</v>
      </c>
      <c r="P108" s="5" t="s">
        <v>5187</v>
      </c>
      <c r="Q108" s="3"/>
    </row>
    <row r="109" spans="1:21">
      <c r="A109" s="31">
        <v>14</v>
      </c>
      <c r="B109" s="40" t="s">
        <v>374</v>
      </c>
      <c r="C109" s="3" t="s">
        <v>373</v>
      </c>
      <c r="D109" s="31" t="s">
        <v>2398</v>
      </c>
      <c r="E109" s="28" t="s">
        <v>2399</v>
      </c>
      <c r="F109" s="29" t="s">
        <v>375</v>
      </c>
      <c r="G109" s="29" t="s">
        <v>2276</v>
      </c>
      <c r="H109" s="28" t="s">
        <v>376</v>
      </c>
      <c r="I109" s="21">
        <v>8.91</v>
      </c>
      <c r="J109" s="21">
        <v>-78.5</v>
      </c>
      <c r="K109" s="21">
        <v>32</v>
      </c>
      <c r="L109" s="3">
        <v>2004</v>
      </c>
      <c r="M109" s="3">
        <v>2004</v>
      </c>
      <c r="N109" s="3" t="s">
        <v>2276</v>
      </c>
      <c r="O109" s="3" t="s">
        <v>183</v>
      </c>
      <c r="P109" s="5" t="s">
        <v>5187</v>
      </c>
      <c r="Q109" s="3"/>
    </row>
    <row r="110" spans="1:21" ht="40" customHeight="1">
      <c r="A110" s="31">
        <v>15</v>
      </c>
      <c r="B110" s="40" t="s">
        <v>384</v>
      </c>
      <c r="C110" s="3" t="s">
        <v>382</v>
      </c>
      <c r="D110" s="31" t="s">
        <v>2398</v>
      </c>
      <c r="E110" s="28" t="s">
        <v>2399</v>
      </c>
      <c r="F110" s="29" t="s">
        <v>386</v>
      </c>
      <c r="G110" s="29" t="s">
        <v>2276</v>
      </c>
      <c r="H110" s="28" t="s">
        <v>385</v>
      </c>
      <c r="I110" s="21">
        <v>-6.1333333333333302</v>
      </c>
      <c r="J110" s="21">
        <v>37.116666666666703</v>
      </c>
      <c r="K110" s="21">
        <v>125.3</v>
      </c>
      <c r="L110" s="3">
        <v>1995</v>
      </c>
      <c r="M110" s="3">
        <v>1995</v>
      </c>
      <c r="N110" s="3" t="s">
        <v>2276</v>
      </c>
      <c r="O110" s="3" t="s">
        <v>183</v>
      </c>
      <c r="P110" s="5" t="s">
        <v>5187</v>
      </c>
      <c r="Q110" s="3"/>
    </row>
    <row r="111" spans="1:21" ht="41" customHeight="1">
      <c r="A111" s="31">
        <v>15</v>
      </c>
      <c r="B111" s="40" t="s">
        <v>384</v>
      </c>
      <c r="C111" s="3" t="s">
        <v>383</v>
      </c>
      <c r="D111" s="31" t="s">
        <v>2398</v>
      </c>
      <c r="E111" s="28" t="s">
        <v>2399</v>
      </c>
      <c r="F111" s="29" t="s">
        <v>387</v>
      </c>
      <c r="G111" s="29" t="s">
        <v>2276</v>
      </c>
      <c r="H111" s="28" t="s">
        <v>385</v>
      </c>
      <c r="I111" s="21">
        <v>-7.0333333333333297</v>
      </c>
      <c r="J111" s="21">
        <v>36.15</v>
      </c>
      <c r="K111" s="21">
        <v>42.77</v>
      </c>
      <c r="L111" s="3">
        <v>1995</v>
      </c>
      <c r="M111" s="3">
        <v>1995</v>
      </c>
      <c r="N111" s="3" t="s">
        <v>2276</v>
      </c>
      <c r="O111" s="3" t="s">
        <v>183</v>
      </c>
      <c r="P111" s="5" t="s">
        <v>5187</v>
      </c>
      <c r="Q111" s="3"/>
    </row>
    <row r="112" spans="1:21" ht="32.5" customHeight="1">
      <c r="A112" s="31">
        <v>15</v>
      </c>
      <c r="B112" s="40" t="s">
        <v>384</v>
      </c>
      <c r="C112" s="3" t="s">
        <v>388</v>
      </c>
      <c r="D112" s="31" t="s">
        <v>2398</v>
      </c>
      <c r="E112" s="28" t="s">
        <v>2399</v>
      </c>
      <c r="F112" s="29" t="s">
        <v>386</v>
      </c>
      <c r="G112" s="29" t="s">
        <v>2276</v>
      </c>
      <c r="H112" s="28" t="s">
        <v>385</v>
      </c>
      <c r="I112" s="21">
        <v>-6.1333333333333302</v>
      </c>
      <c r="J112" s="21">
        <v>37.116666666666703</v>
      </c>
      <c r="K112" s="21">
        <v>72</v>
      </c>
      <c r="L112" s="3">
        <v>2014</v>
      </c>
      <c r="M112" s="3">
        <v>2014</v>
      </c>
      <c r="N112" s="22">
        <v>18.180555600000002</v>
      </c>
      <c r="O112" s="3" t="s">
        <v>183</v>
      </c>
      <c r="P112" s="5" t="s">
        <v>5187</v>
      </c>
      <c r="Q112" s="3"/>
    </row>
    <row r="113" spans="1:17" ht="40.5" customHeight="1">
      <c r="A113" s="31">
        <v>15</v>
      </c>
      <c r="B113" s="40" t="s">
        <v>384</v>
      </c>
      <c r="C113" s="3" t="s">
        <v>389</v>
      </c>
      <c r="D113" s="31" t="s">
        <v>2398</v>
      </c>
      <c r="E113" s="28" t="s">
        <v>2399</v>
      </c>
      <c r="F113" s="29" t="s">
        <v>387</v>
      </c>
      <c r="G113" s="29" t="s">
        <v>2276</v>
      </c>
      <c r="H113" s="28" t="s">
        <v>385</v>
      </c>
      <c r="I113" s="21">
        <v>-7.0333333333333297</v>
      </c>
      <c r="J113" s="21">
        <v>36.15</v>
      </c>
      <c r="K113" s="21">
        <v>42.77</v>
      </c>
      <c r="L113" s="3">
        <v>2014</v>
      </c>
      <c r="M113" s="3">
        <v>2014</v>
      </c>
      <c r="N113" s="22">
        <v>55.7400047</v>
      </c>
      <c r="O113" s="3" t="s">
        <v>183</v>
      </c>
      <c r="P113" s="5" t="s">
        <v>5187</v>
      </c>
      <c r="Q113" s="3"/>
    </row>
    <row r="114" spans="1:17" ht="48" customHeight="1">
      <c r="A114" s="31">
        <v>16</v>
      </c>
      <c r="B114" s="40" t="s">
        <v>417</v>
      </c>
      <c r="C114" s="3" t="s">
        <v>416</v>
      </c>
      <c r="D114" s="31" t="s">
        <v>2398</v>
      </c>
      <c r="E114" s="28" t="s">
        <v>2399</v>
      </c>
      <c r="F114" s="29" t="s">
        <v>418</v>
      </c>
      <c r="G114" s="29" t="s">
        <v>2276</v>
      </c>
      <c r="H114" s="28" t="s">
        <v>385</v>
      </c>
      <c r="I114" s="21">
        <v>-6.56666666666667</v>
      </c>
      <c r="J114" s="21">
        <v>37.883333333333297</v>
      </c>
      <c r="K114" s="21">
        <v>26.4</v>
      </c>
      <c r="L114" s="3">
        <v>1997</v>
      </c>
      <c r="M114" s="3">
        <v>1997</v>
      </c>
      <c r="N114" s="3">
        <v>22</v>
      </c>
      <c r="O114" s="3" t="s">
        <v>183</v>
      </c>
      <c r="P114" s="5" t="s">
        <v>5187</v>
      </c>
      <c r="Q114" s="3"/>
    </row>
    <row r="115" spans="1:17" ht="40" customHeight="1">
      <c r="A115" s="31">
        <v>17</v>
      </c>
      <c r="B115" s="40" t="s">
        <v>421</v>
      </c>
      <c r="C115" s="3" t="s">
        <v>420</v>
      </c>
      <c r="D115" s="31" t="s">
        <v>2398</v>
      </c>
      <c r="E115" s="28" t="s">
        <v>2399</v>
      </c>
      <c r="F115" s="3" t="s">
        <v>2276</v>
      </c>
      <c r="G115" s="29" t="s">
        <v>423</v>
      </c>
      <c r="H115" s="28" t="s">
        <v>422</v>
      </c>
      <c r="I115" s="21">
        <v>-10.343518400000001</v>
      </c>
      <c r="J115" s="21">
        <v>30.486528799999999</v>
      </c>
      <c r="K115" s="21">
        <v>142087</v>
      </c>
      <c r="L115" s="3">
        <v>1984</v>
      </c>
      <c r="M115" s="3">
        <v>1984</v>
      </c>
      <c r="N115" s="3">
        <v>4.5</v>
      </c>
      <c r="O115" s="3" t="s">
        <v>183</v>
      </c>
      <c r="P115" s="5" t="s">
        <v>5187</v>
      </c>
      <c r="Q115" s="3"/>
    </row>
    <row r="116" spans="1:17" ht="36.5" customHeight="1">
      <c r="A116" s="31">
        <v>17</v>
      </c>
      <c r="B116" s="41" t="s">
        <v>429</v>
      </c>
      <c r="C116" s="3" t="s">
        <v>427</v>
      </c>
      <c r="D116" s="31" t="s">
        <v>2398</v>
      </c>
      <c r="E116" s="28" t="s">
        <v>2399</v>
      </c>
      <c r="F116" s="3" t="s">
        <v>2276</v>
      </c>
      <c r="G116" s="29" t="s">
        <v>423</v>
      </c>
      <c r="H116" s="28" t="s">
        <v>422</v>
      </c>
      <c r="I116" s="21">
        <v>-10.343518400000001</v>
      </c>
      <c r="J116" s="21">
        <v>30.486528799999999</v>
      </c>
      <c r="K116" s="21">
        <v>142087</v>
      </c>
      <c r="L116" s="3">
        <v>1949</v>
      </c>
      <c r="M116" s="3">
        <v>1949</v>
      </c>
      <c r="N116" s="3">
        <v>2.4</v>
      </c>
      <c r="O116" s="3" t="s">
        <v>183</v>
      </c>
      <c r="P116" s="5" t="s">
        <v>5187</v>
      </c>
      <c r="Q116" s="3"/>
    </row>
    <row r="117" spans="1:17" ht="42.5" customHeight="1">
      <c r="A117" s="31">
        <v>18</v>
      </c>
      <c r="B117" s="41" t="s">
        <v>2410</v>
      </c>
      <c r="C117" s="3" t="s">
        <v>430</v>
      </c>
      <c r="D117" s="31" t="s">
        <v>2398</v>
      </c>
      <c r="E117" s="28" t="s">
        <v>2399</v>
      </c>
      <c r="F117" s="29" t="s">
        <v>2276</v>
      </c>
      <c r="G117" s="29" t="s">
        <v>431</v>
      </c>
      <c r="H117" s="28" t="s">
        <v>385</v>
      </c>
      <c r="I117" s="21">
        <v>-5.1100000000000003</v>
      </c>
      <c r="J117" s="21">
        <v>26.05</v>
      </c>
      <c r="K117" s="21">
        <v>142500</v>
      </c>
      <c r="L117" s="3">
        <v>2006</v>
      </c>
      <c r="M117" s="3">
        <v>2007</v>
      </c>
      <c r="N117" s="3" t="s">
        <v>2276</v>
      </c>
      <c r="O117" s="3" t="s">
        <v>67</v>
      </c>
      <c r="P117" s="5" t="s">
        <v>5187</v>
      </c>
      <c r="Q117" s="3"/>
    </row>
    <row r="118" spans="1:17" ht="43.5" customHeight="1">
      <c r="A118" s="31">
        <v>19</v>
      </c>
      <c r="B118" s="40" t="s">
        <v>2411</v>
      </c>
      <c r="C118" s="3" t="s">
        <v>438</v>
      </c>
      <c r="D118" s="31" t="s">
        <v>2398</v>
      </c>
      <c r="E118" s="28" t="s">
        <v>2399</v>
      </c>
      <c r="F118" s="29" t="s">
        <v>439</v>
      </c>
      <c r="G118" s="29" t="s">
        <v>441</v>
      </c>
      <c r="H118" s="28" t="s">
        <v>385</v>
      </c>
      <c r="I118" s="21">
        <v>-7.25</v>
      </c>
      <c r="J118" s="21">
        <v>36.75</v>
      </c>
      <c r="K118" s="21" t="s">
        <v>2276</v>
      </c>
      <c r="L118" s="3">
        <v>2004</v>
      </c>
      <c r="M118" s="3">
        <v>2004</v>
      </c>
      <c r="N118" s="3" t="s">
        <v>2276</v>
      </c>
      <c r="O118" s="3" t="s">
        <v>67</v>
      </c>
      <c r="P118" s="5" t="s">
        <v>5187</v>
      </c>
      <c r="Q118" s="3"/>
    </row>
    <row r="119" spans="1:17" ht="47.5" customHeight="1">
      <c r="A119" s="31">
        <v>20</v>
      </c>
      <c r="B119" s="40" t="s">
        <v>443</v>
      </c>
      <c r="C119" s="3" t="s">
        <v>446</v>
      </c>
      <c r="D119" s="31" t="s">
        <v>2398</v>
      </c>
      <c r="E119" s="28" t="s">
        <v>2399</v>
      </c>
      <c r="F119" s="29" t="s">
        <v>444</v>
      </c>
      <c r="G119" s="3" t="s">
        <v>445</v>
      </c>
      <c r="H119" s="28" t="s">
        <v>385</v>
      </c>
      <c r="I119" s="21">
        <v>-8.68333333333333</v>
      </c>
      <c r="J119" s="21">
        <v>32.299999999999997</v>
      </c>
      <c r="K119" s="21" t="s">
        <v>2276</v>
      </c>
      <c r="L119" s="3">
        <v>2001</v>
      </c>
      <c r="M119" s="3">
        <v>2006</v>
      </c>
      <c r="N119" s="3" t="s">
        <v>2276</v>
      </c>
      <c r="O119" s="3" t="s">
        <v>67</v>
      </c>
      <c r="P119" s="5" t="s">
        <v>5187</v>
      </c>
      <c r="Q119" s="3"/>
    </row>
    <row r="120" spans="1:17" ht="71" customHeight="1">
      <c r="A120" s="31">
        <v>21</v>
      </c>
      <c r="B120" s="40" t="s">
        <v>459</v>
      </c>
      <c r="C120" s="3" t="s">
        <v>454</v>
      </c>
      <c r="D120" s="31" t="s">
        <v>2398</v>
      </c>
      <c r="E120" s="28" t="s">
        <v>2399</v>
      </c>
      <c r="F120" s="29" t="s">
        <v>456</v>
      </c>
      <c r="G120" s="3" t="s">
        <v>457</v>
      </c>
      <c r="H120" s="28" t="s">
        <v>385</v>
      </c>
      <c r="I120" s="21">
        <v>-8.0569529000000006</v>
      </c>
      <c r="J120" s="21">
        <v>31.752707600000001</v>
      </c>
      <c r="K120" s="21" t="s">
        <v>2276</v>
      </c>
      <c r="L120" s="3">
        <v>1991</v>
      </c>
      <c r="M120" s="3">
        <v>1993</v>
      </c>
      <c r="N120" s="3">
        <v>47</v>
      </c>
      <c r="O120" s="3" t="s">
        <v>67</v>
      </c>
      <c r="P120" s="5" t="s">
        <v>5187</v>
      </c>
      <c r="Q120" s="3"/>
    </row>
    <row r="121" spans="1:17" ht="56.5" customHeight="1">
      <c r="A121" s="31">
        <v>21</v>
      </c>
      <c r="B121" s="40" t="s">
        <v>459</v>
      </c>
      <c r="C121" s="3" t="s">
        <v>455</v>
      </c>
      <c r="D121" s="31" t="s">
        <v>2398</v>
      </c>
      <c r="E121" s="28" t="s">
        <v>2399</v>
      </c>
      <c r="F121" s="29" t="s">
        <v>458</v>
      </c>
      <c r="G121" s="29" t="s">
        <v>465</v>
      </c>
      <c r="H121" s="28" t="s">
        <v>422</v>
      </c>
      <c r="I121" s="21">
        <v>-8.9023839000000002</v>
      </c>
      <c r="J121" s="21">
        <v>32.0330455</v>
      </c>
      <c r="K121" s="21" t="s">
        <v>2276</v>
      </c>
      <c r="L121" s="3">
        <v>1991</v>
      </c>
      <c r="M121" s="3">
        <v>1993</v>
      </c>
      <c r="N121" s="3">
        <v>28</v>
      </c>
      <c r="O121" s="3" t="s">
        <v>67</v>
      </c>
      <c r="P121" s="5" t="s">
        <v>5187</v>
      </c>
      <c r="Q121" s="3"/>
    </row>
    <row r="122" spans="1:17" ht="34.5" customHeight="1">
      <c r="A122" s="31">
        <v>22</v>
      </c>
      <c r="B122" s="40" t="s">
        <v>470</v>
      </c>
      <c r="C122" s="3" t="s">
        <v>466</v>
      </c>
      <c r="D122" s="31" t="s">
        <v>2398</v>
      </c>
      <c r="E122" s="28" t="s">
        <v>2399</v>
      </c>
      <c r="F122" s="29" t="s">
        <v>471</v>
      </c>
      <c r="G122" s="3" t="s">
        <v>457</v>
      </c>
      <c r="H122" s="28" t="s">
        <v>385</v>
      </c>
      <c r="I122" s="21">
        <v>-8.7279999999999998</v>
      </c>
      <c r="J122" s="21">
        <v>31.725999999999999</v>
      </c>
      <c r="K122" s="21" t="s">
        <v>2276</v>
      </c>
      <c r="L122" s="3">
        <v>2010</v>
      </c>
      <c r="M122" s="3">
        <v>2010</v>
      </c>
      <c r="N122" s="3">
        <v>86</v>
      </c>
      <c r="O122" s="3" t="s">
        <v>67</v>
      </c>
      <c r="P122" s="5" t="s">
        <v>5187</v>
      </c>
      <c r="Q122" s="3"/>
    </row>
    <row r="123" spans="1:17" ht="40" customHeight="1">
      <c r="A123" s="31">
        <v>22</v>
      </c>
      <c r="B123" s="40" t="s">
        <v>470</v>
      </c>
      <c r="C123" s="3" t="s">
        <v>467</v>
      </c>
      <c r="D123" s="31" t="s">
        <v>2398</v>
      </c>
      <c r="E123" s="28" t="s">
        <v>2399</v>
      </c>
      <c r="F123" s="29" t="s">
        <v>472</v>
      </c>
      <c r="G123" s="3" t="s">
        <v>457</v>
      </c>
      <c r="H123" s="28" t="s">
        <v>385</v>
      </c>
      <c r="I123" s="21">
        <v>-7.4089999999999998</v>
      </c>
      <c r="J123" s="21">
        <v>31.14</v>
      </c>
      <c r="K123" s="21" t="s">
        <v>2276</v>
      </c>
      <c r="L123" s="3">
        <v>2010</v>
      </c>
      <c r="M123" s="3">
        <v>2010</v>
      </c>
      <c r="N123" s="3">
        <v>13.5</v>
      </c>
      <c r="O123" s="3" t="s">
        <v>67</v>
      </c>
      <c r="P123" s="5" t="s">
        <v>5187</v>
      </c>
      <c r="Q123" s="3"/>
    </row>
    <row r="124" spans="1:17" ht="119.5" customHeight="1">
      <c r="A124" s="31">
        <v>22</v>
      </c>
      <c r="B124" s="40" t="s">
        <v>470</v>
      </c>
      <c r="C124" s="3" t="s">
        <v>468</v>
      </c>
      <c r="D124" s="31" t="s">
        <v>2398</v>
      </c>
      <c r="E124" s="28" t="s">
        <v>2399</v>
      </c>
      <c r="F124" s="29" t="s">
        <v>473</v>
      </c>
      <c r="G124" s="3" t="s">
        <v>475</v>
      </c>
      <c r="H124" s="28" t="s">
        <v>422</v>
      </c>
      <c r="I124" s="21">
        <v>-10.436999999999999</v>
      </c>
      <c r="J124" s="21">
        <v>31.257000000000001</v>
      </c>
      <c r="K124" s="21" t="s">
        <v>2276</v>
      </c>
      <c r="L124" s="3">
        <v>2010</v>
      </c>
      <c r="M124" s="3">
        <v>2010</v>
      </c>
      <c r="N124" s="3">
        <v>24</v>
      </c>
      <c r="O124" s="3" t="s">
        <v>67</v>
      </c>
      <c r="P124" s="5" t="s">
        <v>5187</v>
      </c>
      <c r="Q124" s="4" t="s">
        <v>1486</v>
      </c>
    </row>
    <row r="125" spans="1:17" ht="38.5" customHeight="1">
      <c r="A125" s="31">
        <v>22</v>
      </c>
      <c r="B125" s="40" t="s">
        <v>470</v>
      </c>
      <c r="C125" s="3" t="s">
        <v>469</v>
      </c>
      <c r="D125" s="31" t="s">
        <v>2398</v>
      </c>
      <c r="E125" s="28" t="s">
        <v>2399</v>
      </c>
      <c r="F125" s="29" t="s">
        <v>474</v>
      </c>
      <c r="G125" s="3" t="s">
        <v>475</v>
      </c>
      <c r="H125" s="28" t="s">
        <v>422</v>
      </c>
      <c r="I125" s="21">
        <v>-15.913</v>
      </c>
      <c r="J125" s="21">
        <v>25.952999999999999</v>
      </c>
      <c r="K125" s="21" t="s">
        <v>2276</v>
      </c>
      <c r="L125" s="3">
        <v>2010</v>
      </c>
      <c r="M125" s="3">
        <v>2010</v>
      </c>
      <c r="N125" s="3">
        <v>25</v>
      </c>
      <c r="O125" s="3" t="s">
        <v>67</v>
      </c>
      <c r="P125" s="5" t="s">
        <v>5187</v>
      </c>
      <c r="Q125" s="3"/>
    </row>
    <row r="126" spans="1:17" ht="36" customHeight="1">
      <c r="A126" s="31">
        <v>22</v>
      </c>
      <c r="B126" s="40" t="s">
        <v>470</v>
      </c>
      <c r="C126" s="3" t="s">
        <v>497</v>
      </c>
      <c r="D126" s="31" t="s">
        <v>2398</v>
      </c>
      <c r="E126" s="28" t="s">
        <v>2399</v>
      </c>
      <c r="F126" s="29" t="s">
        <v>471</v>
      </c>
      <c r="G126" s="3" t="s">
        <v>457</v>
      </c>
      <c r="H126" s="28" t="s">
        <v>385</v>
      </c>
      <c r="I126" s="21">
        <v>-8.7279999999999998</v>
      </c>
      <c r="J126" s="21">
        <v>31.725999999999999</v>
      </c>
      <c r="K126" s="21" t="s">
        <v>2276</v>
      </c>
      <c r="L126" s="3">
        <v>1990</v>
      </c>
      <c r="M126" s="3">
        <v>1990</v>
      </c>
      <c r="N126" s="3" t="s">
        <v>2276</v>
      </c>
      <c r="O126" s="3" t="s">
        <v>183</v>
      </c>
      <c r="P126" s="5" t="s">
        <v>5187</v>
      </c>
      <c r="Q126" s="3"/>
    </row>
    <row r="127" spans="1:17" ht="28" customHeight="1">
      <c r="A127" s="31">
        <v>22</v>
      </c>
      <c r="B127" s="40" t="s">
        <v>470</v>
      </c>
      <c r="C127" s="3" t="s">
        <v>498</v>
      </c>
      <c r="D127" s="31" t="s">
        <v>2398</v>
      </c>
      <c r="E127" s="28" t="s">
        <v>2399</v>
      </c>
      <c r="F127" s="29" t="s">
        <v>472</v>
      </c>
      <c r="G127" s="3" t="s">
        <v>457</v>
      </c>
      <c r="H127" s="28" t="s">
        <v>385</v>
      </c>
      <c r="I127" s="21">
        <v>-7.4089999999999998</v>
      </c>
      <c r="J127" s="21">
        <v>31.14</v>
      </c>
      <c r="K127" s="21" t="s">
        <v>2276</v>
      </c>
      <c r="L127" s="3">
        <v>1997</v>
      </c>
      <c r="M127" s="3">
        <v>1997</v>
      </c>
      <c r="N127" s="3" t="s">
        <v>2276</v>
      </c>
      <c r="O127" s="3" t="s">
        <v>183</v>
      </c>
      <c r="P127" s="5" t="s">
        <v>5187</v>
      </c>
      <c r="Q127" s="3"/>
    </row>
    <row r="128" spans="1:17" ht="32" customHeight="1">
      <c r="A128" s="31">
        <v>22</v>
      </c>
      <c r="B128" s="40" t="s">
        <v>470</v>
      </c>
      <c r="C128" s="3" t="s">
        <v>499</v>
      </c>
      <c r="D128" s="31" t="s">
        <v>2398</v>
      </c>
      <c r="E128" s="28" t="s">
        <v>2399</v>
      </c>
      <c r="F128" s="29" t="s">
        <v>473</v>
      </c>
      <c r="G128" s="3" t="s">
        <v>475</v>
      </c>
      <c r="H128" s="28" t="s">
        <v>422</v>
      </c>
      <c r="I128" s="21">
        <v>-10.436999999999999</v>
      </c>
      <c r="J128" s="21">
        <v>31.257000000000001</v>
      </c>
      <c r="K128" s="21" t="s">
        <v>2276</v>
      </c>
      <c r="L128" s="98">
        <v>1990</v>
      </c>
      <c r="M128" s="98">
        <v>1990</v>
      </c>
      <c r="N128" s="3" t="s">
        <v>2276</v>
      </c>
      <c r="O128" s="3" t="s">
        <v>183</v>
      </c>
      <c r="P128" s="5" t="s">
        <v>5187</v>
      </c>
      <c r="Q128" s="3"/>
    </row>
    <row r="129" spans="1:17" ht="32" customHeight="1">
      <c r="A129" s="31">
        <v>23</v>
      </c>
      <c r="B129" s="57" t="s">
        <v>2307</v>
      </c>
      <c r="C129" s="11" t="s">
        <v>509</v>
      </c>
      <c r="D129" s="31" t="s">
        <v>2398</v>
      </c>
      <c r="E129" s="43" t="s">
        <v>2400</v>
      </c>
      <c r="F129" s="30" t="s">
        <v>2298</v>
      </c>
      <c r="G129" s="30" t="s">
        <v>2299</v>
      </c>
      <c r="H129" s="43" t="s">
        <v>895</v>
      </c>
      <c r="I129" s="77">
        <v>-0.25</v>
      </c>
      <c r="J129" s="77">
        <v>116.5</v>
      </c>
      <c r="K129" s="77">
        <f>226342/100</f>
        <v>2263.42</v>
      </c>
      <c r="L129" s="97">
        <v>1987</v>
      </c>
      <c r="M129" s="97">
        <v>1992</v>
      </c>
      <c r="N129" s="77" t="s">
        <v>2276</v>
      </c>
      <c r="O129" s="77" t="s">
        <v>67</v>
      </c>
      <c r="P129" s="5" t="s">
        <v>5187</v>
      </c>
      <c r="Q129" s="11"/>
    </row>
    <row r="130" spans="1:17" ht="32" customHeight="1">
      <c r="A130" s="31">
        <v>23</v>
      </c>
      <c r="B130" s="57" t="s">
        <v>2307</v>
      </c>
      <c r="C130" s="11" t="s">
        <v>2315</v>
      </c>
      <c r="D130" s="31" t="s">
        <v>2398</v>
      </c>
      <c r="E130" s="43" t="s">
        <v>2400</v>
      </c>
      <c r="F130" s="30" t="s">
        <v>2298</v>
      </c>
      <c r="G130" s="30" t="s">
        <v>2299</v>
      </c>
      <c r="H130" s="43" t="s">
        <v>895</v>
      </c>
      <c r="I130" s="77">
        <v>-0.25</v>
      </c>
      <c r="J130" s="77">
        <v>116.5</v>
      </c>
      <c r="K130" s="77">
        <f t="shared" ref="K130:K131" si="0">226342/100</f>
        <v>2263.42</v>
      </c>
      <c r="L130" s="97">
        <v>1992</v>
      </c>
      <c r="M130" s="97">
        <v>1997</v>
      </c>
      <c r="N130" s="77" t="s">
        <v>2276</v>
      </c>
      <c r="O130" s="77" t="s">
        <v>67</v>
      </c>
      <c r="P130" s="5" t="s">
        <v>5187</v>
      </c>
      <c r="Q130" s="11"/>
    </row>
    <row r="131" spans="1:17" ht="32" customHeight="1">
      <c r="A131" s="31">
        <v>23</v>
      </c>
      <c r="B131" s="57" t="s">
        <v>2307</v>
      </c>
      <c r="C131" s="11" t="s">
        <v>2316</v>
      </c>
      <c r="D131" s="31" t="s">
        <v>2398</v>
      </c>
      <c r="E131" s="43" t="s">
        <v>2400</v>
      </c>
      <c r="F131" s="30" t="s">
        <v>2298</v>
      </c>
      <c r="G131" s="30" t="s">
        <v>2299</v>
      </c>
      <c r="H131" s="43" t="s">
        <v>895</v>
      </c>
      <c r="I131" s="77">
        <v>-0.25</v>
      </c>
      <c r="J131" s="77">
        <v>116.5</v>
      </c>
      <c r="K131" s="77">
        <f t="shared" si="0"/>
        <v>2263.42</v>
      </c>
      <c r="L131" s="97">
        <v>1997</v>
      </c>
      <c r="M131" s="97">
        <v>2000</v>
      </c>
      <c r="N131" s="77" t="s">
        <v>2276</v>
      </c>
      <c r="O131" s="77" t="s">
        <v>67</v>
      </c>
      <c r="P131" s="5" t="s">
        <v>5187</v>
      </c>
      <c r="Q131" s="11"/>
    </row>
    <row r="132" spans="1:17" ht="41" customHeight="1">
      <c r="A132" s="31">
        <v>24</v>
      </c>
      <c r="B132" s="40" t="s">
        <v>511</v>
      </c>
      <c r="C132" s="3" t="s">
        <v>510</v>
      </c>
      <c r="D132" s="31" t="s">
        <v>2398</v>
      </c>
      <c r="E132" s="28" t="s">
        <v>2399</v>
      </c>
      <c r="F132" s="29" t="s">
        <v>512</v>
      </c>
      <c r="G132" s="29" t="s">
        <v>512</v>
      </c>
      <c r="H132" s="28" t="s">
        <v>72</v>
      </c>
      <c r="I132" s="21">
        <v>-18.936</v>
      </c>
      <c r="J132" s="21">
        <v>48.143999999999998</v>
      </c>
      <c r="K132" s="21" t="s">
        <v>2276</v>
      </c>
      <c r="L132" s="98">
        <v>2003</v>
      </c>
      <c r="M132" s="98">
        <v>2004</v>
      </c>
      <c r="N132" s="3" t="s">
        <v>2276</v>
      </c>
      <c r="O132" s="3" t="s">
        <v>67</v>
      </c>
      <c r="P132" s="5" t="s">
        <v>5187</v>
      </c>
      <c r="Q132" s="3"/>
    </row>
    <row r="133" spans="1:17" ht="43.5" customHeight="1">
      <c r="A133" s="31">
        <v>25</v>
      </c>
      <c r="B133" s="40" t="s">
        <v>521</v>
      </c>
      <c r="C133" s="3" t="s">
        <v>520</v>
      </c>
      <c r="D133" s="31" t="s">
        <v>2398</v>
      </c>
      <c r="E133" s="28" t="s">
        <v>2399</v>
      </c>
      <c r="F133" s="29" t="s">
        <v>2276</v>
      </c>
      <c r="G133" s="29" t="s">
        <v>1499</v>
      </c>
      <c r="H133" s="28" t="s">
        <v>72</v>
      </c>
      <c r="I133" s="21">
        <v>-24.289283000000001</v>
      </c>
      <c r="J133" s="21">
        <v>44.203907100000002</v>
      </c>
      <c r="K133" s="21">
        <v>10000</v>
      </c>
      <c r="L133" s="98">
        <v>2013</v>
      </c>
      <c r="M133" s="98">
        <v>2013</v>
      </c>
      <c r="N133" s="3">
        <v>75</v>
      </c>
      <c r="O133" s="3" t="s">
        <v>67</v>
      </c>
      <c r="P133" s="5" t="s">
        <v>5187</v>
      </c>
      <c r="Q133" s="3"/>
    </row>
    <row r="134" spans="1:17" ht="39" customHeight="1">
      <c r="A134" s="31">
        <v>26</v>
      </c>
      <c r="B134" s="40" t="s">
        <v>544</v>
      </c>
      <c r="C134" s="3" t="s">
        <v>546</v>
      </c>
      <c r="D134" s="31" t="s">
        <v>2398</v>
      </c>
      <c r="E134" s="28" t="s">
        <v>2400</v>
      </c>
      <c r="F134" s="3" t="s">
        <v>2276</v>
      </c>
      <c r="G134" s="3" t="s">
        <v>545</v>
      </c>
      <c r="H134" s="28" t="s">
        <v>121</v>
      </c>
      <c r="I134" s="21">
        <v>-3.2707711000000002</v>
      </c>
      <c r="J134" s="21">
        <v>-64.653319800000006</v>
      </c>
      <c r="K134" s="21">
        <v>7850</v>
      </c>
      <c r="L134" s="3">
        <v>1987</v>
      </c>
      <c r="M134" s="3">
        <v>1987</v>
      </c>
      <c r="N134" s="3">
        <v>0.7525965</v>
      </c>
      <c r="O134" s="3" t="s">
        <v>183</v>
      </c>
      <c r="P134" s="5" t="s">
        <v>5187</v>
      </c>
      <c r="Q134" s="3"/>
    </row>
    <row r="135" spans="1:17" ht="36.5" customHeight="1">
      <c r="A135" s="31">
        <v>26</v>
      </c>
      <c r="B135" s="40" t="s">
        <v>544</v>
      </c>
      <c r="C135" s="3" t="s">
        <v>547</v>
      </c>
      <c r="D135" s="31" t="s">
        <v>2398</v>
      </c>
      <c r="E135" s="28" t="s">
        <v>2400</v>
      </c>
      <c r="F135" s="3" t="s">
        <v>2276</v>
      </c>
      <c r="G135" s="3" t="s">
        <v>545</v>
      </c>
      <c r="H135" s="28" t="s">
        <v>121</v>
      </c>
      <c r="I135" s="21">
        <v>-3.2707711000000002</v>
      </c>
      <c r="J135" s="21">
        <v>-64.653319800000006</v>
      </c>
      <c r="K135" s="21">
        <v>7850</v>
      </c>
      <c r="L135" s="3">
        <v>2014</v>
      </c>
      <c r="M135" s="3">
        <v>2014</v>
      </c>
      <c r="N135" s="3">
        <v>2.6</v>
      </c>
      <c r="O135" s="3" t="s">
        <v>183</v>
      </c>
      <c r="P135" s="5" t="s">
        <v>5187</v>
      </c>
      <c r="Q135" s="3"/>
    </row>
    <row r="136" spans="1:17" ht="82" customHeight="1">
      <c r="A136" s="31">
        <v>27</v>
      </c>
      <c r="B136" s="61" t="s">
        <v>554</v>
      </c>
      <c r="C136" s="24" t="s">
        <v>1728</v>
      </c>
      <c r="D136" s="31" t="s">
        <v>2398</v>
      </c>
      <c r="E136" s="62" t="s">
        <v>2414</v>
      </c>
      <c r="F136" s="63" t="s">
        <v>2276</v>
      </c>
      <c r="G136" s="63" t="s">
        <v>553</v>
      </c>
      <c r="H136" s="62" t="s">
        <v>121</v>
      </c>
      <c r="I136" s="21">
        <v>-9.5613574678780395</v>
      </c>
      <c r="J136" s="21">
        <v>-72.146726164833694</v>
      </c>
      <c r="K136" s="21" t="s">
        <v>2276</v>
      </c>
      <c r="L136" s="63">
        <v>2013</v>
      </c>
      <c r="M136" s="63">
        <v>2013</v>
      </c>
      <c r="N136" s="22" t="s">
        <v>2276</v>
      </c>
      <c r="O136" s="22" t="s">
        <v>67</v>
      </c>
      <c r="P136" s="5" t="s">
        <v>5187</v>
      </c>
      <c r="Q136" s="24" t="s">
        <v>2415</v>
      </c>
    </row>
    <row r="137" spans="1:17" ht="82" customHeight="1">
      <c r="A137" s="31">
        <v>27</v>
      </c>
      <c r="B137" s="61" t="s">
        <v>554</v>
      </c>
      <c r="C137" s="24" t="s">
        <v>1727</v>
      </c>
      <c r="D137" s="31" t="s">
        <v>2398</v>
      </c>
      <c r="E137" s="62" t="s">
        <v>2414</v>
      </c>
      <c r="F137" s="63" t="s">
        <v>2276</v>
      </c>
      <c r="G137" s="63" t="s">
        <v>553</v>
      </c>
      <c r="H137" s="62" t="s">
        <v>121</v>
      </c>
      <c r="I137" s="21">
        <v>-10.0178741847118</v>
      </c>
      <c r="J137" s="21">
        <v>-66.789736696113494</v>
      </c>
      <c r="K137" s="21" t="s">
        <v>2276</v>
      </c>
      <c r="L137" s="63">
        <v>2013</v>
      </c>
      <c r="M137" s="63">
        <v>2013</v>
      </c>
      <c r="N137" s="22" t="s">
        <v>2276</v>
      </c>
      <c r="O137" s="22" t="s">
        <v>67</v>
      </c>
      <c r="P137" s="5" t="s">
        <v>5187</v>
      </c>
      <c r="Q137" s="24" t="s">
        <v>2415</v>
      </c>
    </row>
    <row r="138" spans="1:17" ht="82" customHeight="1">
      <c r="A138" s="31">
        <v>27</v>
      </c>
      <c r="B138" s="61" t="s">
        <v>554</v>
      </c>
      <c r="C138" s="24" t="s">
        <v>1729</v>
      </c>
      <c r="D138" s="31" t="s">
        <v>2398</v>
      </c>
      <c r="E138" s="62" t="s">
        <v>2414</v>
      </c>
      <c r="F138" s="63" t="s">
        <v>2276</v>
      </c>
      <c r="G138" s="63" t="s">
        <v>553</v>
      </c>
      <c r="H138" s="62" t="s">
        <v>121</v>
      </c>
      <c r="I138" s="21">
        <v>-10.134021327849601</v>
      </c>
      <c r="J138" s="21">
        <v>-67.760082002684399</v>
      </c>
      <c r="K138" s="21" t="s">
        <v>2276</v>
      </c>
      <c r="L138" s="63">
        <v>2013</v>
      </c>
      <c r="M138" s="63">
        <v>2013</v>
      </c>
      <c r="N138" s="22" t="s">
        <v>2276</v>
      </c>
      <c r="O138" s="22" t="s">
        <v>67</v>
      </c>
      <c r="P138" s="5" t="s">
        <v>5187</v>
      </c>
      <c r="Q138" s="24" t="s">
        <v>2415</v>
      </c>
    </row>
    <row r="139" spans="1:17" ht="82" customHeight="1">
      <c r="A139" s="31">
        <v>27</v>
      </c>
      <c r="B139" s="61" t="s">
        <v>554</v>
      </c>
      <c r="C139" s="24" t="s">
        <v>1730</v>
      </c>
      <c r="D139" s="31" t="s">
        <v>2398</v>
      </c>
      <c r="E139" s="62" t="s">
        <v>2414</v>
      </c>
      <c r="F139" s="63" t="s">
        <v>2276</v>
      </c>
      <c r="G139" s="63" t="s">
        <v>553</v>
      </c>
      <c r="H139" s="62" t="s">
        <v>121</v>
      </c>
      <c r="I139" s="21">
        <v>-10.5748970950303</v>
      </c>
      <c r="J139" s="21">
        <v>-67.721638571044593</v>
      </c>
      <c r="K139" s="21" t="s">
        <v>2276</v>
      </c>
      <c r="L139" s="63">
        <v>2013</v>
      </c>
      <c r="M139" s="63">
        <v>2013</v>
      </c>
      <c r="N139" s="22" t="s">
        <v>2276</v>
      </c>
      <c r="O139" s="22" t="s">
        <v>67</v>
      </c>
      <c r="P139" s="5" t="s">
        <v>5187</v>
      </c>
      <c r="Q139" s="24" t="s">
        <v>2415</v>
      </c>
    </row>
    <row r="140" spans="1:17" ht="82" customHeight="1">
      <c r="A140" s="31">
        <v>27</v>
      </c>
      <c r="B140" s="61" t="s">
        <v>554</v>
      </c>
      <c r="C140" s="24" t="s">
        <v>1731</v>
      </c>
      <c r="D140" s="31" t="s">
        <v>2398</v>
      </c>
      <c r="E140" s="62" t="s">
        <v>2414</v>
      </c>
      <c r="F140" s="63" t="s">
        <v>2276</v>
      </c>
      <c r="G140" s="63" t="s">
        <v>553</v>
      </c>
      <c r="H140" s="62" t="s">
        <v>121</v>
      </c>
      <c r="I140" s="21">
        <v>-10.2610180632664</v>
      </c>
      <c r="J140" s="21">
        <v>-67.144257961522896</v>
      </c>
      <c r="K140" s="21" t="s">
        <v>2276</v>
      </c>
      <c r="L140" s="63">
        <v>2013</v>
      </c>
      <c r="M140" s="63">
        <v>2013</v>
      </c>
      <c r="N140" s="22" t="s">
        <v>2276</v>
      </c>
      <c r="O140" s="22" t="s">
        <v>67</v>
      </c>
      <c r="P140" s="5" t="s">
        <v>5187</v>
      </c>
      <c r="Q140" s="24" t="s">
        <v>2415</v>
      </c>
    </row>
    <row r="141" spans="1:17" ht="82" customHeight="1">
      <c r="A141" s="31">
        <v>27</v>
      </c>
      <c r="B141" s="61" t="s">
        <v>554</v>
      </c>
      <c r="C141" s="24" t="s">
        <v>1734</v>
      </c>
      <c r="D141" s="31" t="s">
        <v>2398</v>
      </c>
      <c r="E141" s="62" t="s">
        <v>2414</v>
      </c>
      <c r="F141" s="63" t="s">
        <v>2276</v>
      </c>
      <c r="G141" s="63" t="s">
        <v>553</v>
      </c>
      <c r="H141" s="62" t="s">
        <v>121</v>
      </c>
      <c r="I141" s="21">
        <v>-9.0983561319372601</v>
      </c>
      <c r="J141" s="21">
        <v>-68.708961155312096</v>
      </c>
      <c r="K141" s="21" t="s">
        <v>2276</v>
      </c>
      <c r="L141" s="63">
        <v>2013</v>
      </c>
      <c r="M141" s="63">
        <v>2013</v>
      </c>
      <c r="N141" s="22" t="s">
        <v>2276</v>
      </c>
      <c r="O141" s="22" t="s">
        <v>67</v>
      </c>
      <c r="P141" s="5" t="s">
        <v>5187</v>
      </c>
      <c r="Q141" s="24" t="s">
        <v>2415</v>
      </c>
    </row>
    <row r="142" spans="1:17" ht="82" customHeight="1">
      <c r="A142" s="31">
        <v>27</v>
      </c>
      <c r="B142" s="61" t="s">
        <v>554</v>
      </c>
      <c r="C142" s="24" t="s">
        <v>1735</v>
      </c>
      <c r="D142" s="31" t="s">
        <v>2398</v>
      </c>
      <c r="E142" s="62" t="s">
        <v>2414</v>
      </c>
      <c r="F142" s="63" t="s">
        <v>2276</v>
      </c>
      <c r="G142" s="63" t="s">
        <v>553</v>
      </c>
      <c r="H142" s="62" t="s">
        <v>121</v>
      </c>
      <c r="I142" s="21">
        <v>-6.4239667922074499</v>
      </c>
      <c r="J142" s="21">
        <v>-68.264657652830493</v>
      </c>
      <c r="K142" s="21" t="s">
        <v>2276</v>
      </c>
      <c r="L142" s="63">
        <v>2013</v>
      </c>
      <c r="M142" s="63">
        <v>2013</v>
      </c>
      <c r="N142" s="22" t="s">
        <v>2276</v>
      </c>
      <c r="O142" s="22" t="s">
        <v>67</v>
      </c>
      <c r="P142" s="5" t="s">
        <v>5187</v>
      </c>
      <c r="Q142" s="24" t="s">
        <v>2415</v>
      </c>
    </row>
    <row r="143" spans="1:17" ht="82" customHeight="1">
      <c r="A143" s="31">
        <v>27</v>
      </c>
      <c r="B143" s="61" t="s">
        <v>554</v>
      </c>
      <c r="C143" s="24" t="s">
        <v>1732</v>
      </c>
      <c r="D143" s="31" t="s">
        <v>2398</v>
      </c>
      <c r="E143" s="62" t="s">
        <v>2414</v>
      </c>
      <c r="F143" s="63" t="s">
        <v>2276</v>
      </c>
      <c r="G143" s="63" t="s">
        <v>553</v>
      </c>
      <c r="H143" s="62" t="s">
        <v>121</v>
      </c>
      <c r="I143" s="21">
        <v>1.04573330617113</v>
      </c>
      <c r="J143" s="21">
        <v>-66.938947787509605</v>
      </c>
      <c r="K143" s="21" t="s">
        <v>2276</v>
      </c>
      <c r="L143" s="63">
        <v>2013</v>
      </c>
      <c r="M143" s="63">
        <v>2013</v>
      </c>
      <c r="N143" s="22" t="s">
        <v>2276</v>
      </c>
      <c r="O143" s="22" t="s">
        <v>67</v>
      </c>
      <c r="P143" s="5" t="s">
        <v>5187</v>
      </c>
      <c r="Q143" s="24" t="s">
        <v>2415</v>
      </c>
    </row>
    <row r="144" spans="1:17" ht="82" customHeight="1">
      <c r="A144" s="31">
        <v>27</v>
      </c>
      <c r="B144" s="61" t="s">
        <v>554</v>
      </c>
      <c r="C144" s="24" t="s">
        <v>1733</v>
      </c>
      <c r="D144" s="31" t="s">
        <v>2398</v>
      </c>
      <c r="E144" s="62" t="s">
        <v>2414</v>
      </c>
      <c r="F144" s="63" t="s">
        <v>2276</v>
      </c>
      <c r="G144" s="63" t="s">
        <v>553</v>
      </c>
      <c r="H144" s="62" t="s">
        <v>121</v>
      </c>
      <c r="I144" s="21">
        <v>-0.379556690268325</v>
      </c>
      <c r="J144" s="21">
        <v>-64.947348495189104</v>
      </c>
      <c r="K144" s="21" t="s">
        <v>2276</v>
      </c>
      <c r="L144" s="63">
        <v>2013</v>
      </c>
      <c r="M144" s="63">
        <v>2013</v>
      </c>
      <c r="N144" s="22" t="s">
        <v>2276</v>
      </c>
      <c r="O144" s="22" t="s">
        <v>67</v>
      </c>
      <c r="P144" s="5" t="s">
        <v>5187</v>
      </c>
      <c r="Q144" s="24" t="s">
        <v>2415</v>
      </c>
    </row>
    <row r="145" spans="1:17" ht="82" customHeight="1">
      <c r="A145" s="31">
        <v>27</v>
      </c>
      <c r="B145" s="61" t="s">
        <v>554</v>
      </c>
      <c r="C145" s="24" t="s">
        <v>1736</v>
      </c>
      <c r="D145" s="31" t="s">
        <v>2398</v>
      </c>
      <c r="E145" s="62" t="s">
        <v>2414</v>
      </c>
      <c r="F145" s="63" t="s">
        <v>2276</v>
      </c>
      <c r="G145" s="63" t="s">
        <v>553</v>
      </c>
      <c r="H145" s="62" t="s">
        <v>121</v>
      </c>
      <c r="I145" s="21">
        <v>-1.62905389506969</v>
      </c>
      <c r="J145" s="21">
        <v>-65.792490922185706</v>
      </c>
      <c r="K145" s="21" t="s">
        <v>2276</v>
      </c>
      <c r="L145" s="63">
        <v>2013</v>
      </c>
      <c r="M145" s="63">
        <v>2013</v>
      </c>
      <c r="N145" s="22" t="s">
        <v>2276</v>
      </c>
      <c r="O145" s="22" t="s">
        <v>67</v>
      </c>
      <c r="P145" s="5" t="s">
        <v>5187</v>
      </c>
      <c r="Q145" s="24" t="s">
        <v>2415</v>
      </c>
    </row>
    <row r="146" spans="1:17" ht="82" customHeight="1">
      <c r="A146" s="31">
        <v>27</v>
      </c>
      <c r="B146" s="61" t="s">
        <v>554</v>
      </c>
      <c r="C146" s="24" t="s">
        <v>1737</v>
      </c>
      <c r="D146" s="31" t="s">
        <v>2398</v>
      </c>
      <c r="E146" s="62" t="s">
        <v>2414</v>
      </c>
      <c r="F146" s="63" t="s">
        <v>2276</v>
      </c>
      <c r="G146" s="63" t="s">
        <v>553</v>
      </c>
      <c r="H146" s="62" t="s">
        <v>121</v>
      </c>
      <c r="I146" s="21">
        <v>-3.1894407519560599</v>
      </c>
      <c r="J146" s="21">
        <v>-60.259330326162001</v>
      </c>
      <c r="K146" s="21" t="s">
        <v>2276</v>
      </c>
      <c r="L146" s="63">
        <v>2013</v>
      </c>
      <c r="M146" s="63">
        <v>2013</v>
      </c>
      <c r="N146" s="22" t="s">
        <v>2276</v>
      </c>
      <c r="O146" s="22" t="s">
        <v>67</v>
      </c>
      <c r="P146" s="5" t="s">
        <v>5187</v>
      </c>
      <c r="Q146" s="24" t="s">
        <v>2415</v>
      </c>
    </row>
    <row r="147" spans="1:17" ht="82" customHeight="1">
      <c r="A147" s="31">
        <v>27</v>
      </c>
      <c r="B147" s="61" t="s">
        <v>554</v>
      </c>
      <c r="C147" s="24" t="s">
        <v>1738</v>
      </c>
      <c r="D147" s="31" t="s">
        <v>2398</v>
      </c>
      <c r="E147" s="62" t="s">
        <v>2414</v>
      </c>
      <c r="F147" s="63" t="s">
        <v>2276</v>
      </c>
      <c r="G147" s="63" t="s">
        <v>553</v>
      </c>
      <c r="H147" s="62" t="s">
        <v>121</v>
      </c>
      <c r="I147" s="21">
        <v>-2.7128890286808498</v>
      </c>
      <c r="J147" s="21">
        <v>-59.697903775910198</v>
      </c>
      <c r="K147" s="21" t="s">
        <v>2276</v>
      </c>
      <c r="L147" s="63">
        <v>2013</v>
      </c>
      <c r="M147" s="63">
        <v>2013</v>
      </c>
      <c r="N147" s="22" t="s">
        <v>2276</v>
      </c>
      <c r="O147" s="22" t="s">
        <v>67</v>
      </c>
      <c r="P147" s="5" t="s">
        <v>5187</v>
      </c>
      <c r="Q147" s="24" t="s">
        <v>2415</v>
      </c>
    </row>
    <row r="148" spans="1:17" ht="82" customHeight="1">
      <c r="A148" s="31">
        <v>27</v>
      </c>
      <c r="B148" s="61" t="s">
        <v>554</v>
      </c>
      <c r="C148" s="24" t="s">
        <v>1739</v>
      </c>
      <c r="D148" s="31" t="s">
        <v>2398</v>
      </c>
      <c r="E148" s="62" t="s">
        <v>2414</v>
      </c>
      <c r="F148" s="63" t="s">
        <v>2276</v>
      </c>
      <c r="G148" s="63" t="s">
        <v>553</v>
      </c>
      <c r="H148" s="62" t="s">
        <v>121</v>
      </c>
      <c r="I148" s="21">
        <v>-2.5004455209047798</v>
      </c>
      <c r="J148" s="21">
        <v>-54.810507429964801</v>
      </c>
      <c r="K148" s="21" t="s">
        <v>2276</v>
      </c>
      <c r="L148" s="63">
        <v>2013</v>
      </c>
      <c r="M148" s="63">
        <v>2013</v>
      </c>
      <c r="N148" s="22" t="s">
        <v>2276</v>
      </c>
      <c r="O148" s="22" t="s">
        <v>67</v>
      </c>
      <c r="P148" s="5" t="s">
        <v>5187</v>
      </c>
      <c r="Q148" s="24" t="s">
        <v>2415</v>
      </c>
    </row>
    <row r="149" spans="1:17" ht="82" customHeight="1">
      <c r="A149" s="31">
        <v>27</v>
      </c>
      <c r="B149" s="61" t="s">
        <v>554</v>
      </c>
      <c r="C149" s="24" t="s">
        <v>1740</v>
      </c>
      <c r="D149" s="31" t="s">
        <v>2398</v>
      </c>
      <c r="E149" s="62" t="s">
        <v>2414</v>
      </c>
      <c r="F149" s="63" t="s">
        <v>2276</v>
      </c>
      <c r="G149" s="63" t="s">
        <v>553</v>
      </c>
      <c r="H149" s="62" t="s">
        <v>121</v>
      </c>
      <c r="I149" s="21">
        <v>-2.1105943215507499</v>
      </c>
      <c r="J149" s="21">
        <v>-53.725391238420997</v>
      </c>
      <c r="K149" s="21" t="s">
        <v>2276</v>
      </c>
      <c r="L149" s="63">
        <v>2013</v>
      </c>
      <c r="M149" s="63">
        <v>2013</v>
      </c>
      <c r="N149" s="22" t="s">
        <v>2276</v>
      </c>
      <c r="O149" s="22" t="s">
        <v>67</v>
      </c>
      <c r="P149" s="5" t="s">
        <v>5187</v>
      </c>
      <c r="Q149" s="24" t="s">
        <v>2415</v>
      </c>
    </row>
    <row r="150" spans="1:17" ht="82" customHeight="1">
      <c r="A150" s="31">
        <v>27</v>
      </c>
      <c r="B150" s="61" t="s">
        <v>554</v>
      </c>
      <c r="C150" s="24" t="s">
        <v>1741</v>
      </c>
      <c r="D150" s="31" t="s">
        <v>2398</v>
      </c>
      <c r="E150" s="62" t="s">
        <v>2414</v>
      </c>
      <c r="F150" s="63" t="s">
        <v>2276</v>
      </c>
      <c r="G150" s="63" t="s">
        <v>553</v>
      </c>
      <c r="H150" s="62" t="s">
        <v>121</v>
      </c>
      <c r="I150" s="21">
        <v>-10.975694674970599</v>
      </c>
      <c r="J150" s="21">
        <v>-68.609640143045496</v>
      </c>
      <c r="K150" s="21" t="s">
        <v>2276</v>
      </c>
      <c r="L150" s="63">
        <v>2013</v>
      </c>
      <c r="M150" s="63">
        <v>2013</v>
      </c>
      <c r="N150" s="22" t="s">
        <v>2276</v>
      </c>
      <c r="O150" s="22" t="s">
        <v>67</v>
      </c>
      <c r="P150" s="5" t="s">
        <v>5187</v>
      </c>
      <c r="Q150" s="24" t="s">
        <v>2415</v>
      </c>
    </row>
    <row r="151" spans="1:17" ht="82" customHeight="1">
      <c r="A151" s="31">
        <v>27</v>
      </c>
      <c r="B151" s="61" t="s">
        <v>554</v>
      </c>
      <c r="C151" s="24" t="s">
        <v>1742</v>
      </c>
      <c r="D151" s="31" t="s">
        <v>2398</v>
      </c>
      <c r="E151" s="62" t="s">
        <v>2414</v>
      </c>
      <c r="F151" s="63" t="s">
        <v>2276</v>
      </c>
      <c r="G151" s="63" t="s">
        <v>553</v>
      </c>
      <c r="H151" s="62" t="s">
        <v>121</v>
      </c>
      <c r="I151" s="21">
        <v>-10.864270837572001</v>
      </c>
      <c r="J151" s="21">
        <v>-69.009507405147303</v>
      </c>
      <c r="K151" s="21" t="s">
        <v>2276</v>
      </c>
      <c r="L151" s="63">
        <v>2013</v>
      </c>
      <c r="M151" s="63">
        <v>2013</v>
      </c>
      <c r="N151" s="22" t="s">
        <v>2276</v>
      </c>
      <c r="O151" s="22" t="s">
        <v>67</v>
      </c>
      <c r="P151" s="5" t="s">
        <v>5187</v>
      </c>
      <c r="Q151" s="24" t="s">
        <v>2415</v>
      </c>
    </row>
    <row r="152" spans="1:17" ht="82" customHeight="1">
      <c r="A152" s="31">
        <v>27</v>
      </c>
      <c r="B152" s="61" t="s">
        <v>554</v>
      </c>
      <c r="C152" s="24" t="s">
        <v>1743</v>
      </c>
      <c r="D152" s="31" t="s">
        <v>2398</v>
      </c>
      <c r="E152" s="62" t="s">
        <v>2414</v>
      </c>
      <c r="F152" s="63" t="s">
        <v>2276</v>
      </c>
      <c r="G152" s="63" t="s">
        <v>553</v>
      </c>
      <c r="H152" s="62" t="s">
        <v>121</v>
      </c>
      <c r="I152" s="21">
        <v>-4.0137928139320902</v>
      </c>
      <c r="J152" s="21">
        <v>-55.441524644168503</v>
      </c>
      <c r="K152" s="21" t="s">
        <v>2276</v>
      </c>
      <c r="L152" s="63">
        <v>2013</v>
      </c>
      <c r="M152" s="63">
        <v>2013</v>
      </c>
      <c r="N152" s="22" t="s">
        <v>2276</v>
      </c>
      <c r="O152" s="22" t="s">
        <v>67</v>
      </c>
      <c r="P152" s="5" t="s">
        <v>5187</v>
      </c>
      <c r="Q152" s="24" t="s">
        <v>2415</v>
      </c>
    </row>
    <row r="153" spans="1:17" ht="82" customHeight="1">
      <c r="A153" s="31">
        <v>27</v>
      </c>
      <c r="B153" s="61" t="s">
        <v>554</v>
      </c>
      <c r="C153" s="24" t="s">
        <v>1744</v>
      </c>
      <c r="D153" s="31" t="s">
        <v>2398</v>
      </c>
      <c r="E153" s="62" t="s">
        <v>2414</v>
      </c>
      <c r="F153" s="63" t="s">
        <v>2276</v>
      </c>
      <c r="G153" s="63" t="s">
        <v>553</v>
      </c>
      <c r="H153" s="62" t="s">
        <v>121</v>
      </c>
      <c r="I153" s="21">
        <v>-4.2542802096062502</v>
      </c>
      <c r="J153" s="21">
        <v>-55.173616881827698</v>
      </c>
      <c r="K153" s="21" t="s">
        <v>2276</v>
      </c>
      <c r="L153" s="63">
        <v>2013</v>
      </c>
      <c r="M153" s="63">
        <v>2013</v>
      </c>
      <c r="N153" s="22" t="s">
        <v>2276</v>
      </c>
      <c r="O153" s="22" t="s">
        <v>67</v>
      </c>
      <c r="P153" s="5" t="s">
        <v>5187</v>
      </c>
      <c r="Q153" s="24" t="s">
        <v>2415</v>
      </c>
    </row>
    <row r="154" spans="1:17" ht="82" customHeight="1">
      <c r="A154" s="31">
        <v>27</v>
      </c>
      <c r="B154" s="61" t="s">
        <v>554</v>
      </c>
      <c r="C154" s="24" t="s">
        <v>1745</v>
      </c>
      <c r="D154" s="31" t="s">
        <v>2398</v>
      </c>
      <c r="E154" s="62" t="s">
        <v>2414</v>
      </c>
      <c r="F154" s="63" t="s">
        <v>2276</v>
      </c>
      <c r="G154" s="63" t="s">
        <v>553</v>
      </c>
      <c r="H154" s="62" t="s">
        <v>121</v>
      </c>
      <c r="I154" s="21">
        <v>-3.77440714575134</v>
      </c>
      <c r="J154" s="21">
        <v>-53.385328409585</v>
      </c>
      <c r="K154" s="21" t="s">
        <v>2276</v>
      </c>
      <c r="L154" s="63">
        <v>2013</v>
      </c>
      <c r="M154" s="63">
        <v>2013</v>
      </c>
      <c r="N154" s="22" t="s">
        <v>2276</v>
      </c>
      <c r="O154" s="22" t="s">
        <v>67</v>
      </c>
      <c r="P154" s="5" t="s">
        <v>5187</v>
      </c>
      <c r="Q154" s="24" t="s">
        <v>2415</v>
      </c>
    </row>
    <row r="155" spans="1:17" ht="82" customHeight="1">
      <c r="A155" s="31">
        <v>27</v>
      </c>
      <c r="B155" s="61" t="s">
        <v>554</v>
      </c>
      <c r="C155" s="24" t="s">
        <v>1746</v>
      </c>
      <c r="D155" s="31" t="s">
        <v>2398</v>
      </c>
      <c r="E155" s="62" t="s">
        <v>2414</v>
      </c>
      <c r="F155" s="63" t="s">
        <v>2276</v>
      </c>
      <c r="G155" s="63" t="s">
        <v>553</v>
      </c>
      <c r="H155" s="62" t="s">
        <v>121</v>
      </c>
      <c r="I155" s="21">
        <v>-0.93638944272485802</v>
      </c>
      <c r="J155" s="21">
        <v>-52.315722027779998</v>
      </c>
      <c r="K155" s="21" t="s">
        <v>2276</v>
      </c>
      <c r="L155" s="63">
        <v>2013</v>
      </c>
      <c r="M155" s="63">
        <v>2013</v>
      </c>
      <c r="N155" s="22" t="s">
        <v>2276</v>
      </c>
      <c r="O155" s="22" t="s">
        <v>67</v>
      </c>
      <c r="P155" s="5" t="s">
        <v>5187</v>
      </c>
      <c r="Q155" s="24" t="s">
        <v>2415</v>
      </c>
    </row>
    <row r="156" spans="1:17" ht="82" customHeight="1">
      <c r="A156" s="31">
        <v>27</v>
      </c>
      <c r="B156" s="61" t="s">
        <v>554</v>
      </c>
      <c r="C156" s="24" t="s">
        <v>1747</v>
      </c>
      <c r="D156" s="31" t="s">
        <v>2398</v>
      </c>
      <c r="E156" s="62" t="s">
        <v>2414</v>
      </c>
      <c r="F156" s="63" t="s">
        <v>2276</v>
      </c>
      <c r="G156" s="63" t="s">
        <v>553</v>
      </c>
      <c r="H156" s="62" t="s">
        <v>121</v>
      </c>
      <c r="I156" s="21">
        <v>-3.0591397000514098</v>
      </c>
      <c r="J156" s="21">
        <v>-52.214124001360403</v>
      </c>
      <c r="K156" s="21" t="s">
        <v>2276</v>
      </c>
      <c r="L156" s="63">
        <v>2013</v>
      </c>
      <c r="M156" s="63">
        <v>2013</v>
      </c>
      <c r="N156" s="22" t="s">
        <v>2276</v>
      </c>
      <c r="O156" s="22" t="s">
        <v>67</v>
      </c>
      <c r="P156" s="5" t="s">
        <v>5187</v>
      </c>
      <c r="Q156" s="24" t="s">
        <v>2415</v>
      </c>
    </row>
    <row r="157" spans="1:17" ht="82" customHeight="1">
      <c r="A157" s="31">
        <v>27</v>
      </c>
      <c r="B157" s="61" t="s">
        <v>554</v>
      </c>
      <c r="C157" s="24" t="s">
        <v>1748</v>
      </c>
      <c r="D157" s="31" t="s">
        <v>2398</v>
      </c>
      <c r="E157" s="62" t="s">
        <v>2414</v>
      </c>
      <c r="F157" s="63" t="s">
        <v>2276</v>
      </c>
      <c r="G157" s="63" t="s">
        <v>553</v>
      </c>
      <c r="H157" s="62" t="s">
        <v>121</v>
      </c>
      <c r="I157" s="21">
        <v>-3.18124783150297</v>
      </c>
      <c r="J157" s="21">
        <v>-51.468963253373801</v>
      </c>
      <c r="K157" s="21" t="s">
        <v>2276</v>
      </c>
      <c r="L157" s="63">
        <v>2013</v>
      </c>
      <c r="M157" s="63">
        <v>2013</v>
      </c>
      <c r="N157" s="22" t="s">
        <v>2276</v>
      </c>
      <c r="O157" s="22" t="s">
        <v>67</v>
      </c>
      <c r="P157" s="5" t="s">
        <v>5187</v>
      </c>
      <c r="Q157" s="24" t="s">
        <v>2415</v>
      </c>
    </row>
    <row r="158" spans="1:17" ht="82" customHeight="1">
      <c r="A158" s="31">
        <v>27</v>
      </c>
      <c r="B158" s="61" t="s">
        <v>554</v>
      </c>
      <c r="C158" s="24" t="s">
        <v>1749</v>
      </c>
      <c r="D158" s="31" t="s">
        <v>2398</v>
      </c>
      <c r="E158" s="62" t="s">
        <v>2414</v>
      </c>
      <c r="F158" s="63" t="s">
        <v>2276</v>
      </c>
      <c r="G158" s="63" t="s">
        <v>553</v>
      </c>
      <c r="H158" s="62" t="s">
        <v>121</v>
      </c>
      <c r="I158" s="21">
        <v>-3.3826514302898398</v>
      </c>
      <c r="J158" s="21">
        <v>-51.052026611523303</v>
      </c>
      <c r="K158" s="21" t="s">
        <v>2276</v>
      </c>
      <c r="L158" s="63">
        <v>2013</v>
      </c>
      <c r="M158" s="63">
        <v>2013</v>
      </c>
      <c r="N158" s="22" t="s">
        <v>2276</v>
      </c>
      <c r="O158" s="22" t="s">
        <v>67</v>
      </c>
      <c r="P158" s="5" t="s">
        <v>5187</v>
      </c>
      <c r="Q158" s="24" t="s">
        <v>2415</v>
      </c>
    </row>
    <row r="159" spans="1:17" ht="82" customHeight="1">
      <c r="A159" s="31">
        <v>27</v>
      </c>
      <c r="B159" s="61" t="s">
        <v>554</v>
      </c>
      <c r="C159" s="24" t="s">
        <v>1750</v>
      </c>
      <c r="D159" s="31" t="s">
        <v>2398</v>
      </c>
      <c r="E159" s="62" t="s">
        <v>2414</v>
      </c>
      <c r="F159" s="63" t="s">
        <v>2276</v>
      </c>
      <c r="G159" s="63" t="s">
        <v>553</v>
      </c>
      <c r="H159" s="62" t="s">
        <v>121</v>
      </c>
      <c r="I159" s="21">
        <v>1.0400138675181301</v>
      </c>
      <c r="J159" s="21">
        <v>-52.005825843251799</v>
      </c>
      <c r="K159" s="21" t="s">
        <v>2276</v>
      </c>
      <c r="L159" s="63">
        <v>2013</v>
      </c>
      <c r="M159" s="63">
        <v>2013</v>
      </c>
      <c r="N159" s="22" t="s">
        <v>2276</v>
      </c>
      <c r="O159" s="22" t="s">
        <v>67</v>
      </c>
      <c r="P159" s="5" t="s">
        <v>5187</v>
      </c>
      <c r="Q159" s="24" t="s">
        <v>2415</v>
      </c>
    </row>
    <row r="160" spans="1:17" ht="82" customHeight="1">
      <c r="A160" s="31">
        <v>27</v>
      </c>
      <c r="B160" s="61" t="s">
        <v>554</v>
      </c>
      <c r="C160" s="24" t="s">
        <v>1751</v>
      </c>
      <c r="D160" s="31" t="s">
        <v>2398</v>
      </c>
      <c r="E160" s="62" t="s">
        <v>2414</v>
      </c>
      <c r="F160" s="63" t="s">
        <v>2276</v>
      </c>
      <c r="G160" s="63" t="s">
        <v>553</v>
      </c>
      <c r="H160" s="62" t="s">
        <v>121</v>
      </c>
      <c r="I160" s="21">
        <v>0.84945155392632599</v>
      </c>
      <c r="J160" s="21">
        <v>-51.607090785769799</v>
      </c>
      <c r="K160" s="21" t="s">
        <v>2276</v>
      </c>
      <c r="L160" s="63">
        <v>2013</v>
      </c>
      <c r="M160" s="63">
        <v>2013</v>
      </c>
      <c r="N160" s="22" t="s">
        <v>2276</v>
      </c>
      <c r="O160" s="22" t="s">
        <v>67</v>
      </c>
      <c r="P160" s="5" t="s">
        <v>5187</v>
      </c>
      <c r="Q160" s="24" t="s">
        <v>2415</v>
      </c>
    </row>
    <row r="161" spans="1:17" ht="82" customHeight="1">
      <c r="A161" s="31">
        <v>27</v>
      </c>
      <c r="B161" s="61" t="s">
        <v>554</v>
      </c>
      <c r="C161" s="24" t="s">
        <v>1752</v>
      </c>
      <c r="D161" s="31" t="s">
        <v>2398</v>
      </c>
      <c r="E161" s="62" t="s">
        <v>2414</v>
      </c>
      <c r="F161" s="63" t="s">
        <v>2276</v>
      </c>
      <c r="G161" s="63" t="s">
        <v>553</v>
      </c>
      <c r="H161" s="62" t="s">
        <v>121</v>
      </c>
      <c r="I161" s="21">
        <v>-0.25394354846828998</v>
      </c>
      <c r="J161" s="21">
        <v>-51.5147030606838</v>
      </c>
      <c r="K161" s="21" t="s">
        <v>2276</v>
      </c>
      <c r="L161" s="63">
        <v>2013</v>
      </c>
      <c r="M161" s="63">
        <v>2013</v>
      </c>
      <c r="N161" s="22" t="s">
        <v>2276</v>
      </c>
      <c r="O161" s="22" t="s">
        <v>67</v>
      </c>
      <c r="P161" s="5" t="s">
        <v>5187</v>
      </c>
      <c r="Q161" s="24" t="s">
        <v>2415</v>
      </c>
    </row>
    <row r="162" spans="1:17" ht="82" customHeight="1">
      <c r="A162" s="31">
        <v>27</v>
      </c>
      <c r="B162" s="61" t="s">
        <v>554</v>
      </c>
      <c r="C162" s="24" t="s">
        <v>1753</v>
      </c>
      <c r="D162" s="31" t="s">
        <v>2398</v>
      </c>
      <c r="E162" s="62" t="s">
        <v>2414</v>
      </c>
      <c r="F162" s="63" t="s">
        <v>2276</v>
      </c>
      <c r="G162" s="63" t="s">
        <v>553</v>
      </c>
      <c r="H162" s="62" t="s">
        <v>121</v>
      </c>
      <c r="I162" s="21">
        <v>-0.14102194500985801</v>
      </c>
      <c r="J162" s="21">
        <v>-51.420931333601501</v>
      </c>
      <c r="K162" s="21" t="s">
        <v>2276</v>
      </c>
      <c r="L162" s="63">
        <v>2013</v>
      </c>
      <c r="M162" s="63">
        <v>2013</v>
      </c>
      <c r="N162" s="22" t="s">
        <v>2276</v>
      </c>
      <c r="O162" s="22" t="s">
        <v>67</v>
      </c>
      <c r="P162" s="5" t="s">
        <v>5187</v>
      </c>
      <c r="Q162" s="24" t="s">
        <v>2415</v>
      </c>
    </row>
    <row r="163" spans="1:17" ht="82" customHeight="1">
      <c r="A163" s="31">
        <v>27</v>
      </c>
      <c r="B163" s="61" t="s">
        <v>554</v>
      </c>
      <c r="C163" s="24" t="s">
        <v>1754</v>
      </c>
      <c r="D163" s="31" t="s">
        <v>2398</v>
      </c>
      <c r="E163" s="62" t="s">
        <v>2414</v>
      </c>
      <c r="F163" s="63" t="s">
        <v>2276</v>
      </c>
      <c r="G163" s="63" t="s">
        <v>553</v>
      </c>
      <c r="H163" s="62" t="s">
        <v>121</v>
      </c>
      <c r="I163" s="21">
        <v>-2.03525697417244</v>
      </c>
      <c r="J163" s="21">
        <v>-50.9419192022741</v>
      </c>
      <c r="K163" s="21" t="s">
        <v>2276</v>
      </c>
      <c r="L163" s="63">
        <v>2013</v>
      </c>
      <c r="M163" s="63">
        <v>2013</v>
      </c>
      <c r="N163" s="22" t="s">
        <v>2276</v>
      </c>
      <c r="O163" s="22" t="s">
        <v>67</v>
      </c>
      <c r="P163" s="5" t="s">
        <v>5187</v>
      </c>
      <c r="Q163" s="24" t="s">
        <v>2415</v>
      </c>
    </row>
    <row r="164" spans="1:17" ht="82" customHeight="1">
      <c r="A164" s="31">
        <v>27</v>
      </c>
      <c r="B164" s="61" t="s">
        <v>554</v>
      </c>
      <c r="C164" s="24" t="s">
        <v>1755</v>
      </c>
      <c r="D164" s="31" t="s">
        <v>2398</v>
      </c>
      <c r="E164" s="62" t="s">
        <v>2414</v>
      </c>
      <c r="F164" s="63" t="s">
        <v>2276</v>
      </c>
      <c r="G164" s="63" t="s">
        <v>553</v>
      </c>
      <c r="H164" s="62" t="s">
        <v>121</v>
      </c>
      <c r="I164" s="21">
        <v>-1.9634013085656801</v>
      </c>
      <c r="J164" s="21">
        <v>-50.890630922426702</v>
      </c>
      <c r="K164" s="21" t="s">
        <v>2276</v>
      </c>
      <c r="L164" s="63">
        <v>2013</v>
      </c>
      <c r="M164" s="63">
        <v>2013</v>
      </c>
      <c r="N164" s="22" t="s">
        <v>2276</v>
      </c>
      <c r="O164" s="22" t="s">
        <v>67</v>
      </c>
      <c r="P164" s="5" t="s">
        <v>5187</v>
      </c>
      <c r="Q164" s="24" t="s">
        <v>2415</v>
      </c>
    </row>
    <row r="165" spans="1:17" ht="82" customHeight="1">
      <c r="A165" s="31">
        <v>27</v>
      </c>
      <c r="B165" s="61" t="s">
        <v>554</v>
      </c>
      <c r="C165" s="24" t="s">
        <v>1756</v>
      </c>
      <c r="D165" s="31" t="s">
        <v>2398</v>
      </c>
      <c r="E165" s="62" t="s">
        <v>2414</v>
      </c>
      <c r="F165" s="63" t="s">
        <v>2276</v>
      </c>
      <c r="G165" s="63" t="s">
        <v>553</v>
      </c>
      <c r="H165" s="62" t="s">
        <v>121</v>
      </c>
      <c r="I165" s="21">
        <v>-6.2830614759706904</v>
      </c>
      <c r="J165" s="21">
        <v>-51.647410398917401</v>
      </c>
      <c r="K165" s="21" t="s">
        <v>2276</v>
      </c>
      <c r="L165" s="63">
        <v>2013</v>
      </c>
      <c r="M165" s="63">
        <v>2013</v>
      </c>
      <c r="N165" s="22" t="s">
        <v>2276</v>
      </c>
      <c r="O165" s="22" t="s">
        <v>67</v>
      </c>
      <c r="P165" s="5" t="s">
        <v>5187</v>
      </c>
      <c r="Q165" s="24" t="s">
        <v>2415</v>
      </c>
    </row>
    <row r="166" spans="1:17" ht="82" customHeight="1">
      <c r="A166" s="31">
        <v>27</v>
      </c>
      <c r="B166" s="61" t="s">
        <v>554</v>
      </c>
      <c r="C166" s="24" t="s">
        <v>1757</v>
      </c>
      <c r="D166" s="31" t="s">
        <v>2398</v>
      </c>
      <c r="E166" s="62" t="s">
        <v>2414</v>
      </c>
      <c r="F166" s="63" t="s">
        <v>2276</v>
      </c>
      <c r="G166" s="63" t="s">
        <v>553</v>
      </c>
      <c r="H166" s="62" t="s">
        <v>121</v>
      </c>
      <c r="I166" s="21">
        <v>-4.7845497118208096</v>
      </c>
      <c r="J166" s="21">
        <v>-49.305165772932298</v>
      </c>
      <c r="K166" s="21" t="s">
        <v>2276</v>
      </c>
      <c r="L166" s="63">
        <v>2013</v>
      </c>
      <c r="M166" s="63">
        <v>2013</v>
      </c>
      <c r="N166" s="22" t="s">
        <v>2276</v>
      </c>
      <c r="O166" s="22" t="s">
        <v>67</v>
      </c>
      <c r="P166" s="5" t="s">
        <v>5187</v>
      </c>
      <c r="Q166" s="24" t="s">
        <v>2415</v>
      </c>
    </row>
    <row r="167" spans="1:17" ht="82" customHeight="1">
      <c r="A167" s="31">
        <v>27</v>
      </c>
      <c r="B167" s="61" t="s">
        <v>554</v>
      </c>
      <c r="C167" s="24" t="s">
        <v>1758</v>
      </c>
      <c r="D167" s="31" t="s">
        <v>2398</v>
      </c>
      <c r="E167" s="62" t="s">
        <v>2414</v>
      </c>
      <c r="F167" s="63" t="s">
        <v>2276</v>
      </c>
      <c r="G167" s="63" t="s">
        <v>553</v>
      </c>
      <c r="H167" s="62" t="s">
        <v>121</v>
      </c>
      <c r="I167" s="21">
        <v>-5.43361237687167</v>
      </c>
      <c r="J167" s="21">
        <v>-49.093104877413701</v>
      </c>
      <c r="K167" s="21" t="s">
        <v>2276</v>
      </c>
      <c r="L167" s="63">
        <v>2013</v>
      </c>
      <c r="M167" s="63">
        <v>2013</v>
      </c>
      <c r="N167" s="22" t="s">
        <v>2276</v>
      </c>
      <c r="O167" s="22" t="s">
        <v>67</v>
      </c>
      <c r="P167" s="5" t="s">
        <v>5187</v>
      </c>
      <c r="Q167" s="24" t="s">
        <v>2415</v>
      </c>
    </row>
    <row r="168" spans="1:17" ht="82" customHeight="1">
      <c r="A168" s="31">
        <v>27</v>
      </c>
      <c r="B168" s="61" t="s">
        <v>554</v>
      </c>
      <c r="C168" s="24" t="s">
        <v>1759</v>
      </c>
      <c r="D168" s="31" t="s">
        <v>2398</v>
      </c>
      <c r="E168" s="62" t="s">
        <v>2414</v>
      </c>
      <c r="F168" s="63" t="s">
        <v>2276</v>
      </c>
      <c r="G168" s="63" t="s">
        <v>553</v>
      </c>
      <c r="H168" s="62" t="s">
        <v>121</v>
      </c>
      <c r="I168" s="21">
        <v>-5.27892003048078</v>
      </c>
      <c r="J168" s="21">
        <v>-49.395325111684102</v>
      </c>
      <c r="K168" s="21" t="s">
        <v>2276</v>
      </c>
      <c r="L168" s="63">
        <v>2013</v>
      </c>
      <c r="M168" s="63">
        <v>2013</v>
      </c>
      <c r="N168" s="22" t="s">
        <v>2276</v>
      </c>
      <c r="O168" s="22" t="s">
        <v>67</v>
      </c>
      <c r="P168" s="5" t="s">
        <v>5187</v>
      </c>
      <c r="Q168" s="24" t="s">
        <v>2415</v>
      </c>
    </row>
    <row r="169" spans="1:17" ht="82" customHeight="1">
      <c r="A169" s="31">
        <v>27</v>
      </c>
      <c r="B169" s="61" t="s">
        <v>554</v>
      </c>
      <c r="C169" s="24" t="s">
        <v>1760</v>
      </c>
      <c r="D169" s="31" t="s">
        <v>2398</v>
      </c>
      <c r="E169" s="62" t="s">
        <v>2414</v>
      </c>
      <c r="F169" s="63" t="s">
        <v>2276</v>
      </c>
      <c r="G169" s="63" t="s">
        <v>553</v>
      </c>
      <c r="H169" s="62" t="s">
        <v>121</v>
      </c>
      <c r="I169" s="21">
        <v>-5.1200070287159702</v>
      </c>
      <c r="J169" s="21">
        <v>-48.434942762262303</v>
      </c>
      <c r="K169" s="21" t="s">
        <v>2276</v>
      </c>
      <c r="L169" s="63">
        <v>2013</v>
      </c>
      <c r="M169" s="63">
        <v>2013</v>
      </c>
      <c r="N169" s="22" t="s">
        <v>2276</v>
      </c>
      <c r="O169" s="22" t="s">
        <v>67</v>
      </c>
      <c r="P169" s="5" t="s">
        <v>5187</v>
      </c>
      <c r="Q169" s="24" t="s">
        <v>2415</v>
      </c>
    </row>
    <row r="170" spans="1:17" ht="82" customHeight="1">
      <c r="A170" s="31">
        <v>27</v>
      </c>
      <c r="B170" s="61" t="s">
        <v>554</v>
      </c>
      <c r="C170" s="24" t="s">
        <v>1761</v>
      </c>
      <c r="D170" s="31" t="s">
        <v>2398</v>
      </c>
      <c r="E170" s="62" t="s">
        <v>2414</v>
      </c>
      <c r="F170" s="63" t="s">
        <v>2276</v>
      </c>
      <c r="G170" s="63" t="s">
        <v>553</v>
      </c>
      <c r="H170" s="62" t="s">
        <v>121</v>
      </c>
      <c r="I170" s="21">
        <v>-5.1857602038248602</v>
      </c>
      <c r="J170" s="21">
        <v>-47.9609711232319</v>
      </c>
      <c r="K170" s="21" t="s">
        <v>2276</v>
      </c>
      <c r="L170" s="63">
        <v>2013</v>
      </c>
      <c r="M170" s="63">
        <v>2013</v>
      </c>
      <c r="N170" s="22" t="s">
        <v>2276</v>
      </c>
      <c r="O170" s="22" t="s">
        <v>67</v>
      </c>
      <c r="P170" s="5" t="s">
        <v>5187</v>
      </c>
      <c r="Q170" s="24" t="s">
        <v>2415</v>
      </c>
    </row>
    <row r="171" spans="1:17" ht="82" customHeight="1">
      <c r="A171" s="31">
        <v>27</v>
      </c>
      <c r="B171" s="61" t="s">
        <v>554</v>
      </c>
      <c r="C171" s="24" t="s">
        <v>1762</v>
      </c>
      <c r="D171" s="31" t="s">
        <v>2398</v>
      </c>
      <c r="E171" s="62" t="s">
        <v>2414</v>
      </c>
      <c r="F171" s="63" t="s">
        <v>2276</v>
      </c>
      <c r="G171" s="63" t="s">
        <v>553</v>
      </c>
      <c r="H171" s="62" t="s">
        <v>121</v>
      </c>
      <c r="I171" s="21">
        <v>-3.02736403086393</v>
      </c>
      <c r="J171" s="21">
        <v>-42.361579646213897</v>
      </c>
      <c r="K171" s="21" t="s">
        <v>2276</v>
      </c>
      <c r="L171" s="63">
        <v>2013</v>
      </c>
      <c r="M171" s="63">
        <v>2013</v>
      </c>
      <c r="N171" s="22" t="s">
        <v>2276</v>
      </c>
      <c r="O171" s="22" t="s">
        <v>67</v>
      </c>
      <c r="P171" s="5" t="s">
        <v>5187</v>
      </c>
      <c r="Q171" s="24" t="s">
        <v>2415</v>
      </c>
    </row>
    <row r="172" spans="1:17" ht="82" customHeight="1">
      <c r="A172" s="31">
        <v>27</v>
      </c>
      <c r="B172" s="61" t="s">
        <v>554</v>
      </c>
      <c r="C172" s="24" t="s">
        <v>1763</v>
      </c>
      <c r="D172" s="31" t="s">
        <v>2398</v>
      </c>
      <c r="E172" s="62" t="s">
        <v>2414</v>
      </c>
      <c r="F172" s="63" t="s">
        <v>2276</v>
      </c>
      <c r="G172" s="63" t="s">
        <v>553</v>
      </c>
      <c r="H172" s="62" t="s">
        <v>121</v>
      </c>
      <c r="I172" s="21">
        <v>-3.1535418016516301</v>
      </c>
      <c r="J172" s="21">
        <v>-43.823853367904903</v>
      </c>
      <c r="K172" s="21" t="s">
        <v>2276</v>
      </c>
      <c r="L172" s="63">
        <v>2013</v>
      </c>
      <c r="M172" s="63">
        <v>2013</v>
      </c>
      <c r="N172" s="22" t="s">
        <v>2276</v>
      </c>
      <c r="O172" s="22" t="s">
        <v>67</v>
      </c>
      <c r="P172" s="5" t="s">
        <v>5187</v>
      </c>
      <c r="Q172" s="24" t="s">
        <v>2415</v>
      </c>
    </row>
    <row r="173" spans="1:17" ht="82" customHeight="1">
      <c r="A173" s="31">
        <v>27</v>
      </c>
      <c r="B173" s="61" t="s">
        <v>554</v>
      </c>
      <c r="C173" s="24" t="s">
        <v>1764</v>
      </c>
      <c r="D173" s="31" t="s">
        <v>2398</v>
      </c>
      <c r="E173" s="62" t="s">
        <v>2414</v>
      </c>
      <c r="F173" s="63" t="s">
        <v>2276</v>
      </c>
      <c r="G173" s="63" t="s">
        <v>553</v>
      </c>
      <c r="H173" s="62" t="s">
        <v>121</v>
      </c>
      <c r="I173" s="21">
        <v>-4.4320868520059999</v>
      </c>
      <c r="J173" s="21">
        <v>-44.780033182653902</v>
      </c>
      <c r="K173" s="21" t="s">
        <v>2276</v>
      </c>
      <c r="L173" s="63">
        <v>2013</v>
      </c>
      <c r="M173" s="63">
        <v>2013</v>
      </c>
      <c r="N173" s="22" t="s">
        <v>2276</v>
      </c>
      <c r="O173" s="22" t="s">
        <v>67</v>
      </c>
      <c r="P173" s="5" t="s">
        <v>5187</v>
      </c>
      <c r="Q173" s="24" t="s">
        <v>2415</v>
      </c>
    </row>
    <row r="174" spans="1:17" ht="82" customHeight="1">
      <c r="A174" s="31">
        <v>27</v>
      </c>
      <c r="B174" s="61" t="s">
        <v>554</v>
      </c>
      <c r="C174" s="24" t="s">
        <v>1765</v>
      </c>
      <c r="D174" s="31" t="s">
        <v>2398</v>
      </c>
      <c r="E174" s="62" t="s">
        <v>2414</v>
      </c>
      <c r="F174" s="63" t="s">
        <v>2276</v>
      </c>
      <c r="G174" s="63" t="s">
        <v>553</v>
      </c>
      <c r="H174" s="62" t="s">
        <v>121</v>
      </c>
      <c r="I174" s="21">
        <v>-1.7699796122715801</v>
      </c>
      <c r="J174" s="21">
        <v>-48.725603836775001</v>
      </c>
      <c r="K174" s="21" t="s">
        <v>2276</v>
      </c>
      <c r="L174" s="63">
        <v>2013</v>
      </c>
      <c r="M174" s="63">
        <v>2013</v>
      </c>
      <c r="N174" s="22" t="s">
        <v>2276</v>
      </c>
      <c r="O174" s="22" t="s">
        <v>67</v>
      </c>
      <c r="P174" s="5" t="s">
        <v>5187</v>
      </c>
      <c r="Q174" s="24" t="s">
        <v>2415</v>
      </c>
    </row>
    <row r="175" spans="1:17" ht="82" customHeight="1">
      <c r="A175" s="31">
        <v>27</v>
      </c>
      <c r="B175" s="61" t="s">
        <v>554</v>
      </c>
      <c r="C175" s="24" t="s">
        <v>1766</v>
      </c>
      <c r="D175" s="31" t="s">
        <v>2398</v>
      </c>
      <c r="E175" s="62" t="s">
        <v>2414</v>
      </c>
      <c r="F175" s="63" t="s">
        <v>2276</v>
      </c>
      <c r="G175" s="63" t="s">
        <v>553</v>
      </c>
      <c r="H175" s="62" t="s">
        <v>121</v>
      </c>
      <c r="I175" s="21">
        <v>-1.7555566896342101</v>
      </c>
      <c r="J175" s="21">
        <v>-48.771873216568601</v>
      </c>
      <c r="K175" s="21" t="s">
        <v>2276</v>
      </c>
      <c r="L175" s="63">
        <v>2013</v>
      </c>
      <c r="M175" s="63">
        <v>2013</v>
      </c>
      <c r="N175" s="22" t="s">
        <v>2276</v>
      </c>
      <c r="O175" s="22" t="s">
        <v>67</v>
      </c>
      <c r="P175" s="5" t="s">
        <v>5187</v>
      </c>
      <c r="Q175" s="24" t="s">
        <v>2415</v>
      </c>
    </row>
    <row r="176" spans="1:17" ht="82" customHeight="1">
      <c r="A176" s="31">
        <v>27</v>
      </c>
      <c r="B176" s="61" t="s">
        <v>554</v>
      </c>
      <c r="C176" s="24" t="s">
        <v>1767</v>
      </c>
      <c r="D176" s="31" t="s">
        <v>2398</v>
      </c>
      <c r="E176" s="62" t="s">
        <v>2414</v>
      </c>
      <c r="F176" s="63" t="s">
        <v>2276</v>
      </c>
      <c r="G176" s="63" t="s">
        <v>553</v>
      </c>
      <c r="H176" s="62" t="s">
        <v>121</v>
      </c>
      <c r="I176" s="21">
        <v>-1.17899017828899</v>
      </c>
      <c r="J176" s="21">
        <v>-47.876652321925697</v>
      </c>
      <c r="K176" s="21" t="s">
        <v>2276</v>
      </c>
      <c r="L176" s="63">
        <v>2013</v>
      </c>
      <c r="M176" s="63">
        <v>2013</v>
      </c>
      <c r="N176" s="22" t="s">
        <v>2276</v>
      </c>
      <c r="O176" s="22" t="s">
        <v>67</v>
      </c>
      <c r="P176" s="5" t="s">
        <v>5187</v>
      </c>
      <c r="Q176" s="24" t="s">
        <v>2415</v>
      </c>
    </row>
    <row r="177" spans="1:17" ht="82" customHeight="1">
      <c r="A177" s="31">
        <v>27</v>
      </c>
      <c r="B177" s="61" t="s">
        <v>554</v>
      </c>
      <c r="C177" s="24" t="s">
        <v>1768</v>
      </c>
      <c r="D177" s="31" t="s">
        <v>2398</v>
      </c>
      <c r="E177" s="62" t="s">
        <v>2414</v>
      </c>
      <c r="F177" s="63" t="s">
        <v>2276</v>
      </c>
      <c r="G177" s="63" t="s">
        <v>553</v>
      </c>
      <c r="H177" s="62" t="s">
        <v>121</v>
      </c>
      <c r="I177" s="21">
        <v>-2.15594860867354</v>
      </c>
      <c r="J177" s="21">
        <v>-47.7743226649592</v>
      </c>
      <c r="K177" s="21" t="s">
        <v>2276</v>
      </c>
      <c r="L177" s="63">
        <v>2013</v>
      </c>
      <c r="M177" s="63">
        <v>2013</v>
      </c>
      <c r="N177" s="22" t="s">
        <v>2276</v>
      </c>
      <c r="O177" s="22" t="s">
        <v>67</v>
      </c>
      <c r="P177" s="5" t="s">
        <v>5187</v>
      </c>
      <c r="Q177" s="24" t="s">
        <v>2415</v>
      </c>
    </row>
    <row r="178" spans="1:17" ht="82" customHeight="1">
      <c r="A178" s="31">
        <v>27</v>
      </c>
      <c r="B178" s="61" t="s">
        <v>554</v>
      </c>
      <c r="C178" s="24" t="s">
        <v>1769</v>
      </c>
      <c r="D178" s="31" t="s">
        <v>2398</v>
      </c>
      <c r="E178" s="62" t="s">
        <v>2414</v>
      </c>
      <c r="F178" s="63" t="s">
        <v>2276</v>
      </c>
      <c r="G178" s="63" t="s">
        <v>553</v>
      </c>
      <c r="H178" s="62" t="s">
        <v>121</v>
      </c>
      <c r="I178" s="21">
        <v>-1.0871119621162599</v>
      </c>
      <c r="J178" s="21">
        <v>-47.002492607475801</v>
      </c>
      <c r="K178" s="21" t="s">
        <v>2276</v>
      </c>
      <c r="L178" s="63">
        <v>2013</v>
      </c>
      <c r="M178" s="63">
        <v>2013</v>
      </c>
      <c r="N178" s="22" t="s">
        <v>2276</v>
      </c>
      <c r="O178" s="22" t="s">
        <v>67</v>
      </c>
      <c r="P178" s="5" t="s">
        <v>5187</v>
      </c>
      <c r="Q178" s="24" t="s">
        <v>2415</v>
      </c>
    </row>
    <row r="179" spans="1:17" ht="82" customHeight="1">
      <c r="A179" s="31">
        <v>27</v>
      </c>
      <c r="B179" s="61" t="s">
        <v>554</v>
      </c>
      <c r="C179" s="24" t="s">
        <v>1770</v>
      </c>
      <c r="D179" s="31" t="s">
        <v>2398</v>
      </c>
      <c r="E179" s="62" t="s">
        <v>2414</v>
      </c>
      <c r="F179" s="63" t="s">
        <v>2276</v>
      </c>
      <c r="G179" s="63" t="s">
        <v>553</v>
      </c>
      <c r="H179" s="62" t="s">
        <v>121</v>
      </c>
      <c r="I179" s="21">
        <v>-1.7919956882308301</v>
      </c>
      <c r="J179" s="21">
        <v>-47.148373173231001</v>
      </c>
      <c r="K179" s="21" t="s">
        <v>2276</v>
      </c>
      <c r="L179" s="63">
        <v>2013</v>
      </c>
      <c r="M179" s="63">
        <v>2013</v>
      </c>
      <c r="N179" s="22" t="s">
        <v>2276</v>
      </c>
      <c r="O179" s="22" t="s">
        <v>67</v>
      </c>
      <c r="P179" s="5" t="s">
        <v>5187</v>
      </c>
      <c r="Q179" s="24" t="s">
        <v>2415</v>
      </c>
    </row>
    <row r="180" spans="1:17" ht="82" customHeight="1">
      <c r="A180" s="31">
        <v>27</v>
      </c>
      <c r="B180" s="61" t="s">
        <v>554</v>
      </c>
      <c r="C180" s="24" t="s">
        <v>1771</v>
      </c>
      <c r="D180" s="31" t="s">
        <v>2398</v>
      </c>
      <c r="E180" s="62" t="s">
        <v>2414</v>
      </c>
      <c r="F180" s="63" t="s">
        <v>2276</v>
      </c>
      <c r="G180" s="63" t="s">
        <v>553</v>
      </c>
      <c r="H180" s="62" t="s">
        <v>121</v>
      </c>
      <c r="I180" s="21">
        <v>-9.4327043589160091</v>
      </c>
      <c r="J180" s="21">
        <v>-62.861690333039199</v>
      </c>
      <c r="K180" s="21" t="s">
        <v>2276</v>
      </c>
      <c r="L180" s="63">
        <v>2013</v>
      </c>
      <c r="M180" s="63">
        <v>2013</v>
      </c>
      <c r="N180" s="22" t="s">
        <v>2276</v>
      </c>
      <c r="O180" s="22" t="s">
        <v>67</v>
      </c>
      <c r="P180" s="5" t="s">
        <v>5187</v>
      </c>
      <c r="Q180" s="24" t="s">
        <v>2415</v>
      </c>
    </row>
    <row r="181" spans="1:17" ht="82" customHeight="1">
      <c r="A181" s="31">
        <v>27</v>
      </c>
      <c r="B181" s="61" t="s">
        <v>554</v>
      </c>
      <c r="C181" s="24" t="s">
        <v>1772</v>
      </c>
      <c r="D181" s="31" t="s">
        <v>2398</v>
      </c>
      <c r="E181" s="62" t="s">
        <v>2414</v>
      </c>
      <c r="F181" s="63" t="s">
        <v>2276</v>
      </c>
      <c r="G181" s="63" t="s">
        <v>553</v>
      </c>
      <c r="H181" s="62" t="s">
        <v>121</v>
      </c>
      <c r="I181" s="21">
        <v>-10.6578776365489</v>
      </c>
      <c r="J181" s="21">
        <v>-63.082704064583403</v>
      </c>
      <c r="K181" s="21" t="s">
        <v>2276</v>
      </c>
      <c r="L181" s="63">
        <v>2013</v>
      </c>
      <c r="M181" s="63">
        <v>2013</v>
      </c>
      <c r="N181" s="22" t="s">
        <v>2276</v>
      </c>
      <c r="O181" s="22" t="s">
        <v>67</v>
      </c>
      <c r="P181" s="5" t="s">
        <v>5187</v>
      </c>
      <c r="Q181" s="24" t="s">
        <v>2415</v>
      </c>
    </row>
    <row r="182" spans="1:17" ht="82" customHeight="1">
      <c r="A182" s="31">
        <v>27</v>
      </c>
      <c r="B182" s="61" t="s">
        <v>554</v>
      </c>
      <c r="C182" s="24" t="s">
        <v>1773</v>
      </c>
      <c r="D182" s="31" t="s">
        <v>2398</v>
      </c>
      <c r="E182" s="62" t="s">
        <v>2414</v>
      </c>
      <c r="F182" s="63" t="s">
        <v>2276</v>
      </c>
      <c r="G182" s="63" t="s">
        <v>553</v>
      </c>
      <c r="H182" s="62" t="s">
        <v>121</v>
      </c>
      <c r="I182" s="21">
        <v>-13.596579223026</v>
      </c>
      <c r="J182" s="21">
        <v>-59.614161000066503</v>
      </c>
      <c r="K182" s="21" t="s">
        <v>2276</v>
      </c>
      <c r="L182" s="63">
        <v>2013</v>
      </c>
      <c r="M182" s="63">
        <v>2013</v>
      </c>
      <c r="N182" s="22" t="s">
        <v>2276</v>
      </c>
      <c r="O182" s="22" t="s">
        <v>67</v>
      </c>
      <c r="P182" s="5" t="s">
        <v>5187</v>
      </c>
      <c r="Q182" s="24" t="s">
        <v>2415</v>
      </c>
    </row>
    <row r="183" spans="1:17" ht="82" customHeight="1">
      <c r="A183" s="31">
        <v>27</v>
      </c>
      <c r="B183" s="61" t="s">
        <v>554</v>
      </c>
      <c r="C183" s="24" t="s">
        <v>1774</v>
      </c>
      <c r="D183" s="31" t="s">
        <v>2398</v>
      </c>
      <c r="E183" s="62" t="s">
        <v>2414</v>
      </c>
      <c r="F183" s="63" t="s">
        <v>2276</v>
      </c>
      <c r="G183" s="63" t="s">
        <v>553</v>
      </c>
      <c r="H183" s="62" t="s">
        <v>121</v>
      </c>
      <c r="I183" s="21">
        <v>-14.7496545101748</v>
      </c>
      <c r="J183" s="21">
        <v>-59.235153189501901</v>
      </c>
      <c r="K183" s="21" t="s">
        <v>2276</v>
      </c>
      <c r="L183" s="63">
        <v>2013</v>
      </c>
      <c r="M183" s="63">
        <v>2013</v>
      </c>
      <c r="N183" s="22" t="s">
        <v>2276</v>
      </c>
      <c r="O183" s="22" t="s">
        <v>67</v>
      </c>
      <c r="P183" s="5" t="s">
        <v>5187</v>
      </c>
      <c r="Q183" s="24" t="s">
        <v>2415</v>
      </c>
    </row>
    <row r="184" spans="1:17" ht="59" customHeight="1">
      <c r="A184" s="31">
        <v>28</v>
      </c>
      <c r="B184" s="40" t="s">
        <v>561</v>
      </c>
      <c r="C184" s="3" t="s">
        <v>555</v>
      </c>
      <c r="D184" s="31" t="s">
        <v>2416</v>
      </c>
      <c r="E184" s="28" t="s">
        <v>2399</v>
      </c>
      <c r="F184" s="3" t="s">
        <v>560</v>
      </c>
      <c r="G184" s="3" t="s">
        <v>559</v>
      </c>
      <c r="H184" s="28" t="s">
        <v>121</v>
      </c>
      <c r="I184" s="21">
        <v>-10.592850800000001</v>
      </c>
      <c r="J184" s="21">
        <v>-67.837599299999994</v>
      </c>
      <c r="K184" s="21">
        <v>3176</v>
      </c>
      <c r="L184" s="3">
        <v>1996</v>
      </c>
      <c r="M184" s="3">
        <v>1996</v>
      </c>
      <c r="N184" s="3" t="s">
        <v>2276</v>
      </c>
      <c r="O184" s="3" t="s">
        <v>183</v>
      </c>
      <c r="P184" s="5" t="s">
        <v>5187</v>
      </c>
      <c r="Q184" s="3"/>
    </row>
    <row r="185" spans="1:17" ht="62.5" customHeight="1">
      <c r="A185" s="31">
        <v>28</v>
      </c>
      <c r="B185" s="40" t="s">
        <v>561</v>
      </c>
      <c r="C185" s="3" t="s">
        <v>556</v>
      </c>
      <c r="D185" s="31" t="s">
        <v>2416</v>
      </c>
      <c r="E185" s="28" t="s">
        <v>2399</v>
      </c>
      <c r="F185" s="3" t="s">
        <v>558</v>
      </c>
      <c r="G185" s="3" t="s">
        <v>557</v>
      </c>
      <c r="H185" s="28" t="s">
        <v>121</v>
      </c>
      <c r="I185" s="21">
        <v>-10.6615097</v>
      </c>
      <c r="J185" s="21">
        <v>-62.162539299999999</v>
      </c>
      <c r="K185" s="21">
        <v>3000</v>
      </c>
      <c r="L185" s="3">
        <v>1996</v>
      </c>
      <c r="M185" s="3">
        <v>1996</v>
      </c>
      <c r="N185" s="3" t="s">
        <v>2276</v>
      </c>
      <c r="O185" s="3" t="s">
        <v>183</v>
      </c>
      <c r="P185" s="5" t="s">
        <v>5187</v>
      </c>
      <c r="Q185" s="3"/>
    </row>
    <row r="186" spans="1:17" ht="62.5" customHeight="1">
      <c r="A186" s="31">
        <v>29</v>
      </c>
      <c r="B186" s="40" t="s">
        <v>589</v>
      </c>
      <c r="C186" s="3" t="s">
        <v>571</v>
      </c>
      <c r="D186" s="3" t="s">
        <v>2398</v>
      </c>
      <c r="E186" s="28" t="s">
        <v>2399</v>
      </c>
      <c r="F186" s="3" t="s">
        <v>2276</v>
      </c>
      <c r="G186" s="3" t="s">
        <v>1912</v>
      </c>
      <c r="H186" s="28" t="s">
        <v>1948</v>
      </c>
      <c r="I186" s="21">
        <v>-19.1550036118843</v>
      </c>
      <c r="J186" s="21">
        <v>23.576400374991898</v>
      </c>
      <c r="K186" s="21" t="s">
        <v>2276</v>
      </c>
      <c r="L186" s="3">
        <v>1985</v>
      </c>
      <c r="M186" s="3">
        <v>1985</v>
      </c>
      <c r="N186" s="3" t="s">
        <v>2276</v>
      </c>
      <c r="O186" s="3" t="s">
        <v>67</v>
      </c>
      <c r="P186" s="5" t="s">
        <v>5187</v>
      </c>
      <c r="Q186" s="4" t="s">
        <v>1953</v>
      </c>
    </row>
    <row r="187" spans="1:17" ht="62.5" customHeight="1">
      <c r="A187" s="31">
        <v>29</v>
      </c>
      <c r="B187" s="40" t="s">
        <v>589</v>
      </c>
      <c r="C187" s="3" t="s">
        <v>572</v>
      </c>
      <c r="D187" s="3" t="s">
        <v>2398</v>
      </c>
      <c r="E187" s="28" t="s">
        <v>2399</v>
      </c>
      <c r="F187" s="3" t="s">
        <v>1913</v>
      </c>
      <c r="G187" s="3" t="s">
        <v>2276</v>
      </c>
      <c r="H187" s="28" t="s">
        <v>1948</v>
      </c>
      <c r="I187" s="21">
        <v>-20.027692239804701</v>
      </c>
      <c r="J187" s="21">
        <v>21.535794259086799</v>
      </c>
      <c r="K187" s="21" t="s">
        <v>2276</v>
      </c>
      <c r="L187" s="3">
        <v>1985</v>
      </c>
      <c r="M187" s="3">
        <v>1985</v>
      </c>
      <c r="N187" s="3" t="s">
        <v>2276</v>
      </c>
      <c r="O187" s="3" t="s">
        <v>67</v>
      </c>
      <c r="P187" s="5" t="s">
        <v>5187</v>
      </c>
      <c r="Q187" s="4" t="s">
        <v>1953</v>
      </c>
    </row>
    <row r="188" spans="1:17" ht="62.5" customHeight="1">
      <c r="A188" s="31">
        <v>29</v>
      </c>
      <c r="B188" s="40" t="s">
        <v>589</v>
      </c>
      <c r="C188" s="3" t="s">
        <v>573</v>
      </c>
      <c r="D188" s="3" t="s">
        <v>2398</v>
      </c>
      <c r="E188" s="28" t="s">
        <v>2399</v>
      </c>
      <c r="F188" s="3" t="s">
        <v>1914</v>
      </c>
      <c r="G188" s="3" t="s">
        <v>2276</v>
      </c>
      <c r="H188" s="28" t="s">
        <v>1948</v>
      </c>
      <c r="I188" s="21">
        <v>-22.177074171542799</v>
      </c>
      <c r="J188" s="21">
        <v>22.9406037306229</v>
      </c>
      <c r="K188" s="21" t="s">
        <v>2276</v>
      </c>
      <c r="L188" s="3">
        <v>1985</v>
      </c>
      <c r="M188" s="3">
        <v>1985</v>
      </c>
      <c r="N188" s="3" t="s">
        <v>2276</v>
      </c>
      <c r="O188" s="3" t="s">
        <v>67</v>
      </c>
      <c r="P188" s="5" t="s">
        <v>5187</v>
      </c>
      <c r="Q188" s="4" t="s">
        <v>1953</v>
      </c>
    </row>
    <row r="189" spans="1:17" ht="62.5" customHeight="1">
      <c r="A189" s="31">
        <v>29</v>
      </c>
      <c r="B189" s="40" t="s">
        <v>589</v>
      </c>
      <c r="C189" s="3" t="s">
        <v>574</v>
      </c>
      <c r="D189" s="3" t="s">
        <v>2398</v>
      </c>
      <c r="E189" s="28" t="s">
        <v>2399</v>
      </c>
      <c r="F189" s="3" t="s">
        <v>2276</v>
      </c>
      <c r="G189" s="3" t="s">
        <v>1915</v>
      </c>
      <c r="H189" s="28" t="s">
        <v>1948</v>
      </c>
      <c r="I189" s="21">
        <v>-24.155826383108899</v>
      </c>
      <c r="J189" s="21">
        <v>25.641106096813001</v>
      </c>
      <c r="K189" s="21" t="s">
        <v>2276</v>
      </c>
      <c r="L189" s="3">
        <v>1985</v>
      </c>
      <c r="M189" s="3">
        <v>1985</v>
      </c>
      <c r="N189" s="3" t="s">
        <v>2276</v>
      </c>
      <c r="O189" s="3" t="s">
        <v>67</v>
      </c>
      <c r="P189" s="5" t="s">
        <v>5187</v>
      </c>
      <c r="Q189" s="4" t="s">
        <v>1953</v>
      </c>
    </row>
    <row r="190" spans="1:17" ht="62.5" customHeight="1">
      <c r="A190" s="31">
        <v>29</v>
      </c>
      <c r="B190" s="40" t="s">
        <v>589</v>
      </c>
      <c r="C190" s="3" t="s">
        <v>575</v>
      </c>
      <c r="D190" s="3" t="s">
        <v>2398</v>
      </c>
      <c r="E190" s="28" t="s">
        <v>2399</v>
      </c>
      <c r="F190" s="3" t="s">
        <v>2276</v>
      </c>
      <c r="G190" s="3" t="s">
        <v>1916</v>
      </c>
      <c r="H190" s="28" t="s">
        <v>1949</v>
      </c>
      <c r="I190" s="21">
        <v>11.7625316349495</v>
      </c>
      <c r="J190" s="21">
        <v>-2.9505707368399201</v>
      </c>
      <c r="K190" s="21" t="s">
        <v>2276</v>
      </c>
      <c r="L190" s="3">
        <v>1985</v>
      </c>
      <c r="M190" s="3">
        <v>1985</v>
      </c>
      <c r="N190" s="3">
        <v>40</v>
      </c>
      <c r="O190" s="3" t="s">
        <v>67</v>
      </c>
      <c r="P190" s="5" t="s">
        <v>5187</v>
      </c>
      <c r="Q190" s="4" t="s">
        <v>1953</v>
      </c>
    </row>
    <row r="191" spans="1:17" ht="62.5" customHeight="1">
      <c r="A191" s="31">
        <v>29</v>
      </c>
      <c r="B191" s="40" t="s">
        <v>589</v>
      </c>
      <c r="C191" s="3" t="s">
        <v>576</v>
      </c>
      <c r="D191" s="3" t="s">
        <v>2398</v>
      </c>
      <c r="E191" s="28" t="s">
        <v>2399</v>
      </c>
      <c r="F191" s="3" t="s">
        <v>1917</v>
      </c>
      <c r="G191" s="3" t="s">
        <v>2276</v>
      </c>
      <c r="H191" s="28" t="s">
        <v>1949</v>
      </c>
      <c r="I191" s="21">
        <v>10.879954780908401</v>
      </c>
      <c r="J191" s="21">
        <v>-4.8309661266719202</v>
      </c>
      <c r="K191" s="21" t="s">
        <v>2276</v>
      </c>
      <c r="L191" s="3">
        <v>1985</v>
      </c>
      <c r="M191" s="3">
        <v>1985</v>
      </c>
      <c r="N191" s="3">
        <v>35</v>
      </c>
      <c r="O191" s="3" t="s">
        <v>67</v>
      </c>
      <c r="P191" s="5" t="s">
        <v>5187</v>
      </c>
      <c r="Q191" s="4" t="s">
        <v>1953</v>
      </c>
    </row>
    <row r="192" spans="1:17" ht="62.5" customHeight="1">
      <c r="A192" s="31">
        <v>29</v>
      </c>
      <c r="B192" s="40" t="s">
        <v>589</v>
      </c>
      <c r="C192" s="3" t="s">
        <v>577</v>
      </c>
      <c r="D192" s="3" t="s">
        <v>2398</v>
      </c>
      <c r="E192" s="28" t="s">
        <v>2399</v>
      </c>
      <c r="F192" s="3" t="s">
        <v>2276</v>
      </c>
      <c r="G192" s="3" t="s">
        <v>1918</v>
      </c>
      <c r="H192" s="28" t="s">
        <v>1949</v>
      </c>
      <c r="I192" s="21">
        <v>12.611229274703099</v>
      </c>
      <c r="J192" s="21">
        <v>-0.64660085477323204</v>
      </c>
      <c r="K192" s="21" t="s">
        <v>2276</v>
      </c>
      <c r="L192" s="3">
        <v>1985</v>
      </c>
      <c r="M192" s="3">
        <v>1985</v>
      </c>
      <c r="N192" s="3">
        <v>80</v>
      </c>
      <c r="O192" s="3" t="s">
        <v>67</v>
      </c>
      <c r="P192" s="5" t="s">
        <v>5187</v>
      </c>
      <c r="Q192" s="4" t="s">
        <v>1953</v>
      </c>
    </row>
    <row r="193" spans="1:17" ht="62.5" customHeight="1">
      <c r="A193" s="31">
        <v>29</v>
      </c>
      <c r="B193" s="40" t="s">
        <v>589</v>
      </c>
      <c r="C193" s="3" t="s">
        <v>578</v>
      </c>
      <c r="D193" s="3" t="s">
        <v>2398</v>
      </c>
      <c r="E193" s="28" t="s">
        <v>2399</v>
      </c>
      <c r="F193" s="3" t="s">
        <v>1919</v>
      </c>
      <c r="G193" s="3" t="s">
        <v>2276</v>
      </c>
      <c r="H193" s="28" t="s">
        <v>1949</v>
      </c>
      <c r="I193" s="21">
        <v>13.624934400000001</v>
      </c>
      <c r="J193" s="21">
        <v>-2.3813621</v>
      </c>
      <c r="K193" s="21" t="s">
        <v>2276</v>
      </c>
      <c r="L193" s="3">
        <v>1985</v>
      </c>
      <c r="M193" s="3">
        <v>1985</v>
      </c>
      <c r="N193" s="3">
        <v>50</v>
      </c>
      <c r="O193" s="3" t="s">
        <v>67</v>
      </c>
      <c r="P193" s="5" t="s">
        <v>5187</v>
      </c>
      <c r="Q193" s="4" t="s">
        <v>1953</v>
      </c>
    </row>
    <row r="194" spans="1:17" ht="62.5" customHeight="1">
      <c r="A194" s="31">
        <v>29</v>
      </c>
      <c r="B194" s="40" t="s">
        <v>589</v>
      </c>
      <c r="C194" s="3" t="s">
        <v>579</v>
      </c>
      <c r="D194" s="3" t="s">
        <v>2398</v>
      </c>
      <c r="E194" s="28" t="s">
        <v>2399</v>
      </c>
      <c r="F194" s="3" t="s">
        <v>2276</v>
      </c>
      <c r="G194" s="3" t="s">
        <v>1920</v>
      </c>
      <c r="H194" s="28" t="s">
        <v>181</v>
      </c>
      <c r="I194" s="21">
        <v>10.7540723034762</v>
      </c>
      <c r="J194" s="21">
        <v>13.8139047147715</v>
      </c>
      <c r="K194" s="21" t="s">
        <v>2276</v>
      </c>
      <c r="L194" s="3">
        <v>1985</v>
      </c>
      <c r="M194" s="3">
        <v>1985</v>
      </c>
      <c r="N194" s="3">
        <v>80</v>
      </c>
      <c r="O194" s="3" t="s">
        <v>67</v>
      </c>
      <c r="P194" s="5" t="s">
        <v>5187</v>
      </c>
      <c r="Q194" s="4" t="s">
        <v>1953</v>
      </c>
    </row>
    <row r="195" spans="1:17" ht="62.5" customHeight="1">
      <c r="A195" s="31">
        <v>29</v>
      </c>
      <c r="B195" s="40" t="s">
        <v>589</v>
      </c>
      <c r="C195" s="3" t="s">
        <v>1875</v>
      </c>
      <c r="D195" s="3" t="s">
        <v>2398</v>
      </c>
      <c r="E195" s="28" t="s">
        <v>2399</v>
      </c>
      <c r="F195" s="3" t="s">
        <v>2276</v>
      </c>
      <c r="G195" s="3" t="s">
        <v>1921</v>
      </c>
      <c r="H195" s="28" t="s">
        <v>181</v>
      </c>
      <c r="I195" s="21">
        <v>9.9535292565250302</v>
      </c>
      <c r="J195" s="21">
        <v>13.610720350500401</v>
      </c>
      <c r="K195" s="21" t="s">
        <v>2276</v>
      </c>
      <c r="L195" s="3">
        <v>1985</v>
      </c>
      <c r="M195" s="3">
        <v>1985</v>
      </c>
      <c r="N195" s="3">
        <v>40</v>
      </c>
      <c r="O195" s="3" t="s">
        <v>67</v>
      </c>
      <c r="P195" s="5" t="s">
        <v>5187</v>
      </c>
      <c r="Q195" s="4" t="s">
        <v>1953</v>
      </c>
    </row>
    <row r="196" spans="1:17" ht="62.5" customHeight="1">
      <c r="A196" s="31">
        <v>29</v>
      </c>
      <c r="B196" s="40" t="s">
        <v>589</v>
      </c>
      <c r="C196" s="3" t="s">
        <v>1876</v>
      </c>
      <c r="D196" s="3" t="s">
        <v>2398</v>
      </c>
      <c r="E196" s="28" t="s">
        <v>2399</v>
      </c>
      <c r="F196" s="3" t="s">
        <v>1922</v>
      </c>
      <c r="G196" s="3" t="s">
        <v>2276</v>
      </c>
      <c r="H196" s="28" t="s">
        <v>181</v>
      </c>
      <c r="I196" s="21">
        <v>7.6463651053823902</v>
      </c>
      <c r="J196" s="21">
        <v>13.904896788598201</v>
      </c>
      <c r="K196" s="21" t="s">
        <v>2276</v>
      </c>
      <c r="L196" s="3">
        <v>1985</v>
      </c>
      <c r="M196" s="3">
        <v>1985</v>
      </c>
      <c r="N196" s="3">
        <v>80</v>
      </c>
      <c r="O196" s="3" t="s">
        <v>67</v>
      </c>
      <c r="P196" s="5" t="s">
        <v>5187</v>
      </c>
      <c r="Q196" s="4" t="s">
        <v>1953</v>
      </c>
    </row>
    <row r="197" spans="1:17" ht="62.5" customHeight="1">
      <c r="A197" s="31">
        <v>29</v>
      </c>
      <c r="B197" s="40" t="s">
        <v>589</v>
      </c>
      <c r="C197" s="3" t="s">
        <v>1877</v>
      </c>
      <c r="D197" s="3" t="s">
        <v>2398</v>
      </c>
      <c r="E197" s="28" t="s">
        <v>2399</v>
      </c>
      <c r="F197" s="3" t="s">
        <v>2276</v>
      </c>
      <c r="G197" s="3" t="s">
        <v>2265</v>
      </c>
      <c r="H197" s="28" t="s">
        <v>181</v>
      </c>
      <c r="I197" s="21">
        <v>10.478421277062999</v>
      </c>
      <c r="J197" s="21">
        <v>14.254079002415599</v>
      </c>
      <c r="K197" s="21" t="s">
        <v>2276</v>
      </c>
      <c r="L197" s="3">
        <v>1985</v>
      </c>
      <c r="M197" s="3">
        <v>1985</v>
      </c>
      <c r="N197" s="3">
        <v>100</v>
      </c>
      <c r="O197" s="3" t="s">
        <v>67</v>
      </c>
      <c r="P197" s="5" t="s">
        <v>5187</v>
      </c>
      <c r="Q197" s="4" t="s">
        <v>1953</v>
      </c>
    </row>
    <row r="198" spans="1:17" ht="62.5" customHeight="1">
      <c r="A198" s="31">
        <v>29</v>
      </c>
      <c r="B198" s="40" t="s">
        <v>589</v>
      </c>
      <c r="C198" s="3" t="s">
        <v>1878</v>
      </c>
      <c r="D198" s="3" t="s">
        <v>2398</v>
      </c>
      <c r="E198" s="28" t="s">
        <v>2399</v>
      </c>
      <c r="F198" s="3" t="s">
        <v>1923</v>
      </c>
      <c r="G198" s="3" t="s">
        <v>2276</v>
      </c>
      <c r="H198" s="28" t="s">
        <v>181</v>
      </c>
      <c r="I198" s="21">
        <v>6.19295809572984</v>
      </c>
      <c r="J198" s="21">
        <v>12.562541729679101</v>
      </c>
      <c r="K198" s="21" t="s">
        <v>2276</v>
      </c>
      <c r="L198" s="3">
        <v>1985</v>
      </c>
      <c r="M198" s="3">
        <v>1985</v>
      </c>
      <c r="N198" s="3">
        <v>40</v>
      </c>
      <c r="O198" s="3" t="s">
        <v>67</v>
      </c>
      <c r="P198" s="5" t="s">
        <v>5187</v>
      </c>
      <c r="Q198" s="4" t="s">
        <v>1953</v>
      </c>
    </row>
    <row r="199" spans="1:17" ht="62.5" customHeight="1">
      <c r="A199" s="31">
        <v>29</v>
      </c>
      <c r="B199" s="40" t="s">
        <v>589</v>
      </c>
      <c r="C199" s="3" t="s">
        <v>1879</v>
      </c>
      <c r="D199" s="3" t="s">
        <v>2398</v>
      </c>
      <c r="E199" s="28" t="s">
        <v>2399</v>
      </c>
      <c r="F199" s="3" t="s">
        <v>2276</v>
      </c>
      <c r="G199" s="3" t="s">
        <v>1924</v>
      </c>
      <c r="H199" s="28" t="s">
        <v>181</v>
      </c>
      <c r="I199" s="21">
        <v>5.85743574413838</v>
      </c>
      <c r="J199" s="21">
        <v>10.287874022904401</v>
      </c>
      <c r="K199" s="21" t="s">
        <v>2276</v>
      </c>
      <c r="L199" s="3">
        <v>1985</v>
      </c>
      <c r="M199" s="3">
        <v>1985</v>
      </c>
      <c r="N199" s="3">
        <v>40</v>
      </c>
      <c r="O199" s="3" t="s">
        <v>67</v>
      </c>
      <c r="P199" s="5" t="s">
        <v>5187</v>
      </c>
      <c r="Q199" s="4" t="s">
        <v>1953</v>
      </c>
    </row>
    <row r="200" spans="1:17" ht="53" customHeight="1">
      <c r="A200" s="31">
        <v>29</v>
      </c>
      <c r="B200" s="40" t="s">
        <v>589</v>
      </c>
      <c r="C200" s="3" t="s">
        <v>1880</v>
      </c>
      <c r="D200" s="3" t="s">
        <v>2398</v>
      </c>
      <c r="E200" s="28" t="s">
        <v>2399</v>
      </c>
      <c r="F200" s="3" t="s">
        <v>2276</v>
      </c>
      <c r="G200" s="3" t="s">
        <v>2266</v>
      </c>
      <c r="H200" s="3" t="s">
        <v>590</v>
      </c>
      <c r="I200" s="21">
        <v>8.9565306545839896</v>
      </c>
      <c r="J200" s="21">
        <v>-6.7699408234470502</v>
      </c>
      <c r="K200" s="21" t="s">
        <v>2276</v>
      </c>
      <c r="L200" s="3">
        <v>1985</v>
      </c>
      <c r="M200" s="3">
        <v>1985</v>
      </c>
      <c r="N200" s="3">
        <v>5</v>
      </c>
      <c r="O200" s="3" t="s">
        <v>67</v>
      </c>
      <c r="P200" s="5" t="s">
        <v>5187</v>
      </c>
      <c r="Q200" s="4" t="s">
        <v>1953</v>
      </c>
    </row>
    <row r="201" spans="1:17" ht="54" customHeight="1">
      <c r="A201" s="31">
        <v>29</v>
      </c>
      <c r="B201" s="40" t="s">
        <v>589</v>
      </c>
      <c r="C201" s="3" t="s">
        <v>1883</v>
      </c>
      <c r="D201" s="3" t="s">
        <v>2398</v>
      </c>
      <c r="E201" s="28" t="s">
        <v>2399</v>
      </c>
      <c r="F201" s="3" t="s">
        <v>2276</v>
      </c>
      <c r="G201" s="3" t="s">
        <v>2267</v>
      </c>
      <c r="H201" s="3" t="s">
        <v>590</v>
      </c>
      <c r="I201" s="21">
        <v>9.2805623820391894</v>
      </c>
      <c r="J201" s="21">
        <v>-5.1582710783539101</v>
      </c>
      <c r="K201" s="21" t="s">
        <v>2276</v>
      </c>
      <c r="L201" s="3">
        <v>1985</v>
      </c>
      <c r="M201" s="3">
        <v>1985</v>
      </c>
      <c r="N201" s="3">
        <v>15</v>
      </c>
      <c r="O201" s="3" t="s">
        <v>67</v>
      </c>
      <c r="P201" s="5" t="s">
        <v>5187</v>
      </c>
      <c r="Q201" s="4" t="s">
        <v>1953</v>
      </c>
    </row>
    <row r="202" spans="1:17" ht="42.5" customHeight="1">
      <c r="A202" s="31">
        <v>29</v>
      </c>
      <c r="B202" s="40" t="s">
        <v>589</v>
      </c>
      <c r="C202" s="3" t="s">
        <v>1884</v>
      </c>
      <c r="D202" s="3" t="s">
        <v>2398</v>
      </c>
      <c r="E202" s="28" t="s">
        <v>2399</v>
      </c>
      <c r="F202" s="3" t="s">
        <v>2276</v>
      </c>
      <c r="G202" s="3" t="s">
        <v>2268</v>
      </c>
      <c r="H202" s="3" t="s">
        <v>1950</v>
      </c>
      <c r="I202" s="21">
        <v>9.7010633278366498</v>
      </c>
      <c r="J202" s="21">
        <v>39.511526716167502</v>
      </c>
      <c r="K202" s="21" t="s">
        <v>2276</v>
      </c>
      <c r="L202" s="3">
        <v>1985</v>
      </c>
      <c r="M202" s="3">
        <v>1985</v>
      </c>
      <c r="N202" s="3">
        <v>38</v>
      </c>
      <c r="O202" s="3" t="s">
        <v>67</v>
      </c>
      <c r="P202" s="5" t="s">
        <v>5187</v>
      </c>
      <c r="Q202" s="4" t="s">
        <v>1953</v>
      </c>
    </row>
    <row r="203" spans="1:17" ht="42.5" customHeight="1">
      <c r="A203" s="31">
        <v>29</v>
      </c>
      <c r="B203" s="40" t="s">
        <v>589</v>
      </c>
      <c r="C203" s="3" t="s">
        <v>1881</v>
      </c>
      <c r="D203" s="3" t="s">
        <v>2398</v>
      </c>
      <c r="E203" s="28" t="s">
        <v>2399</v>
      </c>
      <c r="F203" s="3" t="s">
        <v>1925</v>
      </c>
      <c r="G203" s="3" t="s">
        <v>2276</v>
      </c>
      <c r="H203" s="3" t="s">
        <v>1950</v>
      </c>
      <c r="I203" s="21">
        <v>9.5371298000000007</v>
      </c>
      <c r="J203" s="21">
        <v>38.298010499999997</v>
      </c>
      <c r="K203" s="21" t="s">
        <v>2276</v>
      </c>
      <c r="L203" s="3">
        <v>1985</v>
      </c>
      <c r="M203" s="3">
        <v>1985</v>
      </c>
      <c r="N203" s="3">
        <v>73</v>
      </c>
      <c r="O203" s="3" t="s">
        <v>67</v>
      </c>
      <c r="P203" s="5" t="s">
        <v>5187</v>
      </c>
      <c r="Q203" s="4" t="s">
        <v>1953</v>
      </c>
    </row>
    <row r="204" spans="1:17" ht="42.5" customHeight="1">
      <c r="A204" s="31">
        <v>29</v>
      </c>
      <c r="B204" s="40" t="s">
        <v>589</v>
      </c>
      <c r="C204" s="3" t="s">
        <v>1882</v>
      </c>
      <c r="D204" s="3" t="s">
        <v>2398</v>
      </c>
      <c r="E204" s="28" t="s">
        <v>2399</v>
      </c>
      <c r="F204" s="3" t="s">
        <v>1926</v>
      </c>
      <c r="G204" s="3" t="s">
        <v>2276</v>
      </c>
      <c r="H204" s="3" t="s">
        <v>1950</v>
      </c>
      <c r="I204" s="21">
        <v>8.5412740581124407</v>
      </c>
      <c r="J204" s="21">
        <v>39.240746538084103</v>
      </c>
      <c r="K204" s="21" t="s">
        <v>2276</v>
      </c>
      <c r="L204" s="3">
        <v>1985</v>
      </c>
      <c r="M204" s="3">
        <v>1985</v>
      </c>
      <c r="N204" s="3">
        <v>48</v>
      </c>
      <c r="O204" s="3" t="s">
        <v>67</v>
      </c>
      <c r="P204" s="5" t="s">
        <v>5187</v>
      </c>
      <c r="Q204" s="4" t="s">
        <v>1953</v>
      </c>
    </row>
    <row r="205" spans="1:17" ht="42.5" customHeight="1">
      <c r="A205" s="31">
        <v>29</v>
      </c>
      <c r="B205" s="40" t="s">
        <v>589</v>
      </c>
      <c r="C205" s="3" t="s">
        <v>1885</v>
      </c>
      <c r="D205" s="3" t="s">
        <v>2398</v>
      </c>
      <c r="E205" s="28" t="s">
        <v>2399</v>
      </c>
      <c r="F205" s="3" t="s">
        <v>1927</v>
      </c>
      <c r="G205" s="3" t="s">
        <v>2276</v>
      </c>
      <c r="H205" s="3" t="s">
        <v>1950</v>
      </c>
      <c r="I205" s="21">
        <v>8.9109453314877207</v>
      </c>
      <c r="J205" s="21">
        <v>39.778849259040399</v>
      </c>
      <c r="K205" s="21" t="s">
        <v>2276</v>
      </c>
      <c r="L205" s="3">
        <v>1985</v>
      </c>
      <c r="M205" s="3">
        <v>1985</v>
      </c>
      <c r="N205" s="3">
        <v>56</v>
      </c>
      <c r="O205" s="3" t="s">
        <v>67</v>
      </c>
      <c r="P205" s="5" t="s">
        <v>5187</v>
      </c>
      <c r="Q205" s="4" t="s">
        <v>1953</v>
      </c>
    </row>
    <row r="206" spans="1:17" ht="42.5" customHeight="1">
      <c r="A206" s="31">
        <v>29</v>
      </c>
      <c r="B206" s="40" t="s">
        <v>589</v>
      </c>
      <c r="C206" s="3" t="s">
        <v>1886</v>
      </c>
      <c r="D206" s="3" t="s">
        <v>2398</v>
      </c>
      <c r="E206" s="28" t="s">
        <v>2399</v>
      </c>
      <c r="F206" s="3" t="s">
        <v>2276</v>
      </c>
      <c r="G206" s="3" t="s">
        <v>1928</v>
      </c>
      <c r="H206" s="3" t="s">
        <v>1950</v>
      </c>
      <c r="I206" s="21">
        <v>8.9563244356202603</v>
      </c>
      <c r="J206" s="21">
        <v>38.635089337677897</v>
      </c>
      <c r="K206" s="21" t="s">
        <v>2276</v>
      </c>
      <c r="L206" s="3">
        <v>1985</v>
      </c>
      <c r="M206" s="3">
        <v>1985</v>
      </c>
      <c r="N206" s="3">
        <v>62</v>
      </c>
      <c r="O206" s="3" t="s">
        <v>67</v>
      </c>
      <c r="P206" s="5" t="s">
        <v>5187</v>
      </c>
      <c r="Q206" s="4" t="s">
        <v>1953</v>
      </c>
    </row>
    <row r="207" spans="1:17" ht="35.5" customHeight="1">
      <c r="A207" s="31">
        <v>29</v>
      </c>
      <c r="B207" s="40" t="s">
        <v>589</v>
      </c>
      <c r="C207" s="3" t="s">
        <v>1887</v>
      </c>
      <c r="D207" s="3" t="s">
        <v>2398</v>
      </c>
      <c r="E207" s="28" t="s">
        <v>2399</v>
      </c>
      <c r="F207" s="3" t="s">
        <v>2276</v>
      </c>
      <c r="G207" s="3" t="s">
        <v>2269</v>
      </c>
      <c r="H207" s="3" t="s">
        <v>595</v>
      </c>
      <c r="I207" s="21">
        <v>8.5819159467874293</v>
      </c>
      <c r="J207" s="21">
        <v>-10.130781904648501</v>
      </c>
      <c r="K207" s="21" t="s">
        <v>2276</v>
      </c>
      <c r="L207" s="3">
        <v>1985</v>
      </c>
      <c r="M207" s="3">
        <v>1985</v>
      </c>
      <c r="N207" s="3">
        <v>40</v>
      </c>
      <c r="O207" s="3" t="s">
        <v>67</v>
      </c>
      <c r="P207" s="5" t="s">
        <v>5187</v>
      </c>
      <c r="Q207" s="4" t="s">
        <v>1953</v>
      </c>
    </row>
    <row r="208" spans="1:17" ht="43.5">
      <c r="A208" s="31">
        <v>29</v>
      </c>
      <c r="B208" s="40" t="s">
        <v>589</v>
      </c>
      <c r="C208" s="3" t="s">
        <v>1888</v>
      </c>
      <c r="D208" s="3" t="s">
        <v>2398</v>
      </c>
      <c r="E208" s="28" t="s">
        <v>2399</v>
      </c>
      <c r="F208" s="3" t="s">
        <v>1929</v>
      </c>
      <c r="G208" s="3" t="s">
        <v>2276</v>
      </c>
      <c r="H208" s="3" t="s">
        <v>595</v>
      </c>
      <c r="I208" s="21">
        <v>9.1926133141272608</v>
      </c>
      <c r="J208" s="21">
        <v>-10.1270234863621</v>
      </c>
      <c r="K208" s="21" t="s">
        <v>2276</v>
      </c>
      <c r="L208" s="3">
        <v>1985</v>
      </c>
      <c r="M208" s="3">
        <v>1985</v>
      </c>
      <c r="N208" s="3">
        <v>10</v>
      </c>
      <c r="O208" s="3" t="s">
        <v>67</v>
      </c>
      <c r="P208" s="5" t="s">
        <v>5187</v>
      </c>
      <c r="Q208" s="4" t="s">
        <v>1953</v>
      </c>
    </row>
    <row r="209" spans="1:17" ht="43.5">
      <c r="A209" s="31">
        <v>29</v>
      </c>
      <c r="B209" s="40" t="s">
        <v>589</v>
      </c>
      <c r="C209" s="3" t="s">
        <v>1889</v>
      </c>
      <c r="D209" s="3" t="s">
        <v>2398</v>
      </c>
      <c r="E209" s="28" t="s">
        <v>2399</v>
      </c>
      <c r="F209" s="3" t="s">
        <v>1930</v>
      </c>
      <c r="G209" s="3" t="s">
        <v>2276</v>
      </c>
      <c r="H209" s="3" t="s">
        <v>595</v>
      </c>
      <c r="I209" s="21">
        <v>10.3780704523846</v>
      </c>
      <c r="J209" s="21">
        <v>-9.3436712934814103</v>
      </c>
      <c r="K209" s="21" t="s">
        <v>2276</v>
      </c>
      <c r="L209" s="3">
        <v>1985</v>
      </c>
      <c r="M209" s="3">
        <v>1985</v>
      </c>
      <c r="N209" s="3">
        <v>20</v>
      </c>
      <c r="O209" s="3" t="s">
        <v>67</v>
      </c>
      <c r="P209" s="5" t="s">
        <v>5187</v>
      </c>
      <c r="Q209" s="4" t="s">
        <v>1953</v>
      </c>
    </row>
    <row r="210" spans="1:17" ht="43.5">
      <c r="A210" s="31">
        <v>29</v>
      </c>
      <c r="B210" s="40" t="s">
        <v>589</v>
      </c>
      <c r="C210" s="3" t="s">
        <v>1890</v>
      </c>
      <c r="D210" s="3" t="s">
        <v>2398</v>
      </c>
      <c r="E210" s="28" t="s">
        <v>2399</v>
      </c>
      <c r="F210" s="3" t="s">
        <v>1931</v>
      </c>
      <c r="G210" s="3" t="s">
        <v>2276</v>
      </c>
      <c r="H210" s="3" t="s">
        <v>595</v>
      </c>
      <c r="I210" s="21">
        <v>9.7581678869289892</v>
      </c>
      <c r="J210" s="21">
        <v>-8.3894311210800598</v>
      </c>
      <c r="K210" s="21" t="s">
        <v>2276</v>
      </c>
      <c r="L210" s="3">
        <v>1985</v>
      </c>
      <c r="M210" s="3">
        <v>1985</v>
      </c>
      <c r="N210" s="3">
        <v>5</v>
      </c>
      <c r="O210" s="3" t="s">
        <v>67</v>
      </c>
      <c r="P210" s="5" t="s">
        <v>5187</v>
      </c>
      <c r="Q210" s="4" t="s">
        <v>1953</v>
      </c>
    </row>
    <row r="211" spans="1:17" ht="43.5">
      <c r="A211" s="31">
        <v>29</v>
      </c>
      <c r="B211" s="40" t="s">
        <v>589</v>
      </c>
      <c r="C211" s="3" t="s">
        <v>1891</v>
      </c>
      <c r="D211" s="3" t="s">
        <v>2398</v>
      </c>
      <c r="E211" s="28" t="s">
        <v>2399</v>
      </c>
      <c r="F211" s="3" t="s">
        <v>1932</v>
      </c>
      <c r="G211" s="3" t="s">
        <v>2276</v>
      </c>
      <c r="H211" s="3" t="s">
        <v>1951</v>
      </c>
      <c r="I211" s="21">
        <v>-1.05326535882621</v>
      </c>
      <c r="J211" s="21">
        <v>34.233128203218499</v>
      </c>
      <c r="K211" s="21" t="s">
        <v>2276</v>
      </c>
      <c r="L211" s="3">
        <v>1985</v>
      </c>
      <c r="M211" s="3">
        <v>1985</v>
      </c>
      <c r="N211" s="3">
        <v>114</v>
      </c>
      <c r="O211" s="3" t="s">
        <v>67</v>
      </c>
      <c r="P211" s="5" t="s">
        <v>5187</v>
      </c>
      <c r="Q211" s="4" t="s">
        <v>1953</v>
      </c>
    </row>
    <row r="212" spans="1:17" ht="43.5">
      <c r="A212" s="31">
        <v>29</v>
      </c>
      <c r="B212" s="40" t="s">
        <v>589</v>
      </c>
      <c r="C212" s="3" t="s">
        <v>1892</v>
      </c>
      <c r="D212" s="3" t="s">
        <v>2398</v>
      </c>
      <c r="E212" s="28" t="s">
        <v>2399</v>
      </c>
      <c r="F212" s="3" t="s">
        <v>2276</v>
      </c>
      <c r="G212" s="3" t="s">
        <v>2270</v>
      </c>
      <c r="H212" s="3" t="s">
        <v>1951</v>
      </c>
      <c r="I212" s="21">
        <v>0.45486420025156998</v>
      </c>
      <c r="J212" s="21">
        <v>34.151681286482699</v>
      </c>
      <c r="K212" s="21" t="s">
        <v>2276</v>
      </c>
      <c r="L212" s="3">
        <v>1985</v>
      </c>
      <c r="M212" s="3">
        <v>1985</v>
      </c>
      <c r="N212" s="3">
        <v>140</v>
      </c>
      <c r="O212" s="3" t="s">
        <v>67</v>
      </c>
      <c r="P212" s="5" t="s">
        <v>5187</v>
      </c>
      <c r="Q212" s="4" t="s">
        <v>1953</v>
      </c>
    </row>
    <row r="213" spans="1:17" ht="43.5">
      <c r="A213" s="31">
        <v>29</v>
      </c>
      <c r="B213" s="40" t="s">
        <v>589</v>
      </c>
      <c r="C213" s="3" t="s">
        <v>1893</v>
      </c>
      <c r="D213" s="3" t="s">
        <v>2398</v>
      </c>
      <c r="E213" s="28" t="s">
        <v>2399</v>
      </c>
      <c r="F213" s="3" t="s">
        <v>1933</v>
      </c>
      <c r="G213" s="3" t="s">
        <v>2276</v>
      </c>
      <c r="H213" s="3" t="s">
        <v>1951</v>
      </c>
      <c r="I213" s="21">
        <v>0.80842829999999999</v>
      </c>
      <c r="J213" s="21">
        <v>34.597132000000002</v>
      </c>
      <c r="K213" s="21" t="s">
        <v>2276</v>
      </c>
      <c r="L213" s="3">
        <v>1985</v>
      </c>
      <c r="M213" s="3">
        <v>1985</v>
      </c>
      <c r="N213" s="3">
        <v>290</v>
      </c>
      <c r="O213" s="3" t="s">
        <v>67</v>
      </c>
      <c r="P213" s="5" t="s">
        <v>5187</v>
      </c>
      <c r="Q213" s="4" t="s">
        <v>1953</v>
      </c>
    </row>
    <row r="214" spans="1:17" ht="43.5">
      <c r="A214" s="31">
        <v>29</v>
      </c>
      <c r="B214" s="40" t="s">
        <v>589</v>
      </c>
      <c r="C214" s="3" t="s">
        <v>1894</v>
      </c>
      <c r="D214" s="3" t="s">
        <v>2398</v>
      </c>
      <c r="E214" s="28" t="s">
        <v>2399</v>
      </c>
      <c r="F214" s="3" t="s">
        <v>1934</v>
      </c>
      <c r="G214" s="3" t="s">
        <v>2276</v>
      </c>
      <c r="H214" s="3" t="s">
        <v>1951</v>
      </c>
      <c r="I214" s="21">
        <v>0.291596674258286</v>
      </c>
      <c r="J214" s="21">
        <v>34.744010615011298</v>
      </c>
      <c r="K214" s="21" t="s">
        <v>2276</v>
      </c>
      <c r="L214" s="3">
        <v>1985</v>
      </c>
      <c r="M214" s="3">
        <v>1985</v>
      </c>
      <c r="N214" s="3">
        <v>294</v>
      </c>
      <c r="O214" s="3" t="s">
        <v>67</v>
      </c>
      <c r="P214" s="5" t="s">
        <v>5187</v>
      </c>
      <c r="Q214" s="4" t="s">
        <v>1953</v>
      </c>
    </row>
    <row r="215" spans="1:17" ht="43.5">
      <c r="A215" s="31">
        <v>29</v>
      </c>
      <c r="B215" s="40" t="s">
        <v>589</v>
      </c>
      <c r="C215" s="3" t="s">
        <v>1895</v>
      </c>
      <c r="D215" s="3" t="s">
        <v>2398</v>
      </c>
      <c r="E215" s="28" t="s">
        <v>2399</v>
      </c>
      <c r="F215" s="3" t="s">
        <v>1935</v>
      </c>
      <c r="G215" s="3" t="s">
        <v>2276</v>
      </c>
      <c r="H215" s="3" t="s">
        <v>1951</v>
      </c>
      <c r="I215" s="21">
        <v>-6.1732799999999997E-2</v>
      </c>
      <c r="J215" s="21">
        <v>34.242159700000002</v>
      </c>
      <c r="K215" s="21" t="s">
        <v>2276</v>
      </c>
      <c r="L215" s="3">
        <v>1985</v>
      </c>
      <c r="M215" s="3">
        <v>1985</v>
      </c>
      <c r="N215" s="3">
        <v>186</v>
      </c>
      <c r="O215" s="3" t="s">
        <v>67</v>
      </c>
      <c r="P215" s="5" t="s">
        <v>5187</v>
      </c>
      <c r="Q215" s="4" t="s">
        <v>1953</v>
      </c>
    </row>
    <row r="216" spans="1:17" ht="43.5">
      <c r="A216" s="31">
        <v>29</v>
      </c>
      <c r="B216" s="40" t="s">
        <v>589</v>
      </c>
      <c r="C216" s="3" t="s">
        <v>1896</v>
      </c>
      <c r="D216" s="3" t="s">
        <v>2398</v>
      </c>
      <c r="E216" s="28" t="s">
        <v>2399</v>
      </c>
      <c r="F216" s="3" t="s">
        <v>1936</v>
      </c>
      <c r="G216" s="3" t="s">
        <v>2276</v>
      </c>
      <c r="H216" s="3" t="s">
        <v>1951</v>
      </c>
      <c r="I216" s="21">
        <v>-0.65604770000000001</v>
      </c>
      <c r="J216" s="21">
        <v>37.723767799999997</v>
      </c>
      <c r="K216" s="21" t="s">
        <v>2276</v>
      </c>
      <c r="L216" s="3">
        <v>1985</v>
      </c>
      <c r="M216" s="3">
        <v>1985</v>
      </c>
      <c r="N216" s="3">
        <v>50</v>
      </c>
      <c r="O216" s="3" t="s">
        <v>67</v>
      </c>
      <c r="P216" s="5" t="s">
        <v>5187</v>
      </c>
      <c r="Q216" s="4" t="s">
        <v>1953</v>
      </c>
    </row>
    <row r="217" spans="1:17" ht="43.5">
      <c r="A217" s="31">
        <v>29</v>
      </c>
      <c r="B217" s="40" t="s">
        <v>589</v>
      </c>
      <c r="C217" s="3" t="s">
        <v>1897</v>
      </c>
      <c r="D217" s="3" t="s">
        <v>2398</v>
      </c>
      <c r="E217" s="28" t="s">
        <v>2399</v>
      </c>
      <c r="F217" s="3" t="s">
        <v>1937</v>
      </c>
      <c r="G217" s="3" t="s">
        <v>2276</v>
      </c>
      <c r="H217" s="3" t="s">
        <v>1951</v>
      </c>
      <c r="I217" s="21">
        <v>-1.49466613675008</v>
      </c>
      <c r="J217" s="21">
        <v>37.309466507023103</v>
      </c>
      <c r="K217" s="21" t="s">
        <v>2276</v>
      </c>
      <c r="L217" s="3">
        <v>1985</v>
      </c>
      <c r="M217" s="3">
        <v>1985</v>
      </c>
      <c r="N217" s="3">
        <v>50</v>
      </c>
      <c r="O217" s="3" t="s">
        <v>67</v>
      </c>
      <c r="P217" s="5" t="s">
        <v>5187</v>
      </c>
      <c r="Q217" s="4" t="s">
        <v>1953</v>
      </c>
    </row>
    <row r="218" spans="1:17" ht="43.5">
      <c r="A218" s="31">
        <v>29</v>
      </c>
      <c r="B218" s="40" t="s">
        <v>589</v>
      </c>
      <c r="C218" s="3" t="s">
        <v>1898</v>
      </c>
      <c r="D218" s="3" t="s">
        <v>2398</v>
      </c>
      <c r="E218" s="28" t="s">
        <v>2399</v>
      </c>
      <c r="F218" s="3" t="s">
        <v>1938</v>
      </c>
      <c r="G218" s="3" t="s">
        <v>2276</v>
      </c>
      <c r="H218" s="3" t="s">
        <v>1952</v>
      </c>
      <c r="I218" s="21">
        <v>10.184846260740899</v>
      </c>
      <c r="J218" s="21">
        <v>10.087467265941401</v>
      </c>
      <c r="K218" s="21" t="s">
        <v>2276</v>
      </c>
      <c r="L218" s="3">
        <v>1985</v>
      </c>
      <c r="M218" s="3">
        <v>1985</v>
      </c>
      <c r="N218" s="3">
        <v>56</v>
      </c>
      <c r="O218" s="3" t="s">
        <v>67</v>
      </c>
      <c r="P218" s="5" t="s">
        <v>5187</v>
      </c>
      <c r="Q218" s="4" t="s">
        <v>1953</v>
      </c>
    </row>
    <row r="219" spans="1:17" ht="43.5">
      <c r="A219" s="31">
        <v>29</v>
      </c>
      <c r="B219" s="40" t="s">
        <v>589</v>
      </c>
      <c r="C219" s="3" t="s">
        <v>1899</v>
      </c>
      <c r="D219" s="3" t="s">
        <v>2398</v>
      </c>
      <c r="E219" s="28" t="s">
        <v>2399</v>
      </c>
      <c r="F219" s="3" t="s">
        <v>1939</v>
      </c>
      <c r="G219" s="3" t="s">
        <v>2276</v>
      </c>
      <c r="H219" s="3" t="s">
        <v>1952</v>
      </c>
      <c r="I219" s="21">
        <v>11.7470698</v>
      </c>
      <c r="J219" s="21">
        <v>8.5247107</v>
      </c>
      <c r="K219" s="21" t="s">
        <v>2276</v>
      </c>
      <c r="L219" s="3">
        <v>1985</v>
      </c>
      <c r="M219" s="3">
        <v>1985</v>
      </c>
      <c r="N219" s="3">
        <v>120</v>
      </c>
      <c r="O219" s="3" t="s">
        <v>67</v>
      </c>
      <c r="P219" s="5" t="s">
        <v>5187</v>
      </c>
      <c r="Q219" s="4" t="s">
        <v>1953</v>
      </c>
    </row>
    <row r="220" spans="1:17" ht="43.5">
      <c r="A220" s="31">
        <v>29</v>
      </c>
      <c r="B220" s="40" t="s">
        <v>589</v>
      </c>
      <c r="C220" s="3" t="s">
        <v>1900</v>
      </c>
      <c r="D220" s="3" t="s">
        <v>2398</v>
      </c>
      <c r="E220" s="28" t="s">
        <v>2399</v>
      </c>
      <c r="F220" s="3" t="s">
        <v>2276</v>
      </c>
      <c r="G220" s="3" t="s">
        <v>1940</v>
      </c>
      <c r="H220" s="3" t="s">
        <v>1952</v>
      </c>
      <c r="I220" s="21">
        <v>10.9346742196129</v>
      </c>
      <c r="J220" s="21">
        <v>6.4864121272305297</v>
      </c>
      <c r="K220" s="21" t="s">
        <v>2276</v>
      </c>
      <c r="L220" s="3">
        <v>1985</v>
      </c>
      <c r="M220" s="3">
        <v>1985</v>
      </c>
      <c r="N220" s="3">
        <v>75</v>
      </c>
      <c r="O220" s="3" t="s">
        <v>67</v>
      </c>
      <c r="P220" s="5" t="s">
        <v>5187</v>
      </c>
      <c r="Q220" s="4" t="s">
        <v>1953</v>
      </c>
    </row>
    <row r="221" spans="1:17" ht="43.5">
      <c r="A221" s="31">
        <v>29</v>
      </c>
      <c r="B221" s="40" t="s">
        <v>589</v>
      </c>
      <c r="C221" s="3" t="s">
        <v>1902</v>
      </c>
      <c r="D221" s="3" t="s">
        <v>2398</v>
      </c>
      <c r="E221" s="28" t="s">
        <v>2399</v>
      </c>
      <c r="F221" s="3" t="s">
        <v>2276</v>
      </c>
      <c r="G221" s="3" t="s">
        <v>1941</v>
      </c>
      <c r="H221" s="3" t="s">
        <v>1952</v>
      </c>
      <c r="I221" s="21">
        <v>8.1573808999999997</v>
      </c>
      <c r="J221" s="21">
        <v>3.6146533999999999</v>
      </c>
      <c r="K221" s="21" t="s">
        <v>2276</v>
      </c>
      <c r="L221" s="3">
        <v>1985</v>
      </c>
      <c r="M221" s="3">
        <v>1985</v>
      </c>
      <c r="N221" s="3">
        <v>75</v>
      </c>
      <c r="O221" s="3" t="s">
        <v>67</v>
      </c>
      <c r="P221" s="5" t="s">
        <v>5187</v>
      </c>
      <c r="Q221" s="4" t="s">
        <v>1953</v>
      </c>
    </row>
    <row r="222" spans="1:17" ht="43.5">
      <c r="A222" s="31">
        <v>29</v>
      </c>
      <c r="B222" s="40" t="s">
        <v>589</v>
      </c>
      <c r="C222" s="3" t="s">
        <v>1901</v>
      </c>
      <c r="D222" s="3" t="s">
        <v>2398</v>
      </c>
      <c r="E222" s="28" t="s">
        <v>2399</v>
      </c>
      <c r="F222" s="3" t="s">
        <v>1942</v>
      </c>
      <c r="G222" s="3" t="s">
        <v>2276</v>
      </c>
      <c r="H222" s="3" t="s">
        <v>385</v>
      </c>
      <c r="I222" s="21">
        <v>-2.58248307797657</v>
      </c>
      <c r="J222" s="21">
        <v>32.933062434046398</v>
      </c>
      <c r="K222" s="21" t="s">
        <v>2276</v>
      </c>
      <c r="L222" s="3">
        <v>1985</v>
      </c>
      <c r="M222" s="3">
        <v>1985</v>
      </c>
      <c r="N222" s="3">
        <v>93</v>
      </c>
      <c r="O222" s="3" t="s">
        <v>67</v>
      </c>
      <c r="P222" s="5" t="s">
        <v>5187</v>
      </c>
      <c r="Q222" s="4" t="s">
        <v>1953</v>
      </c>
    </row>
    <row r="223" spans="1:17" ht="43.5">
      <c r="A223" s="31">
        <v>29</v>
      </c>
      <c r="B223" s="40" t="s">
        <v>589</v>
      </c>
      <c r="C223" s="3" t="s">
        <v>1903</v>
      </c>
      <c r="D223" s="3" t="s">
        <v>2398</v>
      </c>
      <c r="E223" s="28" t="s">
        <v>2399</v>
      </c>
      <c r="F223" s="3" t="s">
        <v>1943</v>
      </c>
      <c r="G223" s="3" t="s">
        <v>2276</v>
      </c>
      <c r="H223" s="3" t="s">
        <v>385</v>
      </c>
      <c r="I223" s="21">
        <v>-2.5477856192488799</v>
      </c>
      <c r="J223" s="21">
        <v>33.131996822341598</v>
      </c>
      <c r="K223" s="21" t="s">
        <v>2276</v>
      </c>
      <c r="L223" s="3">
        <v>1985</v>
      </c>
      <c r="M223" s="3">
        <v>1985</v>
      </c>
      <c r="N223" s="3">
        <v>93</v>
      </c>
      <c r="O223" s="3" t="s">
        <v>67</v>
      </c>
      <c r="P223" s="5" t="s">
        <v>5187</v>
      </c>
      <c r="Q223" s="4" t="s">
        <v>1953</v>
      </c>
    </row>
    <row r="224" spans="1:17" ht="43.5">
      <c r="A224" s="31">
        <v>29</v>
      </c>
      <c r="B224" s="40" t="s">
        <v>589</v>
      </c>
      <c r="C224" s="3" t="s">
        <v>1904</v>
      </c>
      <c r="D224" s="3" t="s">
        <v>2398</v>
      </c>
      <c r="E224" s="28" t="s">
        <v>2399</v>
      </c>
      <c r="F224" s="3" t="s">
        <v>2276</v>
      </c>
      <c r="G224" s="3" t="s">
        <v>2271</v>
      </c>
      <c r="H224" s="3" t="s">
        <v>385</v>
      </c>
      <c r="I224" s="21">
        <v>-2.7583633999999999</v>
      </c>
      <c r="J224" s="21">
        <v>36.263084599999999</v>
      </c>
      <c r="K224" s="21" t="s">
        <v>2276</v>
      </c>
      <c r="L224" s="3">
        <v>1985</v>
      </c>
      <c r="M224" s="3">
        <v>1985</v>
      </c>
      <c r="N224" s="3">
        <v>82</v>
      </c>
      <c r="O224" s="3" t="s">
        <v>67</v>
      </c>
      <c r="P224" s="5" t="s">
        <v>5187</v>
      </c>
      <c r="Q224" s="4" t="s">
        <v>1953</v>
      </c>
    </row>
    <row r="225" spans="1:17" ht="43.5">
      <c r="A225" s="31">
        <v>29</v>
      </c>
      <c r="B225" s="40" t="s">
        <v>589</v>
      </c>
      <c r="C225" s="3" t="s">
        <v>1905</v>
      </c>
      <c r="D225" s="3" t="s">
        <v>2398</v>
      </c>
      <c r="E225" s="28" t="s">
        <v>2399</v>
      </c>
      <c r="F225" s="3" t="s">
        <v>1944</v>
      </c>
      <c r="G225" s="3" t="s">
        <v>2276</v>
      </c>
      <c r="H225" s="3" t="s">
        <v>385</v>
      </c>
      <c r="I225" s="21">
        <v>-6.6839193130463297</v>
      </c>
      <c r="J225" s="21">
        <v>36.9300452709182</v>
      </c>
      <c r="K225" s="21" t="s">
        <v>2276</v>
      </c>
      <c r="L225" s="3">
        <v>1985</v>
      </c>
      <c r="M225" s="3">
        <v>1985</v>
      </c>
      <c r="N225" s="3">
        <v>11</v>
      </c>
      <c r="O225" s="3" t="s">
        <v>67</v>
      </c>
      <c r="P225" s="5" t="s">
        <v>5187</v>
      </c>
      <c r="Q225" s="4" t="s">
        <v>1953</v>
      </c>
    </row>
    <row r="226" spans="1:17" ht="43.5">
      <c r="A226" s="31">
        <v>29</v>
      </c>
      <c r="B226" s="40" t="s">
        <v>589</v>
      </c>
      <c r="C226" s="3" t="s">
        <v>1906</v>
      </c>
      <c r="D226" s="3" t="s">
        <v>2398</v>
      </c>
      <c r="E226" s="28" t="s">
        <v>2399</v>
      </c>
      <c r="F226" s="3" t="s">
        <v>1945</v>
      </c>
      <c r="G226" s="3" t="s">
        <v>2276</v>
      </c>
      <c r="H226" s="3" t="s">
        <v>385</v>
      </c>
      <c r="I226" s="21">
        <v>-7.2303392056484297</v>
      </c>
      <c r="J226" s="21">
        <v>37.137819629899198</v>
      </c>
      <c r="K226" s="21" t="s">
        <v>2276</v>
      </c>
      <c r="L226" s="3">
        <v>1985</v>
      </c>
      <c r="M226" s="3">
        <v>1985</v>
      </c>
      <c r="N226" s="3">
        <v>11</v>
      </c>
      <c r="O226" s="3" t="s">
        <v>67</v>
      </c>
      <c r="P226" s="5" t="s">
        <v>5187</v>
      </c>
      <c r="Q226" s="4" t="s">
        <v>1953</v>
      </c>
    </row>
    <row r="227" spans="1:17" ht="43.5">
      <c r="A227" s="31">
        <v>29</v>
      </c>
      <c r="B227" s="40" t="s">
        <v>589</v>
      </c>
      <c r="C227" s="3" t="s">
        <v>1907</v>
      </c>
      <c r="D227" s="3" t="s">
        <v>2398</v>
      </c>
      <c r="E227" s="28" t="s">
        <v>2399</v>
      </c>
      <c r="F227" s="3" t="s">
        <v>2276</v>
      </c>
      <c r="G227" s="3" t="s">
        <v>2272</v>
      </c>
      <c r="H227" s="3" t="s">
        <v>422</v>
      </c>
      <c r="I227" s="21">
        <v>-12.444365636971501</v>
      </c>
      <c r="J227" s="21">
        <v>31.8403551771199</v>
      </c>
      <c r="K227" s="21" t="s">
        <v>2276</v>
      </c>
      <c r="L227" s="3">
        <v>1985</v>
      </c>
      <c r="M227" s="3">
        <v>1985</v>
      </c>
      <c r="N227" s="3">
        <v>14</v>
      </c>
      <c r="O227" s="3" t="s">
        <v>67</v>
      </c>
      <c r="P227" s="5" t="s">
        <v>5187</v>
      </c>
      <c r="Q227" s="4" t="s">
        <v>1953</v>
      </c>
    </row>
    <row r="228" spans="1:17" ht="43.5">
      <c r="A228" s="31">
        <v>29</v>
      </c>
      <c r="B228" s="40" t="s">
        <v>589</v>
      </c>
      <c r="C228" s="3" t="s">
        <v>1908</v>
      </c>
      <c r="D228" s="3" t="s">
        <v>2398</v>
      </c>
      <c r="E228" s="28" t="s">
        <v>2399</v>
      </c>
      <c r="F228" s="3" t="s">
        <v>1946</v>
      </c>
      <c r="G228" s="3" t="s">
        <v>2276</v>
      </c>
      <c r="H228" s="3" t="s">
        <v>422</v>
      </c>
      <c r="I228" s="21">
        <v>-14.0584127</v>
      </c>
      <c r="J228" s="21">
        <v>32.043968999999997</v>
      </c>
      <c r="K228" s="21" t="s">
        <v>2276</v>
      </c>
      <c r="L228" s="3">
        <v>1985</v>
      </c>
      <c r="M228" s="3">
        <v>1985</v>
      </c>
      <c r="N228" s="3">
        <v>8</v>
      </c>
      <c r="O228" s="3" t="s">
        <v>67</v>
      </c>
      <c r="P228" s="5" t="s">
        <v>5187</v>
      </c>
      <c r="Q228" s="4" t="s">
        <v>1953</v>
      </c>
    </row>
    <row r="229" spans="1:17" ht="43.5">
      <c r="A229" s="31">
        <v>29</v>
      </c>
      <c r="B229" s="40" t="s">
        <v>589</v>
      </c>
      <c r="C229" s="3" t="s">
        <v>1909</v>
      </c>
      <c r="D229" s="3" t="s">
        <v>2398</v>
      </c>
      <c r="E229" s="28" t="s">
        <v>2399</v>
      </c>
      <c r="F229" s="3" t="s">
        <v>1947</v>
      </c>
      <c r="G229" s="3" t="s">
        <v>2276</v>
      </c>
      <c r="H229" s="3" t="s">
        <v>422</v>
      </c>
      <c r="I229" s="21">
        <v>-15.066667000000001</v>
      </c>
      <c r="J229" s="21">
        <v>26.7</v>
      </c>
      <c r="K229" s="21" t="s">
        <v>2276</v>
      </c>
      <c r="L229" s="3">
        <v>1985</v>
      </c>
      <c r="M229" s="3">
        <v>1985</v>
      </c>
      <c r="N229" s="3">
        <v>4</v>
      </c>
      <c r="O229" s="3" t="s">
        <v>67</v>
      </c>
      <c r="P229" s="5" t="s">
        <v>5187</v>
      </c>
      <c r="Q229" s="4" t="s">
        <v>1953</v>
      </c>
    </row>
    <row r="230" spans="1:17" ht="43.5">
      <c r="A230" s="31">
        <v>29</v>
      </c>
      <c r="B230" s="40" t="s">
        <v>589</v>
      </c>
      <c r="C230" s="3" t="s">
        <v>1910</v>
      </c>
      <c r="D230" s="3" t="s">
        <v>2398</v>
      </c>
      <c r="E230" s="28" t="s">
        <v>2399</v>
      </c>
      <c r="F230" s="3" t="s">
        <v>2276</v>
      </c>
      <c r="G230" s="3" t="s">
        <v>2273</v>
      </c>
      <c r="H230" s="3" t="s">
        <v>422</v>
      </c>
      <c r="I230" s="21">
        <v>-13.655516303036601</v>
      </c>
      <c r="J230" s="21">
        <v>29.3866042032402</v>
      </c>
      <c r="K230" s="21" t="s">
        <v>2276</v>
      </c>
      <c r="L230" s="3">
        <v>1985</v>
      </c>
      <c r="M230" s="3">
        <v>1985</v>
      </c>
      <c r="N230" s="3">
        <v>4</v>
      </c>
      <c r="O230" s="3" t="s">
        <v>67</v>
      </c>
      <c r="P230" s="5" t="s">
        <v>5187</v>
      </c>
      <c r="Q230" s="4" t="s">
        <v>1953</v>
      </c>
    </row>
    <row r="231" spans="1:17" ht="33" customHeight="1">
      <c r="A231" s="31">
        <v>29</v>
      </c>
      <c r="B231" s="40" t="s">
        <v>589</v>
      </c>
      <c r="C231" s="3" t="s">
        <v>1911</v>
      </c>
      <c r="D231" s="3"/>
      <c r="E231" s="3" t="s">
        <v>2399</v>
      </c>
      <c r="F231" s="3" t="s">
        <v>2276</v>
      </c>
      <c r="G231" s="3" t="s">
        <v>2274</v>
      </c>
      <c r="H231" s="3" t="s">
        <v>422</v>
      </c>
      <c r="I231" s="21">
        <v>-15.880079042101301</v>
      </c>
      <c r="J231" s="21">
        <v>27.7193537803699</v>
      </c>
      <c r="K231" s="21" t="s">
        <v>2276</v>
      </c>
      <c r="L231" s="3">
        <v>1985</v>
      </c>
      <c r="M231" s="3">
        <v>1985</v>
      </c>
      <c r="N231" s="3">
        <v>18</v>
      </c>
      <c r="O231" s="4" t="s">
        <v>2</v>
      </c>
      <c r="P231" s="5" t="s">
        <v>5187</v>
      </c>
      <c r="Q231" s="4"/>
    </row>
    <row r="232" spans="1:17" ht="29">
      <c r="A232" s="31">
        <v>30</v>
      </c>
      <c r="B232" s="40" t="s">
        <v>604</v>
      </c>
      <c r="C232" s="3" t="s">
        <v>588</v>
      </c>
      <c r="D232" s="3" t="s">
        <v>2416</v>
      </c>
      <c r="E232" s="3" t="s">
        <v>2399</v>
      </c>
      <c r="F232" s="22" t="s">
        <v>612</v>
      </c>
      <c r="G232" s="22" t="s">
        <v>512</v>
      </c>
      <c r="H232" s="3" t="s">
        <v>603</v>
      </c>
      <c r="I232" s="21">
        <v>-18.8333327</v>
      </c>
      <c r="J232" s="21">
        <v>48.433332999999998</v>
      </c>
      <c r="K232" s="21" t="s">
        <v>2276</v>
      </c>
      <c r="L232" s="3">
        <v>1993</v>
      </c>
      <c r="M232" s="3">
        <v>1993</v>
      </c>
      <c r="N232" s="3">
        <v>15</v>
      </c>
      <c r="O232" s="4" t="s">
        <v>611</v>
      </c>
      <c r="P232" s="5" t="s">
        <v>5187</v>
      </c>
      <c r="Q232" s="3"/>
    </row>
    <row r="233" spans="1:17" ht="29">
      <c r="A233" s="31">
        <v>30</v>
      </c>
      <c r="B233" s="40" t="s">
        <v>604</v>
      </c>
      <c r="C233" s="3" t="s">
        <v>592</v>
      </c>
      <c r="D233" s="3" t="s">
        <v>2416</v>
      </c>
      <c r="E233" s="3" t="s">
        <v>2399</v>
      </c>
      <c r="F233" s="22" t="s">
        <v>613</v>
      </c>
      <c r="G233" s="22" t="s">
        <v>512</v>
      </c>
      <c r="H233" s="3" t="s">
        <v>603</v>
      </c>
      <c r="I233" s="21">
        <v>-18.917000000000002</v>
      </c>
      <c r="J233" s="21">
        <v>48.567</v>
      </c>
      <c r="K233" s="21" t="s">
        <v>2276</v>
      </c>
      <c r="L233" s="3">
        <v>1993</v>
      </c>
      <c r="M233" s="3">
        <v>1993</v>
      </c>
      <c r="N233" s="3">
        <v>15</v>
      </c>
      <c r="O233" s="4" t="s">
        <v>611</v>
      </c>
      <c r="P233" s="5" t="s">
        <v>5187</v>
      </c>
      <c r="Q233" s="3"/>
    </row>
    <row r="234" spans="1:17" ht="29">
      <c r="A234" s="31">
        <v>30</v>
      </c>
      <c r="B234" s="40" t="s">
        <v>604</v>
      </c>
      <c r="C234" s="3" t="s">
        <v>594</v>
      </c>
      <c r="D234" s="3" t="s">
        <v>2416</v>
      </c>
      <c r="E234" s="3" t="s">
        <v>2399</v>
      </c>
      <c r="F234" s="22" t="s">
        <v>614</v>
      </c>
      <c r="G234" s="22" t="s">
        <v>512</v>
      </c>
      <c r="H234" s="3" t="s">
        <v>603</v>
      </c>
      <c r="I234" s="21" t="s">
        <v>2</v>
      </c>
      <c r="J234" s="21" t="s">
        <v>2</v>
      </c>
      <c r="K234" s="21" t="s">
        <v>2276</v>
      </c>
      <c r="L234" s="3">
        <v>1993</v>
      </c>
      <c r="M234" s="3">
        <v>1993</v>
      </c>
      <c r="N234" s="3">
        <v>15</v>
      </c>
      <c r="O234" s="4" t="s">
        <v>611</v>
      </c>
      <c r="P234" s="5" t="s">
        <v>5187</v>
      </c>
      <c r="Q234" s="4" t="s">
        <v>617</v>
      </c>
    </row>
    <row r="235" spans="1:17" ht="29">
      <c r="A235" s="31">
        <v>30</v>
      </c>
      <c r="B235" s="40" t="s">
        <v>604</v>
      </c>
      <c r="C235" s="3" t="s">
        <v>597</v>
      </c>
      <c r="D235" s="3" t="s">
        <v>2416</v>
      </c>
      <c r="E235" s="3" t="s">
        <v>2399</v>
      </c>
      <c r="F235" s="22" t="s">
        <v>615</v>
      </c>
      <c r="G235" s="22" t="s">
        <v>512</v>
      </c>
      <c r="H235" s="3" t="s">
        <v>603</v>
      </c>
      <c r="I235" s="21" t="s">
        <v>2</v>
      </c>
      <c r="J235" s="21" t="s">
        <v>2</v>
      </c>
      <c r="K235" s="21" t="s">
        <v>2276</v>
      </c>
      <c r="L235" s="3">
        <v>1993</v>
      </c>
      <c r="M235" s="3">
        <v>1993</v>
      </c>
      <c r="N235" s="3">
        <v>15</v>
      </c>
      <c r="O235" s="4" t="s">
        <v>611</v>
      </c>
      <c r="P235" s="5" t="s">
        <v>5187</v>
      </c>
      <c r="Q235" s="4" t="s">
        <v>617</v>
      </c>
    </row>
    <row r="236" spans="1:17" ht="29">
      <c r="A236" s="31">
        <v>30</v>
      </c>
      <c r="B236" s="40" t="s">
        <v>604</v>
      </c>
      <c r="C236" s="3" t="s">
        <v>600</v>
      </c>
      <c r="D236" s="3" t="s">
        <v>2416</v>
      </c>
      <c r="E236" s="3" t="s">
        <v>2399</v>
      </c>
      <c r="F236" s="22" t="s">
        <v>616</v>
      </c>
      <c r="G236" s="22" t="s">
        <v>512</v>
      </c>
      <c r="H236" s="3" t="s">
        <v>603</v>
      </c>
      <c r="I236" s="21">
        <v>-18.885459600000001</v>
      </c>
      <c r="J236" s="21">
        <v>48.370021999999999</v>
      </c>
      <c r="K236" s="21" t="s">
        <v>2276</v>
      </c>
      <c r="L236" s="3">
        <v>1993</v>
      </c>
      <c r="M236" s="3">
        <v>1993</v>
      </c>
      <c r="N236" s="3">
        <v>15</v>
      </c>
      <c r="O236" s="4" t="s">
        <v>611</v>
      </c>
      <c r="P236" s="5" t="s">
        <v>5187</v>
      </c>
      <c r="Q236" s="3"/>
    </row>
    <row r="237" spans="1:17" ht="34.5" customHeight="1">
      <c r="A237" s="157">
        <v>31</v>
      </c>
      <c r="B237" s="158" t="s">
        <v>3221</v>
      </c>
      <c r="C237" s="22" t="s">
        <v>602</v>
      </c>
      <c r="D237" s="22" t="s">
        <v>2398</v>
      </c>
      <c r="E237" s="3" t="s">
        <v>2399</v>
      </c>
      <c r="F237" s="22" t="s">
        <v>2276</v>
      </c>
      <c r="G237" s="22" t="s">
        <v>2276</v>
      </c>
      <c r="H237" s="28" t="s">
        <v>580</v>
      </c>
      <c r="I237" s="80">
        <v>7.5</v>
      </c>
      <c r="J237" s="80">
        <v>81</v>
      </c>
      <c r="K237" s="80" t="s">
        <v>2276</v>
      </c>
      <c r="L237" s="8">
        <v>1990</v>
      </c>
      <c r="M237" s="8">
        <v>1990</v>
      </c>
      <c r="N237" s="22" t="s">
        <v>2276</v>
      </c>
      <c r="O237" s="22" t="s">
        <v>2</v>
      </c>
      <c r="P237" s="5" t="s">
        <v>5187</v>
      </c>
      <c r="Q237" s="24" t="s">
        <v>3220</v>
      </c>
    </row>
    <row r="238" spans="1:17" ht="30" customHeight="1">
      <c r="A238" s="157">
        <v>32</v>
      </c>
      <c r="B238" s="161" t="s">
        <v>3222</v>
      </c>
      <c r="C238" s="22" t="s">
        <v>622</v>
      </c>
      <c r="D238" s="22" t="s">
        <v>2398</v>
      </c>
      <c r="E238" s="3" t="s">
        <v>2399</v>
      </c>
      <c r="F238" s="22" t="s">
        <v>585</v>
      </c>
      <c r="G238" s="24" t="s">
        <v>583</v>
      </c>
      <c r="H238" s="28" t="s">
        <v>584</v>
      </c>
      <c r="I238" s="80">
        <v>9</v>
      </c>
      <c r="J238" s="80">
        <v>-73</v>
      </c>
      <c r="K238" s="80">
        <v>1500</v>
      </c>
      <c r="L238" s="22">
        <v>1991</v>
      </c>
      <c r="M238" s="22">
        <v>1991</v>
      </c>
      <c r="N238" s="22">
        <v>0.8</v>
      </c>
      <c r="O238" s="22" t="s">
        <v>2</v>
      </c>
      <c r="P238" s="5" t="s">
        <v>5187</v>
      </c>
      <c r="Q238" s="22"/>
    </row>
    <row r="239" spans="1:17" ht="29" customHeight="1">
      <c r="A239" s="31">
        <v>33</v>
      </c>
      <c r="B239" s="40" t="s">
        <v>624</v>
      </c>
      <c r="C239" s="3" t="s">
        <v>623</v>
      </c>
      <c r="D239" s="3" t="s">
        <v>2398</v>
      </c>
      <c r="E239" s="28" t="s">
        <v>2399</v>
      </c>
      <c r="F239" s="3" t="s">
        <v>625</v>
      </c>
      <c r="G239" s="22" t="s">
        <v>626</v>
      </c>
      <c r="H239" s="28" t="s">
        <v>627</v>
      </c>
      <c r="I239" s="21">
        <v>17.121307999999999</v>
      </c>
      <c r="J239" s="21">
        <v>121.0828161</v>
      </c>
      <c r="K239" s="21" t="s">
        <v>2276</v>
      </c>
      <c r="L239" s="3">
        <v>1981</v>
      </c>
      <c r="M239" s="3">
        <v>1983</v>
      </c>
      <c r="N239" s="3" t="s">
        <v>2276</v>
      </c>
      <c r="O239" s="3" t="s">
        <v>183</v>
      </c>
      <c r="P239" s="5" t="s">
        <v>5187</v>
      </c>
      <c r="Q239" s="3"/>
    </row>
    <row r="240" spans="1:17" ht="25.5" customHeight="1">
      <c r="A240" s="31">
        <v>34</v>
      </c>
      <c r="B240" s="40" t="s">
        <v>643</v>
      </c>
      <c r="C240" s="3" t="s">
        <v>642</v>
      </c>
      <c r="D240" s="3" t="s">
        <v>2398</v>
      </c>
      <c r="E240" s="28" t="s">
        <v>2399</v>
      </c>
      <c r="F240" s="3" t="s">
        <v>2276</v>
      </c>
      <c r="G240" s="3" t="s">
        <v>2276</v>
      </c>
      <c r="H240" s="28" t="s">
        <v>644</v>
      </c>
      <c r="I240" s="21">
        <v>0.77375859999999996</v>
      </c>
      <c r="J240" s="21">
        <v>111.5774689</v>
      </c>
      <c r="K240" s="21" t="s">
        <v>2276</v>
      </c>
      <c r="L240" s="3">
        <v>1975</v>
      </c>
      <c r="M240" s="3">
        <v>1975</v>
      </c>
      <c r="N240" s="3" t="s">
        <v>2276</v>
      </c>
      <c r="O240" s="3" t="s">
        <v>2</v>
      </c>
      <c r="P240" s="5" t="s">
        <v>5187</v>
      </c>
      <c r="Q240" s="3"/>
    </row>
    <row r="241" spans="1:17" ht="29" customHeight="1">
      <c r="A241" s="31">
        <v>35</v>
      </c>
      <c r="B241" s="40" t="s">
        <v>648</v>
      </c>
      <c r="C241" s="3" t="s">
        <v>652</v>
      </c>
      <c r="D241" s="3" t="s">
        <v>2398</v>
      </c>
      <c r="E241" s="28" t="s">
        <v>2400</v>
      </c>
      <c r="F241" s="3" t="s">
        <v>649</v>
      </c>
      <c r="G241" s="3" t="s">
        <v>650</v>
      </c>
      <c r="H241" s="28" t="s">
        <v>651</v>
      </c>
      <c r="I241" s="21">
        <v>-1.733333</v>
      </c>
      <c r="J241" s="21">
        <v>-77.483333000000002</v>
      </c>
      <c r="K241" s="21">
        <v>3533</v>
      </c>
      <c r="L241" s="3">
        <v>1999</v>
      </c>
      <c r="M241" s="3">
        <v>2001</v>
      </c>
      <c r="N241" s="3">
        <v>0.27200679999999999</v>
      </c>
      <c r="O241" s="3" t="s">
        <v>183</v>
      </c>
      <c r="P241" s="5" t="s">
        <v>5187</v>
      </c>
      <c r="Q241" s="3"/>
    </row>
    <row r="242" spans="1:17" ht="46.5" customHeight="1">
      <c r="A242" s="31">
        <v>36</v>
      </c>
      <c r="B242" s="40" t="s">
        <v>656</v>
      </c>
      <c r="C242" s="3" t="s">
        <v>655</v>
      </c>
      <c r="D242" s="3" t="s">
        <v>2398</v>
      </c>
      <c r="E242" s="28" t="s">
        <v>2399</v>
      </c>
      <c r="F242" s="39" t="s">
        <v>3216</v>
      </c>
      <c r="G242" s="3" t="s">
        <v>658</v>
      </c>
      <c r="H242" s="28" t="s">
        <v>659</v>
      </c>
      <c r="I242" s="21">
        <v>-4.95</v>
      </c>
      <c r="J242" s="21">
        <v>-73.25</v>
      </c>
      <c r="K242" s="21">
        <v>2.2999999999999998</v>
      </c>
      <c r="L242" s="3">
        <v>1994</v>
      </c>
      <c r="M242" s="3">
        <v>1995</v>
      </c>
      <c r="N242" s="3" t="s">
        <v>2276</v>
      </c>
      <c r="O242" s="3" t="s">
        <v>183</v>
      </c>
      <c r="P242" s="5" t="s">
        <v>5187</v>
      </c>
      <c r="Q242" s="4" t="s">
        <v>2017</v>
      </c>
    </row>
    <row r="243" spans="1:17" ht="47" customHeight="1">
      <c r="A243" s="31">
        <v>37</v>
      </c>
      <c r="B243" s="40" t="s">
        <v>2019</v>
      </c>
      <c r="C243" s="3" t="s">
        <v>661</v>
      </c>
      <c r="D243" s="3" t="s">
        <v>2398</v>
      </c>
      <c r="E243" s="28" t="s">
        <v>2399</v>
      </c>
      <c r="F243" s="3" t="s">
        <v>663</v>
      </c>
      <c r="G243" s="3" t="s">
        <v>662</v>
      </c>
      <c r="H243" s="28" t="s">
        <v>590</v>
      </c>
      <c r="I243" s="21">
        <v>5.6666666000000001</v>
      </c>
      <c r="J243" s="21">
        <v>-7.3333329999999997</v>
      </c>
      <c r="K243" s="21" t="s">
        <v>2276</v>
      </c>
      <c r="L243" s="3">
        <v>1990</v>
      </c>
      <c r="M243" s="3">
        <v>1990</v>
      </c>
      <c r="N243" s="3" t="s">
        <v>2276</v>
      </c>
      <c r="O243" s="3" t="s">
        <v>67</v>
      </c>
      <c r="P243" s="5" t="s">
        <v>5187</v>
      </c>
      <c r="Q243" s="3"/>
    </row>
    <row r="244" spans="1:17" ht="51.5" customHeight="1">
      <c r="A244" s="31">
        <v>38</v>
      </c>
      <c r="B244" s="40" t="s">
        <v>668</v>
      </c>
      <c r="C244" s="3" t="s">
        <v>667</v>
      </c>
      <c r="D244" s="3" t="s">
        <v>2398</v>
      </c>
      <c r="E244" s="28" t="s">
        <v>2399</v>
      </c>
      <c r="F244" s="3" t="s">
        <v>2276</v>
      </c>
      <c r="G244" s="3" t="s">
        <v>670</v>
      </c>
      <c r="H244" s="28" t="s">
        <v>733</v>
      </c>
      <c r="I244" s="21">
        <v>19.8333333</v>
      </c>
      <c r="J244" s="21">
        <v>102.16666666666001</v>
      </c>
      <c r="K244" s="21" t="s">
        <v>2276</v>
      </c>
      <c r="L244" s="3">
        <v>2004</v>
      </c>
      <c r="M244" s="3">
        <v>2004</v>
      </c>
      <c r="N244" s="3" t="s">
        <v>2276</v>
      </c>
      <c r="O244" s="3" t="s">
        <v>67</v>
      </c>
      <c r="P244" s="5" t="s">
        <v>5187</v>
      </c>
      <c r="Q244" s="4" t="s">
        <v>2024</v>
      </c>
    </row>
    <row r="245" spans="1:17" ht="73.5" customHeight="1">
      <c r="A245" s="31">
        <v>39</v>
      </c>
      <c r="B245" s="40" t="s">
        <v>675</v>
      </c>
      <c r="C245" s="3" t="s">
        <v>674</v>
      </c>
      <c r="D245" s="3" t="s">
        <v>2398</v>
      </c>
      <c r="E245" s="28" t="s">
        <v>2399</v>
      </c>
      <c r="F245" s="3" t="s">
        <v>2276</v>
      </c>
      <c r="G245" s="3" t="s">
        <v>676</v>
      </c>
      <c r="H245" s="28" t="s">
        <v>733</v>
      </c>
      <c r="I245" s="21">
        <v>20.07</v>
      </c>
      <c r="J245" s="21">
        <v>102.62</v>
      </c>
      <c r="K245" s="21" t="s">
        <v>2276</v>
      </c>
      <c r="L245" s="3">
        <v>1991</v>
      </c>
      <c r="M245" s="3">
        <v>1992</v>
      </c>
      <c r="N245" s="3" t="s">
        <v>2276</v>
      </c>
      <c r="O245" s="3" t="s">
        <v>183</v>
      </c>
      <c r="P245" s="5" t="s">
        <v>5187</v>
      </c>
      <c r="Q245" s="4" t="s">
        <v>2275</v>
      </c>
    </row>
    <row r="246" spans="1:17" ht="56" customHeight="1">
      <c r="A246" s="31">
        <v>40</v>
      </c>
      <c r="B246" s="40" t="s">
        <v>678</v>
      </c>
      <c r="C246" s="3" t="s">
        <v>677</v>
      </c>
      <c r="D246" s="3" t="s">
        <v>2398</v>
      </c>
      <c r="E246" s="28" t="s">
        <v>2399</v>
      </c>
      <c r="F246" s="3" t="s">
        <v>2276</v>
      </c>
      <c r="G246" s="3" t="s">
        <v>679</v>
      </c>
      <c r="H246" s="28" t="s">
        <v>733</v>
      </c>
      <c r="I246" s="21">
        <v>21.791531500000001</v>
      </c>
      <c r="J246" s="21">
        <v>102.102801</v>
      </c>
      <c r="K246" s="21" t="s">
        <v>2276</v>
      </c>
      <c r="L246" s="3">
        <v>2001</v>
      </c>
      <c r="M246" s="3">
        <v>2002</v>
      </c>
      <c r="N246" s="3">
        <v>8</v>
      </c>
      <c r="O246" s="3" t="s">
        <v>183</v>
      </c>
      <c r="P246" s="5" t="s">
        <v>5187</v>
      </c>
      <c r="Q246" s="4" t="s">
        <v>2277</v>
      </c>
    </row>
    <row r="247" spans="1:17" ht="86" customHeight="1">
      <c r="A247" s="31">
        <v>40</v>
      </c>
      <c r="B247" s="40" t="s">
        <v>678</v>
      </c>
      <c r="C247" s="3" t="s">
        <v>680</v>
      </c>
      <c r="D247" s="3" t="s">
        <v>2398</v>
      </c>
      <c r="E247" s="28" t="s">
        <v>2399</v>
      </c>
      <c r="F247" s="3" t="s">
        <v>2276</v>
      </c>
      <c r="G247" s="3" t="s">
        <v>679</v>
      </c>
      <c r="H247" s="28" t="s">
        <v>733</v>
      </c>
      <c r="I247" s="21">
        <v>21.791531500000001</v>
      </c>
      <c r="J247" s="21">
        <v>102.102801</v>
      </c>
      <c r="K247" s="21" t="s">
        <v>2276</v>
      </c>
      <c r="L247" s="3">
        <v>1996</v>
      </c>
      <c r="M247" s="3">
        <v>1996</v>
      </c>
      <c r="N247" s="3">
        <v>8</v>
      </c>
      <c r="O247" s="3" t="s">
        <v>183</v>
      </c>
      <c r="P247" s="5" t="s">
        <v>5187</v>
      </c>
      <c r="Q247" s="4" t="s">
        <v>2278</v>
      </c>
    </row>
    <row r="248" spans="1:17" ht="82.5" customHeight="1">
      <c r="A248" s="31">
        <v>41</v>
      </c>
      <c r="B248" s="40" t="s">
        <v>687</v>
      </c>
      <c r="C248" s="3" t="s">
        <v>684</v>
      </c>
      <c r="D248" s="3" t="s">
        <v>2398</v>
      </c>
      <c r="E248" s="28" t="s">
        <v>2399</v>
      </c>
      <c r="F248" s="3" t="s">
        <v>2276</v>
      </c>
      <c r="G248" s="3" t="s">
        <v>670</v>
      </c>
      <c r="H248" s="28" t="s">
        <v>733</v>
      </c>
      <c r="I248" s="21">
        <v>20.098929099999999</v>
      </c>
      <c r="J248" s="21">
        <v>102.556566</v>
      </c>
      <c r="K248" s="21" t="s">
        <v>2276</v>
      </c>
      <c r="L248" s="3">
        <v>1991</v>
      </c>
      <c r="M248" s="3">
        <v>1993</v>
      </c>
      <c r="N248" s="3" t="s">
        <v>2276</v>
      </c>
      <c r="O248" s="3" t="s">
        <v>183</v>
      </c>
      <c r="P248" s="5" t="s">
        <v>5187</v>
      </c>
      <c r="Q248" s="4" t="s">
        <v>2041</v>
      </c>
    </row>
    <row r="249" spans="1:17" ht="93.5" customHeight="1">
      <c r="A249" s="31">
        <v>41</v>
      </c>
      <c r="B249" s="40" t="s">
        <v>687</v>
      </c>
      <c r="C249" s="3" t="s">
        <v>685</v>
      </c>
      <c r="D249" s="3" t="s">
        <v>2398</v>
      </c>
      <c r="E249" s="28" t="s">
        <v>2399</v>
      </c>
      <c r="F249" s="3" t="s">
        <v>2276</v>
      </c>
      <c r="G249" s="3" t="s">
        <v>670</v>
      </c>
      <c r="H249" s="28" t="s">
        <v>733</v>
      </c>
      <c r="I249" s="21">
        <v>20.098929099999999</v>
      </c>
      <c r="J249" s="21">
        <v>102.556566</v>
      </c>
      <c r="K249" s="21" t="s">
        <v>2276</v>
      </c>
      <c r="L249" s="3">
        <v>1991</v>
      </c>
      <c r="M249" s="3">
        <v>1993</v>
      </c>
      <c r="N249" s="3" t="s">
        <v>2276</v>
      </c>
      <c r="O249" s="3" t="s">
        <v>183</v>
      </c>
      <c r="P249" s="5" t="s">
        <v>5187</v>
      </c>
      <c r="Q249" s="4" t="s">
        <v>2041</v>
      </c>
    </row>
    <row r="250" spans="1:17" ht="89" customHeight="1">
      <c r="A250" s="31">
        <v>41</v>
      </c>
      <c r="B250" s="40" t="s">
        <v>687</v>
      </c>
      <c r="C250" s="3" t="s">
        <v>686</v>
      </c>
      <c r="D250" s="3" t="s">
        <v>2398</v>
      </c>
      <c r="E250" s="28" t="s">
        <v>2399</v>
      </c>
      <c r="F250" s="3" t="s">
        <v>2276</v>
      </c>
      <c r="G250" s="3" t="s">
        <v>670</v>
      </c>
      <c r="H250" s="28" t="s">
        <v>733</v>
      </c>
      <c r="I250" s="21">
        <v>20.098929099999999</v>
      </c>
      <c r="J250" s="21">
        <v>102.556566</v>
      </c>
      <c r="K250" s="21" t="s">
        <v>2276</v>
      </c>
      <c r="L250" s="3">
        <v>1991</v>
      </c>
      <c r="M250" s="3">
        <v>1993</v>
      </c>
      <c r="N250" s="3" t="s">
        <v>2276</v>
      </c>
      <c r="O250" s="3" t="s">
        <v>183</v>
      </c>
      <c r="P250" s="5" t="s">
        <v>5187</v>
      </c>
      <c r="Q250" s="4" t="s">
        <v>2041</v>
      </c>
    </row>
    <row r="251" spans="1:17" ht="66" customHeight="1">
      <c r="A251" s="31">
        <v>41</v>
      </c>
      <c r="B251" s="40" t="s">
        <v>687</v>
      </c>
      <c r="C251" s="3" t="s">
        <v>694</v>
      </c>
      <c r="D251" s="3" t="s">
        <v>2398</v>
      </c>
      <c r="E251" s="28" t="s">
        <v>2399</v>
      </c>
      <c r="F251" s="3" t="s">
        <v>2276</v>
      </c>
      <c r="G251" s="3" t="s">
        <v>697</v>
      </c>
      <c r="H251" s="28" t="s">
        <v>733</v>
      </c>
      <c r="I251" s="21">
        <v>20.306200400000002</v>
      </c>
      <c r="J251" s="21">
        <v>100.6674939</v>
      </c>
      <c r="K251" s="21" t="s">
        <v>2276</v>
      </c>
      <c r="L251" s="3">
        <v>1991</v>
      </c>
      <c r="M251" s="3">
        <v>1993</v>
      </c>
      <c r="N251" s="3" t="s">
        <v>2276</v>
      </c>
      <c r="O251" s="3" t="s">
        <v>183</v>
      </c>
      <c r="P251" s="5" t="s">
        <v>5187</v>
      </c>
      <c r="Q251" s="4" t="s">
        <v>2041</v>
      </c>
    </row>
    <row r="252" spans="1:17" ht="80" customHeight="1">
      <c r="A252" s="31">
        <v>41</v>
      </c>
      <c r="B252" s="40" t="s">
        <v>687</v>
      </c>
      <c r="C252" s="3" t="s">
        <v>695</v>
      </c>
      <c r="D252" s="3" t="s">
        <v>2398</v>
      </c>
      <c r="E252" s="28" t="s">
        <v>2399</v>
      </c>
      <c r="F252" s="3" t="s">
        <v>2276</v>
      </c>
      <c r="G252" s="3" t="s">
        <v>697</v>
      </c>
      <c r="H252" s="28" t="s">
        <v>733</v>
      </c>
      <c r="I252" s="21">
        <v>20.306200400000002</v>
      </c>
      <c r="J252" s="21">
        <v>100.6674939</v>
      </c>
      <c r="K252" s="21" t="s">
        <v>2276</v>
      </c>
      <c r="L252" s="3">
        <v>1991</v>
      </c>
      <c r="M252" s="3">
        <v>1993</v>
      </c>
      <c r="N252" s="3" t="s">
        <v>2276</v>
      </c>
      <c r="O252" s="3" t="s">
        <v>183</v>
      </c>
      <c r="P252" s="5" t="s">
        <v>5187</v>
      </c>
      <c r="Q252" s="4" t="s">
        <v>2041</v>
      </c>
    </row>
    <row r="253" spans="1:17" ht="73.5" customHeight="1">
      <c r="A253" s="31">
        <v>41</v>
      </c>
      <c r="B253" s="40" t="s">
        <v>687</v>
      </c>
      <c r="C253" s="3" t="s">
        <v>696</v>
      </c>
      <c r="D253" s="3" t="s">
        <v>2398</v>
      </c>
      <c r="E253" s="28" t="s">
        <v>2399</v>
      </c>
      <c r="F253" s="3" t="s">
        <v>2276</v>
      </c>
      <c r="G253" s="3" t="s">
        <v>697</v>
      </c>
      <c r="H253" s="28" t="s">
        <v>733</v>
      </c>
      <c r="I253" s="21">
        <v>20.306200400000002</v>
      </c>
      <c r="J253" s="21">
        <v>100.6674939</v>
      </c>
      <c r="K253" s="21" t="s">
        <v>2276</v>
      </c>
      <c r="L253" s="3">
        <v>1991</v>
      </c>
      <c r="M253" s="3">
        <v>1993</v>
      </c>
      <c r="N253" s="3" t="s">
        <v>2276</v>
      </c>
      <c r="O253" s="3" t="s">
        <v>183</v>
      </c>
      <c r="P253" s="5" t="s">
        <v>5187</v>
      </c>
      <c r="Q253" s="4" t="s">
        <v>2041</v>
      </c>
    </row>
    <row r="254" spans="1:17" ht="73.5" customHeight="1">
      <c r="A254" s="31">
        <v>41</v>
      </c>
      <c r="B254" s="40" t="s">
        <v>687</v>
      </c>
      <c r="C254" s="3" t="s">
        <v>2035</v>
      </c>
      <c r="D254" s="3" t="s">
        <v>2398</v>
      </c>
      <c r="E254" s="28" t="s">
        <v>2399</v>
      </c>
      <c r="F254" s="3" t="s">
        <v>2276</v>
      </c>
      <c r="G254" s="3" t="s">
        <v>704</v>
      </c>
      <c r="H254" s="28" t="s">
        <v>733</v>
      </c>
      <c r="I254" s="21">
        <v>20.515810500000001</v>
      </c>
      <c r="J254" s="21">
        <v>101.540317</v>
      </c>
      <c r="K254" s="21" t="s">
        <v>2276</v>
      </c>
      <c r="L254" s="3">
        <v>1991</v>
      </c>
      <c r="M254" s="3">
        <v>1993</v>
      </c>
      <c r="N254" s="3" t="s">
        <v>2276</v>
      </c>
      <c r="O254" s="3" t="s">
        <v>183</v>
      </c>
      <c r="P254" s="5" t="s">
        <v>5187</v>
      </c>
      <c r="Q254" s="4" t="s">
        <v>2041</v>
      </c>
    </row>
    <row r="255" spans="1:17" ht="73.5" customHeight="1">
      <c r="A255" s="31">
        <v>41</v>
      </c>
      <c r="B255" s="40" t="s">
        <v>687</v>
      </c>
      <c r="C255" s="3" t="s">
        <v>2036</v>
      </c>
      <c r="D255" s="3" t="s">
        <v>2398</v>
      </c>
      <c r="E255" s="28" t="s">
        <v>2399</v>
      </c>
      <c r="F255" s="3" t="s">
        <v>2276</v>
      </c>
      <c r="G255" s="3" t="s">
        <v>704</v>
      </c>
      <c r="H255" s="28" t="s">
        <v>733</v>
      </c>
      <c r="I255" s="21">
        <v>20.515810500000001</v>
      </c>
      <c r="J255" s="21">
        <v>101.540317</v>
      </c>
      <c r="K255" s="21" t="s">
        <v>2276</v>
      </c>
      <c r="L255" s="3">
        <v>1991</v>
      </c>
      <c r="M255" s="3">
        <v>1993</v>
      </c>
      <c r="N255" s="3" t="s">
        <v>2276</v>
      </c>
      <c r="O255" s="3" t="s">
        <v>183</v>
      </c>
      <c r="P255" s="5" t="s">
        <v>5187</v>
      </c>
      <c r="Q255" s="4" t="s">
        <v>2041</v>
      </c>
    </row>
    <row r="256" spans="1:17" ht="80" customHeight="1">
      <c r="A256" s="31">
        <v>41</v>
      </c>
      <c r="B256" s="40" t="s">
        <v>687</v>
      </c>
      <c r="C256" s="3" t="s">
        <v>2037</v>
      </c>
      <c r="D256" s="3" t="s">
        <v>2398</v>
      </c>
      <c r="E256" s="28" t="s">
        <v>2399</v>
      </c>
      <c r="F256" s="3" t="s">
        <v>2276</v>
      </c>
      <c r="G256" s="3" t="s">
        <v>704</v>
      </c>
      <c r="H256" s="28" t="s">
        <v>733</v>
      </c>
      <c r="I256" s="21">
        <v>20.515810500000001</v>
      </c>
      <c r="J256" s="21">
        <v>101.540317</v>
      </c>
      <c r="K256" s="21" t="s">
        <v>2276</v>
      </c>
      <c r="L256" s="3">
        <v>1991</v>
      </c>
      <c r="M256" s="3">
        <v>1993</v>
      </c>
      <c r="N256" s="3" t="s">
        <v>2276</v>
      </c>
      <c r="O256" s="3" t="s">
        <v>183</v>
      </c>
      <c r="P256" s="5" t="s">
        <v>5187</v>
      </c>
      <c r="Q256" s="4" t="s">
        <v>2041</v>
      </c>
    </row>
    <row r="257" spans="1:17" ht="45.5" customHeight="1">
      <c r="A257" s="31">
        <v>42</v>
      </c>
      <c r="B257" s="40" t="s">
        <v>702</v>
      </c>
      <c r="C257" s="3" t="s">
        <v>698</v>
      </c>
      <c r="D257" s="3" t="s">
        <v>2398</v>
      </c>
      <c r="E257" s="28" t="s">
        <v>2399</v>
      </c>
      <c r="F257" s="3" t="s">
        <v>2033</v>
      </c>
      <c r="G257" s="3" t="s">
        <v>670</v>
      </c>
      <c r="H257" s="28" t="s">
        <v>733</v>
      </c>
      <c r="I257" s="21">
        <v>19.839105199999999</v>
      </c>
      <c r="J257" s="21">
        <v>102.33638139999999</v>
      </c>
      <c r="K257" s="21" t="s">
        <v>2276</v>
      </c>
      <c r="L257" s="3">
        <v>2003</v>
      </c>
      <c r="M257" s="3">
        <v>2003</v>
      </c>
      <c r="N257" s="3" t="s">
        <v>2276</v>
      </c>
      <c r="O257" s="3" t="s">
        <v>183</v>
      </c>
      <c r="P257" s="5" t="s">
        <v>5187</v>
      </c>
      <c r="Q257" s="3" t="s">
        <v>2032</v>
      </c>
    </row>
    <row r="258" spans="1:17" ht="46.5" customHeight="1">
      <c r="A258" s="31">
        <v>42</v>
      </c>
      <c r="B258" s="40" t="s">
        <v>702</v>
      </c>
      <c r="C258" s="3" t="s">
        <v>699</v>
      </c>
      <c r="D258" s="3" t="s">
        <v>2398</v>
      </c>
      <c r="E258" s="28" t="s">
        <v>2399</v>
      </c>
      <c r="F258" s="3" t="s">
        <v>703</v>
      </c>
      <c r="G258" s="3" t="s">
        <v>704</v>
      </c>
      <c r="H258" s="28" t="s">
        <v>733</v>
      </c>
      <c r="I258" s="21">
        <v>20.515810500000001</v>
      </c>
      <c r="J258" s="21">
        <v>101.540317</v>
      </c>
      <c r="K258" s="21" t="s">
        <v>2276</v>
      </c>
      <c r="L258" s="3">
        <v>2003</v>
      </c>
      <c r="M258" s="3">
        <v>2003</v>
      </c>
      <c r="N258" s="3" t="s">
        <v>2276</v>
      </c>
      <c r="O258" s="3" t="s">
        <v>183</v>
      </c>
      <c r="P258" s="5" t="s">
        <v>5187</v>
      </c>
      <c r="Q258" s="3" t="s">
        <v>2032</v>
      </c>
    </row>
    <row r="259" spans="1:17" ht="39" customHeight="1">
      <c r="A259" s="31">
        <v>42</v>
      </c>
      <c r="B259" s="40" t="s">
        <v>702</v>
      </c>
      <c r="C259" s="3" t="s">
        <v>700</v>
      </c>
      <c r="D259" s="3" t="s">
        <v>2398</v>
      </c>
      <c r="E259" s="28" t="s">
        <v>2399</v>
      </c>
      <c r="F259" s="3" t="s">
        <v>6088</v>
      </c>
      <c r="G259" s="3" t="s">
        <v>670</v>
      </c>
      <c r="H259" s="28" t="s">
        <v>733</v>
      </c>
      <c r="I259" s="21">
        <v>19.839105199999999</v>
      </c>
      <c r="J259" s="21">
        <v>102.33638139999999</v>
      </c>
      <c r="K259" s="21" t="s">
        <v>2276</v>
      </c>
      <c r="L259" s="3">
        <v>2003</v>
      </c>
      <c r="M259" s="3">
        <v>2003</v>
      </c>
      <c r="N259" s="3" t="s">
        <v>2276</v>
      </c>
      <c r="O259" s="3" t="s">
        <v>183</v>
      </c>
      <c r="P259" s="5" t="s">
        <v>5187</v>
      </c>
      <c r="Q259" s="3" t="s">
        <v>2032</v>
      </c>
    </row>
    <row r="260" spans="1:17" ht="54.5" customHeight="1">
      <c r="A260" s="31">
        <v>42</v>
      </c>
      <c r="B260" s="40" t="s">
        <v>702</v>
      </c>
      <c r="C260" s="3" t="s">
        <v>701</v>
      </c>
      <c r="D260" s="3" t="s">
        <v>2398</v>
      </c>
      <c r="E260" s="28" t="s">
        <v>2399</v>
      </c>
      <c r="F260" s="3" t="s">
        <v>2033</v>
      </c>
      <c r="G260" s="3" t="s">
        <v>670</v>
      </c>
      <c r="H260" s="28" t="s">
        <v>733</v>
      </c>
      <c r="I260" s="21">
        <v>19.839105199999999</v>
      </c>
      <c r="J260" s="21">
        <v>102.33638139999999</v>
      </c>
      <c r="K260" s="21" t="s">
        <v>2276</v>
      </c>
      <c r="L260" s="3">
        <v>1970</v>
      </c>
      <c r="M260" s="3">
        <v>1970</v>
      </c>
      <c r="N260" s="3" t="s">
        <v>2276</v>
      </c>
      <c r="O260" s="3" t="s">
        <v>183</v>
      </c>
      <c r="P260" s="5" t="s">
        <v>5187</v>
      </c>
      <c r="Q260" s="4" t="s">
        <v>2034</v>
      </c>
    </row>
    <row r="261" spans="1:17" ht="51" customHeight="1">
      <c r="A261" s="31">
        <v>42</v>
      </c>
      <c r="B261" s="40" t="s">
        <v>702</v>
      </c>
      <c r="C261" s="11" t="s">
        <v>705</v>
      </c>
      <c r="D261" s="3" t="s">
        <v>2398</v>
      </c>
      <c r="E261" s="28" t="s">
        <v>2399</v>
      </c>
      <c r="F261" s="3" t="s">
        <v>703</v>
      </c>
      <c r="G261" s="3" t="s">
        <v>704</v>
      </c>
      <c r="H261" s="28" t="s">
        <v>733</v>
      </c>
      <c r="I261" s="21">
        <v>20.515810500000001</v>
      </c>
      <c r="J261" s="21">
        <v>101.540317</v>
      </c>
      <c r="K261" s="21" t="s">
        <v>2276</v>
      </c>
      <c r="L261" s="3">
        <v>1970</v>
      </c>
      <c r="M261" s="3">
        <v>1970</v>
      </c>
      <c r="N261" s="3" t="s">
        <v>2276</v>
      </c>
      <c r="O261" s="3" t="s">
        <v>183</v>
      </c>
      <c r="P261" s="5" t="s">
        <v>5187</v>
      </c>
      <c r="Q261" s="4" t="s">
        <v>2034</v>
      </c>
    </row>
    <row r="262" spans="1:17" ht="58.5" customHeight="1">
      <c r="A262" s="31">
        <v>42</v>
      </c>
      <c r="B262" s="40" t="s">
        <v>702</v>
      </c>
      <c r="C262" s="11" t="s">
        <v>706</v>
      </c>
      <c r="D262" s="3" t="s">
        <v>2398</v>
      </c>
      <c r="E262" s="28" t="s">
        <v>2399</v>
      </c>
      <c r="F262" s="3" t="s">
        <v>6088</v>
      </c>
      <c r="G262" s="3" t="s">
        <v>670</v>
      </c>
      <c r="H262" s="28" t="s">
        <v>733</v>
      </c>
      <c r="I262" s="21">
        <v>19.839105199999999</v>
      </c>
      <c r="J262" s="21">
        <v>102.33638139999999</v>
      </c>
      <c r="K262" s="21" t="s">
        <v>2276</v>
      </c>
      <c r="L262" s="3">
        <v>1970</v>
      </c>
      <c r="M262" s="3">
        <v>1970</v>
      </c>
      <c r="N262" s="3" t="s">
        <v>2276</v>
      </c>
      <c r="O262" s="3" t="s">
        <v>183</v>
      </c>
      <c r="P262" s="5" t="s">
        <v>5187</v>
      </c>
      <c r="Q262" s="4" t="s">
        <v>2034</v>
      </c>
    </row>
    <row r="263" spans="1:17" ht="36.5" customHeight="1">
      <c r="A263" s="31">
        <v>43</v>
      </c>
      <c r="B263" s="40" t="s">
        <v>728</v>
      </c>
      <c r="C263" s="11" t="s">
        <v>725</v>
      </c>
      <c r="D263" s="11" t="s">
        <v>2398</v>
      </c>
      <c r="E263" s="28" t="s">
        <v>2399</v>
      </c>
      <c r="F263" s="3" t="s">
        <v>729</v>
      </c>
      <c r="G263" s="3" t="s">
        <v>732</v>
      </c>
      <c r="H263" s="28" t="s">
        <v>733</v>
      </c>
      <c r="I263" s="21">
        <v>19.771062000000001</v>
      </c>
      <c r="J263" s="21">
        <v>102.1790506</v>
      </c>
      <c r="K263" s="21">
        <v>1.5</v>
      </c>
      <c r="L263" s="3">
        <v>2000</v>
      </c>
      <c r="M263" s="3">
        <v>2000</v>
      </c>
      <c r="N263" s="3" t="s">
        <v>2276</v>
      </c>
      <c r="O263" s="3" t="s">
        <v>183</v>
      </c>
      <c r="P263" s="5" t="s">
        <v>5187</v>
      </c>
      <c r="Q263" s="3" t="s">
        <v>2042</v>
      </c>
    </row>
    <row r="264" spans="1:17" ht="36.5" customHeight="1">
      <c r="A264" s="31">
        <v>43</v>
      </c>
      <c r="B264" s="40" t="s">
        <v>728</v>
      </c>
      <c r="C264" s="11" t="s">
        <v>726</v>
      </c>
      <c r="D264" s="11" t="s">
        <v>2398</v>
      </c>
      <c r="E264" s="28" t="s">
        <v>2399</v>
      </c>
      <c r="F264" s="3" t="s">
        <v>730</v>
      </c>
      <c r="G264" s="3" t="s">
        <v>732</v>
      </c>
      <c r="H264" s="28" t="s">
        <v>733</v>
      </c>
      <c r="I264" s="21">
        <v>19.774985399999998</v>
      </c>
      <c r="J264" s="21">
        <v>102.184848</v>
      </c>
      <c r="K264" s="21">
        <v>1.3</v>
      </c>
      <c r="L264" s="3">
        <v>2000</v>
      </c>
      <c r="M264" s="3">
        <v>2000</v>
      </c>
      <c r="N264" s="3" t="s">
        <v>2276</v>
      </c>
      <c r="O264" s="3" t="s">
        <v>183</v>
      </c>
      <c r="P264" s="5" t="s">
        <v>5187</v>
      </c>
      <c r="Q264" s="3" t="s">
        <v>2042</v>
      </c>
    </row>
    <row r="265" spans="1:17" ht="33" customHeight="1">
      <c r="A265" s="31">
        <v>43</v>
      </c>
      <c r="B265" s="40" t="s">
        <v>728</v>
      </c>
      <c r="C265" s="11" t="s">
        <v>727</v>
      </c>
      <c r="D265" s="11" t="s">
        <v>2398</v>
      </c>
      <c r="E265" s="28" t="s">
        <v>2399</v>
      </c>
      <c r="F265" s="3" t="s">
        <v>731</v>
      </c>
      <c r="G265" s="3" t="s">
        <v>732</v>
      </c>
      <c r="H265" s="28" t="s">
        <v>733</v>
      </c>
      <c r="I265" s="21">
        <v>19.695749500000002</v>
      </c>
      <c r="J265" s="21">
        <v>102.1111959</v>
      </c>
      <c r="K265" s="21">
        <v>3.3</v>
      </c>
      <c r="L265" s="3">
        <v>2000</v>
      </c>
      <c r="M265" s="3">
        <v>2000</v>
      </c>
      <c r="N265" s="3" t="s">
        <v>2276</v>
      </c>
      <c r="O265" s="3" t="s">
        <v>183</v>
      </c>
      <c r="P265" s="5" t="s">
        <v>5187</v>
      </c>
      <c r="Q265" s="3" t="s">
        <v>2042</v>
      </c>
    </row>
    <row r="266" spans="1:17" ht="38" customHeight="1">
      <c r="A266" s="31">
        <v>44</v>
      </c>
      <c r="B266" s="40" t="s">
        <v>748</v>
      </c>
      <c r="C266" s="11" t="s">
        <v>747</v>
      </c>
      <c r="D266" s="11" t="s">
        <v>2398</v>
      </c>
      <c r="E266" s="28" t="s">
        <v>2399</v>
      </c>
      <c r="F266" s="11" t="s">
        <v>749</v>
      </c>
      <c r="G266" s="11" t="s">
        <v>670</v>
      </c>
      <c r="H266" s="43" t="s">
        <v>733</v>
      </c>
      <c r="I266" s="21">
        <v>20.939957700000001</v>
      </c>
      <c r="J266" s="21">
        <v>102.7594185</v>
      </c>
      <c r="K266" s="21" t="s">
        <v>2276</v>
      </c>
      <c r="L266" s="11">
        <v>2001</v>
      </c>
      <c r="M266" s="11">
        <v>2001</v>
      </c>
      <c r="N266" s="3" t="s">
        <v>2276</v>
      </c>
      <c r="O266" s="3" t="s">
        <v>183</v>
      </c>
      <c r="P266" s="5" t="s">
        <v>5187</v>
      </c>
      <c r="Q266" s="3"/>
    </row>
    <row r="267" spans="1:17" ht="40" customHeight="1">
      <c r="A267" s="31">
        <v>45</v>
      </c>
      <c r="B267" s="41" t="s">
        <v>766</v>
      </c>
      <c r="C267" s="11" t="s">
        <v>753</v>
      </c>
      <c r="D267" s="11" t="s">
        <v>2398</v>
      </c>
      <c r="E267" s="3" t="s">
        <v>2400</v>
      </c>
      <c r="F267" s="3" t="s">
        <v>758</v>
      </c>
      <c r="G267" s="3" t="s">
        <v>761</v>
      </c>
      <c r="H267" s="43" t="s">
        <v>733</v>
      </c>
      <c r="I267" s="21">
        <v>20.299527999999999</v>
      </c>
      <c r="J267" s="21">
        <v>104.0488866</v>
      </c>
      <c r="K267" s="21" t="s">
        <v>2276</v>
      </c>
      <c r="L267" s="3">
        <v>1999</v>
      </c>
      <c r="M267" s="3">
        <v>1999</v>
      </c>
      <c r="N267" s="3" t="s">
        <v>2276</v>
      </c>
      <c r="O267" s="3" t="s">
        <v>183</v>
      </c>
      <c r="P267" s="5" t="s">
        <v>5187</v>
      </c>
      <c r="Q267" s="3" t="s">
        <v>2045</v>
      </c>
    </row>
    <row r="268" spans="1:17" ht="42.5" customHeight="1">
      <c r="A268" s="31">
        <v>45</v>
      </c>
      <c r="B268" s="41" t="s">
        <v>766</v>
      </c>
      <c r="C268" s="11" t="s">
        <v>756</v>
      </c>
      <c r="D268" s="11" t="s">
        <v>2398</v>
      </c>
      <c r="E268" s="3" t="s">
        <v>2400</v>
      </c>
      <c r="F268" s="11" t="s">
        <v>759</v>
      </c>
      <c r="G268" s="3" t="s">
        <v>761</v>
      </c>
      <c r="H268" s="43" t="s">
        <v>733</v>
      </c>
      <c r="I268" s="21">
        <v>20.299527999999999</v>
      </c>
      <c r="J268" s="21">
        <v>104.0488866</v>
      </c>
      <c r="K268" s="21" t="s">
        <v>2276</v>
      </c>
      <c r="L268" s="3">
        <v>1999</v>
      </c>
      <c r="M268" s="3">
        <v>1999</v>
      </c>
      <c r="N268" s="3" t="s">
        <v>2276</v>
      </c>
      <c r="O268" s="3" t="s">
        <v>183</v>
      </c>
      <c r="P268" s="5" t="s">
        <v>5187</v>
      </c>
      <c r="Q268" s="3" t="s">
        <v>2045</v>
      </c>
    </row>
    <row r="269" spans="1:17" ht="45.5" customHeight="1">
      <c r="A269" s="31">
        <v>45</v>
      </c>
      <c r="B269" s="41" t="s">
        <v>766</v>
      </c>
      <c r="C269" s="11" t="s">
        <v>757</v>
      </c>
      <c r="D269" s="11" t="s">
        <v>2398</v>
      </c>
      <c r="E269" s="3" t="s">
        <v>2400</v>
      </c>
      <c r="F269" s="11" t="s">
        <v>760</v>
      </c>
      <c r="G269" s="3" t="s">
        <v>761</v>
      </c>
      <c r="H269" s="43" t="s">
        <v>733</v>
      </c>
      <c r="I269" s="21">
        <v>20.299527999999999</v>
      </c>
      <c r="J269" s="21">
        <v>104.0488866</v>
      </c>
      <c r="K269" s="21" t="s">
        <v>2276</v>
      </c>
      <c r="L269" s="3">
        <v>1999</v>
      </c>
      <c r="M269" s="3">
        <v>1999</v>
      </c>
      <c r="N269" s="3" t="s">
        <v>2276</v>
      </c>
      <c r="O269" s="3" t="s">
        <v>183</v>
      </c>
      <c r="P269" s="5" t="s">
        <v>5187</v>
      </c>
      <c r="Q269" s="3" t="s">
        <v>2045</v>
      </c>
    </row>
    <row r="270" spans="1:17" ht="42.5" customHeight="1">
      <c r="A270" s="31">
        <v>46</v>
      </c>
      <c r="B270" s="40" t="s">
        <v>767</v>
      </c>
      <c r="C270" s="11" t="s">
        <v>755</v>
      </c>
      <c r="D270" s="11" t="s">
        <v>2398</v>
      </c>
      <c r="E270" s="28" t="s">
        <v>2399</v>
      </c>
      <c r="F270" s="3" t="s">
        <v>768</v>
      </c>
      <c r="G270" s="3" t="s">
        <v>769</v>
      </c>
      <c r="H270" s="3" t="s">
        <v>770</v>
      </c>
      <c r="I270" s="21">
        <v>17.823548899999999</v>
      </c>
      <c r="J270" s="21">
        <v>-101.4426484</v>
      </c>
      <c r="K270" s="21">
        <v>45</v>
      </c>
      <c r="L270" s="23">
        <v>1990</v>
      </c>
      <c r="M270" s="23">
        <v>1994</v>
      </c>
      <c r="N270" s="3">
        <v>15</v>
      </c>
      <c r="O270" s="3" t="s">
        <v>183</v>
      </c>
      <c r="P270" s="5" t="s">
        <v>5187</v>
      </c>
      <c r="Q270" s="4" t="s">
        <v>2219</v>
      </c>
    </row>
    <row r="271" spans="1:17" ht="39" customHeight="1">
      <c r="A271" s="31">
        <v>47</v>
      </c>
      <c r="B271" s="40" t="s">
        <v>775</v>
      </c>
      <c r="C271" s="11" t="s">
        <v>773</v>
      </c>
      <c r="D271" s="11" t="s">
        <v>2398</v>
      </c>
      <c r="E271" s="28" t="s">
        <v>2399</v>
      </c>
      <c r="F271" s="11" t="s">
        <v>776</v>
      </c>
      <c r="G271" s="11" t="s">
        <v>777</v>
      </c>
      <c r="H271" s="3" t="s">
        <v>779</v>
      </c>
      <c r="I271" s="21">
        <v>22.647969499999999</v>
      </c>
      <c r="J271" s="21">
        <v>105.95001860000001</v>
      </c>
      <c r="K271" s="21" t="s">
        <v>2276</v>
      </c>
      <c r="L271" s="3">
        <v>1995</v>
      </c>
      <c r="M271" s="3">
        <v>1995</v>
      </c>
      <c r="N271" s="3">
        <v>72</v>
      </c>
      <c r="O271" s="3" t="s">
        <v>183</v>
      </c>
      <c r="P271" s="5" t="s">
        <v>5187</v>
      </c>
      <c r="Q271" s="3"/>
    </row>
    <row r="272" spans="1:17" ht="38" customHeight="1">
      <c r="A272" s="31">
        <v>47</v>
      </c>
      <c r="B272" s="40" t="s">
        <v>775</v>
      </c>
      <c r="C272" s="11" t="s">
        <v>774</v>
      </c>
      <c r="D272" s="11" t="s">
        <v>2398</v>
      </c>
      <c r="E272" s="28" t="s">
        <v>2399</v>
      </c>
      <c r="F272" s="11" t="s">
        <v>778</v>
      </c>
      <c r="G272" s="11" t="s">
        <v>777</v>
      </c>
      <c r="H272" s="3" t="s">
        <v>779</v>
      </c>
      <c r="I272" s="21">
        <v>22.431302599999999</v>
      </c>
      <c r="J272" s="21">
        <v>106.01732149999999</v>
      </c>
      <c r="K272" s="21" t="s">
        <v>2276</v>
      </c>
      <c r="L272" s="3">
        <v>1995</v>
      </c>
      <c r="M272" s="3">
        <v>1995</v>
      </c>
      <c r="N272" s="3">
        <v>72</v>
      </c>
      <c r="O272" s="3" t="s">
        <v>183</v>
      </c>
      <c r="P272" s="5" t="s">
        <v>5187</v>
      </c>
      <c r="Q272" s="3"/>
    </row>
    <row r="273" spans="1:17" ht="33" customHeight="1">
      <c r="A273" s="31">
        <v>48</v>
      </c>
      <c r="B273" s="40" t="s">
        <v>788</v>
      </c>
      <c r="C273" s="11" t="s">
        <v>784</v>
      </c>
      <c r="D273" s="11" t="s">
        <v>2398</v>
      </c>
      <c r="E273" s="28" t="s">
        <v>2399</v>
      </c>
      <c r="F273" s="11" t="s">
        <v>785</v>
      </c>
      <c r="G273" s="3" t="s">
        <v>1053</v>
      </c>
      <c r="H273" s="11" t="s">
        <v>786</v>
      </c>
      <c r="I273" s="21">
        <v>1.2029251999999999</v>
      </c>
      <c r="J273" s="21">
        <v>112.0567959</v>
      </c>
      <c r="K273" s="21" t="s">
        <v>2276</v>
      </c>
      <c r="L273" s="3">
        <v>1992</v>
      </c>
      <c r="M273" s="3">
        <v>1996</v>
      </c>
      <c r="N273" s="3" t="s">
        <v>2276</v>
      </c>
      <c r="O273" s="3" t="s">
        <v>183</v>
      </c>
      <c r="P273" s="5" t="s">
        <v>5187</v>
      </c>
      <c r="Q273" s="3"/>
    </row>
    <row r="274" spans="1:17" ht="36.5" customHeight="1">
      <c r="A274" s="31">
        <v>48</v>
      </c>
      <c r="B274" s="40" t="s">
        <v>788</v>
      </c>
      <c r="C274" s="3" t="s">
        <v>789</v>
      </c>
      <c r="D274" s="11" t="s">
        <v>2398</v>
      </c>
      <c r="E274" s="28" t="s">
        <v>2399</v>
      </c>
      <c r="F274" s="11" t="s">
        <v>787</v>
      </c>
      <c r="G274" s="3" t="s">
        <v>1053</v>
      </c>
      <c r="H274" s="11" t="s">
        <v>786</v>
      </c>
      <c r="I274" s="21">
        <v>1.1331169999999999</v>
      </c>
      <c r="J274" s="21">
        <v>111.6519503</v>
      </c>
      <c r="K274" s="21" t="s">
        <v>2276</v>
      </c>
      <c r="L274" s="3">
        <v>1995</v>
      </c>
      <c r="M274" s="3">
        <v>1996</v>
      </c>
      <c r="N274" s="3" t="s">
        <v>2276</v>
      </c>
      <c r="O274" s="3" t="s">
        <v>183</v>
      </c>
      <c r="P274" s="5" t="s">
        <v>5187</v>
      </c>
      <c r="Q274" s="3"/>
    </row>
    <row r="275" spans="1:17" ht="67" customHeight="1">
      <c r="A275" s="31">
        <v>49</v>
      </c>
      <c r="B275" s="40" t="s">
        <v>803</v>
      </c>
      <c r="C275" s="11" t="s">
        <v>797</v>
      </c>
      <c r="D275" s="11" t="s">
        <v>2398</v>
      </c>
      <c r="E275" s="28" t="s">
        <v>2399</v>
      </c>
      <c r="F275" s="3" t="s">
        <v>804</v>
      </c>
      <c r="G275" s="3" t="s">
        <v>809</v>
      </c>
      <c r="H275" s="11" t="s">
        <v>786</v>
      </c>
      <c r="I275" s="21">
        <v>5.8859678999999998</v>
      </c>
      <c r="J275" s="21">
        <v>116.231697</v>
      </c>
      <c r="K275" s="21" t="s">
        <v>2276</v>
      </c>
      <c r="L275" s="3">
        <v>1995</v>
      </c>
      <c r="M275" s="3">
        <v>1995</v>
      </c>
      <c r="N275" s="3" t="s">
        <v>2276</v>
      </c>
      <c r="O275" s="3" t="s">
        <v>183</v>
      </c>
      <c r="P275" s="5" t="s">
        <v>5187</v>
      </c>
      <c r="Q275" s="4" t="s">
        <v>2054</v>
      </c>
    </row>
    <row r="276" spans="1:17" ht="62" customHeight="1">
      <c r="A276" s="31">
        <v>49</v>
      </c>
      <c r="B276" s="40" t="s">
        <v>803</v>
      </c>
      <c r="C276" s="11" t="s">
        <v>798</v>
      </c>
      <c r="D276" s="11" t="s">
        <v>2398</v>
      </c>
      <c r="E276" s="28" t="s">
        <v>2399</v>
      </c>
      <c r="F276" s="3" t="s">
        <v>805</v>
      </c>
      <c r="G276" s="3" t="s">
        <v>809</v>
      </c>
      <c r="H276" s="11" t="s">
        <v>786</v>
      </c>
      <c r="I276" s="21">
        <v>5.8859678999999998</v>
      </c>
      <c r="J276" s="21">
        <v>116.231697</v>
      </c>
      <c r="K276" s="21" t="s">
        <v>2276</v>
      </c>
      <c r="L276" s="3">
        <v>1995</v>
      </c>
      <c r="M276" s="3">
        <v>1995</v>
      </c>
      <c r="N276" s="3" t="s">
        <v>2276</v>
      </c>
      <c r="O276" s="3" t="s">
        <v>183</v>
      </c>
      <c r="P276" s="5" t="s">
        <v>5187</v>
      </c>
      <c r="Q276" s="4" t="s">
        <v>2052</v>
      </c>
    </row>
    <row r="277" spans="1:17" ht="62.5" customHeight="1">
      <c r="A277" s="31">
        <v>49</v>
      </c>
      <c r="B277" s="40" t="s">
        <v>803</v>
      </c>
      <c r="C277" s="11" t="s">
        <v>799</v>
      </c>
      <c r="D277" s="11" t="s">
        <v>2398</v>
      </c>
      <c r="E277" s="28" t="s">
        <v>2399</v>
      </c>
      <c r="F277" s="3" t="s">
        <v>806</v>
      </c>
      <c r="G277" s="3" t="s">
        <v>809</v>
      </c>
      <c r="H277" s="11" t="s">
        <v>786</v>
      </c>
      <c r="I277" s="21">
        <v>5.8859678999999998</v>
      </c>
      <c r="J277" s="21">
        <v>116.231697</v>
      </c>
      <c r="K277" s="21" t="s">
        <v>2276</v>
      </c>
      <c r="L277" s="3">
        <v>1995</v>
      </c>
      <c r="M277" s="3">
        <v>1995</v>
      </c>
      <c r="N277" s="3" t="s">
        <v>2276</v>
      </c>
      <c r="O277" s="3" t="s">
        <v>183</v>
      </c>
      <c r="P277" s="5" t="s">
        <v>5187</v>
      </c>
      <c r="Q277" s="4" t="s">
        <v>2052</v>
      </c>
    </row>
    <row r="278" spans="1:17" ht="59.5" customHeight="1">
      <c r="A278" s="31">
        <v>49</v>
      </c>
      <c r="B278" s="40" t="s">
        <v>803</v>
      </c>
      <c r="C278" s="11" t="s">
        <v>800</v>
      </c>
      <c r="D278" s="11" t="s">
        <v>2398</v>
      </c>
      <c r="E278" s="28" t="s">
        <v>2399</v>
      </c>
      <c r="F278" s="3" t="s">
        <v>2053</v>
      </c>
      <c r="G278" s="3" t="s">
        <v>809</v>
      </c>
      <c r="H278" s="11" t="s">
        <v>786</v>
      </c>
      <c r="I278" s="21">
        <v>5.8859678999999998</v>
      </c>
      <c r="J278" s="21">
        <v>116.231697</v>
      </c>
      <c r="K278" s="21" t="s">
        <v>2276</v>
      </c>
      <c r="L278" s="3">
        <v>1995</v>
      </c>
      <c r="M278" s="3">
        <v>1995</v>
      </c>
      <c r="N278" s="3" t="s">
        <v>2276</v>
      </c>
      <c r="O278" s="3" t="s">
        <v>183</v>
      </c>
      <c r="P278" s="5" t="s">
        <v>5187</v>
      </c>
      <c r="Q278" s="4" t="s">
        <v>2052</v>
      </c>
    </row>
    <row r="279" spans="1:17" ht="61.5" customHeight="1">
      <c r="A279" s="31">
        <v>49</v>
      </c>
      <c r="B279" s="40" t="s">
        <v>803</v>
      </c>
      <c r="C279" s="11" t="s">
        <v>801</v>
      </c>
      <c r="D279" s="11" t="s">
        <v>2398</v>
      </c>
      <c r="E279" s="28" t="s">
        <v>2399</v>
      </c>
      <c r="F279" s="3" t="s">
        <v>807</v>
      </c>
      <c r="G279" s="3" t="s">
        <v>809</v>
      </c>
      <c r="H279" s="11" t="s">
        <v>786</v>
      </c>
      <c r="I279" s="21">
        <v>5.8859678999999998</v>
      </c>
      <c r="J279" s="21">
        <v>116.231697</v>
      </c>
      <c r="K279" s="21" t="s">
        <v>2276</v>
      </c>
      <c r="L279" s="3">
        <v>1995</v>
      </c>
      <c r="M279" s="3">
        <v>1995</v>
      </c>
      <c r="N279" s="3" t="s">
        <v>2276</v>
      </c>
      <c r="O279" s="3" t="s">
        <v>183</v>
      </c>
      <c r="P279" s="5" t="s">
        <v>5187</v>
      </c>
      <c r="Q279" s="4" t="s">
        <v>2052</v>
      </c>
    </row>
    <row r="280" spans="1:17" ht="66" customHeight="1">
      <c r="A280" s="31">
        <v>49</v>
      </c>
      <c r="B280" s="40" t="s">
        <v>803</v>
      </c>
      <c r="C280" s="11" t="s">
        <v>802</v>
      </c>
      <c r="D280" s="11" t="s">
        <v>2398</v>
      </c>
      <c r="E280" s="28" t="s">
        <v>2399</v>
      </c>
      <c r="F280" s="3" t="s">
        <v>808</v>
      </c>
      <c r="G280" s="3" t="s">
        <v>809</v>
      </c>
      <c r="H280" s="11" t="s">
        <v>786</v>
      </c>
      <c r="I280" s="21">
        <v>5.8859678999999998</v>
      </c>
      <c r="J280" s="21">
        <v>116.231697</v>
      </c>
      <c r="K280" s="21" t="s">
        <v>2276</v>
      </c>
      <c r="L280" s="3">
        <v>1995</v>
      </c>
      <c r="M280" s="3">
        <v>1995</v>
      </c>
      <c r="N280" s="3" t="s">
        <v>2276</v>
      </c>
      <c r="O280" s="3" t="s">
        <v>183</v>
      </c>
      <c r="P280" s="5" t="s">
        <v>5187</v>
      </c>
      <c r="Q280" s="4" t="s">
        <v>2052</v>
      </c>
    </row>
    <row r="281" spans="1:17" ht="40.5" customHeight="1">
      <c r="A281" s="31">
        <v>50</v>
      </c>
      <c r="B281" s="41" t="s">
        <v>818</v>
      </c>
      <c r="C281" s="11" t="s">
        <v>817</v>
      </c>
      <c r="D281" s="11" t="s">
        <v>2398</v>
      </c>
      <c r="E281" s="28" t="s">
        <v>2399</v>
      </c>
      <c r="F281" s="3" t="s">
        <v>819</v>
      </c>
      <c r="G281" s="3" t="s">
        <v>809</v>
      </c>
      <c r="H281" s="3" t="s">
        <v>786</v>
      </c>
      <c r="I281" s="21">
        <v>5.8859678999999998</v>
      </c>
      <c r="J281" s="21">
        <v>116.231697</v>
      </c>
      <c r="K281" s="21" t="s">
        <v>2276</v>
      </c>
      <c r="L281" s="3">
        <v>1965</v>
      </c>
      <c r="M281" s="3">
        <v>1965</v>
      </c>
      <c r="N281" s="3" t="s">
        <v>2276</v>
      </c>
      <c r="O281" s="3" t="s">
        <v>183</v>
      </c>
      <c r="P281" s="5" t="s">
        <v>5187</v>
      </c>
      <c r="Q281" s="4" t="s">
        <v>2060</v>
      </c>
    </row>
    <row r="282" spans="1:17" ht="28.5" customHeight="1">
      <c r="A282" s="31">
        <v>51</v>
      </c>
      <c r="B282" s="40" t="s">
        <v>821</v>
      </c>
      <c r="C282" s="11" t="s">
        <v>824</v>
      </c>
      <c r="D282" s="11" t="s">
        <v>2398</v>
      </c>
      <c r="E282" s="28" t="s">
        <v>2399</v>
      </c>
      <c r="F282" s="11" t="s">
        <v>822</v>
      </c>
      <c r="G282" s="3" t="s">
        <v>2276</v>
      </c>
      <c r="H282" s="11" t="s">
        <v>823</v>
      </c>
      <c r="I282" s="21">
        <v>15.1933358</v>
      </c>
      <c r="J282" s="21">
        <v>-84.602742500000005</v>
      </c>
      <c r="K282" s="21">
        <v>81.58</v>
      </c>
      <c r="L282" s="3">
        <v>2000</v>
      </c>
      <c r="M282" s="3">
        <v>2001</v>
      </c>
      <c r="N282" s="3" t="s">
        <v>2276</v>
      </c>
      <c r="O282" s="3" t="s">
        <v>183</v>
      </c>
      <c r="P282" s="5" t="s">
        <v>5187</v>
      </c>
      <c r="Q282" s="3" t="s">
        <v>2061</v>
      </c>
    </row>
    <row r="283" spans="1:17" ht="54.5" customHeight="1">
      <c r="A283" s="31">
        <v>52</v>
      </c>
      <c r="B283" s="40" t="s">
        <v>829</v>
      </c>
      <c r="C283" s="11" t="s">
        <v>828</v>
      </c>
      <c r="D283" s="11" t="s">
        <v>2398</v>
      </c>
      <c r="E283" s="28" t="s">
        <v>2399</v>
      </c>
      <c r="F283" s="64" t="s">
        <v>830</v>
      </c>
      <c r="G283" s="11" t="s">
        <v>831</v>
      </c>
      <c r="H283" s="11" t="s">
        <v>770</v>
      </c>
      <c r="I283" s="21">
        <v>20.492525700000002</v>
      </c>
      <c r="J283" s="21">
        <v>-89.070106699999997</v>
      </c>
      <c r="K283" s="21" t="s">
        <v>2276</v>
      </c>
      <c r="L283" s="11">
        <v>1995</v>
      </c>
      <c r="M283" s="11">
        <v>1995</v>
      </c>
      <c r="N283" s="3" t="s">
        <v>2276</v>
      </c>
      <c r="O283" s="3" t="s">
        <v>183</v>
      </c>
      <c r="P283" s="5" t="s">
        <v>5187</v>
      </c>
      <c r="Q283" s="4" t="s">
        <v>2065</v>
      </c>
    </row>
    <row r="284" spans="1:17" ht="34.5" customHeight="1">
      <c r="A284" s="31">
        <v>53</v>
      </c>
      <c r="B284" s="41" t="s">
        <v>837</v>
      </c>
      <c r="C284" s="11" t="s">
        <v>836</v>
      </c>
      <c r="D284" s="11" t="s">
        <v>2398</v>
      </c>
      <c r="E284" s="28" t="s">
        <v>2399</v>
      </c>
      <c r="F284" s="3" t="s">
        <v>838</v>
      </c>
      <c r="G284" s="3" t="s">
        <v>831</v>
      </c>
      <c r="H284" s="11" t="s">
        <v>770</v>
      </c>
      <c r="I284" s="21">
        <v>20.483878499999999</v>
      </c>
      <c r="J284" s="21">
        <v>-88.778742100000002</v>
      </c>
      <c r="K284" s="21" t="s">
        <v>2276</v>
      </c>
      <c r="L284" s="3">
        <v>1990</v>
      </c>
      <c r="M284" s="3">
        <v>1990</v>
      </c>
      <c r="N284" s="3" t="s">
        <v>2276</v>
      </c>
      <c r="O284" s="3" t="s">
        <v>183</v>
      </c>
      <c r="P284" s="5" t="s">
        <v>5187</v>
      </c>
      <c r="Q284" s="3" t="s">
        <v>2032</v>
      </c>
    </row>
    <row r="285" spans="1:17" ht="34" customHeight="1">
      <c r="A285" s="31">
        <v>54</v>
      </c>
      <c r="B285" s="40" t="s">
        <v>842</v>
      </c>
      <c r="C285" s="11" t="s">
        <v>840</v>
      </c>
      <c r="D285" s="11" t="s">
        <v>2398</v>
      </c>
      <c r="E285" s="11" t="s">
        <v>2400</v>
      </c>
      <c r="F285" s="3" t="s">
        <v>848</v>
      </c>
      <c r="G285" s="3" t="s">
        <v>841</v>
      </c>
      <c r="H285" s="11" t="s">
        <v>770</v>
      </c>
      <c r="I285" s="21">
        <v>20.100000000000001</v>
      </c>
      <c r="J285" s="21">
        <v>-88.87</v>
      </c>
      <c r="K285" s="21" t="s">
        <v>2276</v>
      </c>
      <c r="L285" s="3">
        <v>1988</v>
      </c>
      <c r="M285" s="3">
        <v>1988</v>
      </c>
      <c r="N285" s="3" t="s">
        <v>2276</v>
      </c>
      <c r="O285" s="3" t="s">
        <v>183</v>
      </c>
      <c r="P285" s="5" t="s">
        <v>5187</v>
      </c>
      <c r="Q285" s="3"/>
    </row>
    <row r="286" spans="1:17" ht="36.5" customHeight="1">
      <c r="A286" s="31">
        <v>54</v>
      </c>
      <c r="B286" s="40" t="s">
        <v>842</v>
      </c>
      <c r="C286" s="11" t="s">
        <v>843</v>
      </c>
      <c r="D286" s="11" t="s">
        <v>2398</v>
      </c>
      <c r="E286" s="11" t="s">
        <v>2400</v>
      </c>
      <c r="F286" s="3" t="s">
        <v>849</v>
      </c>
      <c r="G286" s="3" t="s">
        <v>841</v>
      </c>
      <c r="H286" s="11" t="s">
        <v>770</v>
      </c>
      <c r="I286" s="21">
        <v>20.166667</v>
      </c>
      <c r="J286" s="21">
        <v>-88.83</v>
      </c>
      <c r="K286" s="21" t="s">
        <v>2276</v>
      </c>
      <c r="L286" s="3">
        <v>1988</v>
      </c>
      <c r="M286" s="3">
        <v>1988</v>
      </c>
      <c r="N286" s="3" t="s">
        <v>2276</v>
      </c>
      <c r="O286" s="3" t="s">
        <v>183</v>
      </c>
      <c r="P286" s="5" t="s">
        <v>5187</v>
      </c>
      <c r="Q286" s="3"/>
    </row>
    <row r="287" spans="1:17" ht="41" customHeight="1">
      <c r="A287" s="31">
        <v>54</v>
      </c>
      <c r="B287" s="40" t="s">
        <v>842</v>
      </c>
      <c r="C287" s="11" t="s">
        <v>844</v>
      </c>
      <c r="D287" s="11" t="s">
        <v>2398</v>
      </c>
      <c r="E287" s="11" t="s">
        <v>2400</v>
      </c>
      <c r="F287" s="3" t="s">
        <v>848</v>
      </c>
      <c r="G287" s="3" t="s">
        <v>841</v>
      </c>
      <c r="H287" s="11" t="s">
        <v>770</v>
      </c>
      <c r="I287" s="21">
        <v>20.100000000000001</v>
      </c>
      <c r="J287" s="21">
        <v>-88.87</v>
      </c>
      <c r="K287" s="21" t="s">
        <v>2276</v>
      </c>
      <c r="L287" s="11">
        <v>1994</v>
      </c>
      <c r="M287" s="11">
        <v>1994</v>
      </c>
      <c r="N287" s="3" t="s">
        <v>2276</v>
      </c>
      <c r="O287" s="3" t="s">
        <v>183</v>
      </c>
      <c r="P287" s="5" t="s">
        <v>5187</v>
      </c>
      <c r="Q287" s="3"/>
    </row>
    <row r="288" spans="1:17" ht="44.5" customHeight="1">
      <c r="A288" s="31">
        <v>54</v>
      </c>
      <c r="B288" s="40" t="s">
        <v>842</v>
      </c>
      <c r="C288" s="11" t="s">
        <v>845</v>
      </c>
      <c r="D288" s="11" t="s">
        <v>2398</v>
      </c>
      <c r="E288" s="11" t="s">
        <v>2400</v>
      </c>
      <c r="F288" s="3" t="s">
        <v>849</v>
      </c>
      <c r="G288" s="3" t="s">
        <v>841</v>
      </c>
      <c r="H288" s="11" t="s">
        <v>770</v>
      </c>
      <c r="I288" s="21">
        <v>20.166667</v>
      </c>
      <c r="J288" s="21">
        <v>-88.83</v>
      </c>
      <c r="K288" s="21" t="s">
        <v>2276</v>
      </c>
      <c r="L288" s="11">
        <v>1994</v>
      </c>
      <c r="M288" s="11">
        <v>1994</v>
      </c>
      <c r="N288" s="3" t="s">
        <v>2276</v>
      </c>
      <c r="O288" s="3" t="s">
        <v>183</v>
      </c>
      <c r="P288" s="5" t="s">
        <v>5187</v>
      </c>
      <c r="Q288" s="3"/>
    </row>
    <row r="289" spans="1:17" ht="43.5" customHeight="1">
      <c r="A289" s="31">
        <v>54</v>
      </c>
      <c r="B289" s="40" t="s">
        <v>842</v>
      </c>
      <c r="C289" s="11" t="s">
        <v>846</v>
      </c>
      <c r="D289" s="11" t="s">
        <v>2398</v>
      </c>
      <c r="E289" s="11" t="s">
        <v>2400</v>
      </c>
      <c r="F289" s="3" t="s">
        <v>848</v>
      </c>
      <c r="G289" s="3" t="s">
        <v>841</v>
      </c>
      <c r="H289" s="11" t="s">
        <v>770</v>
      </c>
      <c r="I289" s="21">
        <v>20.100000000000001</v>
      </c>
      <c r="J289" s="21">
        <v>-88.87</v>
      </c>
      <c r="K289" s="21" t="s">
        <v>2276</v>
      </c>
      <c r="L289" s="11">
        <v>2001</v>
      </c>
      <c r="M289" s="11">
        <v>2001</v>
      </c>
      <c r="N289" s="3" t="s">
        <v>2276</v>
      </c>
      <c r="O289" s="3" t="s">
        <v>183</v>
      </c>
      <c r="P289" s="5" t="s">
        <v>5187</v>
      </c>
      <c r="Q289" s="4" t="s">
        <v>2067</v>
      </c>
    </row>
    <row r="290" spans="1:17" ht="38" customHeight="1">
      <c r="A290" s="31">
        <v>54</v>
      </c>
      <c r="B290" s="40" t="s">
        <v>842</v>
      </c>
      <c r="C290" s="11" t="s">
        <v>847</v>
      </c>
      <c r="D290" s="11" t="s">
        <v>2398</v>
      </c>
      <c r="E290" s="11" t="s">
        <v>2400</v>
      </c>
      <c r="F290" s="3" t="s">
        <v>849</v>
      </c>
      <c r="G290" s="3" t="s">
        <v>841</v>
      </c>
      <c r="H290" s="11" t="s">
        <v>770</v>
      </c>
      <c r="I290" s="21">
        <v>20.166667</v>
      </c>
      <c r="J290" s="21">
        <v>-88.83</v>
      </c>
      <c r="K290" s="21" t="s">
        <v>2276</v>
      </c>
      <c r="L290" s="11">
        <v>2001</v>
      </c>
      <c r="M290" s="11">
        <v>2001</v>
      </c>
      <c r="N290" s="3" t="s">
        <v>2276</v>
      </c>
      <c r="O290" s="3" t="s">
        <v>183</v>
      </c>
      <c r="P290" s="5" t="s">
        <v>5187</v>
      </c>
      <c r="Q290" s="4" t="s">
        <v>2067</v>
      </c>
    </row>
    <row r="291" spans="1:17" ht="34.5" customHeight="1">
      <c r="A291" s="31">
        <v>55</v>
      </c>
      <c r="B291" s="40" t="s">
        <v>858</v>
      </c>
      <c r="C291" s="11" t="s">
        <v>862</v>
      </c>
      <c r="D291" s="11" t="s">
        <v>2398</v>
      </c>
      <c r="E291" s="3" t="s">
        <v>2399</v>
      </c>
      <c r="F291" s="3" t="s">
        <v>859</v>
      </c>
      <c r="G291" s="3" t="s">
        <v>860</v>
      </c>
      <c r="H291" s="3" t="s">
        <v>385</v>
      </c>
      <c r="I291" s="21">
        <v>-5.0809839999999999</v>
      </c>
      <c r="J291" s="21">
        <v>32.073554999999999</v>
      </c>
      <c r="K291" s="21" t="s">
        <v>2276</v>
      </c>
      <c r="L291" s="3">
        <v>2001</v>
      </c>
      <c r="M291" s="3">
        <v>2001</v>
      </c>
      <c r="N291" s="3">
        <v>12</v>
      </c>
      <c r="O291" s="4" t="s">
        <v>861</v>
      </c>
      <c r="P291" s="5" t="s">
        <v>5187</v>
      </c>
      <c r="Q291" s="3"/>
    </row>
    <row r="292" spans="1:17" ht="34.5" customHeight="1">
      <c r="A292" s="31">
        <v>56</v>
      </c>
      <c r="B292" s="40" t="s">
        <v>870</v>
      </c>
      <c r="C292" s="11" t="s">
        <v>869</v>
      </c>
      <c r="D292" s="11" t="s">
        <v>2398</v>
      </c>
      <c r="E292" s="19" t="s">
        <v>2420</v>
      </c>
      <c r="F292" s="11" t="s">
        <v>871</v>
      </c>
      <c r="G292" s="11" t="s">
        <v>872</v>
      </c>
      <c r="H292" s="11" t="s">
        <v>422</v>
      </c>
      <c r="I292" s="21">
        <v>-11.492426116531</v>
      </c>
      <c r="J292" s="21">
        <v>31.285913680023501</v>
      </c>
      <c r="K292" s="21">
        <v>122.1</v>
      </c>
      <c r="L292" s="3">
        <v>2001</v>
      </c>
      <c r="M292" s="3">
        <v>2001</v>
      </c>
      <c r="N292" s="3">
        <v>6.18</v>
      </c>
      <c r="O292" s="3" t="s">
        <v>183</v>
      </c>
      <c r="P292" s="5" t="s">
        <v>5187</v>
      </c>
      <c r="Q292" s="3" t="s">
        <v>2061</v>
      </c>
    </row>
    <row r="293" spans="1:17" ht="34.5" customHeight="1">
      <c r="A293" s="31">
        <v>56</v>
      </c>
      <c r="B293" s="40" t="s">
        <v>870</v>
      </c>
      <c r="C293" s="35" t="s">
        <v>2072</v>
      </c>
      <c r="D293" s="11" t="s">
        <v>2398</v>
      </c>
      <c r="E293" s="19" t="s">
        <v>2420</v>
      </c>
      <c r="F293" s="11" t="s">
        <v>871</v>
      </c>
      <c r="G293" s="11" t="s">
        <v>872</v>
      </c>
      <c r="H293" s="11" t="s">
        <v>422</v>
      </c>
      <c r="I293" s="21">
        <v>-11.509104311079501</v>
      </c>
      <c r="J293" s="21">
        <v>31.3015686574665</v>
      </c>
      <c r="K293" s="21">
        <v>31.9</v>
      </c>
      <c r="L293" s="3">
        <v>2001</v>
      </c>
      <c r="M293" s="3">
        <v>2001</v>
      </c>
      <c r="N293" s="3">
        <v>16.75</v>
      </c>
      <c r="O293" s="3" t="s">
        <v>183</v>
      </c>
      <c r="P293" s="5" t="s">
        <v>5187</v>
      </c>
      <c r="Q293" s="3" t="s">
        <v>2061</v>
      </c>
    </row>
    <row r="294" spans="1:17" ht="34.5" customHeight="1">
      <c r="A294" s="31">
        <v>56</v>
      </c>
      <c r="B294" s="40" t="s">
        <v>870</v>
      </c>
      <c r="C294" s="35" t="s">
        <v>2073</v>
      </c>
      <c r="D294" s="11" t="s">
        <v>2398</v>
      </c>
      <c r="E294" s="19" t="s">
        <v>2420</v>
      </c>
      <c r="F294" s="11" t="s">
        <v>871</v>
      </c>
      <c r="G294" s="11" t="s">
        <v>872</v>
      </c>
      <c r="H294" s="11" t="s">
        <v>422</v>
      </c>
      <c r="I294" s="21">
        <v>-11.5171857028981</v>
      </c>
      <c r="J294" s="21">
        <v>31.326802515288598</v>
      </c>
      <c r="K294" s="21">
        <v>171.5</v>
      </c>
      <c r="L294" s="3">
        <v>2001</v>
      </c>
      <c r="M294" s="3">
        <v>2001</v>
      </c>
      <c r="N294" s="3">
        <v>4.76</v>
      </c>
      <c r="O294" s="3" t="s">
        <v>183</v>
      </c>
      <c r="P294" s="5" t="s">
        <v>5187</v>
      </c>
      <c r="Q294" s="3" t="s">
        <v>2061</v>
      </c>
    </row>
    <row r="295" spans="1:17" ht="34.5" customHeight="1">
      <c r="A295" s="31">
        <v>56</v>
      </c>
      <c r="B295" s="40" t="s">
        <v>870</v>
      </c>
      <c r="C295" s="35" t="s">
        <v>2074</v>
      </c>
      <c r="D295" s="11" t="s">
        <v>2398</v>
      </c>
      <c r="E295" s="19" t="s">
        <v>2420</v>
      </c>
      <c r="F295" s="11" t="s">
        <v>871</v>
      </c>
      <c r="G295" s="11" t="s">
        <v>872</v>
      </c>
      <c r="H295" s="11" t="s">
        <v>422</v>
      </c>
      <c r="I295" s="21">
        <v>-11.5178724717953</v>
      </c>
      <c r="J295" s="21">
        <v>31.284374343124099</v>
      </c>
      <c r="K295" s="21">
        <v>96.5</v>
      </c>
      <c r="L295" s="3">
        <v>2001</v>
      </c>
      <c r="M295" s="3">
        <v>2001</v>
      </c>
      <c r="N295" s="3">
        <v>3.12</v>
      </c>
      <c r="O295" s="3" t="s">
        <v>183</v>
      </c>
      <c r="P295" s="5" t="s">
        <v>5187</v>
      </c>
      <c r="Q295" s="3" t="s">
        <v>2061</v>
      </c>
    </row>
    <row r="296" spans="1:17" ht="34.5" customHeight="1">
      <c r="A296" s="31">
        <v>56</v>
      </c>
      <c r="B296" s="40" t="s">
        <v>870</v>
      </c>
      <c r="C296" s="35" t="s">
        <v>2075</v>
      </c>
      <c r="D296" s="11" t="s">
        <v>2398</v>
      </c>
      <c r="E296" s="19" t="s">
        <v>2420</v>
      </c>
      <c r="F296" s="11" t="s">
        <v>871</v>
      </c>
      <c r="G296" s="11" t="s">
        <v>872</v>
      </c>
      <c r="H296" s="11" t="s">
        <v>422</v>
      </c>
      <c r="I296" s="21">
        <v>-11.5365833543825</v>
      </c>
      <c r="J296" s="21">
        <v>31.226744079397601</v>
      </c>
      <c r="K296" s="21">
        <v>391.5</v>
      </c>
      <c r="L296" s="3">
        <v>2001</v>
      </c>
      <c r="M296" s="3">
        <v>2001</v>
      </c>
      <c r="N296" s="3">
        <v>1.97</v>
      </c>
      <c r="O296" s="3" t="s">
        <v>183</v>
      </c>
      <c r="P296" s="5" t="s">
        <v>5187</v>
      </c>
      <c r="Q296" s="3" t="s">
        <v>2061</v>
      </c>
    </row>
    <row r="297" spans="1:17" ht="34.5" customHeight="1">
      <c r="A297" s="31">
        <v>56</v>
      </c>
      <c r="B297" s="40" t="s">
        <v>870</v>
      </c>
      <c r="C297" s="35" t="s">
        <v>2076</v>
      </c>
      <c r="D297" s="11" t="s">
        <v>2398</v>
      </c>
      <c r="E297" s="19" t="s">
        <v>2420</v>
      </c>
      <c r="F297" s="11" t="s">
        <v>871</v>
      </c>
      <c r="G297" s="11" t="s">
        <v>872</v>
      </c>
      <c r="H297" s="11" t="s">
        <v>422</v>
      </c>
      <c r="I297" s="21">
        <v>-11.567591538915901</v>
      </c>
      <c r="J297" s="21">
        <v>31.2459202094348</v>
      </c>
      <c r="K297" s="21">
        <v>223.8</v>
      </c>
      <c r="L297" s="3">
        <v>2001</v>
      </c>
      <c r="M297" s="3">
        <v>2001</v>
      </c>
      <c r="N297" s="3">
        <v>2.2200000000000002</v>
      </c>
      <c r="O297" s="3" t="s">
        <v>183</v>
      </c>
      <c r="P297" s="5" t="s">
        <v>5187</v>
      </c>
      <c r="Q297" s="3" t="s">
        <v>2061</v>
      </c>
    </row>
    <row r="298" spans="1:17" ht="34.5" customHeight="1">
      <c r="A298" s="31">
        <v>56</v>
      </c>
      <c r="B298" s="40" t="s">
        <v>870</v>
      </c>
      <c r="C298" s="35" t="s">
        <v>2077</v>
      </c>
      <c r="D298" s="11" t="s">
        <v>2398</v>
      </c>
      <c r="E298" s="19" t="s">
        <v>2420</v>
      </c>
      <c r="F298" s="11" t="s">
        <v>871</v>
      </c>
      <c r="G298" s="11" t="s">
        <v>872</v>
      </c>
      <c r="H298" s="11" t="s">
        <v>422</v>
      </c>
      <c r="I298" s="21">
        <v>-11.6107035790767</v>
      </c>
      <c r="J298" s="21">
        <v>31.276519647301399</v>
      </c>
      <c r="K298" s="21">
        <v>60.3</v>
      </c>
      <c r="L298" s="3">
        <v>2001</v>
      </c>
      <c r="M298" s="3">
        <v>2001</v>
      </c>
      <c r="N298" s="3">
        <v>7.66</v>
      </c>
      <c r="O298" s="3" t="s">
        <v>183</v>
      </c>
      <c r="P298" s="5" t="s">
        <v>5187</v>
      </c>
      <c r="Q298" s="3" t="s">
        <v>2061</v>
      </c>
    </row>
    <row r="299" spans="1:17" ht="34.5" customHeight="1">
      <c r="A299" s="31">
        <v>56</v>
      </c>
      <c r="B299" s="40" t="s">
        <v>870</v>
      </c>
      <c r="C299" s="35" t="s">
        <v>2078</v>
      </c>
      <c r="D299" s="11" t="s">
        <v>2398</v>
      </c>
      <c r="E299" s="19" t="s">
        <v>2420</v>
      </c>
      <c r="F299" s="11" t="s">
        <v>871</v>
      </c>
      <c r="G299" s="11" t="s">
        <v>872</v>
      </c>
      <c r="H299" s="11" t="s">
        <v>422</v>
      </c>
      <c r="I299" s="21">
        <v>-11.6314245859738</v>
      </c>
      <c r="J299" s="21">
        <v>31.1827076866306</v>
      </c>
      <c r="K299" s="21">
        <v>127.5</v>
      </c>
      <c r="L299" s="3">
        <v>2001</v>
      </c>
      <c r="M299" s="3">
        <v>2001</v>
      </c>
      <c r="N299" s="3">
        <v>4.1399999999999997</v>
      </c>
      <c r="O299" s="3" t="s">
        <v>183</v>
      </c>
      <c r="P299" s="5" t="s">
        <v>5187</v>
      </c>
      <c r="Q299" s="3" t="s">
        <v>2061</v>
      </c>
    </row>
    <row r="300" spans="1:17" ht="34.5" customHeight="1">
      <c r="A300" s="31">
        <v>56</v>
      </c>
      <c r="B300" s="40" t="s">
        <v>870</v>
      </c>
      <c r="C300" s="35" t="s">
        <v>2079</v>
      </c>
      <c r="D300" s="11" t="s">
        <v>2398</v>
      </c>
      <c r="E300" s="19" t="s">
        <v>2420</v>
      </c>
      <c r="F300" s="11" t="s">
        <v>871</v>
      </c>
      <c r="G300" s="11" t="s">
        <v>872</v>
      </c>
      <c r="H300" s="11" t="s">
        <v>422</v>
      </c>
      <c r="I300" s="21">
        <v>-11.6412059683904</v>
      </c>
      <c r="J300" s="21">
        <v>31.276438086716698</v>
      </c>
      <c r="K300" s="21">
        <v>97.7</v>
      </c>
      <c r="L300" s="3">
        <v>2001</v>
      </c>
      <c r="M300" s="3">
        <v>2001</v>
      </c>
      <c r="N300" s="3">
        <v>5.95</v>
      </c>
      <c r="O300" s="3" t="s">
        <v>183</v>
      </c>
      <c r="P300" s="5" t="s">
        <v>5187</v>
      </c>
      <c r="Q300" s="3" t="s">
        <v>2061</v>
      </c>
    </row>
    <row r="301" spans="1:17" ht="34.5" customHeight="1">
      <c r="A301" s="31">
        <v>56</v>
      </c>
      <c r="B301" s="40" t="s">
        <v>870</v>
      </c>
      <c r="C301" s="35" t="s">
        <v>2080</v>
      </c>
      <c r="D301" s="11" t="s">
        <v>2398</v>
      </c>
      <c r="E301" s="19" t="s">
        <v>2420</v>
      </c>
      <c r="F301" s="11" t="s">
        <v>871</v>
      </c>
      <c r="G301" s="11" t="s">
        <v>872</v>
      </c>
      <c r="H301" s="11" t="s">
        <v>422</v>
      </c>
      <c r="I301" s="21">
        <v>-11.5498172931767</v>
      </c>
      <c r="J301" s="21">
        <v>31.307077777484398</v>
      </c>
      <c r="K301" s="21">
        <v>67.5</v>
      </c>
      <c r="L301" s="3">
        <v>2001</v>
      </c>
      <c r="M301" s="3">
        <v>2001</v>
      </c>
      <c r="N301" s="3">
        <v>21.42</v>
      </c>
      <c r="O301" s="3" t="s">
        <v>183</v>
      </c>
      <c r="P301" s="5" t="s">
        <v>5187</v>
      </c>
      <c r="Q301" s="3" t="s">
        <v>2061</v>
      </c>
    </row>
    <row r="302" spans="1:17" ht="34.5" customHeight="1">
      <c r="A302" s="31">
        <v>56</v>
      </c>
      <c r="B302" s="40" t="s">
        <v>870</v>
      </c>
      <c r="C302" s="35" t="s">
        <v>2081</v>
      </c>
      <c r="D302" s="11" t="s">
        <v>2398</v>
      </c>
      <c r="E302" s="19" t="s">
        <v>2420</v>
      </c>
      <c r="F302" s="11" t="s">
        <v>871</v>
      </c>
      <c r="G302" s="11" t="s">
        <v>872</v>
      </c>
      <c r="H302" s="11" t="s">
        <v>422</v>
      </c>
      <c r="I302" s="21">
        <v>-11.5591986768359</v>
      </c>
      <c r="J302" s="21">
        <v>31.2814082423012</v>
      </c>
      <c r="K302" s="21">
        <v>20.3</v>
      </c>
      <c r="L302" s="3">
        <v>2001</v>
      </c>
      <c r="M302" s="3">
        <v>2001</v>
      </c>
      <c r="N302" s="3">
        <v>11.12</v>
      </c>
      <c r="O302" s="3" t="s">
        <v>183</v>
      </c>
      <c r="P302" s="5" t="s">
        <v>5187</v>
      </c>
      <c r="Q302" s="3" t="s">
        <v>2061</v>
      </c>
    </row>
    <row r="303" spans="1:17" ht="34.5" customHeight="1">
      <c r="A303" s="31">
        <v>56</v>
      </c>
      <c r="B303" s="40" t="s">
        <v>870</v>
      </c>
      <c r="C303" s="35" t="s">
        <v>2082</v>
      </c>
      <c r="D303" s="11" t="s">
        <v>2398</v>
      </c>
      <c r="E303" s="19" t="s">
        <v>2420</v>
      </c>
      <c r="F303" s="11" t="s">
        <v>871</v>
      </c>
      <c r="G303" s="11" t="s">
        <v>872</v>
      </c>
      <c r="H303" s="11" t="s">
        <v>422</v>
      </c>
      <c r="I303" s="21">
        <v>-11.576736592623099</v>
      </c>
      <c r="J303" s="21">
        <v>31.3023795745192</v>
      </c>
      <c r="K303" s="21">
        <v>36</v>
      </c>
      <c r="L303" s="3">
        <v>2001</v>
      </c>
      <c r="M303" s="3">
        <v>2001</v>
      </c>
      <c r="N303" s="3">
        <v>14.27</v>
      </c>
      <c r="O303" s="3" t="s">
        <v>183</v>
      </c>
      <c r="P303" s="5" t="s">
        <v>5187</v>
      </c>
      <c r="Q303" s="3" t="s">
        <v>2061</v>
      </c>
    </row>
    <row r="304" spans="1:17" ht="34.5" customHeight="1">
      <c r="A304" s="31">
        <v>56</v>
      </c>
      <c r="B304" s="40" t="s">
        <v>870</v>
      </c>
      <c r="C304" s="35" t="s">
        <v>2083</v>
      </c>
      <c r="D304" s="11" t="s">
        <v>2398</v>
      </c>
      <c r="E304" s="19" t="s">
        <v>2420</v>
      </c>
      <c r="F304" s="11" t="s">
        <v>871</v>
      </c>
      <c r="G304" s="11" t="s">
        <v>872</v>
      </c>
      <c r="H304" s="11" t="s">
        <v>422</v>
      </c>
      <c r="I304" s="21">
        <v>-11.5230027462087</v>
      </c>
      <c r="J304" s="21">
        <v>31.296715673074999</v>
      </c>
      <c r="K304" s="21">
        <v>60.6</v>
      </c>
      <c r="L304" s="3">
        <v>2001</v>
      </c>
      <c r="M304" s="3">
        <v>2001</v>
      </c>
      <c r="N304" s="3" t="s">
        <v>2276</v>
      </c>
      <c r="O304" s="3" t="s">
        <v>183</v>
      </c>
      <c r="P304" s="5" t="s">
        <v>5187</v>
      </c>
      <c r="Q304" s="3" t="s">
        <v>2061</v>
      </c>
    </row>
    <row r="305" spans="1:17" ht="34.5" customHeight="1">
      <c r="A305" s="31">
        <v>56</v>
      </c>
      <c r="B305" s="40" t="s">
        <v>870</v>
      </c>
      <c r="C305" s="35" t="s">
        <v>2084</v>
      </c>
      <c r="D305" s="11" t="s">
        <v>2398</v>
      </c>
      <c r="E305" s="19" t="s">
        <v>2420</v>
      </c>
      <c r="F305" s="11" t="s">
        <v>871</v>
      </c>
      <c r="G305" s="11" t="s">
        <v>872</v>
      </c>
      <c r="H305" s="11" t="s">
        <v>422</v>
      </c>
      <c r="I305" s="21">
        <v>-11.5293712322225</v>
      </c>
      <c r="J305" s="21">
        <v>31.320875285438099</v>
      </c>
      <c r="K305" s="21">
        <v>90.5</v>
      </c>
      <c r="L305" s="3">
        <v>2001</v>
      </c>
      <c r="M305" s="3">
        <v>2001</v>
      </c>
      <c r="N305" s="3">
        <v>6.27</v>
      </c>
      <c r="O305" s="3" t="s">
        <v>183</v>
      </c>
      <c r="P305" s="5" t="s">
        <v>5187</v>
      </c>
      <c r="Q305" s="3" t="s">
        <v>2061</v>
      </c>
    </row>
    <row r="306" spans="1:17" ht="34.5" customHeight="1">
      <c r="A306" s="31">
        <v>56</v>
      </c>
      <c r="B306" s="40" t="s">
        <v>870</v>
      </c>
      <c r="C306" s="35" t="s">
        <v>2085</v>
      </c>
      <c r="D306" s="11" t="s">
        <v>2398</v>
      </c>
      <c r="E306" s="19" t="s">
        <v>2420</v>
      </c>
      <c r="F306" s="11" t="s">
        <v>871</v>
      </c>
      <c r="G306" s="11" t="s">
        <v>872</v>
      </c>
      <c r="H306" s="11" t="s">
        <v>422</v>
      </c>
      <c r="I306" s="21">
        <v>-11.540749268528399</v>
      </c>
      <c r="J306" s="21">
        <v>31.333471070167398</v>
      </c>
      <c r="K306" s="21">
        <v>196.7</v>
      </c>
      <c r="L306" s="3">
        <v>2001</v>
      </c>
      <c r="M306" s="3">
        <v>2001</v>
      </c>
      <c r="N306" s="3">
        <v>5.67</v>
      </c>
      <c r="O306" s="3" t="s">
        <v>183</v>
      </c>
      <c r="P306" s="5" t="s">
        <v>5187</v>
      </c>
      <c r="Q306" s="3" t="s">
        <v>2061</v>
      </c>
    </row>
    <row r="307" spans="1:17" ht="34.5" customHeight="1">
      <c r="A307" s="31">
        <v>56</v>
      </c>
      <c r="B307" s="40" t="s">
        <v>870</v>
      </c>
      <c r="C307" s="35" t="s">
        <v>2086</v>
      </c>
      <c r="D307" s="11" t="s">
        <v>2398</v>
      </c>
      <c r="E307" s="19" t="s">
        <v>2420</v>
      </c>
      <c r="F307" s="11" t="s">
        <v>871</v>
      </c>
      <c r="G307" s="11" t="s">
        <v>872</v>
      </c>
      <c r="H307" s="11" t="s">
        <v>422</v>
      </c>
      <c r="I307" s="21">
        <v>-11.587525861605</v>
      </c>
      <c r="J307" s="21">
        <v>31.0712386258372</v>
      </c>
      <c r="K307" s="21">
        <v>44.6</v>
      </c>
      <c r="L307" s="3">
        <v>2001</v>
      </c>
      <c r="M307" s="3">
        <v>2001</v>
      </c>
      <c r="N307" s="3">
        <v>15.16</v>
      </c>
      <c r="O307" s="3" t="s">
        <v>183</v>
      </c>
      <c r="P307" s="5" t="s">
        <v>5187</v>
      </c>
      <c r="Q307" s="3" t="s">
        <v>2061</v>
      </c>
    </row>
    <row r="308" spans="1:17" ht="34.5" customHeight="1">
      <c r="A308" s="31">
        <v>56</v>
      </c>
      <c r="B308" s="40" t="s">
        <v>870</v>
      </c>
      <c r="C308" s="35" t="s">
        <v>2087</v>
      </c>
      <c r="D308" s="11" t="s">
        <v>2398</v>
      </c>
      <c r="E308" s="19" t="s">
        <v>2420</v>
      </c>
      <c r="F308" s="11" t="s">
        <v>871</v>
      </c>
      <c r="G308" s="11" t="s">
        <v>872</v>
      </c>
      <c r="H308" s="11" t="s">
        <v>422</v>
      </c>
      <c r="I308" s="21">
        <v>-11.655467105891599</v>
      </c>
      <c r="J308" s="21">
        <v>31.035439906006602</v>
      </c>
      <c r="K308" s="21">
        <v>101.2</v>
      </c>
      <c r="L308" s="3">
        <v>2001</v>
      </c>
      <c r="M308" s="3">
        <v>2001</v>
      </c>
      <c r="N308" s="3">
        <v>4.29</v>
      </c>
      <c r="O308" s="3" t="s">
        <v>183</v>
      </c>
      <c r="P308" s="5" t="s">
        <v>5187</v>
      </c>
      <c r="Q308" s="3" t="s">
        <v>2061</v>
      </c>
    </row>
    <row r="309" spans="1:17" ht="34.5" customHeight="1">
      <c r="A309" s="31">
        <v>56</v>
      </c>
      <c r="B309" s="40" t="s">
        <v>870</v>
      </c>
      <c r="C309" s="35" t="s">
        <v>2088</v>
      </c>
      <c r="D309" s="11" t="s">
        <v>2398</v>
      </c>
      <c r="E309" s="19" t="s">
        <v>2420</v>
      </c>
      <c r="F309" s="11" t="s">
        <v>871</v>
      </c>
      <c r="G309" s="11" t="s">
        <v>872</v>
      </c>
      <c r="H309" s="11" t="s">
        <v>422</v>
      </c>
      <c r="I309" s="21">
        <v>-11.649774296097</v>
      </c>
      <c r="J309" s="21">
        <v>31.109317890522298</v>
      </c>
      <c r="K309" s="21">
        <v>131.30000000000001</v>
      </c>
      <c r="L309" s="3">
        <v>2001</v>
      </c>
      <c r="M309" s="3">
        <v>2001</v>
      </c>
      <c r="N309" s="3">
        <v>3.85</v>
      </c>
      <c r="O309" s="3" t="s">
        <v>183</v>
      </c>
      <c r="P309" s="5" t="s">
        <v>5187</v>
      </c>
      <c r="Q309" s="3" t="s">
        <v>2061</v>
      </c>
    </row>
    <row r="310" spans="1:17" ht="34.5" customHeight="1">
      <c r="A310" s="31">
        <v>56</v>
      </c>
      <c r="B310" s="40" t="s">
        <v>870</v>
      </c>
      <c r="C310" s="35" t="s">
        <v>2089</v>
      </c>
      <c r="D310" s="11" t="s">
        <v>2398</v>
      </c>
      <c r="E310" s="19" t="s">
        <v>2420</v>
      </c>
      <c r="F310" s="11" t="s">
        <v>871</v>
      </c>
      <c r="G310" s="11" t="s">
        <v>872</v>
      </c>
      <c r="H310" s="11" t="s">
        <v>422</v>
      </c>
      <c r="I310" s="21">
        <v>-11.6996520512901</v>
      </c>
      <c r="J310" s="21">
        <v>31.009092747872501</v>
      </c>
      <c r="K310" s="21">
        <v>70.599999999999994</v>
      </c>
      <c r="L310" s="3">
        <v>2001</v>
      </c>
      <c r="M310" s="3">
        <v>2001</v>
      </c>
      <c r="N310" s="3">
        <v>5.49</v>
      </c>
      <c r="O310" s="3" t="s">
        <v>183</v>
      </c>
      <c r="P310" s="5" t="s">
        <v>5187</v>
      </c>
      <c r="Q310" s="3" t="s">
        <v>2061</v>
      </c>
    </row>
    <row r="311" spans="1:17" ht="34.5" customHeight="1">
      <c r="A311" s="31">
        <v>56</v>
      </c>
      <c r="B311" s="40" t="s">
        <v>870</v>
      </c>
      <c r="C311" s="35" t="s">
        <v>2090</v>
      </c>
      <c r="D311" s="11" t="s">
        <v>2398</v>
      </c>
      <c r="E311" s="19" t="s">
        <v>2420</v>
      </c>
      <c r="F311" s="11" t="s">
        <v>871</v>
      </c>
      <c r="G311" s="11" t="s">
        <v>872</v>
      </c>
      <c r="H311" s="11" t="s">
        <v>422</v>
      </c>
      <c r="I311" s="21">
        <v>-11.7286085747076</v>
      </c>
      <c r="J311" s="21">
        <v>31.1645873600234</v>
      </c>
      <c r="K311" s="21">
        <v>318.10000000000002</v>
      </c>
      <c r="L311" s="3">
        <v>2001</v>
      </c>
      <c r="M311" s="3">
        <v>2001</v>
      </c>
      <c r="N311" s="3">
        <v>1.03</v>
      </c>
      <c r="O311" s="3" t="s">
        <v>183</v>
      </c>
      <c r="P311" s="5" t="s">
        <v>5187</v>
      </c>
      <c r="Q311" s="3" t="s">
        <v>2061</v>
      </c>
    </row>
    <row r="312" spans="1:17" ht="34.5" customHeight="1">
      <c r="A312" s="31">
        <v>56</v>
      </c>
      <c r="B312" s="40" t="s">
        <v>870</v>
      </c>
      <c r="C312" s="35" t="s">
        <v>2091</v>
      </c>
      <c r="D312" s="11" t="s">
        <v>2398</v>
      </c>
      <c r="E312" s="19" t="s">
        <v>2420</v>
      </c>
      <c r="F312" s="11" t="s">
        <v>871</v>
      </c>
      <c r="G312" s="11" t="s">
        <v>872</v>
      </c>
      <c r="H312" s="11" t="s">
        <v>422</v>
      </c>
      <c r="I312" s="21">
        <v>-11.7938790289416</v>
      </c>
      <c r="J312" s="21">
        <v>30.9438719880497</v>
      </c>
      <c r="K312" s="21">
        <v>45.3</v>
      </c>
      <c r="L312" s="3">
        <v>2001</v>
      </c>
      <c r="M312" s="3">
        <v>2001</v>
      </c>
      <c r="N312" s="3">
        <v>3.84</v>
      </c>
      <c r="O312" s="3" t="s">
        <v>183</v>
      </c>
      <c r="P312" s="5" t="s">
        <v>5187</v>
      </c>
      <c r="Q312" s="3" t="s">
        <v>2061</v>
      </c>
    </row>
    <row r="313" spans="1:17" ht="34.5" customHeight="1">
      <c r="A313" s="31">
        <v>56</v>
      </c>
      <c r="B313" s="40" t="s">
        <v>870</v>
      </c>
      <c r="C313" s="35" t="s">
        <v>2092</v>
      </c>
      <c r="D313" s="11" t="s">
        <v>2398</v>
      </c>
      <c r="E313" s="19" t="s">
        <v>2420</v>
      </c>
      <c r="F313" s="11" t="s">
        <v>871</v>
      </c>
      <c r="G313" s="11" t="s">
        <v>872</v>
      </c>
      <c r="H313" s="11" t="s">
        <v>422</v>
      </c>
      <c r="I313" s="21">
        <v>-11.7147095623396</v>
      </c>
      <c r="J313" s="21">
        <v>31.272104993970299</v>
      </c>
      <c r="K313" s="21">
        <v>108.7</v>
      </c>
      <c r="L313" s="3">
        <v>2001</v>
      </c>
      <c r="M313" s="3">
        <v>2001</v>
      </c>
      <c r="N313" s="3">
        <v>4.74</v>
      </c>
      <c r="O313" s="3" t="s">
        <v>183</v>
      </c>
      <c r="P313" s="5" t="s">
        <v>5187</v>
      </c>
      <c r="Q313" s="3" t="s">
        <v>2061</v>
      </c>
    </row>
    <row r="314" spans="1:17" ht="34.5" customHeight="1">
      <c r="A314" s="31">
        <v>56</v>
      </c>
      <c r="B314" s="40" t="s">
        <v>870</v>
      </c>
      <c r="C314" s="35" t="s">
        <v>2093</v>
      </c>
      <c r="D314" s="11" t="s">
        <v>2398</v>
      </c>
      <c r="E314" s="19" t="s">
        <v>2420</v>
      </c>
      <c r="F314" s="11" t="s">
        <v>871</v>
      </c>
      <c r="G314" s="11" t="s">
        <v>872</v>
      </c>
      <c r="H314" s="11" t="s">
        <v>422</v>
      </c>
      <c r="I314" s="21">
        <v>-11.776184326327501</v>
      </c>
      <c r="J314" s="21">
        <v>31.242800110637202</v>
      </c>
      <c r="K314" s="21">
        <v>139.9</v>
      </c>
      <c r="L314" s="3">
        <v>2001</v>
      </c>
      <c r="M314" s="3">
        <v>2001</v>
      </c>
      <c r="N314" s="3">
        <v>4.46</v>
      </c>
      <c r="O314" s="3" t="s">
        <v>183</v>
      </c>
      <c r="P314" s="5" t="s">
        <v>5187</v>
      </c>
      <c r="Q314" s="3" t="s">
        <v>2061</v>
      </c>
    </row>
    <row r="315" spans="1:17" ht="34.5" customHeight="1">
      <c r="A315" s="31">
        <v>56</v>
      </c>
      <c r="B315" s="40" t="s">
        <v>870</v>
      </c>
      <c r="C315" s="35" t="s">
        <v>2094</v>
      </c>
      <c r="D315" s="11" t="s">
        <v>2398</v>
      </c>
      <c r="E315" s="19" t="s">
        <v>2420</v>
      </c>
      <c r="F315" s="11" t="s">
        <v>871</v>
      </c>
      <c r="G315" s="11" t="s">
        <v>872</v>
      </c>
      <c r="H315" s="11" t="s">
        <v>422</v>
      </c>
      <c r="I315" s="21">
        <v>-11.7910654021347</v>
      </c>
      <c r="J315" s="21">
        <v>31.268037392952401</v>
      </c>
      <c r="K315" s="21">
        <v>22.7</v>
      </c>
      <c r="L315" s="3">
        <v>2001</v>
      </c>
      <c r="M315" s="3">
        <v>2001</v>
      </c>
      <c r="N315" s="3">
        <v>23.88</v>
      </c>
      <c r="O315" s="3" t="s">
        <v>183</v>
      </c>
      <c r="P315" s="5" t="s">
        <v>5187</v>
      </c>
      <c r="Q315" s="3" t="s">
        <v>2061</v>
      </c>
    </row>
    <row r="316" spans="1:17" ht="34.5" customHeight="1">
      <c r="A316" s="31">
        <v>56</v>
      </c>
      <c r="B316" s="40" t="s">
        <v>870</v>
      </c>
      <c r="C316" s="35" t="s">
        <v>2095</v>
      </c>
      <c r="D316" s="11" t="s">
        <v>2398</v>
      </c>
      <c r="E316" s="19" t="s">
        <v>2420</v>
      </c>
      <c r="F316" s="11" t="s">
        <v>871</v>
      </c>
      <c r="G316" s="11" t="s">
        <v>872</v>
      </c>
      <c r="H316" s="11" t="s">
        <v>422</v>
      </c>
      <c r="I316" s="21">
        <v>-11.841826252264701</v>
      </c>
      <c r="J316" s="21">
        <v>31.214310500460499</v>
      </c>
      <c r="K316" s="21">
        <v>45.1</v>
      </c>
      <c r="L316" s="3">
        <v>2001</v>
      </c>
      <c r="M316" s="3">
        <v>2001</v>
      </c>
      <c r="N316" s="3">
        <v>7.94</v>
      </c>
      <c r="O316" s="3" t="s">
        <v>183</v>
      </c>
      <c r="P316" s="5" t="s">
        <v>5187</v>
      </c>
      <c r="Q316" s="3" t="s">
        <v>2061</v>
      </c>
    </row>
    <row r="317" spans="1:17" ht="34.5" customHeight="1">
      <c r="A317" s="31">
        <v>56</v>
      </c>
      <c r="B317" s="40" t="s">
        <v>870</v>
      </c>
      <c r="C317" s="35" t="s">
        <v>2096</v>
      </c>
      <c r="D317" s="11" t="s">
        <v>2398</v>
      </c>
      <c r="E317" s="19" t="s">
        <v>2420</v>
      </c>
      <c r="F317" s="11" t="s">
        <v>871</v>
      </c>
      <c r="G317" s="11" t="s">
        <v>872</v>
      </c>
      <c r="H317" s="11" t="s">
        <v>422</v>
      </c>
      <c r="I317" s="21">
        <v>-11.880896787207</v>
      </c>
      <c r="J317" s="21">
        <v>31.257529328508699</v>
      </c>
      <c r="K317" s="21">
        <v>44.7</v>
      </c>
      <c r="L317" s="3">
        <v>2001</v>
      </c>
      <c r="M317" s="3">
        <v>2001</v>
      </c>
      <c r="N317" s="3">
        <v>8.81</v>
      </c>
      <c r="O317" s="3" t="s">
        <v>183</v>
      </c>
      <c r="P317" s="5" t="s">
        <v>5187</v>
      </c>
      <c r="Q317" s="3" t="s">
        <v>2061</v>
      </c>
    </row>
    <row r="318" spans="1:17" ht="34.5" customHeight="1">
      <c r="A318" s="31">
        <v>56</v>
      </c>
      <c r="B318" s="40" t="s">
        <v>870</v>
      </c>
      <c r="C318" s="35" t="s">
        <v>2097</v>
      </c>
      <c r="D318" s="11" t="s">
        <v>2398</v>
      </c>
      <c r="E318" s="19" t="s">
        <v>2420</v>
      </c>
      <c r="F318" s="11" t="s">
        <v>871</v>
      </c>
      <c r="G318" s="11" t="s">
        <v>872</v>
      </c>
      <c r="H318" s="11" t="s">
        <v>422</v>
      </c>
      <c r="I318" s="21">
        <v>-11.492426116531</v>
      </c>
      <c r="J318" s="21">
        <v>31.285913680023501</v>
      </c>
      <c r="K318" s="21">
        <v>122.1</v>
      </c>
      <c r="L318" s="38">
        <v>1994</v>
      </c>
      <c r="M318" s="38">
        <v>1994</v>
      </c>
      <c r="N318" s="3">
        <v>2.76</v>
      </c>
      <c r="O318" s="3" t="s">
        <v>183</v>
      </c>
      <c r="P318" s="5" t="s">
        <v>5187</v>
      </c>
      <c r="Q318" s="3" t="s">
        <v>2061</v>
      </c>
    </row>
    <row r="319" spans="1:17" ht="34.5" customHeight="1">
      <c r="A319" s="31">
        <v>56</v>
      </c>
      <c r="B319" s="40" t="s">
        <v>870</v>
      </c>
      <c r="C319" s="35" t="s">
        <v>2098</v>
      </c>
      <c r="D319" s="11" t="s">
        <v>2398</v>
      </c>
      <c r="E319" s="19" t="s">
        <v>2420</v>
      </c>
      <c r="F319" s="11" t="s">
        <v>871</v>
      </c>
      <c r="G319" s="11" t="s">
        <v>872</v>
      </c>
      <c r="H319" s="11" t="s">
        <v>422</v>
      </c>
      <c r="I319" s="21">
        <v>-11.509104311079501</v>
      </c>
      <c r="J319" s="21">
        <v>31.3015686574665</v>
      </c>
      <c r="K319" s="21">
        <v>31.9</v>
      </c>
      <c r="L319" s="38">
        <v>1994</v>
      </c>
      <c r="M319" s="38">
        <v>1994</v>
      </c>
      <c r="N319" s="3">
        <v>6.17</v>
      </c>
      <c r="O319" s="3" t="s">
        <v>183</v>
      </c>
      <c r="P319" s="5" t="s">
        <v>5187</v>
      </c>
      <c r="Q319" s="3" t="s">
        <v>2061</v>
      </c>
    </row>
    <row r="320" spans="1:17" ht="34.5" customHeight="1">
      <c r="A320" s="31">
        <v>56</v>
      </c>
      <c r="B320" s="40" t="s">
        <v>870</v>
      </c>
      <c r="C320" s="35" t="s">
        <v>2099</v>
      </c>
      <c r="D320" s="11" t="s">
        <v>2398</v>
      </c>
      <c r="E320" s="19" t="s">
        <v>2420</v>
      </c>
      <c r="F320" s="11" t="s">
        <v>871</v>
      </c>
      <c r="G320" s="11" t="s">
        <v>872</v>
      </c>
      <c r="H320" s="11" t="s">
        <v>422</v>
      </c>
      <c r="I320" s="21">
        <v>-11.5171857028981</v>
      </c>
      <c r="J320" s="21">
        <v>31.326802515288598</v>
      </c>
      <c r="K320" s="21">
        <v>171.5</v>
      </c>
      <c r="L320" s="38">
        <v>1994</v>
      </c>
      <c r="M320" s="38">
        <v>1994</v>
      </c>
      <c r="N320" s="3">
        <v>4.91</v>
      </c>
      <c r="O320" s="3" t="s">
        <v>183</v>
      </c>
      <c r="P320" s="5" t="s">
        <v>5187</v>
      </c>
      <c r="Q320" s="3" t="s">
        <v>2061</v>
      </c>
    </row>
    <row r="321" spans="1:17" ht="34.5" customHeight="1">
      <c r="A321" s="31">
        <v>56</v>
      </c>
      <c r="B321" s="40" t="s">
        <v>870</v>
      </c>
      <c r="C321" s="35" t="s">
        <v>2100</v>
      </c>
      <c r="D321" s="11" t="s">
        <v>2398</v>
      </c>
      <c r="E321" s="19" t="s">
        <v>2420</v>
      </c>
      <c r="F321" s="11" t="s">
        <v>871</v>
      </c>
      <c r="G321" s="11" t="s">
        <v>872</v>
      </c>
      <c r="H321" s="11" t="s">
        <v>422</v>
      </c>
      <c r="I321" s="21">
        <v>-11.5178724717953</v>
      </c>
      <c r="J321" s="21">
        <v>31.284374343124099</v>
      </c>
      <c r="K321" s="21">
        <v>96.5</v>
      </c>
      <c r="L321" s="38">
        <v>1994</v>
      </c>
      <c r="M321" s="38">
        <v>1994</v>
      </c>
      <c r="N321" s="3">
        <v>3.28</v>
      </c>
      <c r="O321" s="3" t="s">
        <v>183</v>
      </c>
      <c r="P321" s="5" t="s">
        <v>5187</v>
      </c>
      <c r="Q321" s="3" t="s">
        <v>2061</v>
      </c>
    </row>
    <row r="322" spans="1:17" ht="34.5" customHeight="1">
      <c r="A322" s="31">
        <v>56</v>
      </c>
      <c r="B322" s="40" t="s">
        <v>870</v>
      </c>
      <c r="C322" s="35" t="s">
        <v>2101</v>
      </c>
      <c r="D322" s="11" t="s">
        <v>2398</v>
      </c>
      <c r="E322" s="19" t="s">
        <v>2420</v>
      </c>
      <c r="F322" s="11" t="s">
        <v>871</v>
      </c>
      <c r="G322" s="11" t="s">
        <v>872</v>
      </c>
      <c r="H322" s="11" t="s">
        <v>422</v>
      </c>
      <c r="I322" s="21">
        <v>-11.5365833543825</v>
      </c>
      <c r="J322" s="21">
        <v>31.226744079397601</v>
      </c>
      <c r="K322" s="21">
        <v>391.5</v>
      </c>
      <c r="L322" s="38">
        <v>1994</v>
      </c>
      <c r="M322" s="38">
        <v>1994</v>
      </c>
      <c r="N322" s="3">
        <v>1.88</v>
      </c>
      <c r="O322" s="3" t="s">
        <v>183</v>
      </c>
      <c r="P322" s="5" t="s">
        <v>5187</v>
      </c>
      <c r="Q322" s="3" t="s">
        <v>2061</v>
      </c>
    </row>
    <row r="323" spans="1:17" ht="34.5" customHeight="1">
      <c r="A323" s="31">
        <v>56</v>
      </c>
      <c r="B323" s="40" t="s">
        <v>870</v>
      </c>
      <c r="C323" s="35" t="s">
        <v>2102</v>
      </c>
      <c r="D323" s="11" t="s">
        <v>2398</v>
      </c>
      <c r="E323" s="19" t="s">
        <v>2420</v>
      </c>
      <c r="F323" s="11" t="s">
        <v>871</v>
      </c>
      <c r="G323" s="11" t="s">
        <v>872</v>
      </c>
      <c r="H323" s="11" t="s">
        <v>422</v>
      </c>
      <c r="I323" s="21">
        <v>-11.567591538915901</v>
      </c>
      <c r="J323" s="21">
        <v>31.2459202094348</v>
      </c>
      <c r="K323" s="21">
        <v>223.8</v>
      </c>
      <c r="L323" s="38">
        <v>1994</v>
      </c>
      <c r="M323" s="38">
        <v>1994</v>
      </c>
      <c r="N323" s="3">
        <v>1.93</v>
      </c>
      <c r="O323" s="3" t="s">
        <v>183</v>
      </c>
      <c r="P323" s="5" t="s">
        <v>5187</v>
      </c>
      <c r="Q323" s="3" t="s">
        <v>2061</v>
      </c>
    </row>
    <row r="324" spans="1:17" ht="34.5" customHeight="1">
      <c r="A324" s="31">
        <v>56</v>
      </c>
      <c r="B324" s="40" t="s">
        <v>870</v>
      </c>
      <c r="C324" s="35" t="s">
        <v>2103</v>
      </c>
      <c r="D324" s="11" t="s">
        <v>2398</v>
      </c>
      <c r="E324" s="19" t="s">
        <v>2420</v>
      </c>
      <c r="F324" s="11" t="s">
        <v>871</v>
      </c>
      <c r="G324" s="11" t="s">
        <v>872</v>
      </c>
      <c r="H324" s="11" t="s">
        <v>422</v>
      </c>
      <c r="I324" s="21">
        <v>-11.6107035790767</v>
      </c>
      <c r="J324" s="21">
        <v>31.276519647301399</v>
      </c>
      <c r="K324" s="21">
        <v>60.3</v>
      </c>
      <c r="L324" s="38">
        <v>1994</v>
      </c>
      <c r="M324" s="38">
        <v>1994</v>
      </c>
      <c r="N324" s="3">
        <v>6.8</v>
      </c>
      <c r="O324" s="3" t="s">
        <v>183</v>
      </c>
      <c r="P324" s="5" t="s">
        <v>5187</v>
      </c>
      <c r="Q324" s="3" t="s">
        <v>2061</v>
      </c>
    </row>
    <row r="325" spans="1:17" ht="34.5" customHeight="1">
      <c r="A325" s="31">
        <v>56</v>
      </c>
      <c r="B325" s="40" t="s">
        <v>870</v>
      </c>
      <c r="C325" s="35" t="s">
        <v>2104</v>
      </c>
      <c r="D325" s="11" t="s">
        <v>2398</v>
      </c>
      <c r="E325" s="19" t="s">
        <v>2420</v>
      </c>
      <c r="F325" s="11" t="s">
        <v>871</v>
      </c>
      <c r="G325" s="11" t="s">
        <v>872</v>
      </c>
      <c r="H325" s="11" t="s">
        <v>422</v>
      </c>
      <c r="I325" s="21">
        <v>-11.6314245859738</v>
      </c>
      <c r="J325" s="21">
        <v>31.1827076866306</v>
      </c>
      <c r="K325" s="21">
        <v>127.5</v>
      </c>
      <c r="L325" s="38">
        <v>1994</v>
      </c>
      <c r="M325" s="38">
        <v>1994</v>
      </c>
      <c r="N325" s="3">
        <v>3.79</v>
      </c>
      <c r="O325" s="3" t="s">
        <v>183</v>
      </c>
      <c r="P325" s="5" t="s">
        <v>5187</v>
      </c>
      <c r="Q325" s="3" t="s">
        <v>2061</v>
      </c>
    </row>
    <row r="326" spans="1:17" ht="34.5" customHeight="1">
      <c r="A326" s="31">
        <v>56</v>
      </c>
      <c r="B326" s="40" t="s">
        <v>870</v>
      </c>
      <c r="C326" s="35" t="s">
        <v>2105</v>
      </c>
      <c r="D326" s="11" t="s">
        <v>2398</v>
      </c>
      <c r="E326" s="19" t="s">
        <v>2420</v>
      </c>
      <c r="F326" s="11" t="s">
        <v>871</v>
      </c>
      <c r="G326" s="11" t="s">
        <v>872</v>
      </c>
      <c r="H326" s="11" t="s">
        <v>422</v>
      </c>
      <c r="I326" s="21">
        <v>-11.6412059683904</v>
      </c>
      <c r="J326" s="21">
        <v>31.276438086716698</v>
      </c>
      <c r="K326" s="21">
        <v>97.7</v>
      </c>
      <c r="L326" s="38">
        <v>1994</v>
      </c>
      <c r="M326" s="38">
        <v>1994</v>
      </c>
      <c r="N326" s="3">
        <v>5.18</v>
      </c>
      <c r="O326" s="3" t="s">
        <v>183</v>
      </c>
      <c r="P326" s="5" t="s">
        <v>5187</v>
      </c>
      <c r="Q326" s="3" t="s">
        <v>2061</v>
      </c>
    </row>
    <row r="327" spans="1:17" ht="34.5" customHeight="1">
      <c r="A327" s="31">
        <v>56</v>
      </c>
      <c r="B327" s="40" t="s">
        <v>870</v>
      </c>
      <c r="C327" s="35" t="s">
        <v>2106</v>
      </c>
      <c r="D327" s="11" t="s">
        <v>2398</v>
      </c>
      <c r="E327" s="19" t="s">
        <v>2420</v>
      </c>
      <c r="F327" s="11" t="s">
        <v>871</v>
      </c>
      <c r="G327" s="11" t="s">
        <v>872</v>
      </c>
      <c r="H327" s="11" t="s">
        <v>422</v>
      </c>
      <c r="I327" s="21">
        <v>-11.5498172931767</v>
      </c>
      <c r="J327" s="21">
        <v>31.307077777484398</v>
      </c>
      <c r="K327" s="21">
        <v>67.5</v>
      </c>
      <c r="L327" s="38">
        <v>1994</v>
      </c>
      <c r="M327" s="38">
        <v>1994</v>
      </c>
      <c r="N327" s="3">
        <v>9.23</v>
      </c>
      <c r="O327" s="3" t="s">
        <v>183</v>
      </c>
      <c r="P327" s="5" t="s">
        <v>5187</v>
      </c>
      <c r="Q327" s="3" t="s">
        <v>2061</v>
      </c>
    </row>
    <row r="328" spans="1:17" ht="34.5" customHeight="1">
      <c r="A328" s="31">
        <v>56</v>
      </c>
      <c r="B328" s="40" t="s">
        <v>870</v>
      </c>
      <c r="C328" s="35" t="s">
        <v>2107</v>
      </c>
      <c r="D328" s="11" t="s">
        <v>2398</v>
      </c>
      <c r="E328" s="19" t="s">
        <v>2420</v>
      </c>
      <c r="F328" s="11" t="s">
        <v>871</v>
      </c>
      <c r="G328" s="11" t="s">
        <v>872</v>
      </c>
      <c r="H328" s="11" t="s">
        <v>422</v>
      </c>
      <c r="I328" s="21">
        <v>-11.5591986768359</v>
      </c>
      <c r="J328" s="21">
        <v>31.2814082423012</v>
      </c>
      <c r="K328" s="21">
        <v>20.3</v>
      </c>
      <c r="L328" s="38">
        <v>1994</v>
      </c>
      <c r="M328" s="38">
        <v>1994</v>
      </c>
      <c r="N328" s="3">
        <v>14.22</v>
      </c>
      <c r="O328" s="3" t="s">
        <v>183</v>
      </c>
      <c r="P328" s="5" t="s">
        <v>5187</v>
      </c>
      <c r="Q328" s="3" t="s">
        <v>2061</v>
      </c>
    </row>
    <row r="329" spans="1:17" ht="34.5" customHeight="1">
      <c r="A329" s="31">
        <v>56</v>
      </c>
      <c r="B329" s="40" t="s">
        <v>870</v>
      </c>
      <c r="C329" s="35" t="s">
        <v>2108</v>
      </c>
      <c r="D329" s="11" t="s">
        <v>2398</v>
      </c>
      <c r="E329" s="19" t="s">
        <v>2420</v>
      </c>
      <c r="F329" s="11" t="s">
        <v>871</v>
      </c>
      <c r="G329" s="11" t="s">
        <v>872</v>
      </c>
      <c r="H329" s="11" t="s">
        <v>422</v>
      </c>
      <c r="I329" s="21">
        <v>-11.576736592623099</v>
      </c>
      <c r="J329" s="21">
        <v>31.3023795745192</v>
      </c>
      <c r="K329" s="21">
        <v>36</v>
      </c>
      <c r="L329" s="38">
        <v>1994</v>
      </c>
      <c r="M329" s="38">
        <v>1994</v>
      </c>
      <c r="N329" s="3">
        <v>11.58</v>
      </c>
      <c r="O329" s="3" t="s">
        <v>183</v>
      </c>
      <c r="P329" s="5" t="s">
        <v>5187</v>
      </c>
      <c r="Q329" s="3" t="s">
        <v>2061</v>
      </c>
    </row>
    <row r="330" spans="1:17" ht="34.5" customHeight="1">
      <c r="A330" s="31">
        <v>56</v>
      </c>
      <c r="B330" s="40" t="s">
        <v>870</v>
      </c>
      <c r="C330" s="35" t="s">
        <v>2109</v>
      </c>
      <c r="D330" s="11" t="s">
        <v>2398</v>
      </c>
      <c r="E330" s="19" t="s">
        <v>2420</v>
      </c>
      <c r="F330" s="11" t="s">
        <v>871</v>
      </c>
      <c r="G330" s="11" t="s">
        <v>872</v>
      </c>
      <c r="H330" s="11" t="s">
        <v>422</v>
      </c>
      <c r="I330" s="21">
        <v>-11.5230027462087</v>
      </c>
      <c r="J330" s="21">
        <v>31.296715673074999</v>
      </c>
      <c r="K330" s="21">
        <v>60.6</v>
      </c>
      <c r="L330" s="38">
        <v>1994</v>
      </c>
      <c r="M330" s="38">
        <v>1994</v>
      </c>
      <c r="N330" s="3">
        <v>6.38</v>
      </c>
      <c r="O330" s="3" t="s">
        <v>183</v>
      </c>
      <c r="P330" s="5" t="s">
        <v>5187</v>
      </c>
      <c r="Q330" s="3" t="s">
        <v>2061</v>
      </c>
    </row>
    <row r="331" spans="1:17" ht="34.5" customHeight="1">
      <c r="A331" s="31">
        <v>56</v>
      </c>
      <c r="B331" s="40" t="s">
        <v>870</v>
      </c>
      <c r="C331" s="35" t="s">
        <v>2110</v>
      </c>
      <c r="D331" s="11" t="s">
        <v>2398</v>
      </c>
      <c r="E331" s="19" t="s">
        <v>2420</v>
      </c>
      <c r="F331" s="11" t="s">
        <v>871</v>
      </c>
      <c r="G331" s="11" t="s">
        <v>872</v>
      </c>
      <c r="H331" s="11" t="s">
        <v>422</v>
      </c>
      <c r="I331" s="21">
        <v>-11.5293712322225</v>
      </c>
      <c r="J331" s="21">
        <v>31.320875285438099</v>
      </c>
      <c r="K331" s="21">
        <v>90.5</v>
      </c>
      <c r="L331" s="38">
        <v>1994</v>
      </c>
      <c r="M331" s="38">
        <v>1994</v>
      </c>
      <c r="N331" s="3">
        <v>4.97</v>
      </c>
      <c r="O331" s="3" t="s">
        <v>183</v>
      </c>
      <c r="P331" s="5" t="s">
        <v>5187</v>
      </c>
      <c r="Q331" s="3" t="s">
        <v>2061</v>
      </c>
    </row>
    <row r="332" spans="1:17" ht="34.5" customHeight="1">
      <c r="A332" s="31">
        <v>56</v>
      </c>
      <c r="B332" s="40" t="s">
        <v>870</v>
      </c>
      <c r="C332" s="35" t="s">
        <v>2111</v>
      </c>
      <c r="D332" s="11" t="s">
        <v>2398</v>
      </c>
      <c r="E332" s="19" t="s">
        <v>2420</v>
      </c>
      <c r="F332" s="11" t="s">
        <v>871</v>
      </c>
      <c r="G332" s="11" t="s">
        <v>872</v>
      </c>
      <c r="H332" s="11" t="s">
        <v>422</v>
      </c>
      <c r="I332" s="21">
        <v>-11.540749268528399</v>
      </c>
      <c r="J332" s="21">
        <v>31.333471070167398</v>
      </c>
      <c r="K332" s="21">
        <v>196.7</v>
      </c>
      <c r="L332" s="38">
        <v>1994</v>
      </c>
      <c r="M332" s="38">
        <v>1994</v>
      </c>
      <c r="N332" s="3">
        <v>2.4500000000000002</v>
      </c>
      <c r="O332" s="3" t="s">
        <v>183</v>
      </c>
      <c r="P332" s="5" t="s">
        <v>5187</v>
      </c>
      <c r="Q332" s="3" t="s">
        <v>2061</v>
      </c>
    </row>
    <row r="333" spans="1:17" ht="34.5" customHeight="1">
      <c r="A333" s="31">
        <v>56</v>
      </c>
      <c r="B333" s="40" t="s">
        <v>870</v>
      </c>
      <c r="C333" s="35" t="s">
        <v>2112</v>
      </c>
      <c r="D333" s="11" t="s">
        <v>2398</v>
      </c>
      <c r="E333" s="19" t="s">
        <v>2420</v>
      </c>
      <c r="F333" s="11" t="s">
        <v>871</v>
      </c>
      <c r="G333" s="11" t="s">
        <v>872</v>
      </c>
      <c r="H333" s="11" t="s">
        <v>422</v>
      </c>
      <c r="I333" s="21">
        <v>-11.587525861605</v>
      </c>
      <c r="J333" s="21">
        <v>31.0712386258372</v>
      </c>
      <c r="K333" s="21">
        <v>44.6</v>
      </c>
      <c r="L333" s="38">
        <v>1994</v>
      </c>
      <c r="M333" s="38">
        <v>1994</v>
      </c>
      <c r="N333" s="3">
        <v>17.22</v>
      </c>
      <c r="O333" s="3" t="s">
        <v>183</v>
      </c>
      <c r="P333" s="5" t="s">
        <v>5187</v>
      </c>
      <c r="Q333" s="3" t="s">
        <v>2061</v>
      </c>
    </row>
    <row r="334" spans="1:17" ht="34.5" customHeight="1">
      <c r="A334" s="31">
        <v>56</v>
      </c>
      <c r="B334" s="40" t="s">
        <v>870</v>
      </c>
      <c r="C334" s="35" t="s">
        <v>2113</v>
      </c>
      <c r="D334" s="11" t="s">
        <v>2398</v>
      </c>
      <c r="E334" s="19" t="s">
        <v>2420</v>
      </c>
      <c r="F334" s="11" t="s">
        <v>871</v>
      </c>
      <c r="G334" s="11" t="s">
        <v>872</v>
      </c>
      <c r="H334" s="11" t="s">
        <v>422</v>
      </c>
      <c r="I334" s="21">
        <v>-11.655467105891599</v>
      </c>
      <c r="J334" s="21">
        <v>31.035439906006602</v>
      </c>
      <c r="K334" s="21">
        <v>101.2</v>
      </c>
      <c r="L334" s="38">
        <v>1994</v>
      </c>
      <c r="M334" s="38">
        <v>1994</v>
      </c>
      <c r="N334" s="3">
        <v>4.07</v>
      </c>
      <c r="O334" s="3" t="s">
        <v>183</v>
      </c>
      <c r="P334" s="5" t="s">
        <v>5187</v>
      </c>
      <c r="Q334" s="3" t="s">
        <v>2061</v>
      </c>
    </row>
    <row r="335" spans="1:17" ht="34.5" customHeight="1">
      <c r="A335" s="31">
        <v>56</v>
      </c>
      <c r="B335" s="40" t="s">
        <v>870</v>
      </c>
      <c r="C335" s="35" t="s">
        <v>2114</v>
      </c>
      <c r="D335" s="11" t="s">
        <v>2398</v>
      </c>
      <c r="E335" s="19" t="s">
        <v>2420</v>
      </c>
      <c r="F335" s="11" t="s">
        <v>871</v>
      </c>
      <c r="G335" s="11" t="s">
        <v>872</v>
      </c>
      <c r="H335" s="11" t="s">
        <v>422</v>
      </c>
      <c r="I335" s="21">
        <v>-11.649774296097</v>
      </c>
      <c r="J335" s="21">
        <v>31.109317890522298</v>
      </c>
      <c r="K335" s="21">
        <v>131.30000000000001</v>
      </c>
      <c r="L335" s="38">
        <v>1994</v>
      </c>
      <c r="M335" s="38">
        <v>1994</v>
      </c>
      <c r="N335" s="3">
        <v>2.97</v>
      </c>
      <c r="O335" s="3" t="s">
        <v>183</v>
      </c>
      <c r="P335" s="5" t="s">
        <v>5187</v>
      </c>
      <c r="Q335" s="3" t="s">
        <v>2061</v>
      </c>
    </row>
    <row r="336" spans="1:17" ht="34.5" customHeight="1">
      <c r="A336" s="31">
        <v>56</v>
      </c>
      <c r="B336" s="40" t="s">
        <v>870</v>
      </c>
      <c r="C336" s="35" t="s">
        <v>2115</v>
      </c>
      <c r="D336" s="11" t="s">
        <v>2398</v>
      </c>
      <c r="E336" s="19" t="s">
        <v>2420</v>
      </c>
      <c r="F336" s="11" t="s">
        <v>871</v>
      </c>
      <c r="G336" s="11" t="s">
        <v>872</v>
      </c>
      <c r="H336" s="11" t="s">
        <v>422</v>
      </c>
      <c r="I336" s="21">
        <v>-11.6996520512901</v>
      </c>
      <c r="J336" s="21">
        <v>31.009092747872501</v>
      </c>
      <c r="K336" s="21">
        <v>70.599999999999994</v>
      </c>
      <c r="L336" s="38">
        <v>1994</v>
      </c>
      <c r="M336" s="38">
        <v>1994</v>
      </c>
      <c r="N336" s="3">
        <v>7.33</v>
      </c>
      <c r="O336" s="3" t="s">
        <v>183</v>
      </c>
      <c r="P336" s="5" t="s">
        <v>5187</v>
      </c>
      <c r="Q336" s="3" t="s">
        <v>2061</v>
      </c>
    </row>
    <row r="337" spans="1:17" ht="34.5" customHeight="1">
      <c r="A337" s="31">
        <v>56</v>
      </c>
      <c r="B337" s="40" t="s">
        <v>870</v>
      </c>
      <c r="C337" s="35" t="s">
        <v>2116</v>
      </c>
      <c r="D337" s="11" t="s">
        <v>2398</v>
      </c>
      <c r="E337" s="19" t="s">
        <v>2420</v>
      </c>
      <c r="F337" s="11" t="s">
        <v>871</v>
      </c>
      <c r="G337" s="11" t="s">
        <v>872</v>
      </c>
      <c r="H337" s="11" t="s">
        <v>422</v>
      </c>
      <c r="I337" s="21">
        <v>-11.7286085747076</v>
      </c>
      <c r="J337" s="21">
        <v>31.1645873600234</v>
      </c>
      <c r="K337" s="21">
        <v>318.10000000000002</v>
      </c>
      <c r="L337" s="38">
        <v>1994</v>
      </c>
      <c r="M337" s="38">
        <v>1994</v>
      </c>
      <c r="N337" s="3">
        <v>1.04</v>
      </c>
      <c r="O337" s="3" t="s">
        <v>183</v>
      </c>
      <c r="P337" s="5" t="s">
        <v>5187</v>
      </c>
      <c r="Q337" s="3" t="s">
        <v>2061</v>
      </c>
    </row>
    <row r="338" spans="1:17" ht="34.5" customHeight="1">
      <c r="A338" s="31">
        <v>56</v>
      </c>
      <c r="B338" s="40" t="s">
        <v>870</v>
      </c>
      <c r="C338" s="35" t="s">
        <v>2117</v>
      </c>
      <c r="D338" s="11" t="s">
        <v>2398</v>
      </c>
      <c r="E338" s="19" t="s">
        <v>2420</v>
      </c>
      <c r="F338" s="11" t="s">
        <v>871</v>
      </c>
      <c r="G338" s="11" t="s">
        <v>872</v>
      </c>
      <c r="H338" s="11" t="s">
        <v>422</v>
      </c>
      <c r="I338" s="21">
        <v>-11.7938790289416</v>
      </c>
      <c r="J338" s="21">
        <v>30.9438719880497</v>
      </c>
      <c r="K338" s="21">
        <v>45.3</v>
      </c>
      <c r="L338" s="38">
        <v>1994</v>
      </c>
      <c r="M338" s="38">
        <v>1994</v>
      </c>
      <c r="N338" s="3">
        <v>5.03</v>
      </c>
      <c r="O338" s="3" t="s">
        <v>183</v>
      </c>
      <c r="P338" s="5" t="s">
        <v>5187</v>
      </c>
      <c r="Q338" s="3" t="s">
        <v>2061</v>
      </c>
    </row>
    <row r="339" spans="1:17" ht="34.5" customHeight="1">
      <c r="A339" s="31">
        <v>56</v>
      </c>
      <c r="B339" s="40" t="s">
        <v>870</v>
      </c>
      <c r="C339" s="35" t="s">
        <v>2118</v>
      </c>
      <c r="D339" s="11" t="s">
        <v>2398</v>
      </c>
      <c r="E339" s="19" t="s">
        <v>2420</v>
      </c>
      <c r="F339" s="11" t="s">
        <v>871</v>
      </c>
      <c r="G339" s="11" t="s">
        <v>872</v>
      </c>
      <c r="H339" s="11" t="s">
        <v>422</v>
      </c>
      <c r="I339" s="21">
        <v>-11.7147095623396</v>
      </c>
      <c r="J339" s="21">
        <v>31.272104993970299</v>
      </c>
      <c r="K339" s="21">
        <v>108.7</v>
      </c>
      <c r="L339" s="38">
        <v>1994</v>
      </c>
      <c r="M339" s="38">
        <v>1994</v>
      </c>
      <c r="N339" s="3">
        <v>2.0299999999999998</v>
      </c>
      <c r="O339" s="3" t="s">
        <v>183</v>
      </c>
      <c r="P339" s="5" t="s">
        <v>5187</v>
      </c>
      <c r="Q339" s="3" t="s">
        <v>2061</v>
      </c>
    </row>
    <row r="340" spans="1:17" ht="34.5" customHeight="1">
      <c r="A340" s="31">
        <v>56</v>
      </c>
      <c r="B340" s="40" t="s">
        <v>870</v>
      </c>
      <c r="C340" s="35" t="s">
        <v>2119</v>
      </c>
      <c r="D340" s="11" t="s">
        <v>2398</v>
      </c>
      <c r="E340" s="19" t="s">
        <v>2420</v>
      </c>
      <c r="F340" s="11" t="s">
        <v>871</v>
      </c>
      <c r="G340" s="11" t="s">
        <v>872</v>
      </c>
      <c r="H340" s="11" t="s">
        <v>422</v>
      </c>
      <c r="I340" s="21">
        <v>-11.776184326327501</v>
      </c>
      <c r="J340" s="21">
        <v>31.242800110637202</v>
      </c>
      <c r="K340" s="21">
        <v>139.9</v>
      </c>
      <c r="L340" s="38">
        <v>1994</v>
      </c>
      <c r="M340" s="38">
        <v>1994</v>
      </c>
      <c r="N340" s="3">
        <v>2.2799999999999998</v>
      </c>
      <c r="O340" s="3" t="s">
        <v>183</v>
      </c>
      <c r="P340" s="5" t="s">
        <v>5187</v>
      </c>
      <c r="Q340" s="3" t="s">
        <v>2061</v>
      </c>
    </row>
    <row r="341" spans="1:17" ht="34.5" customHeight="1">
      <c r="A341" s="31">
        <v>56</v>
      </c>
      <c r="B341" s="40" t="s">
        <v>870</v>
      </c>
      <c r="C341" s="35" t="s">
        <v>2120</v>
      </c>
      <c r="D341" s="11" t="s">
        <v>2398</v>
      </c>
      <c r="E341" s="19" t="s">
        <v>2420</v>
      </c>
      <c r="F341" s="11" t="s">
        <v>871</v>
      </c>
      <c r="G341" s="11" t="s">
        <v>872</v>
      </c>
      <c r="H341" s="11" t="s">
        <v>422</v>
      </c>
      <c r="I341" s="21">
        <v>-11.7910654021347</v>
      </c>
      <c r="J341" s="21">
        <v>31.268037392952401</v>
      </c>
      <c r="K341" s="21">
        <v>22.7</v>
      </c>
      <c r="L341" s="38">
        <v>1994</v>
      </c>
      <c r="M341" s="38">
        <v>1994</v>
      </c>
      <c r="N341" s="3">
        <v>18.68</v>
      </c>
      <c r="O341" s="3" t="s">
        <v>183</v>
      </c>
      <c r="P341" s="5" t="s">
        <v>5187</v>
      </c>
      <c r="Q341" s="3" t="s">
        <v>2061</v>
      </c>
    </row>
    <row r="342" spans="1:17" ht="34.5" customHeight="1">
      <c r="A342" s="31">
        <v>56</v>
      </c>
      <c r="B342" s="40" t="s">
        <v>870</v>
      </c>
      <c r="C342" s="35" t="s">
        <v>2121</v>
      </c>
      <c r="D342" s="11" t="s">
        <v>2398</v>
      </c>
      <c r="E342" s="19" t="s">
        <v>2420</v>
      </c>
      <c r="F342" s="11" t="s">
        <v>871</v>
      </c>
      <c r="G342" s="11" t="s">
        <v>872</v>
      </c>
      <c r="H342" s="11" t="s">
        <v>422</v>
      </c>
      <c r="I342" s="21">
        <v>-11.841826252264701</v>
      </c>
      <c r="J342" s="21">
        <v>31.214310500460499</v>
      </c>
      <c r="K342" s="21">
        <v>45.1</v>
      </c>
      <c r="L342" s="38">
        <v>1994</v>
      </c>
      <c r="M342" s="38">
        <v>1994</v>
      </c>
      <c r="N342" s="3">
        <v>7.61</v>
      </c>
      <c r="O342" s="3" t="s">
        <v>183</v>
      </c>
      <c r="P342" s="5" t="s">
        <v>5187</v>
      </c>
      <c r="Q342" s="3" t="s">
        <v>2061</v>
      </c>
    </row>
    <row r="343" spans="1:17" ht="34.5" customHeight="1">
      <c r="A343" s="31">
        <v>56</v>
      </c>
      <c r="B343" s="40" t="s">
        <v>870</v>
      </c>
      <c r="C343" s="35" t="s">
        <v>2122</v>
      </c>
      <c r="D343" s="11" t="s">
        <v>2398</v>
      </c>
      <c r="E343" s="19" t="s">
        <v>2420</v>
      </c>
      <c r="F343" s="11" t="s">
        <v>871</v>
      </c>
      <c r="G343" s="11" t="s">
        <v>872</v>
      </c>
      <c r="H343" s="11" t="s">
        <v>422</v>
      </c>
      <c r="I343" s="21">
        <v>-11.880896787207</v>
      </c>
      <c r="J343" s="21">
        <v>31.257529328508699</v>
      </c>
      <c r="K343" s="21">
        <v>44.7</v>
      </c>
      <c r="L343" s="38">
        <v>1994</v>
      </c>
      <c r="M343" s="38">
        <v>1994</v>
      </c>
      <c r="N343" s="3">
        <v>8.66</v>
      </c>
      <c r="O343" s="3" t="s">
        <v>183</v>
      </c>
      <c r="P343" s="5" t="s">
        <v>5187</v>
      </c>
      <c r="Q343" s="3" t="s">
        <v>2061</v>
      </c>
    </row>
    <row r="344" spans="1:17" ht="43.5" customHeight="1">
      <c r="A344" s="31">
        <v>57</v>
      </c>
      <c r="B344" s="54" t="s">
        <v>877</v>
      </c>
      <c r="C344" s="35" t="s">
        <v>876</v>
      </c>
      <c r="D344" s="11" t="s">
        <v>2398</v>
      </c>
      <c r="E344" s="35" t="s">
        <v>2400</v>
      </c>
      <c r="F344" s="3" t="s">
        <v>878</v>
      </c>
      <c r="G344" s="35" t="s">
        <v>872</v>
      </c>
      <c r="H344" s="35" t="s">
        <v>422</v>
      </c>
      <c r="I344" s="76">
        <v>-11.66</v>
      </c>
      <c r="J344" s="76">
        <v>31.1666666666667</v>
      </c>
      <c r="K344" s="76" t="s">
        <v>2276</v>
      </c>
      <c r="L344" s="38">
        <v>1993</v>
      </c>
      <c r="M344" s="38">
        <v>1994</v>
      </c>
      <c r="N344" s="38" t="s">
        <v>2276</v>
      </c>
      <c r="O344" s="38" t="s">
        <v>183</v>
      </c>
      <c r="P344" s="5" t="s">
        <v>5187</v>
      </c>
      <c r="Q344" s="38"/>
    </row>
    <row r="345" spans="1:17" ht="35.5" customHeight="1">
      <c r="A345" s="31">
        <v>58</v>
      </c>
      <c r="B345" s="40" t="s">
        <v>882</v>
      </c>
      <c r="C345" s="11" t="s">
        <v>881</v>
      </c>
      <c r="D345" s="11" t="s">
        <v>2398</v>
      </c>
      <c r="E345" s="3" t="s">
        <v>2399</v>
      </c>
      <c r="F345" s="3" t="s">
        <v>884</v>
      </c>
      <c r="G345" s="3" t="s">
        <v>885</v>
      </c>
      <c r="H345" s="3" t="s">
        <v>770</v>
      </c>
      <c r="I345" s="21">
        <v>19.236110799999999</v>
      </c>
      <c r="J345" s="21">
        <v>-89.314444399999999</v>
      </c>
      <c r="K345" s="21" t="s">
        <v>2276</v>
      </c>
      <c r="L345" s="3">
        <v>2002</v>
      </c>
      <c r="M345" s="3">
        <v>2003</v>
      </c>
      <c r="N345" s="3" t="s">
        <v>2276</v>
      </c>
      <c r="O345" s="38" t="s">
        <v>67</v>
      </c>
      <c r="P345" s="5" t="s">
        <v>5187</v>
      </c>
      <c r="Q345" s="3"/>
    </row>
    <row r="346" spans="1:17" ht="33.5" customHeight="1">
      <c r="A346" s="31">
        <v>59</v>
      </c>
      <c r="B346" s="40" t="s">
        <v>887</v>
      </c>
      <c r="C346" s="11" t="s">
        <v>886</v>
      </c>
      <c r="D346" s="11" t="s">
        <v>2398</v>
      </c>
      <c r="E346" s="3" t="s">
        <v>2399</v>
      </c>
      <c r="F346" s="11" t="s">
        <v>890</v>
      </c>
      <c r="G346" s="3" t="s">
        <v>888</v>
      </c>
      <c r="H346" s="11" t="s">
        <v>889</v>
      </c>
      <c r="I346" s="21">
        <v>9.8000000000000007</v>
      </c>
      <c r="J346" s="21">
        <v>-12.1</v>
      </c>
      <c r="K346" s="21" t="s">
        <v>2276</v>
      </c>
      <c r="L346" s="11">
        <v>1984</v>
      </c>
      <c r="M346" s="11">
        <v>1987</v>
      </c>
      <c r="N346" s="3" t="s">
        <v>2276</v>
      </c>
      <c r="O346" s="38" t="s">
        <v>183</v>
      </c>
      <c r="P346" s="5" t="s">
        <v>5187</v>
      </c>
      <c r="Q346" s="3"/>
    </row>
    <row r="347" spans="1:17" ht="40.5" customHeight="1">
      <c r="A347" s="31">
        <v>60</v>
      </c>
      <c r="B347" s="41" t="s">
        <v>899</v>
      </c>
      <c r="C347" s="11" t="s">
        <v>897</v>
      </c>
      <c r="D347" s="11" t="s">
        <v>2398</v>
      </c>
      <c r="E347" s="3" t="s">
        <v>2399</v>
      </c>
      <c r="F347" s="11" t="s">
        <v>893</v>
      </c>
      <c r="G347" s="11" t="s">
        <v>894</v>
      </c>
      <c r="H347" s="11" t="s">
        <v>895</v>
      </c>
      <c r="I347" s="77">
        <v>-0.4</v>
      </c>
      <c r="J347" s="77">
        <v>110.1</v>
      </c>
      <c r="K347" s="21">
        <v>10</v>
      </c>
      <c r="L347" s="3">
        <v>1990</v>
      </c>
      <c r="M347" s="3">
        <v>1995</v>
      </c>
      <c r="N347" s="3" t="s">
        <v>2276</v>
      </c>
      <c r="O347" s="3" t="s">
        <v>183</v>
      </c>
      <c r="P347" s="5" t="s">
        <v>5187</v>
      </c>
      <c r="Q347" s="3" t="s">
        <v>896</v>
      </c>
    </row>
    <row r="348" spans="1:17" ht="36" customHeight="1">
      <c r="A348" s="31">
        <v>61</v>
      </c>
      <c r="B348" s="40" t="s">
        <v>901</v>
      </c>
      <c r="C348" s="11" t="s">
        <v>900</v>
      </c>
      <c r="D348" s="11" t="s">
        <v>2398</v>
      </c>
      <c r="E348" s="3" t="s">
        <v>2399</v>
      </c>
      <c r="F348" s="3" t="s">
        <v>884</v>
      </c>
      <c r="G348" s="3" t="s">
        <v>885</v>
      </c>
      <c r="H348" s="3" t="s">
        <v>770</v>
      </c>
      <c r="I348" s="21">
        <v>19.236110799999999</v>
      </c>
      <c r="J348" s="21">
        <v>-89.314444399999999</v>
      </c>
      <c r="K348" s="21">
        <v>73.400000000000006</v>
      </c>
      <c r="L348" s="3">
        <v>2000</v>
      </c>
      <c r="M348" s="3">
        <v>2000</v>
      </c>
      <c r="N348" s="3">
        <v>40.599454999999999</v>
      </c>
      <c r="O348" s="3" t="s">
        <v>183</v>
      </c>
      <c r="P348" s="5" t="s">
        <v>5187</v>
      </c>
      <c r="Q348" s="3"/>
    </row>
    <row r="349" spans="1:17" ht="31" customHeight="1">
      <c r="A349" s="31">
        <v>62</v>
      </c>
      <c r="B349" s="40" t="s">
        <v>906</v>
      </c>
      <c r="C349" s="11" t="s">
        <v>905</v>
      </c>
      <c r="D349" s="11" t="s">
        <v>2398</v>
      </c>
      <c r="E349" s="3" t="s">
        <v>2399</v>
      </c>
      <c r="F349" s="11" t="s">
        <v>907</v>
      </c>
      <c r="G349" s="3" t="s">
        <v>2276</v>
      </c>
      <c r="H349" s="3" t="s">
        <v>659</v>
      </c>
      <c r="I349" s="21">
        <v>-7.7889141000000004</v>
      </c>
      <c r="J349" s="21">
        <v>-74.964837000000003</v>
      </c>
      <c r="K349" s="21" t="s">
        <v>2276</v>
      </c>
      <c r="L349" s="3">
        <v>1986</v>
      </c>
      <c r="M349" s="3">
        <v>1986</v>
      </c>
      <c r="N349" s="3" t="s">
        <v>2276</v>
      </c>
      <c r="O349" s="3" t="s">
        <v>183</v>
      </c>
      <c r="P349" s="5" t="s">
        <v>5187</v>
      </c>
      <c r="Q349" s="3" t="s">
        <v>2214</v>
      </c>
    </row>
    <row r="350" spans="1:17" ht="31" customHeight="1">
      <c r="A350" s="31">
        <v>62</v>
      </c>
      <c r="B350" s="40" t="s">
        <v>906</v>
      </c>
      <c r="C350" s="11" t="s">
        <v>908</v>
      </c>
      <c r="D350" s="11" t="s">
        <v>2398</v>
      </c>
      <c r="E350" s="3" t="s">
        <v>2399</v>
      </c>
      <c r="F350" s="11" t="s">
        <v>907</v>
      </c>
      <c r="G350" s="3" t="s">
        <v>2276</v>
      </c>
      <c r="H350" s="3" t="s">
        <v>659</v>
      </c>
      <c r="I350" s="21">
        <v>-7.7889141000000004</v>
      </c>
      <c r="J350" s="21">
        <v>-74.964837000000003</v>
      </c>
      <c r="K350" s="21" t="s">
        <v>2276</v>
      </c>
      <c r="L350" s="3">
        <v>1996</v>
      </c>
      <c r="M350" s="3">
        <v>1996</v>
      </c>
      <c r="N350" s="3" t="s">
        <v>2276</v>
      </c>
      <c r="O350" s="3" t="s">
        <v>183</v>
      </c>
      <c r="P350" s="5" t="s">
        <v>5187</v>
      </c>
      <c r="Q350" s="3" t="s">
        <v>2214</v>
      </c>
    </row>
    <row r="351" spans="1:17" ht="31" customHeight="1">
      <c r="A351" s="31">
        <v>62</v>
      </c>
      <c r="B351" s="40" t="s">
        <v>906</v>
      </c>
      <c r="C351" s="11" t="s">
        <v>919</v>
      </c>
      <c r="D351" s="11" t="s">
        <v>2398</v>
      </c>
      <c r="E351" s="3" t="s">
        <v>2399</v>
      </c>
      <c r="F351" s="11" t="s">
        <v>907</v>
      </c>
      <c r="G351" s="3" t="s">
        <v>2276</v>
      </c>
      <c r="H351" s="3" t="s">
        <v>659</v>
      </c>
      <c r="I351" s="21">
        <v>-7.7889141000000004</v>
      </c>
      <c r="J351" s="21">
        <v>-74.964837000000003</v>
      </c>
      <c r="K351" s="21" t="s">
        <v>2276</v>
      </c>
      <c r="L351" s="3">
        <v>2006</v>
      </c>
      <c r="M351" s="3">
        <v>2006</v>
      </c>
      <c r="N351" s="3" t="s">
        <v>2276</v>
      </c>
      <c r="O351" s="3" t="s">
        <v>183</v>
      </c>
      <c r="P351" s="5" t="s">
        <v>5187</v>
      </c>
      <c r="Q351" s="3" t="s">
        <v>2214</v>
      </c>
    </row>
    <row r="352" spans="1:17" ht="31" customHeight="1">
      <c r="A352" s="31">
        <v>62</v>
      </c>
      <c r="B352" s="40" t="s">
        <v>906</v>
      </c>
      <c r="C352" s="11" t="s">
        <v>920</v>
      </c>
      <c r="D352" s="11" t="s">
        <v>2398</v>
      </c>
      <c r="E352" s="3" t="s">
        <v>2399</v>
      </c>
      <c r="F352" s="11" t="s">
        <v>953</v>
      </c>
      <c r="G352" s="3" t="s">
        <v>2276</v>
      </c>
      <c r="H352" s="3" t="s">
        <v>659</v>
      </c>
      <c r="I352" s="21">
        <v>-7.7889141000000004</v>
      </c>
      <c r="J352" s="21">
        <v>-74.964837000000003</v>
      </c>
      <c r="K352" s="21" t="s">
        <v>2276</v>
      </c>
      <c r="L352" s="3">
        <v>2007</v>
      </c>
      <c r="M352" s="3">
        <v>2007</v>
      </c>
      <c r="N352" s="3" t="s">
        <v>2276</v>
      </c>
      <c r="O352" s="3" t="s">
        <v>183</v>
      </c>
      <c r="P352" s="5" t="s">
        <v>5187</v>
      </c>
      <c r="Q352" s="3" t="s">
        <v>2214</v>
      </c>
    </row>
    <row r="353" spans="1:17" ht="31" customHeight="1">
      <c r="A353" s="31">
        <v>62</v>
      </c>
      <c r="B353" s="40" t="s">
        <v>906</v>
      </c>
      <c r="C353" s="11" t="s">
        <v>921</v>
      </c>
      <c r="D353" s="11" t="s">
        <v>2398</v>
      </c>
      <c r="E353" s="3" t="s">
        <v>2399</v>
      </c>
      <c r="F353" s="11" t="s">
        <v>922</v>
      </c>
      <c r="G353" s="3" t="s">
        <v>2276</v>
      </c>
      <c r="H353" s="3" t="s">
        <v>659</v>
      </c>
      <c r="I353" s="21">
        <v>-8.2927380999999993</v>
      </c>
      <c r="J353" s="21">
        <v>-74.420045299999998</v>
      </c>
      <c r="K353" s="21" t="s">
        <v>2276</v>
      </c>
      <c r="L353" s="3">
        <v>2007</v>
      </c>
      <c r="M353" s="3">
        <v>2007</v>
      </c>
      <c r="N353" s="3" t="s">
        <v>2276</v>
      </c>
      <c r="O353" s="3" t="s">
        <v>183</v>
      </c>
      <c r="P353" s="5" t="s">
        <v>5187</v>
      </c>
      <c r="Q353" s="3" t="s">
        <v>2214</v>
      </c>
    </row>
    <row r="354" spans="1:17" ht="32.5" customHeight="1">
      <c r="A354" s="31">
        <v>63</v>
      </c>
      <c r="B354" s="40" t="s">
        <v>912</v>
      </c>
      <c r="C354" s="11" t="s">
        <v>911</v>
      </c>
      <c r="D354" s="11" t="s">
        <v>2398</v>
      </c>
      <c r="E354" s="3" t="s">
        <v>2400</v>
      </c>
      <c r="F354" s="11" t="s">
        <v>909</v>
      </c>
      <c r="G354" s="3" t="s">
        <v>910</v>
      </c>
      <c r="H354" s="3" t="s">
        <v>121</v>
      </c>
      <c r="I354" s="21">
        <v>-1.3930022</v>
      </c>
      <c r="J354" s="21">
        <v>-48.861753499999999</v>
      </c>
      <c r="K354" s="21">
        <v>3365</v>
      </c>
      <c r="L354" s="11">
        <v>2000</v>
      </c>
      <c r="M354" s="11">
        <v>2000</v>
      </c>
      <c r="N354" s="3">
        <v>5.5</v>
      </c>
      <c r="O354" s="3" t="s">
        <v>67</v>
      </c>
      <c r="P354" s="5" t="s">
        <v>5187</v>
      </c>
      <c r="Q354" s="3"/>
    </row>
    <row r="355" spans="1:17" ht="40" customHeight="1">
      <c r="A355" s="157">
        <v>64</v>
      </c>
      <c r="B355" s="57" t="s">
        <v>5055</v>
      </c>
      <c r="C355" s="23" t="s">
        <v>933</v>
      </c>
      <c r="D355" s="11" t="s">
        <v>2398</v>
      </c>
      <c r="E355" s="3" t="s">
        <v>2400</v>
      </c>
      <c r="F355" s="11" t="s">
        <v>5056</v>
      </c>
      <c r="G355" s="11" t="s">
        <v>3738</v>
      </c>
      <c r="H355" s="11" t="s">
        <v>1950</v>
      </c>
      <c r="I355" s="77">
        <f>6 + 53/60</f>
        <v>6.8833333333333329</v>
      </c>
      <c r="J355" s="77">
        <f>39 + 32/60</f>
        <v>39.533333333333331</v>
      </c>
      <c r="K355" s="77">
        <f>95*40*0.69</f>
        <v>2622</v>
      </c>
      <c r="L355" s="11">
        <v>1968</v>
      </c>
      <c r="M355" s="11">
        <v>2016</v>
      </c>
      <c r="N355" s="11" t="s">
        <v>2276</v>
      </c>
      <c r="O355" s="3" t="s">
        <v>67</v>
      </c>
      <c r="P355" s="5" t="s">
        <v>5187</v>
      </c>
      <c r="Q355" s="11"/>
    </row>
    <row r="356" spans="1:17" ht="40" customHeight="1">
      <c r="A356" s="157">
        <v>64</v>
      </c>
      <c r="B356" s="57" t="s">
        <v>5055</v>
      </c>
      <c r="C356" s="23" t="s">
        <v>5059</v>
      </c>
      <c r="D356" s="11" t="s">
        <v>2398</v>
      </c>
      <c r="E356" s="3" t="s">
        <v>2400</v>
      </c>
      <c r="F356" s="11" t="s">
        <v>5057</v>
      </c>
      <c r="G356" s="11" t="s">
        <v>3738</v>
      </c>
      <c r="H356" s="11" t="s">
        <v>1950</v>
      </c>
      <c r="I356" s="77">
        <f t="shared" ref="I356" si="1">6 + 53/60</f>
        <v>6.8833333333333329</v>
      </c>
      <c r="J356" s="77">
        <f t="shared" ref="J356" si="2">39 + 32/60</f>
        <v>39.533333333333331</v>
      </c>
      <c r="K356" s="77">
        <f>95*40*0.31</f>
        <v>1178</v>
      </c>
      <c r="L356" s="11">
        <v>1968</v>
      </c>
      <c r="M356" s="11">
        <v>2016</v>
      </c>
      <c r="N356" s="11" t="s">
        <v>2276</v>
      </c>
      <c r="O356" s="3" t="s">
        <v>67</v>
      </c>
      <c r="P356" s="5" t="s">
        <v>5187</v>
      </c>
      <c r="Q356" s="11" t="s">
        <v>5058</v>
      </c>
    </row>
    <row r="357" spans="1:17" ht="32.5" customHeight="1">
      <c r="A357" s="31">
        <v>65</v>
      </c>
      <c r="B357" s="40" t="s">
        <v>928</v>
      </c>
      <c r="C357" s="11" t="s">
        <v>927</v>
      </c>
      <c r="D357" s="11" t="s">
        <v>2398</v>
      </c>
      <c r="E357" s="3" t="s">
        <v>2400</v>
      </c>
      <c r="F357" s="3" t="s">
        <v>930</v>
      </c>
      <c r="G357" s="3" t="s">
        <v>2276</v>
      </c>
      <c r="H357" s="3" t="s">
        <v>929</v>
      </c>
      <c r="I357" s="21">
        <v>-2</v>
      </c>
      <c r="J357" s="21">
        <v>-78</v>
      </c>
      <c r="K357" s="21" t="s">
        <v>2276</v>
      </c>
      <c r="L357" s="3">
        <v>1987</v>
      </c>
      <c r="M357" s="3">
        <v>1987</v>
      </c>
      <c r="N357" s="3" t="s">
        <v>2276</v>
      </c>
      <c r="O357" s="3" t="s">
        <v>149</v>
      </c>
      <c r="P357" s="5" t="s">
        <v>5187</v>
      </c>
      <c r="Q357" s="3" t="s">
        <v>2214</v>
      </c>
    </row>
    <row r="358" spans="1:17" ht="31" customHeight="1">
      <c r="A358" s="31">
        <v>65</v>
      </c>
      <c r="B358" s="40" t="s">
        <v>928</v>
      </c>
      <c r="C358" s="11" t="s">
        <v>932</v>
      </c>
      <c r="D358" s="11" t="s">
        <v>2398</v>
      </c>
      <c r="E358" s="3" t="s">
        <v>2400</v>
      </c>
      <c r="F358" s="3" t="s">
        <v>930</v>
      </c>
      <c r="G358" s="3" t="s">
        <v>2276</v>
      </c>
      <c r="H358" s="3" t="s">
        <v>929</v>
      </c>
      <c r="I358" s="21">
        <v>-2</v>
      </c>
      <c r="J358" s="21">
        <v>-78</v>
      </c>
      <c r="K358" s="21" t="s">
        <v>2276</v>
      </c>
      <c r="L358" s="3">
        <v>1997</v>
      </c>
      <c r="M358" s="3">
        <v>1997</v>
      </c>
      <c r="N358" s="3" t="s">
        <v>2276</v>
      </c>
      <c r="O358" s="3" t="s">
        <v>183</v>
      </c>
      <c r="P358" s="5" t="s">
        <v>5187</v>
      </c>
      <c r="Q358" s="3" t="s">
        <v>2214</v>
      </c>
    </row>
    <row r="359" spans="1:17" ht="33" customHeight="1">
      <c r="A359" s="31">
        <v>66</v>
      </c>
      <c r="B359" s="40" t="s">
        <v>939</v>
      </c>
      <c r="C359" s="11" t="s">
        <v>938</v>
      </c>
      <c r="D359" s="11" t="s">
        <v>2398</v>
      </c>
      <c r="E359" s="3" t="s">
        <v>2399</v>
      </c>
      <c r="F359" s="3" t="s">
        <v>940</v>
      </c>
      <c r="G359" s="3" t="s">
        <v>2276</v>
      </c>
      <c r="H359" s="3" t="s">
        <v>584</v>
      </c>
      <c r="I359" s="21">
        <v>5.5308409999999997</v>
      </c>
      <c r="J359" s="21">
        <v>-67.405763300000004</v>
      </c>
      <c r="K359" s="21" t="s">
        <v>2276</v>
      </c>
      <c r="L359" s="3">
        <v>2000</v>
      </c>
      <c r="M359" s="3">
        <v>2000</v>
      </c>
      <c r="N359" s="3" t="s">
        <v>2276</v>
      </c>
      <c r="O359" s="3" t="s">
        <v>183</v>
      </c>
      <c r="P359" s="5" t="s">
        <v>5187</v>
      </c>
      <c r="Q359" s="3" t="s">
        <v>2214</v>
      </c>
    </row>
    <row r="360" spans="1:17" ht="29.5" customHeight="1">
      <c r="A360" s="31">
        <v>67</v>
      </c>
      <c r="B360" s="40" t="s">
        <v>945</v>
      </c>
      <c r="C360" s="11" t="s">
        <v>944</v>
      </c>
      <c r="D360" s="11" t="s">
        <v>2398</v>
      </c>
      <c r="E360" s="3" t="s">
        <v>2400</v>
      </c>
      <c r="F360" s="3" t="s">
        <v>947</v>
      </c>
      <c r="G360" s="3" t="s">
        <v>2276</v>
      </c>
      <c r="H360" s="3" t="s">
        <v>659</v>
      </c>
      <c r="I360" s="21">
        <v>-3.9191615999999998</v>
      </c>
      <c r="J360" s="21">
        <v>-73.166010400000005</v>
      </c>
      <c r="K360" s="21">
        <v>69.48</v>
      </c>
      <c r="L360" s="3">
        <v>1993</v>
      </c>
      <c r="M360" s="3">
        <v>1993</v>
      </c>
      <c r="N360" s="3">
        <v>24.525043199999999</v>
      </c>
      <c r="O360" s="3" t="s">
        <v>149</v>
      </c>
      <c r="P360" s="5" t="s">
        <v>5187</v>
      </c>
      <c r="Q360" s="3" t="s">
        <v>2214</v>
      </c>
    </row>
    <row r="361" spans="1:17" ht="32" customHeight="1">
      <c r="A361" s="31">
        <v>67</v>
      </c>
      <c r="B361" s="40" t="s">
        <v>945</v>
      </c>
      <c r="C361" s="11" t="s">
        <v>946</v>
      </c>
      <c r="D361" s="11" t="s">
        <v>2398</v>
      </c>
      <c r="E361" s="3" t="s">
        <v>2400</v>
      </c>
      <c r="F361" s="3" t="s">
        <v>947</v>
      </c>
      <c r="G361" s="3" t="s">
        <v>2276</v>
      </c>
      <c r="H361" s="3" t="s">
        <v>659</v>
      </c>
      <c r="I361" s="21">
        <v>-3.9191615999999998</v>
      </c>
      <c r="J361" s="21">
        <v>-73.166010400000005</v>
      </c>
      <c r="K361" s="21">
        <v>69.48</v>
      </c>
      <c r="L361" s="3">
        <v>2005</v>
      </c>
      <c r="M361" s="3">
        <v>2005</v>
      </c>
      <c r="N361" s="3">
        <v>22.279792700000002</v>
      </c>
      <c r="O361" s="3" t="s">
        <v>149</v>
      </c>
      <c r="P361" s="5" t="s">
        <v>5187</v>
      </c>
      <c r="Q361" s="3" t="s">
        <v>2214</v>
      </c>
    </row>
    <row r="362" spans="1:17" ht="33.5" customHeight="1">
      <c r="A362" s="31">
        <v>68</v>
      </c>
      <c r="B362" s="40" t="s">
        <v>955</v>
      </c>
      <c r="C362" s="11" t="s">
        <v>954</v>
      </c>
      <c r="D362" s="11" t="s">
        <v>2398</v>
      </c>
      <c r="E362" s="3" t="s">
        <v>2399</v>
      </c>
      <c r="F362" s="3" t="s">
        <v>956</v>
      </c>
      <c r="G362" s="3" t="s">
        <v>2276</v>
      </c>
      <c r="H362" s="3" t="s">
        <v>121</v>
      </c>
      <c r="I362" s="21">
        <v>-4.4984377000000002</v>
      </c>
      <c r="J362" s="21">
        <v>-44.899010099999998</v>
      </c>
      <c r="K362" s="21" t="s">
        <v>2276</v>
      </c>
      <c r="L362" s="3">
        <v>1999</v>
      </c>
      <c r="M362" s="3">
        <v>2001</v>
      </c>
      <c r="N362" s="3" t="s">
        <v>2276</v>
      </c>
      <c r="O362" s="3" t="s">
        <v>183</v>
      </c>
      <c r="P362" s="5" t="s">
        <v>5187</v>
      </c>
      <c r="Q362" s="3" t="s">
        <v>2214</v>
      </c>
    </row>
    <row r="363" spans="1:17" ht="40" customHeight="1">
      <c r="A363" s="31">
        <v>69</v>
      </c>
      <c r="B363" s="40" t="s">
        <v>960</v>
      </c>
      <c r="C363" s="11" t="s">
        <v>959</v>
      </c>
      <c r="D363" s="11" t="s">
        <v>2398</v>
      </c>
      <c r="E363" s="3" t="s">
        <v>2399</v>
      </c>
      <c r="F363" s="3" t="s">
        <v>669</v>
      </c>
      <c r="G363" s="3" t="s">
        <v>670</v>
      </c>
      <c r="H363" s="3" t="s">
        <v>733</v>
      </c>
      <c r="I363" s="21">
        <v>19.8333333</v>
      </c>
      <c r="J363" s="21">
        <v>102.16666666666001</v>
      </c>
      <c r="K363" s="21">
        <v>4.3</v>
      </c>
      <c r="L363" s="3">
        <v>2001</v>
      </c>
      <c r="M363" s="3">
        <v>2003</v>
      </c>
      <c r="N363" s="3">
        <v>116.9767442</v>
      </c>
      <c r="O363" s="3" t="s">
        <v>183</v>
      </c>
      <c r="P363" s="5" t="s">
        <v>5187</v>
      </c>
      <c r="Q363" s="3"/>
    </row>
    <row r="364" spans="1:17" ht="33.5" customHeight="1">
      <c r="A364" s="31">
        <v>69</v>
      </c>
      <c r="B364" s="40" t="s">
        <v>960</v>
      </c>
      <c r="C364" s="11" t="s">
        <v>965</v>
      </c>
      <c r="D364" s="11" t="s">
        <v>2398</v>
      </c>
      <c r="E364" s="3" t="s">
        <v>2399</v>
      </c>
      <c r="F364" s="3" t="s">
        <v>669</v>
      </c>
      <c r="G364" s="3" t="s">
        <v>670</v>
      </c>
      <c r="H364" s="3" t="s">
        <v>733</v>
      </c>
      <c r="I364" s="21">
        <v>19.8333333</v>
      </c>
      <c r="J364" s="21">
        <v>102.16666666666001</v>
      </c>
      <c r="K364" s="21">
        <v>4.3</v>
      </c>
      <c r="L364" s="11">
        <v>1995</v>
      </c>
      <c r="M364" s="11">
        <v>1995</v>
      </c>
      <c r="N364" s="3">
        <v>94.8837209</v>
      </c>
      <c r="O364" s="3" t="s">
        <v>183</v>
      </c>
      <c r="P364" s="5" t="s">
        <v>5187</v>
      </c>
      <c r="Q364" s="3"/>
    </row>
    <row r="365" spans="1:17" ht="43.5">
      <c r="A365" s="31">
        <v>69</v>
      </c>
      <c r="B365" s="40" t="s">
        <v>960</v>
      </c>
      <c r="C365" s="11" t="s">
        <v>966</v>
      </c>
      <c r="D365" s="11" t="s">
        <v>2398</v>
      </c>
      <c r="E365" s="3" t="s">
        <v>2399</v>
      </c>
      <c r="F365" s="3" t="s">
        <v>669</v>
      </c>
      <c r="G365" s="3" t="s">
        <v>670</v>
      </c>
      <c r="H365" s="3" t="s">
        <v>733</v>
      </c>
      <c r="I365" s="21">
        <v>19.8333333</v>
      </c>
      <c r="J365" s="21">
        <v>102.16666666666001</v>
      </c>
      <c r="K365" s="21">
        <v>4.3</v>
      </c>
      <c r="L365" s="11">
        <v>1990</v>
      </c>
      <c r="M365" s="11">
        <v>1990</v>
      </c>
      <c r="N365" s="3">
        <v>81.162790700000002</v>
      </c>
      <c r="O365" s="3" t="s">
        <v>183</v>
      </c>
      <c r="P365" s="5" t="s">
        <v>5187</v>
      </c>
      <c r="Q365" s="4" t="s">
        <v>967</v>
      </c>
    </row>
    <row r="366" spans="1:17" ht="43" customHeight="1">
      <c r="A366" s="31">
        <v>70</v>
      </c>
      <c r="B366" s="40" t="s">
        <v>971</v>
      </c>
      <c r="C366" s="11" t="s">
        <v>975</v>
      </c>
      <c r="D366" s="11" t="s">
        <v>2398</v>
      </c>
      <c r="E366" s="3" t="s">
        <v>2399</v>
      </c>
      <c r="F366" s="11" t="s">
        <v>2276</v>
      </c>
      <c r="G366" s="11" t="s">
        <v>974</v>
      </c>
      <c r="H366" s="11" t="s">
        <v>972</v>
      </c>
      <c r="I366" s="21">
        <v>21.7688749</v>
      </c>
      <c r="J366" s="21">
        <v>92.368007399999996</v>
      </c>
      <c r="K366" s="21" t="s">
        <v>2276</v>
      </c>
      <c r="L366" s="8">
        <v>2002</v>
      </c>
      <c r="M366" s="8">
        <v>2002</v>
      </c>
      <c r="N366" s="3" t="s">
        <v>2276</v>
      </c>
      <c r="O366" s="3" t="s">
        <v>183</v>
      </c>
      <c r="P366" s="5" t="s">
        <v>5187</v>
      </c>
      <c r="Q366" s="9" t="s">
        <v>973</v>
      </c>
    </row>
    <row r="367" spans="1:17" ht="39" customHeight="1">
      <c r="A367" s="31">
        <v>71</v>
      </c>
      <c r="B367" s="40" t="s">
        <v>982</v>
      </c>
      <c r="C367" s="11" t="s">
        <v>977</v>
      </c>
      <c r="D367" s="11" t="s">
        <v>2416</v>
      </c>
      <c r="E367" s="3" t="s">
        <v>2399</v>
      </c>
      <c r="F367" s="11" t="s">
        <v>978</v>
      </c>
      <c r="G367" s="3" t="s">
        <v>2276</v>
      </c>
      <c r="H367" s="11" t="s">
        <v>979</v>
      </c>
      <c r="I367" s="21">
        <v>13.7234768</v>
      </c>
      <c r="J367" s="21">
        <v>107.0623339</v>
      </c>
      <c r="K367" s="21">
        <v>14.3125</v>
      </c>
      <c r="L367" s="11">
        <v>1984</v>
      </c>
      <c r="M367" s="11">
        <v>2007</v>
      </c>
      <c r="N367" s="3">
        <v>32</v>
      </c>
      <c r="O367" s="3" t="s">
        <v>67</v>
      </c>
      <c r="P367" s="5" t="s">
        <v>5187</v>
      </c>
      <c r="Q367" s="3" t="s">
        <v>2214</v>
      </c>
    </row>
    <row r="368" spans="1:17" ht="39" customHeight="1">
      <c r="A368" s="31">
        <v>71</v>
      </c>
      <c r="B368" s="40" t="s">
        <v>982</v>
      </c>
      <c r="C368" s="11" t="s">
        <v>980</v>
      </c>
      <c r="D368" s="11" t="s">
        <v>2416</v>
      </c>
      <c r="E368" s="3" t="s">
        <v>2399</v>
      </c>
      <c r="F368" s="11" t="s">
        <v>983</v>
      </c>
      <c r="G368" s="3" t="s">
        <v>2276</v>
      </c>
      <c r="H368" s="11" t="s">
        <v>979</v>
      </c>
      <c r="I368" s="21">
        <v>13.743923499999999</v>
      </c>
      <c r="J368" s="21">
        <v>107.2633027</v>
      </c>
      <c r="K368" s="21">
        <v>15.975</v>
      </c>
      <c r="L368" s="11">
        <v>1984</v>
      </c>
      <c r="M368" s="11">
        <v>2007</v>
      </c>
      <c r="N368" s="3">
        <v>40</v>
      </c>
      <c r="O368" s="3" t="s">
        <v>67</v>
      </c>
      <c r="P368" s="5" t="s">
        <v>5187</v>
      </c>
      <c r="Q368" s="3" t="s">
        <v>2214</v>
      </c>
    </row>
    <row r="369" spans="1:17" ht="32.5" customHeight="1">
      <c r="A369" s="31">
        <v>71</v>
      </c>
      <c r="B369" s="40" t="s">
        <v>982</v>
      </c>
      <c r="C369" s="11" t="s">
        <v>981</v>
      </c>
      <c r="D369" s="11" t="s">
        <v>2416</v>
      </c>
      <c r="E369" s="3" t="s">
        <v>2399</v>
      </c>
      <c r="F369" s="11" t="s">
        <v>984</v>
      </c>
      <c r="G369" s="3" t="s">
        <v>2276</v>
      </c>
      <c r="H369" s="11" t="s">
        <v>979</v>
      </c>
      <c r="I369" s="21">
        <v>13.8420044</v>
      </c>
      <c r="J369" s="21">
        <v>107.1566967</v>
      </c>
      <c r="K369" s="21">
        <v>26.470590000000001</v>
      </c>
      <c r="L369" s="11">
        <v>1984</v>
      </c>
      <c r="M369" s="11">
        <v>2007</v>
      </c>
      <c r="N369" s="3">
        <v>17</v>
      </c>
      <c r="O369" s="3" t="s">
        <v>67</v>
      </c>
      <c r="P369" s="5" t="s">
        <v>5187</v>
      </c>
      <c r="Q369" s="3" t="s">
        <v>2214</v>
      </c>
    </row>
    <row r="370" spans="1:17" ht="30" customHeight="1">
      <c r="A370" s="31">
        <v>72</v>
      </c>
      <c r="B370" s="40" t="s">
        <v>998</v>
      </c>
      <c r="C370" s="11" t="s">
        <v>989</v>
      </c>
      <c r="D370" s="11" t="s">
        <v>2398</v>
      </c>
      <c r="E370" s="3" t="s">
        <v>2399</v>
      </c>
      <c r="F370" s="3" t="s">
        <v>999</v>
      </c>
      <c r="G370" s="3" t="s">
        <v>1000</v>
      </c>
      <c r="H370" s="3" t="s">
        <v>114</v>
      </c>
      <c r="I370" s="21">
        <v>21.683333333333302</v>
      </c>
      <c r="J370" s="21">
        <v>101.416666666667</v>
      </c>
      <c r="K370" s="21" t="s">
        <v>2276</v>
      </c>
      <c r="L370" s="3">
        <v>1985</v>
      </c>
      <c r="M370" s="3">
        <v>1985</v>
      </c>
      <c r="N370" s="3" t="s">
        <v>2276</v>
      </c>
      <c r="O370" s="3" t="s">
        <v>183</v>
      </c>
      <c r="P370" s="5" t="s">
        <v>5187</v>
      </c>
      <c r="Q370" s="3"/>
    </row>
    <row r="371" spans="1:17" ht="29" customHeight="1">
      <c r="A371" s="31">
        <v>72</v>
      </c>
      <c r="B371" s="40" t="s">
        <v>998</v>
      </c>
      <c r="C371" s="11" t="s">
        <v>990</v>
      </c>
      <c r="D371" s="11" t="s">
        <v>2398</v>
      </c>
      <c r="E371" s="3" t="s">
        <v>2399</v>
      </c>
      <c r="F371" s="3" t="s">
        <v>999</v>
      </c>
      <c r="G371" s="3" t="s">
        <v>1000</v>
      </c>
      <c r="H371" s="3" t="s">
        <v>114</v>
      </c>
      <c r="I371" s="21">
        <v>21.683333333333302</v>
      </c>
      <c r="J371" s="21">
        <v>101.416666666667</v>
      </c>
      <c r="K371" s="21" t="s">
        <v>2276</v>
      </c>
      <c r="L371" s="3">
        <v>1987</v>
      </c>
      <c r="M371" s="3">
        <v>1987</v>
      </c>
      <c r="N371" s="3" t="s">
        <v>2276</v>
      </c>
      <c r="O371" s="3" t="s">
        <v>183</v>
      </c>
      <c r="P371" s="5" t="s">
        <v>5187</v>
      </c>
      <c r="Q371" s="3"/>
    </row>
    <row r="372" spans="1:17" ht="27" customHeight="1">
      <c r="A372" s="31">
        <v>72</v>
      </c>
      <c r="B372" s="40" t="s">
        <v>998</v>
      </c>
      <c r="C372" s="11" t="s">
        <v>991</v>
      </c>
      <c r="D372" s="11" t="s">
        <v>2398</v>
      </c>
      <c r="E372" s="3" t="s">
        <v>2399</v>
      </c>
      <c r="F372" s="3" t="s">
        <v>999</v>
      </c>
      <c r="G372" s="3" t="s">
        <v>1000</v>
      </c>
      <c r="H372" s="3" t="s">
        <v>114</v>
      </c>
      <c r="I372" s="21">
        <v>21.683333333333302</v>
      </c>
      <c r="J372" s="21">
        <v>101.416666666667</v>
      </c>
      <c r="K372" s="21" t="s">
        <v>2276</v>
      </c>
      <c r="L372" s="3">
        <v>1990</v>
      </c>
      <c r="M372" s="3">
        <v>1990</v>
      </c>
      <c r="N372" s="3" t="s">
        <v>2276</v>
      </c>
      <c r="O372" s="3" t="s">
        <v>183</v>
      </c>
      <c r="P372" s="5" t="s">
        <v>5187</v>
      </c>
      <c r="Q372" s="3"/>
    </row>
    <row r="373" spans="1:17" ht="29" customHeight="1">
      <c r="A373" s="31">
        <v>72</v>
      </c>
      <c r="B373" s="40" t="s">
        <v>998</v>
      </c>
      <c r="C373" s="11" t="s">
        <v>992</v>
      </c>
      <c r="D373" s="11" t="s">
        <v>2398</v>
      </c>
      <c r="E373" s="3" t="s">
        <v>2399</v>
      </c>
      <c r="F373" s="3" t="s">
        <v>999</v>
      </c>
      <c r="G373" s="3" t="s">
        <v>1000</v>
      </c>
      <c r="H373" s="3" t="s">
        <v>114</v>
      </c>
      <c r="I373" s="21">
        <v>21.683333333333302</v>
      </c>
      <c r="J373" s="21">
        <v>101.416666666667</v>
      </c>
      <c r="K373" s="21" t="s">
        <v>2276</v>
      </c>
      <c r="L373" s="3">
        <v>1995</v>
      </c>
      <c r="M373" s="3">
        <v>1995</v>
      </c>
      <c r="N373" s="3" t="s">
        <v>2276</v>
      </c>
      <c r="O373" s="3" t="s">
        <v>183</v>
      </c>
      <c r="P373" s="5" t="s">
        <v>5187</v>
      </c>
      <c r="Q373" s="3"/>
    </row>
    <row r="374" spans="1:17" ht="31.5" customHeight="1">
      <c r="A374" s="31">
        <v>72</v>
      </c>
      <c r="B374" s="40" t="s">
        <v>998</v>
      </c>
      <c r="C374" s="11" t="s">
        <v>993</v>
      </c>
      <c r="D374" s="11" t="s">
        <v>2398</v>
      </c>
      <c r="E374" s="3" t="s">
        <v>2399</v>
      </c>
      <c r="F374" s="3" t="s">
        <v>999</v>
      </c>
      <c r="G374" s="3" t="s">
        <v>1000</v>
      </c>
      <c r="H374" s="3" t="s">
        <v>114</v>
      </c>
      <c r="I374" s="21">
        <v>21.683333333333302</v>
      </c>
      <c r="J374" s="21">
        <v>101.416666666667</v>
      </c>
      <c r="K374" s="21" t="s">
        <v>2276</v>
      </c>
      <c r="L374" s="3">
        <v>2000</v>
      </c>
      <c r="M374" s="3">
        <v>2000</v>
      </c>
      <c r="N374" s="3" t="s">
        <v>2276</v>
      </c>
      <c r="O374" s="3" t="s">
        <v>183</v>
      </c>
      <c r="P374" s="5" t="s">
        <v>5187</v>
      </c>
      <c r="Q374" s="3"/>
    </row>
    <row r="375" spans="1:17" ht="26.5" customHeight="1">
      <c r="A375" s="31">
        <v>72</v>
      </c>
      <c r="B375" s="40" t="s">
        <v>998</v>
      </c>
      <c r="C375" s="11" t="s">
        <v>994</v>
      </c>
      <c r="D375" s="11" t="s">
        <v>2398</v>
      </c>
      <c r="E375" s="3" t="s">
        <v>2399</v>
      </c>
      <c r="F375" s="3" t="s">
        <v>1001</v>
      </c>
      <c r="G375" s="3" t="s">
        <v>1000</v>
      </c>
      <c r="H375" s="3" t="s">
        <v>114</v>
      </c>
      <c r="I375" s="21">
        <v>21.983333333333299</v>
      </c>
      <c r="J375" s="21">
        <v>101.15</v>
      </c>
      <c r="K375" s="21">
        <v>2.4724119999999998</v>
      </c>
      <c r="L375" s="3">
        <v>1987</v>
      </c>
      <c r="M375" s="3">
        <v>1987</v>
      </c>
      <c r="N375" s="3">
        <v>1.0313816</v>
      </c>
      <c r="O375" s="3" t="s">
        <v>183</v>
      </c>
      <c r="P375" s="5" t="s">
        <v>5187</v>
      </c>
      <c r="Q375" s="3"/>
    </row>
    <row r="376" spans="1:17" ht="28" customHeight="1">
      <c r="A376" s="31">
        <v>72</v>
      </c>
      <c r="B376" s="40" t="s">
        <v>998</v>
      </c>
      <c r="C376" s="11" t="s">
        <v>996</v>
      </c>
      <c r="D376" s="11" t="s">
        <v>2398</v>
      </c>
      <c r="E376" s="3" t="s">
        <v>2399</v>
      </c>
      <c r="F376" s="3" t="s">
        <v>1001</v>
      </c>
      <c r="G376" s="3" t="s">
        <v>1000</v>
      </c>
      <c r="H376" s="3" t="s">
        <v>114</v>
      </c>
      <c r="I376" s="21">
        <v>21.983333333333299</v>
      </c>
      <c r="J376" s="21">
        <v>101.15</v>
      </c>
      <c r="K376" s="21">
        <v>2.299471</v>
      </c>
      <c r="L376" s="3">
        <v>1990</v>
      </c>
      <c r="M376" s="3">
        <v>1990</v>
      </c>
      <c r="N376" s="3">
        <v>1.1132997</v>
      </c>
      <c r="O376" s="3" t="s">
        <v>183</v>
      </c>
      <c r="P376" s="5" t="s">
        <v>5187</v>
      </c>
      <c r="Q376" s="3"/>
    </row>
    <row r="377" spans="1:17" ht="29" customHeight="1">
      <c r="A377" s="31">
        <v>72</v>
      </c>
      <c r="B377" s="40" t="s">
        <v>998</v>
      </c>
      <c r="C377" s="11" t="s">
        <v>995</v>
      </c>
      <c r="D377" s="11" t="s">
        <v>2398</v>
      </c>
      <c r="E377" s="3" t="s">
        <v>2399</v>
      </c>
      <c r="F377" s="3" t="s">
        <v>1001</v>
      </c>
      <c r="G377" s="3" t="s">
        <v>1000</v>
      </c>
      <c r="H377" s="3" t="s">
        <v>114</v>
      </c>
      <c r="I377" s="21">
        <v>21.983333333333299</v>
      </c>
      <c r="J377" s="21">
        <v>101.15</v>
      </c>
      <c r="K377" s="21">
        <v>2.0112350000000001</v>
      </c>
      <c r="L377" s="3">
        <v>1995</v>
      </c>
      <c r="M377" s="3">
        <v>1995</v>
      </c>
      <c r="N377" s="3">
        <v>1.2877658000000001</v>
      </c>
      <c r="O377" s="3" t="s">
        <v>183</v>
      </c>
      <c r="P377" s="5" t="s">
        <v>5187</v>
      </c>
      <c r="Q377" s="3"/>
    </row>
    <row r="378" spans="1:17" ht="27" customHeight="1">
      <c r="A378" s="31">
        <v>72</v>
      </c>
      <c r="B378" s="40" t="s">
        <v>998</v>
      </c>
      <c r="C378" s="11" t="s">
        <v>997</v>
      </c>
      <c r="D378" s="11" t="s">
        <v>2398</v>
      </c>
      <c r="E378" s="3" t="s">
        <v>2399</v>
      </c>
      <c r="F378" s="3" t="s">
        <v>1001</v>
      </c>
      <c r="G378" s="3" t="s">
        <v>1000</v>
      </c>
      <c r="H378" s="3" t="s">
        <v>114</v>
      </c>
      <c r="I378" s="21">
        <v>21.983333333333299</v>
      </c>
      <c r="J378" s="21">
        <v>101.15</v>
      </c>
      <c r="K378" s="21">
        <v>1.7230000000000001</v>
      </c>
      <c r="L378" s="3">
        <v>2000</v>
      </c>
      <c r="M378" s="3">
        <v>2000</v>
      </c>
      <c r="N378" s="3">
        <v>1.5612303999999999</v>
      </c>
      <c r="O378" s="3" t="s">
        <v>183</v>
      </c>
      <c r="P378" s="5" t="s">
        <v>5187</v>
      </c>
      <c r="Q378" s="3"/>
    </row>
    <row r="379" spans="1:17" ht="28.5" customHeight="1">
      <c r="A379" s="31">
        <v>73</v>
      </c>
      <c r="B379" s="40" t="s">
        <v>1020</v>
      </c>
      <c r="C379" s="11" t="s">
        <v>1016</v>
      </c>
      <c r="D379" s="11" t="s">
        <v>2398</v>
      </c>
      <c r="E379" s="11" t="s">
        <v>2422</v>
      </c>
      <c r="F379" s="11" t="s">
        <v>1017</v>
      </c>
      <c r="G379" s="3" t="s">
        <v>703</v>
      </c>
      <c r="H379" s="3" t="s">
        <v>733</v>
      </c>
      <c r="I379" s="21">
        <v>20.966666666666701</v>
      </c>
      <c r="J379" s="21">
        <v>101.683333333333</v>
      </c>
      <c r="K379" s="21">
        <v>25.97</v>
      </c>
      <c r="L379" s="3">
        <v>2004</v>
      </c>
      <c r="M379" s="3">
        <v>2004</v>
      </c>
      <c r="N379" s="3" t="s">
        <v>2276</v>
      </c>
      <c r="O379" s="3" t="s">
        <v>183</v>
      </c>
      <c r="P379" s="5" t="s">
        <v>5187</v>
      </c>
      <c r="Q379" s="3"/>
    </row>
    <row r="380" spans="1:17" ht="25.5" customHeight="1">
      <c r="A380" s="31">
        <v>73</v>
      </c>
      <c r="B380" s="40" t="s">
        <v>1020</v>
      </c>
      <c r="C380" s="11" t="s">
        <v>1019</v>
      </c>
      <c r="D380" s="11" t="s">
        <v>2398</v>
      </c>
      <c r="E380" s="11" t="s">
        <v>2422</v>
      </c>
      <c r="F380" s="11" t="s">
        <v>1018</v>
      </c>
      <c r="G380" s="3" t="s">
        <v>703</v>
      </c>
      <c r="H380" s="3" t="s">
        <v>733</v>
      </c>
      <c r="I380" s="21">
        <v>20.983333333333299</v>
      </c>
      <c r="J380" s="21">
        <v>101.666666666667</v>
      </c>
      <c r="K380" s="21">
        <v>31.08</v>
      </c>
      <c r="L380" s="3">
        <v>2004</v>
      </c>
      <c r="M380" s="3">
        <v>2004</v>
      </c>
      <c r="N380" s="3" t="s">
        <v>2276</v>
      </c>
      <c r="O380" s="3" t="s">
        <v>183</v>
      </c>
      <c r="P380" s="5" t="s">
        <v>5187</v>
      </c>
      <c r="Q380" s="3"/>
    </row>
    <row r="381" spans="1:17" ht="27" customHeight="1">
      <c r="A381" s="31">
        <v>74</v>
      </c>
      <c r="B381" s="40" t="s">
        <v>1025</v>
      </c>
      <c r="C381" s="11" t="s">
        <v>1023</v>
      </c>
      <c r="D381" s="11" t="s">
        <v>2398</v>
      </c>
      <c r="E381" s="3" t="s">
        <v>2399</v>
      </c>
      <c r="F381" s="3" t="s">
        <v>1026</v>
      </c>
      <c r="G381" s="3" t="s">
        <v>1027</v>
      </c>
      <c r="H381" s="3" t="s">
        <v>627</v>
      </c>
      <c r="I381" s="21">
        <v>9.9743686</v>
      </c>
      <c r="J381" s="21">
        <v>118.6709395</v>
      </c>
      <c r="K381" s="21" t="s">
        <v>2276</v>
      </c>
      <c r="L381" s="3">
        <v>2001</v>
      </c>
      <c r="M381" s="3">
        <v>2004</v>
      </c>
      <c r="N381" s="3" t="s">
        <v>2276</v>
      </c>
      <c r="O381" s="3" t="s">
        <v>183</v>
      </c>
      <c r="P381" s="5" t="s">
        <v>5187</v>
      </c>
      <c r="Q381" s="22" t="s">
        <v>2214</v>
      </c>
    </row>
    <row r="382" spans="1:17" ht="31" customHeight="1">
      <c r="A382" s="31">
        <v>74</v>
      </c>
      <c r="B382" s="40" t="s">
        <v>1025</v>
      </c>
      <c r="C382" s="11" t="s">
        <v>1024</v>
      </c>
      <c r="D382" s="11" t="s">
        <v>2398</v>
      </c>
      <c r="E382" s="3" t="s">
        <v>2399</v>
      </c>
      <c r="F382" s="3" t="s">
        <v>1026</v>
      </c>
      <c r="G382" s="3" t="s">
        <v>1027</v>
      </c>
      <c r="H382" s="3" t="s">
        <v>627</v>
      </c>
      <c r="I382" s="21">
        <v>9.9743686</v>
      </c>
      <c r="J382" s="21">
        <v>118.6709395</v>
      </c>
      <c r="K382" s="21" t="s">
        <v>2276</v>
      </c>
      <c r="L382" s="3">
        <v>2006</v>
      </c>
      <c r="M382" s="3">
        <v>2008</v>
      </c>
      <c r="N382" s="3" t="s">
        <v>2276</v>
      </c>
      <c r="O382" s="3" t="s">
        <v>183</v>
      </c>
      <c r="P382" s="5" t="s">
        <v>5187</v>
      </c>
      <c r="Q382" s="22" t="s">
        <v>2214</v>
      </c>
    </row>
    <row r="383" spans="1:17" ht="37" customHeight="1">
      <c r="A383" s="31">
        <v>75</v>
      </c>
      <c r="B383" s="41" t="s">
        <v>1042</v>
      </c>
      <c r="C383" s="19" t="s">
        <v>1041</v>
      </c>
      <c r="D383" s="11" t="s">
        <v>2398</v>
      </c>
      <c r="E383" s="19" t="s">
        <v>2424</v>
      </c>
      <c r="F383" s="4" t="s">
        <v>1043</v>
      </c>
      <c r="G383" s="4" t="s">
        <v>1050</v>
      </c>
      <c r="H383" s="4" t="s">
        <v>114</v>
      </c>
      <c r="I383" s="78">
        <v>22.5</v>
      </c>
      <c r="J383" s="78">
        <v>100</v>
      </c>
      <c r="K383" s="78" t="s">
        <v>2276</v>
      </c>
      <c r="L383" s="4">
        <v>2003</v>
      </c>
      <c r="M383" s="4">
        <v>2009</v>
      </c>
      <c r="N383" s="4" t="s">
        <v>2276</v>
      </c>
      <c r="O383" s="4" t="s">
        <v>67</v>
      </c>
      <c r="P383" s="5" t="s">
        <v>5187</v>
      </c>
      <c r="Q383" s="4" t="s">
        <v>2425</v>
      </c>
    </row>
    <row r="384" spans="1:17" ht="40.5" customHeight="1">
      <c r="A384" s="31">
        <v>75</v>
      </c>
      <c r="B384" s="41" t="s">
        <v>1042</v>
      </c>
      <c r="C384" s="11" t="s">
        <v>1044</v>
      </c>
      <c r="D384" s="11" t="s">
        <v>2398</v>
      </c>
      <c r="E384" s="19" t="s">
        <v>2424</v>
      </c>
      <c r="F384" s="11" t="s">
        <v>1048</v>
      </c>
      <c r="G384" s="11" t="s">
        <v>1049</v>
      </c>
      <c r="H384" s="11" t="s">
        <v>733</v>
      </c>
      <c r="I384" s="21">
        <v>21.622042199999999</v>
      </c>
      <c r="J384" s="21">
        <v>102.95030850000001</v>
      </c>
      <c r="K384" s="21" t="s">
        <v>2276</v>
      </c>
      <c r="L384" s="11">
        <v>1990</v>
      </c>
      <c r="M384" s="11">
        <v>2009</v>
      </c>
      <c r="N384" s="3" t="s">
        <v>2276</v>
      </c>
      <c r="O384" s="4" t="s">
        <v>67</v>
      </c>
      <c r="P384" s="5" t="s">
        <v>5187</v>
      </c>
      <c r="Q384" s="4" t="s">
        <v>2425</v>
      </c>
    </row>
    <row r="385" spans="1:17" ht="37.5" customHeight="1">
      <c r="A385" s="31">
        <v>75</v>
      </c>
      <c r="B385" s="41" t="s">
        <v>1042</v>
      </c>
      <c r="C385" s="11" t="s">
        <v>1045</v>
      </c>
      <c r="D385" s="11" t="s">
        <v>2398</v>
      </c>
      <c r="E385" s="19" t="s">
        <v>2424</v>
      </c>
      <c r="F385" s="3" t="s">
        <v>2276</v>
      </c>
      <c r="G385" s="11" t="s">
        <v>1051</v>
      </c>
      <c r="H385" s="11" t="s">
        <v>1052</v>
      </c>
      <c r="I385" s="21">
        <v>19.499354400000001</v>
      </c>
      <c r="J385" s="21">
        <v>98.998955899999999</v>
      </c>
      <c r="K385" s="21" t="s">
        <v>2276</v>
      </c>
      <c r="L385" s="11">
        <v>1985</v>
      </c>
      <c r="M385" s="11">
        <v>2009</v>
      </c>
      <c r="N385" s="3" t="s">
        <v>2276</v>
      </c>
      <c r="O385" s="4" t="s">
        <v>67</v>
      </c>
      <c r="P385" s="5" t="s">
        <v>5187</v>
      </c>
      <c r="Q385" s="4" t="s">
        <v>2425</v>
      </c>
    </row>
    <row r="386" spans="1:17" ht="33.5" customHeight="1">
      <c r="A386" s="31">
        <v>75</v>
      </c>
      <c r="B386" s="41" t="s">
        <v>1042</v>
      </c>
      <c r="C386" s="11" t="s">
        <v>1046</v>
      </c>
      <c r="D386" s="11" t="s">
        <v>2398</v>
      </c>
      <c r="E386" s="19" t="s">
        <v>2424</v>
      </c>
      <c r="F386" s="3" t="s">
        <v>2276</v>
      </c>
      <c r="G386" s="11" t="s">
        <v>1053</v>
      </c>
      <c r="H386" s="11" t="s">
        <v>786</v>
      </c>
      <c r="I386" s="21">
        <v>0.25384570000000001</v>
      </c>
      <c r="J386" s="21">
        <v>112.7852096</v>
      </c>
      <c r="K386" s="21" t="s">
        <v>2276</v>
      </c>
      <c r="L386" s="11">
        <v>2000</v>
      </c>
      <c r="M386" s="11">
        <v>2009</v>
      </c>
      <c r="N386" s="3" t="s">
        <v>2276</v>
      </c>
      <c r="O386" s="4" t="s">
        <v>67</v>
      </c>
      <c r="P386" s="5" t="s">
        <v>5187</v>
      </c>
      <c r="Q386" s="4" t="s">
        <v>2425</v>
      </c>
    </row>
    <row r="387" spans="1:17" ht="40.5" customHeight="1">
      <c r="A387" s="31">
        <v>75</v>
      </c>
      <c r="B387" s="41" t="s">
        <v>1042</v>
      </c>
      <c r="C387" s="11" t="s">
        <v>1047</v>
      </c>
      <c r="D387" s="11" t="s">
        <v>2398</v>
      </c>
      <c r="E387" s="19" t="s">
        <v>2424</v>
      </c>
      <c r="F387" s="3" t="s">
        <v>1055</v>
      </c>
      <c r="G387" s="11" t="s">
        <v>1056</v>
      </c>
      <c r="H387" s="11" t="s">
        <v>895</v>
      </c>
      <c r="I387" s="21">
        <v>-0.84087400000000001</v>
      </c>
      <c r="J387" s="21">
        <v>111.92265860000001</v>
      </c>
      <c r="K387" s="21" t="s">
        <v>2276</v>
      </c>
      <c r="L387" s="11">
        <v>1990</v>
      </c>
      <c r="M387" s="11">
        <v>2004</v>
      </c>
      <c r="N387" s="3" t="s">
        <v>2276</v>
      </c>
      <c r="O387" s="4" t="s">
        <v>67</v>
      </c>
      <c r="P387" s="5" t="s">
        <v>5187</v>
      </c>
      <c r="Q387" s="4" t="s">
        <v>2425</v>
      </c>
    </row>
    <row r="388" spans="1:17" ht="40.5" customHeight="1">
      <c r="A388" s="93">
        <v>75</v>
      </c>
      <c r="B388" s="94" t="s">
        <v>1042</v>
      </c>
      <c r="C388" s="12" t="s">
        <v>1054</v>
      </c>
      <c r="D388" s="11" t="s">
        <v>2398</v>
      </c>
      <c r="E388" s="19" t="s">
        <v>2424</v>
      </c>
      <c r="F388" s="12" t="s">
        <v>1057</v>
      </c>
      <c r="G388" s="12" t="s">
        <v>644</v>
      </c>
      <c r="H388" s="12" t="s">
        <v>895</v>
      </c>
      <c r="I388" s="91">
        <v>0.11927500000000001</v>
      </c>
      <c r="J388" s="91">
        <v>110.59729799999999</v>
      </c>
      <c r="K388" s="91" t="s">
        <v>2276</v>
      </c>
      <c r="L388" s="12">
        <v>1990</v>
      </c>
      <c r="M388" s="12">
        <v>2007</v>
      </c>
      <c r="N388" s="12" t="s">
        <v>2276</v>
      </c>
      <c r="O388" s="95" t="s">
        <v>67</v>
      </c>
      <c r="P388" s="5" t="s">
        <v>5187</v>
      </c>
      <c r="Q388" s="4" t="s">
        <v>2425</v>
      </c>
    </row>
    <row r="389" spans="1:17" ht="43" customHeight="1">
      <c r="A389" s="31">
        <v>76</v>
      </c>
      <c r="B389" s="40" t="s">
        <v>1072</v>
      </c>
      <c r="C389" s="11" t="s">
        <v>1071</v>
      </c>
      <c r="D389" s="11" t="s">
        <v>2398</v>
      </c>
      <c r="E389" s="19" t="s">
        <v>2400</v>
      </c>
      <c r="F389" s="4" t="s">
        <v>1073</v>
      </c>
      <c r="G389" s="4" t="s">
        <v>1050</v>
      </c>
      <c r="H389" s="4" t="s">
        <v>114</v>
      </c>
      <c r="I389" s="21">
        <v>21.975999999999999</v>
      </c>
      <c r="J389" s="21">
        <v>100.86199999999999</v>
      </c>
      <c r="K389" s="21" t="s">
        <v>2276</v>
      </c>
      <c r="L389" s="3">
        <v>2007</v>
      </c>
      <c r="M389" s="3">
        <v>2007</v>
      </c>
      <c r="N389" s="3" t="s">
        <v>2276</v>
      </c>
      <c r="O389" s="3" t="s">
        <v>183</v>
      </c>
      <c r="P389" s="5" t="s">
        <v>5187</v>
      </c>
      <c r="Q389" s="4" t="s">
        <v>2290</v>
      </c>
    </row>
    <row r="390" spans="1:17" ht="45.5" customHeight="1">
      <c r="A390" s="31">
        <v>76</v>
      </c>
      <c r="B390" s="40" t="s">
        <v>1072</v>
      </c>
      <c r="C390" s="11" t="s">
        <v>1075</v>
      </c>
      <c r="D390" s="11" t="s">
        <v>2398</v>
      </c>
      <c r="E390" s="19" t="s">
        <v>2400</v>
      </c>
      <c r="F390" s="4" t="s">
        <v>1073</v>
      </c>
      <c r="G390" s="4" t="s">
        <v>1050</v>
      </c>
      <c r="H390" s="4" t="s">
        <v>114</v>
      </c>
      <c r="I390" s="21">
        <v>21.975999999999999</v>
      </c>
      <c r="J390" s="21">
        <v>100.86199999999999</v>
      </c>
      <c r="K390" s="21" t="s">
        <v>2276</v>
      </c>
      <c r="L390" s="3">
        <v>1993</v>
      </c>
      <c r="M390" s="3">
        <v>1993</v>
      </c>
      <c r="N390" s="3" t="s">
        <v>2276</v>
      </c>
      <c r="O390" s="3" t="s">
        <v>183</v>
      </c>
      <c r="P390" s="5" t="s">
        <v>5187</v>
      </c>
      <c r="Q390" s="4" t="s">
        <v>2290</v>
      </c>
    </row>
    <row r="391" spans="1:17" ht="37" customHeight="1">
      <c r="A391" s="31">
        <v>77</v>
      </c>
      <c r="B391" s="40" t="s">
        <v>1099</v>
      </c>
      <c r="C391" s="11" t="s">
        <v>1085</v>
      </c>
      <c r="D391" s="11" t="s">
        <v>2398</v>
      </c>
      <c r="E391" s="19" t="s">
        <v>2424</v>
      </c>
      <c r="F391" s="3" t="s">
        <v>2276</v>
      </c>
      <c r="G391" s="3" t="s">
        <v>2276</v>
      </c>
      <c r="H391" s="3" t="s">
        <v>385</v>
      </c>
      <c r="I391" s="21" t="s">
        <v>2276</v>
      </c>
      <c r="J391" s="21" t="s">
        <v>2276</v>
      </c>
      <c r="K391" s="21" t="s">
        <v>2276</v>
      </c>
      <c r="L391" s="3">
        <v>1975</v>
      </c>
      <c r="M391" s="3">
        <v>2006</v>
      </c>
      <c r="N391" s="3" t="s">
        <v>2276</v>
      </c>
      <c r="O391" s="4" t="s">
        <v>67</v>
      </c>
      <c r="P391" s="5" t="s">
        <v>5187</v>
      </c>
      <c r="Q391" s="3"/>
    </row>
    <row r="392" spans="1:17" ht="33" customHeight="1">
      <c r="A392" s="31">
        <v>78</v>
      </c>
      <c r="B392" s="41" t="s">
        <v>1119</v>
      </c>
      <c r="C392" s="11" t="s">
        <v>1098</v>
      </c>
      <c r="D392" s="11" t="s">
        <v>2398</v>
      </c>
      <c r="E392" s="3" t="s">
        <v>2399</v>
      </c>
      <c r="F392" s="4" t="s">
        <v>1100</v>
      </c>
      <c r="G392" s="3" t="s">
        <v>2276</v>
      </c>
      <c r="H392" s="3" t="s">
        <v>1052</v>
      </c>
      <c r="I392" s="21">
        <v>15.608643199999999</v>
      </c>
      <c r="J392" s="21">
        <v>99.320847999999998</v>
      </c>
      <c r="K392" s="21" t="s">
        <v>2276</v>
      </c>
      <c r="L392" s="3">
        <v>1988</v>
      </c>
      <c r="M392" s="3">
        <v>2000</v>
      </c>
      <c r="N392" s="3" t="s">
        <v>2276</v>
      </c>
      <c r="O392" s="4" t="s">
        <v>67</v>
      </c>
      <c r="P392" s="5" t="s">
        <v>5187</v>
      </c>
      <c r="Q392" s="3"/>
    </row>
    <row r="393" spans="1:17" ht="40" customHeight="1">
      <c r="A393" s="31">
        <v>79</v>
      </c>
      <c r="B393" s="41" t="s">
        <v>2330</v>
      </c>
      <c r="C393" s="23" t="s">
        <v>1117</v>
      </c>
      <c r="D393" s="11" t="s">
        <v>2398</v>
      </c>
      <c r="E393" s="3" t="s">
        <v>2399</v>
      </c>
      <c r="F393" s="22" t="s">
        <v>1120</v>
      </c>
      <c r="G393" s="22" t="s">
        <v>1122</v>
      </c>
      <c r="H393" s="22" t="s">
        <v>895</v>
      </c>
      <c r="I393" s="80">
        <v>-2.7517865000000001</v>
      </c>
      <c r="J393" s="80">
        <v>105.4245785</v>
      </c>
      <c r="K393" s="80">
        <v>280</v>
      </c>
      <c r="L393" s="22">
        <v>2002</v>
      </c>
      <c r="M393" s="22">
        <v>2003</v>
      </c>
      <c r="N393" s="22">
        <v>12</v>
      </c>
      <c r="O393" s="22" t="s">
        <v>67</v>
      </c>
      <c r="P393" s="5" t="s">
        <v>5187</v>
      </c>
      <c r="Q393" s="9"/>
    </row>
    <row r="394" spans="1:17" ht="37" customHeight="1">
      <c r="A394" s="31">
        <v>79</v>
      </c>
      <c r="B394" s="41" t="s">
        <v>2330</v>
      </c>
      <c r="C394" s="23" t="s">
        <v>1118</v>
      </c>
      <c r="D394" s="11" t="s">
        <v>2398</v>
      </c>
      <c r="E394" s="3" t="s">
        <v>2399</v>
      </c>
      <c r="F394" s="22" t="s">
        <v>1121</v>
      </c>
      <c r="G394" s="22" t="s">
        <v>1123</v>
      </c>
      <c r="H394" s="22" t="s">
        <v>895</v>
      </c>
      <c r="I394" s="80">
        <v>-3.9740739999999999</v>
      </c>
      <c r="J394" s="80">
        <v>105.403779</v>
      </c>
      <c r="K394" s="80">
        <f>(69+166)</f>
        <v>235</v>
      </c>
      <c r="L394" s="22">
        <v>2002</v>
      </c>
      <c r="M394" s="22">
        <v>2003</v>
      </c>
      <c r="N394" s="22">
        <v>25</v>
      </c>
      <c r="O394" s="22" t="s">
        <v>67</v>
      </c>
      <c r="P394" s="5" t="s">
        <v>5187</v>
      </c>
      <c r="Q394" s="9"/>
    </row>
    <row r="395" spans="1:17" ht="35.5" customHeight="1">
      <c r="A395" s="31">
        <v>80</v>
      </c>
      <c r="B395" s="40" t="s">
        <v>1124</v>
      </c>
      <c r="C395" s="11" t="s">
        <v>1125</v>
      </c>
      <c r="D395" s="11" t="s">
        <v>2398</v>
      </c>
      <c r="E395" s="3" t="s">
        <v>2399</v>
      </c>
      <c r="F395" s="3" t="s">
        <v>1126</v>
      </c>
      <c r="G395" s="3" t="s">
        <v>2276</v>
      </c>
      <c r="H395" s="3" t="s">
        <v>121</v>
      </c>
      <c r="I395" s="21">
        <v>-7.7858909000000001</v>
      </c>
      <c r="J395" s="21">
        <v>-51.979496300000001</v>
      </c>
      <c r="K395" s="21" t="s">
        <v>2276</v>
      </c>
      <c r="L395" s="3">
        <v>1989</v>
      </c>
      <c r="M395" s="3">
        <v>1989</v>
      </c>
      <c r="N395" s="3" t="s">
        <v>2276</v>
      </c>
      <c r="O395" s="4" t="s">
        <v>67</v>
      </c>
      <c r="P395" s="5" t="s">
        <v>5187</v>
      </c>
      <c r="Q395" s="3"/>
    </row>
    <row r="396" spans="1:17" ht="42" customHeight="1">
      <c r="A396" s="31">
        <v>81</v>
      </c>
      <c r="B396" s="57" t="s">
        <v>1136</v>
      </c>
      <c r="C396" s="23" t="s">
        <v>1135</v>
      </c>
      <c r="D396" s="11" t="s">
        <v>2398</v>
      </c>
      <c r="E396" s="19" t="s">
        <v>2424</v>
      </c>
      <c r="F396" s="23" t="s">
        <v>2276</v>
      </c>
      <c r="G396" s="23" t="s">
        <v>1137</v>
      </c>
      <c r="H396" s="23" t="s">
        <v>121</v>
      </c>
      <c r="I396" s="79" t="s">
        <v>2276</v>
      </c>
      <c r="J396" s="79" t="s">
        <v>2276</v>
      </c>
      <c r="K396" s="79" t="s">
        <v>2276</v>
      </c>
      <c r="L396" s="23">
        <v>1980</v>
      </c>
      <c r="M396" s="23">
        <v>2000</v>
      </c>
      <c r="N396" s="23" t="s">
        <v>2276</v>
      </c>
      <c r="O396" s="23" t="s">
        <v>149</v>
      </c>
      <c r="P396" s="5" t="s">
        <v>5187</v>
      </c>
      <c r="Q396" s="26" t="s">
        <v>1141</v>
      </c>
    </row>
    <row r="397" spans="1:17" ht="45.5" customHeight="1">
      <c r="A397" s="31">
        <v>82</v>
      </c>
      <c r="B397" s="57" t="s">
        <v>1136</v>
      </c>
      <c r="C397" s="23" t="s">
        <v>1142</v>
      </c>
      <c r="D397" s="11" t="s">
        <v>2398</v>
      </c>
      <c r="E397" s="19" t="s">
        <v>2424</v>
      </c>
      <c r="F397" s="22" t="s">
        <v>2276</v>
      </c>
      <c r="G397" s="22" t="s">
        <v>2276</v>
      </c>
      <c r="H397" s="22" t="s">
        <v>1143</v>
      </c>
      <c r="I397" s="80" t="s">
        <v>2276</v>
      </c>
      <c r="J397" s="80" t="s">
        <v>2276</v>
      </c>
      <c r="K397" s="80" t="s">
        <v>2276</v>
      </c>
      <c r="L397" s="22">
        <v>1985</v>
      </c>
      <c r="M397" s="22">
        <v>2000</v>
      </c>
      <c r="N397" s="22" t="s">
        <v>2276</v>
      </c>
      <c r="O397" s="23" t="s">
        <v>149</v>
      </c>
      <c r="P397" s="5" t="s">
        <v>5187</v>
      </c>
      <c r="Q397" s="26" t="s">
        <v>1141</v>
      </c>
    </row>
    <row r="398" spans="1:17" ht="46" customHeight="1">
      <c r="A398" s="31">
        <v>82</v>
      </c>
      <c r="B398" s="57" t="s">
        <v>1136</v>
      </c>
      <c r="C398" s="23" t="s">
        <v>1155</v>
      </c>
      <c r="D398" s="11" t="s">
        <v>2398</v>
      </c>
      <c r="E398" s="19" t="s">
        <v>2424</v>
      </c>
      <c r="F398" s="22" t="s">
        <v>2276</v>
      </c>
      <c r="G398" s="22" t="s">
        <v>2276</v>
      </c>
      <c r="H398" s="23" t="s">
        <v>889</v>
      </c>
      <c r="I398" s="80" t="s">
        <v>2276</v>
      </c>
      <c r="J398" s="80" t="s">
        <v>2276</v>
      </c>
      <c r="K398" s="80" t="s">
        <v>2276</v>
      </c>
      <c r="L398" s="22">
        <v>1991</v>
      </c>
      <c r="M398" s="22">
        <v>2000</v>
      </c>
      <c r="N398" s="22" t="s">
        <v>2276</v>
      </c>
      <c r="O398" s="23" t="s">
        <v>149</v>
      </c>
      <c r="P398" s="5" t="s">
        <v>5187</v>
      </c>
      <c r="Q398" s="26" t="s">
        <v>1141</v>
      </c>
    </row>
    <row r="399" spans="1:17" ht="50" customHeight="1">
      <c r="A399" s="31">
        <v>82</v>
      </c>
      <c r="B399" s="57" t="s">
        <v>1136</v>
      </c>
      <c r="C399" s="23" t="s">
        <v>1159</v>
      </c>
      <c r="D399" s="11" t="s">
        <v>2398</v>
      </c>
      <c r="E399" s="19" t="s">
        <v>2424</v>
      </c>
      <c r="F399" s="22" t="s">
        <v>2276</v>
      </c>
      <c r="G399" s="22" t="s">
        <v>2276</v>
      </c>
      <c r="H399" s="23" t="s">
        <v>1146</v>
      </c>
      <c r="I399" s="80" t="s">
        <v>2276</v>
      </c>
      <c r="J399" s="80" t="s">
        <v>2276</v>
      </c>
      <c r="K399" s="80" t="s">
        <v>2276</v>
      </c>
      <c r="L399" s="22">
        <v>1989</v>
      </c>
      <c r="M399" s="22">
        <v>1997</v>
      </c>
      <c r="N399" s="22" t="s">
        <v>2276</v>
      </c>
      <c r="O399" s="23" t="s">
        <v>149</v>
      </c>
      <c r="P399" s="5" t="s">
        <v>5187</v>
      </c>
      <c r="Q399" s="26" t="s">
        <v>1141</v>
      </c>
    </row>
    <row r="400" spans="1:17" ht="55.5" customHeight="1">
      <c r="A400" s="31">
        <v>83</v>
      </c>
      <c r="B400" s="40" t="s">
        <v>1154</v>
      </c>
      <c r="C400" s="23" t="s">
        <v>1144</v>
      </c>
      <c r="D400" s="11" t="s">
        <v>2398</v>
      </c>
      <c r="E400" s="3" t="s">
        <v>2637</v>
      </c>
      <c r="F400" s="3" t="s">
        <v>2294</v>
      </c>
      <c r="G400" s="3" t="s">
        <v>166</v>
      </c>
      <c r="H400" s="3" t="s">
        <v>121</v>
      </c>
      <c r="I400" s="21">
        <v>-5.4302159999999997</v>
      </c>
      <c r="J400" s="21">
        <v>-49.030130399999997</v>
      </c>
      <c r="K400" s="21" t="s">
        <v>2276</v>
      </c>
      <c r="L400" s="3">
        <v>1997</v>
      </c>
      <c r="M400" s="3">
        <v>1997</v>
      </c>
      <c r="N400" s="3" t="s">
        <v>2276</v>
      </c>
      <c r="O400" s="4" t="s">
        <v>67</v>
      </c>
      <c r="P400" s="5" t="s">
        <v>5187</v>
      </c>
      <c r="Q400" s="4" t="s">
        <v>2429</v>
      </c>
    </row>
    <row r="401" spans="1:17" ht="38" customHeight="1">
      <c r="A401" s="31">
        <v>84</v>
      </c>
      <c r="B401" s="57" t="s">
        <v>1165</v>
      </c>
      <c r="C401" s="23" t="s">
        <v>1145</v>
      </c>
      <c r="D401" s="11" t="s">
        <v>2398</v>
      </c>
      <c r="E401" s="3" t="s">
        <v>2399</v>
      </c>
      <c r="F401" s="3" t="s">
        <v>1577</v>
      </c>
      <c r="G401" s="3" t="s">
        <v>1576</v>
      </c>
      <c r="H401" s="11" t="s">
        <v>121</v>
      </c>
      <c r="I401" s="21">
        <v>2.8227690926962898</v>
      </c>
      <c r="J401" s="21">
        <v>-60.699479422120802</v>
      </c>
      <c r="K401" s="21" t="s">
        <v>2276</v>
      </c>
      <c r="L401" s="3">
        <v>1996</v>
      </c>
      <c r="M401" s="3">
        <v>1997</v>
      </c>
      <c r="N401" s="3" t="s">
        <v>2276</v>
      </c>
      <c r="O401" s="4" t="s">
        <v>67</v>
      </c>
      <c r="P401" s="5" t="s">
        <v>5187</v>
      </c>
      <c r="Q401" s="3"/>
    </row>
    <row r="402" spans="1:17" ht="38" customHeight="1">
      <c r="A402" s="31">
        <v>84</v>
      </c>
      <c r="B402" s="57" t="s">
        <v>1165</v>
      </c>
      <c r="C402" s="23" t="s">
        <v>1503</v>
      </c>
      <c r="D402" s="11" t="s">
        <v>2398</v>
      </c>
      <c r="E402" s="3" t="s">
        <v>2399</v>
      </c>
      <c r="F402" s="3" t="s">
        <v>1578</v>
      </c>
      <c r="G402" s="3" t="s">
        <v>1576</v>
      </c>
      <c r="H402" s="11" t="s">
        <v>121</v>
      </c>
      <c r="I402" s="21">
        <v>-0.15659321164347501</v>
      </c>
      <c r="J402" s="21">
        <v>-50.392857142857203</v>
      </c>
      <c r="K402" s="21" t="s">
        <v>2276</v>
      </c>
      <c r="L402" s="3">
        <v>1996</v>
      </c>
      <c r="M402" s="3">
        <v>1997</v>
      </c>
      <c r="N402" s="3" t="s">
        <v>2276</v>
      </c>
      <c r="O402" s="4" t="s">
        <v>2</v>
      </c>
      <c r="P402" s="5" t="s">
        <v>5187</v>
      </c>
      <c r="Q402" s="3"/>
    </row>
    <row r="403" spans="1:17" ht="38" customHeight="1">
      <c r="A403" s="31">
        <v>84</v>
      </c>
      <c r="B403" s="57" t="s">
        <v>1165</v>
      </c>
      <c r="C403" s="23" t="s">
        <v>1504</v>
      </c>
      <c r="D403" s="11" t="s">
        <v>2398</v>
      </c>
      <c r="E403" s="3" t="s">
        <v>2399</v>
      </c>
      <c r="F403" s="3" t="s">
        <v>1579</v>
      </c>
      <c r="G403" s="3" t="s">
        <v>1576</v>
      </c>
      <c r="H403" s="11" t="s">
        <v>121</v>
      </c>
      <c r="I403" s="21">
        <v>-0.11488087586178</v>
      </c>
      <c r="J403" s="21">
        <v>-51.289595382528397</v>
      </c>
      <c r="K403" s="21" t="s">
        <v>2276</v>
      </c>
      <c r="L403" s="3">
        <v>1996</v>
      </c>
      <c r="M403" s="3">
        <v>1997</v>
      </c>
      <c r="N403" s="3" t="s">
        <v>2276</v>
      </c>
      <c r="O403" s="4" t="s">
        <v>2</v>
      </c>
      <c r="P403" s="5" t="s">
        <v>5187</v>
      </c>
      <c r="Q403" s="3"/>
    </row>
    <row r="404" spans="1:17" ht="38" customHeight="1">
      <c r="A404" s="31">
        <v>84</v>
      </c>
      <c r="B404" s="57" t="s">
        <v>1165</v>
      </c>
      <c r="C404" s="23" t="s">
        <v>1505</v>
      </c>
      <c r="D404" s="11" t="s">
        <v>2398</v>
      </c>
      <c r="E404" s="3" t="s">
        <v>2399</v>
      </c>
      <c r="F404" s="3" t="s">
        <v>1580</v>
      </c>
      <c r="G404" s="3" t="s">
        <v>1576</v>
      </c>
      <c r="H404" s="11" t="s">
        <v>121</v>
      </c>
      <c r="I404" s="21">
        <v>-3.9879770070593699E-2</v>
      </c>
      <c r="J404" s="21">
        <v>-51.172014628807197</v>
      </c>
      <c r="K404" s="21" t="s">
        <v>2276</v>
      </c>
      <c r="L404" s="3">
        <v>1996</v>
      </c>
      <c r="M404" s="3">
        <v>1997</v>
      </c>
      <c r="N404" s="3" t="s">
        <v>2276</v>
      </c>
      <c r="O404" s="4" t="s">
        <v>2</v>
      </c>
      <c r="P404" s="5" t="s">
        <v>5187</v>
      </c>
      <c r="Q404" s="3"/>
    </row>
    <row r="405" spans="1:17" ht="38" customHeight="1">
      <c r="A405" s="31">
        <v>84</v>
      </c>
      <c r="B405" s="57" t="s">
        <v>1165</v>
      </c>
      <c r="C405" s="23" t="s">
        <v>1506</v>
      </c>
      <c r="D405" s="11" t="s">
        <v>2398</v>
      </c>
      <c r="E405" s="3" t="s">
        <v>2399</v>
      </c>
      <c r="F405" s="3" t="s">
        <v>1581</v>
      </c>
      <c r="G405" s="3" t="s">
        <v>1576</v>
      </c>
      <c r="H405" s="11" t="s">
        <v>121</v>
      </c>
      <c r="I405" s="21">
        <v>-1.9412561810791</v>
      </c>
      <c r="J405" s="21">
        <v>-50.811181091372099</v>
      </c>
      <c r="K405" s="21" t="s">
        <v>2276</v>
      </c>
      <c r="L405" s="3">
        <v>1996</v>
      </c>
      <c r="M405" s="3">
        <v>1997</v>
      </c>
      <c r="N405" s="3" t="s">
        <v>2276</v>
      </c>
      <c r="O405" s="4" t="s">
        <v>2</v>
      </c>
      <c r="P405" s="5" t="s">
        <v>5187</v>
      </c>
      <c r="Q405" s="3"/>
    </row>
    <row r="406" spans="1:17" ht="38" customHeight="1">
      <c r="A406" s="31">
        <v>84</v>
      </c>
      <c r="B406" s="57" t="s">
        <v>1165</v>
      </c>
      <c r="C406" s="23" t="s">
        <v>1507</v>
      </c>
      <c r="D406" s="11" t="s">
        <v>2398</v>
      </c>
      <c r="E406" s="3" t="s">
        <v>2399</v>
      </c>
      <c r="F406" s="3" t="s">
        <v>1582</v>
      </c>
      <c r="G406" s="3" t="s">
        <v>1576</v>
      </c>
      <c r="H406" s="11" t="s">
        <v>121</v>
      </c>
      <c r="I406" s="21">
        <v>-1.8035310756504599</v>
      </c>
      <c r="J406" s="21">
        <v>-50.715273008241802</v>
      </c>
      <c r="K406" s="21" t="s">
        <v>2276</v>
      </c>
      <c r="L406" s="3">
        <v>1996</v>
      </c>
      <c r="M406" s="3">
        <v>1997</v>
      </c>
      <c r="N406" s="3" t="s">
        <v>2276</v>
      </c>
      <c r="O406" s="4" t="s">
        <v>2</v>
      </c>
      <c r="P406" s="5" t="s">
        <v>5187</v>
      </c>
      <c r="Q406" s="3"/>
    </row>
    <row r="407" spans="1:17" ht="38" customHeight="1">
      <c r="A407" s="31">
        <v>84</v>
      </c>
      <c r="B407" s="57" t="s">
        <v>1165</v>
      </c>
      <c r="C407" s="23" t="s">
        <v>1508</v>
      </c>
      <c r="D407" s="11" t="s">
        <v>2398</v>
      </c>
      <c r="E407" s="3" t="s">
        <v>2399</v>
      </c>
      <c r="F407" s="3" t="s">
        <v>1583</v>
      </c>
      <c r="G407" s="3" t="s">
        <v>1576</v>
      </c>
      <c r="H407" s="11" t="s">
        <v>121</v>
      </c>
      <c r="I407" s="21">
        <v>-2.0051280172137398</v>
      </c>
      <c r="J407" s="21">
        <v>-49.859546703296701</v>
      </c>
      <c r="K407" s="21" t="s">
        <v>2276</v>
      </c>
      <c r="L407" s="3">
        <v>1996</v>
      </c>
      <c r="M407" s="3">
        <v>1997</v>
      </c>
      <c r="N407" s="3" t="s">
        <v>2276</v>
      </c>
      <c r="O407" s="4" t="s">
        <v>2</v>
      </c>
      <c r="P407" s="5" t="s">
        <v>5187</v>
      </c>
      <c r="Q407" s="3"/>
    </row>
    <row r="408" spans="1:17" ht="38" customHeight="1">
      <c r="A408" s="31">
        <v>84</v>
      </c>
      <c r="B408" s="57" t="s">
        <v>1165</v>
      </c>
      <c r="C408" s="23" t="s">
        <v>1509</v>
      </c>
      <c r="D408" s="11" t="s">
        <v>2398</v>
      </c>
      <c r="E408" s="3" t="s">
        <v>2399</v>
      </c>
      <c r="F408" s="3" t="s">
        <v>1584</v>
      </c>
      <c r="G408" s="3" t="s">
        <v>1576</v>
      </c>
      <c r="H408" s="11" t="s">
        <v>121</v>
      </c>
      <c r="I408" s="21">
        <v>-2.2482691774738002</v>
      </c>
      <c r="J408" s="21">
        <v>-49.5080418152153</v>
      </c>
      <c r="K408" s="21" t="s">
        <v>2276</v>
      </c>
      <c r="L408" s="3">
        <v>1996</v>
      </c>
      <c r="M408" s="3">
        <v>1997</v>
      </c>
      <c r="N408" s="3" t="s">
        <v>2276</v>
      </c>
      <c r="O408" s="4" t="s">
        <v>2</v>
      </c>
      <c r="P408" s="5" t="s">
        <v>5187</v>
      </c>
      <c r="Q408" s="3"/>
    </row>
    <row r="409" spans="1:17" ht="38" customHeight="1">
      <c r="A409" s="31">
        <v>84</v>
      </c>
      <c r="B409" s="57" t="s">
        <v>1165</v>
      </c>
      <c r="C409" s="23" t="s">
        <v>1510</v>
      </c>
      <c r="D409" s="11" t="s">
        <v>2398</v>
      </c>
      <c r="E409" s="3" t="s">
        <v>2399</v>
      </c>
      <c r="F409" s="3" t="s">
        <v>1585</v>
      </c>
      <c r="G409" s="3" t="s">
        <v>1576</v>
      </c>
      <c r="H409" s="11" t="s">
        <v>121</v>
      </c>
      <c r="I409" s="21">
        <v>-2.4372263652139798</v>
      </c>
      <c r="J409" s="21">
        <v>-54.708240186849501</v>
      </c>
      <c r="K409" s="21" t="s">
        <v>2276</v>
      </c>
      <c r="L409" s="3">
        <v>1996</v>
      </c>
      <c r="M409" s="3">
        <v>1997</v>
      </c>
      <c r="N409" s="3" t="s">
        <v>2276</v>
      </c>
      <c r="O409" s="4" t="s">
        <v>2</v>
      </c>
      <c r="P409" s="5" t="s">
        <v>5187</v>
      </c>
      <c r="Q409" s="3"/>
    </row>
    <row r="410" spans="1:17" ht="38" customHeight="1">
      <c r="A410" s="31">
        <v>84</v>
      </c>
      <c r="B410" s="57" t="s">
        <v>1165</v>
      </c>
      <c r="C410" s="23" t="s">
        <v>1511</v>
      </c>
      <c r="D410" s="11" t="s">
        <v>2398</v>
      </c>
      <c r="E410" s="3" t="s">
        <v>2399</v>
      </c>
      <c r="F410" s="3" t="s">
        <v>1586</v>
      </c>
      <c r="G410" s="3" t="s">
        <v>1576</v>
      </c>
      <c r="H410" s="11" t="s">
        <v>121</v>
      </c>
      <c r="I410" s="21">
        <v>-1.2964209572181999</v>
      </c>
      <c r="J410" s="21">
        <v>-47.9187843406593</v>
      </c>
      <c r="K410" s="21" t="s">
        <v>2276</v>
      </c>
      <c r="L410" s="3">
        <v>1996</v>
      </c>
      <c r="M410" s="3">
        <v>1997</v>
      </c>
      <c r="N410" s="3" t="s">
        <v>2276</v>
      </c>
      <c r="O410" s="4" t="s">
        <v>2</v>
      </c>
      <c r="P410" s="5" t="s">
        <v>5187</v>
      </c>
      <c r="Q410" s="3"/>
    </row>
    <row r="411" spans="1:17" ht="38" customHeight="1">
      <c r="A411" s="31">
        <v>84</v>
      </c>
      <c r="B411" s="57" t="s">
        <v>1165</v>
      </c>
      <c r="C411" s="23" t="s">
        <v>1512</v>
      </c>
      <c r="D411" s="11" t="s">
        <v>2398</v>
      </c>
      <c r="E411" s="3" t="s">
        <v>2399</v>
      </c>
      <c r="F411" s="3" t="s">
        <v>1587</v>
      </c>
      <c r="G411" s="3" t="s">
        <v>1576</v>
      </c>
      <c r="H411" s="11" t="s">
        <v>121</v>
      </c>
      <c r="I411" s="21">
        <v>-1.51825892927523</v>
      </c>
      <c r="J411" s="21">
        <v>-48.0370235233516</v>
      </c>
      <c r="K411" s="21" t="s">
        <v>2276</v>
      </c>
      <c r="L411" s="3">
        <v>1996</v>
      </c>
      <c r="M411" s="3">
        <v>1997</v>
      </c>
      <c r="N411" s="3" t="s">
        <v>2276</v>
      </c>
      <c r="O411" s="4" t="s">
        <v>2</v>
      </c>
      <c r="P411" s="5" t="s">
        <v>5187</v>
      </c>
      <c r="Q411" s="3"/>
    </row>
    <row r="412" spans="1:17" ht="38" customHeight="1">
      <c r="A412" s="31">
        <v>84</v>
      </c>
      <c r="B412" s="57" t="s">
        <v>1165</v>
      </c>
      <c r="C412" s="23" t="s">
        <v>1513</v>
      </c>
      <c r="D412" s="11" t="s">
        <v>2398</v>
      </c>
      <c r="E412" s="3" t="s">
        <v>2399</v>
      </c>
      <c r="F412" s="3" t="s">
        <v>1588</v>
      </c>
      <c r="G412" s="3" t="s">
        <v>1576</v>
      </c>
      <c r="H412" s="11" t="s">
        <v>121</v>
      </c>
      <c r="I412" s="21">
        <v>-1.20171867626732</v>
      </c>
      <c r="J412" s="21">
        <v>-47.180006507799398</v>
      </c>
      <c r="K412" s="21" t="s">
        <v>2276</v>
      </c>
      <c r="L412" s="3">
        <v>1996</v>
      </c>
      <c r="M412" s="3">
        <v>1997</v>
      </c>
      <c r="N412" s="3" t="s">
        <v>2276</v>
      </c>
      <c r="O412" s="4" t="s">
        <v>2</v>
      </c>
      <c r="P412" s="5" t="s">
        <v>5187</v>
      </c>
      <c r="Q412" s="3"/>
    </row>
    <row r="413" spans="1:17" ht="38" customHeight="1">
      <c r="A413" s="31">
        <v>84</v>
      </c>
      <c r="B413" s="57" t="s">
        <v>1165</v>
      </c>
      <c r="C413" s="23" t="s">
        <v>1514</v>
      </c>
      <c r="D413" s="11" t="s">
        <v>2398</v>
      </c>
      <c r="E413" s="3" t="s">
        <v>2399</v>
      </c>
      <c r="F413" s="3" t="s">
        <v>1589</v>
      </c>
      <c r="G413" s="3" t="s">
        <v>1576</v>
      </c>
      <c r="H413" s="11" t="s">
        <v>121</v>
      </c>
      <c r="I413" s="21">
        <v>-3.0054872830583501</v>
      </c>
      <c r="J413" s="21">
        <v>-47.376126520306698</v>
      </c>
      <c r="K413" s="21" t="s">
        <v>2276</v>
      </c>
      <c r="L413" s="3">
        <v>1996</v>
      </c>
      <c r="M413" s="3">
        <v>1997</v>
      </c>
      <c r="N413" s="3" t="s">
        <v>2276</v>
      </c>
      <c r="O413" s="4" t="s">
        <v>2</v>
      </c>
      <c r="P413" s="5" t="s">
        <v>5187</v>
      </c>
      <c r="Q413" s="3"/>
    </row>
    <row r="414" spans="1:17" ht="38" customHeight="1">
      <c r="A414" s="31">
        <v>84</v>
      </c>
      <c r="B414" s="57" t="s">
        <v>1165</v>
      </c>
      <c r="C414" s="23" t="s">
        <v>1515</v>
      </c>
      <c r="D414" s="11" t="s">
        <v>2398</v>
      </c>
      <c r="E414" s="3" t="s">
        <v>2399</v>
      </c>
      <c r="F414" s="3" t="s">
        <v>1590</v>
      </c>
      <c r="G414" s="3" t="s">
        <v>1576</v>
      </c>
      <c r="H414" s="11" t="s">
        <v>121</v>
      </c>
      <c r="I414" s="21">
        <v>-2.9382717004654499</v>
      </c>
      <c r="J414" s="21">
        <v>-48.950892857142897</v>
      </c>
      <c r="K414" s="21" t="s">
        <v>2276</v>
      </c>
      <c r="L414" s="3">
        <v>1996</v>
      </c>
      <c r="M414" s="3">
        <v>1997</v>
      </c>
      <c r="N414" s="3" t="s">
        <v>2276</v>
      </c>
      <c r="O414" s="4" t="s">
        <v>2</v>
      </c>
      <c r="P414" s="5" t="s">
        <v>5187</v>
      </c>
      <c r="Q414" s="3"/>
    </row>
    <row r="415" spans="1:17" ht="38" customHeight="1">
      <c r="A415" s="31">
        <v>84</v>
      </c>
      <c r="B415" s="57" t="s">
        <v>1165</v>
      </c>
      <c r="C415" s="23" t="s">
        <v>1516</v>
      </c>
      <c r="D415" s="11" t="s">
        <v>2398</v>
      </c>
      <c r="E415" s="3" t="s">
        <v>2399</v>
      </c>
      <c r="F415" s="3" t="s">
        <v>1591</v>
      </c>
      <c r="G415" s="3" t="s">
        <v>1576</v>
      </c>
      <c r="H415" s="11" t="s">
        <v>121</v>
      </c>
      <c r="I415" s="21">
        <v>-3.76600100718727</v>
      </c>
      <c r="J415" s="21">
        <v>-49.677712912087898</v>
      </c>
      <c r="K415" s="21" t="s">
        <v>2276</v>
      </c>
      <c r="L415" s="3">
        <v>1996</v>
      </c>
      <c r="M415" s="3">
        <v>1997</v>
      </c>
      <c r="N415" s="3" t="s">
        <v>2276</v>
      </c>
      <c r="O415" s="4" t="s">
        <v>2</v>
      </c>
      <c r="P415" s="5" t="s">
        <v>5187</v>
      </c>
      <c r="Q415" s="3"/>
    </row>
    <row r="416" spans="1:17" ht="38" customHeight="1">
      <c r="A416" s="31">
        <v>84</v>
      </c>
      <c r="B416" s="57" t="s">
        <v>1165</v>
      </c>
      <c r="C416" s="23" t="s">
        <v>1517</v>
      </c>
      <c r="D416" s="11" t="s">
        <v>2398</v>
      </c>
      <c r="E416" s="3" t="s">
        <v>2399</v>
      </c>
      <c r="F416" s="3" t="s">
        <v>1592</v>
      </c>
      <c r="G416" s="3" t="s">
        <v>1576</v>
      </c>
      <c r="H416" s="11" t="s">
        <v>121</v>
      </c>
      <c r="I416" s="21">
        <v>-3.8440359757502902</v>
      </c>
      <c r="J416" s="21">
        <v>-49.098394758982998</v>
      </c>
      <c r="K416" s="21" t="s">
        <v>2276</v>
      </c>
      <c r="L416" s="3">
        <v>1996</v>
      </c>
      <c r="M416" s="3">
        <v>1997</v>
      </c>
      <c r="N416" s="3" t="s">
        <v>2276</v>
      </c>
      <c r="O416" s="4" t="s">
        <v>2</v>
      </c>
      <c r="P416" s="5" t="s">
        <v>5187</v>
      </c>
      <c r="Q416" s="3"/>
    </row>
    <row r="417" spans="1:17" ht="38" customHeight="1">
      <c r="A417" s="31">
        <v>84</v>
      </c>
      <c r="B417" s="57" t="s">
        <v>1165</v>
      </c>
      <c r="C417" s="23" t="s">
        <v>1518</v>
      </c>
      <c r="D417" s="11" t="s">
        <v>2398</v>
      </c>
      <c r="E417" s="3" t="s">
        <v>2399</v>
      </c>
      <c r="F417" s="3" t="s">
        <v>1593</v>
      </c>
      <c r="G417" s="3" t="s">
        <v>1576</v>
      </c>
      <c r="H417" s="11" t="s">
        <v>121</v>
      </c>
      <c r="I417" s="21">
        <v>-4.4430925275499202</v>
      </c>
      <c r="J417" s="21">
        <v>-49.115378511022598</v>
      </c>
      <c r="K417" s="21" t="s">
        <v>2276</v>
      </c>
      <c r="L417" s="3">
        <v>1996</v>
      </c>
      <c r="M417" s="3">
        <v>1997</v>
      </c>
      <c r="N417" s="3" t="s">
        <v>2276</v>
      </c>
      <c r="O417" s="4" t="s">
        <v>2</v>
      </c>
      <c r="P417" s="5" t="s">
        <v>5187</v>
      </c>
      <c r="Q417" s="3"/>
    </row>
    <row r="418" spans="1:17" ht="38" customHeight="1">
      <c r="A418" s="31">
        <v>84</v>
      </c>
      <c r="B418" s="57" t="s">
        <v>1165</v>
      </c>
      <c r="C418" s="23" t="s">
        <v>1519</v>
      </c>
      <c r="D418" s="11" t="s">
        <v>2398</v>
      </c>
      <c r="E418" s="3" t="s">
        <v>2399</v>
      </c>
      <c r="F418" s="3" t="s">
        <v>1594</v>
      </c>
      <c r="G418" s="3" t="s">
        <v>1576</v>
      </c>
      <c r="H418" s="11" t="s">
        <v>121</v>
      </c>
      <c r="I418" s="21">
        <v>-4.1483536922172499</v>
      </c>
      <c r="J418" s="21">
        <v>-50.221285398199598</v>
      </c>
      <c r="K418" s="21" t="s">
        <v>2276</v>
      </c>
      <c r="L418" s="3">
        <v>1996</v>
      </c>
      <c r="M418" s="3">
        <v>1997</v>
      </c>
      <c r="N418" s="3" t="s">
        <v>2276</v>
      </c>
      <c r="O418" s="4" t="s">
        <v>2</v>
      </c>
      <c r="P418" s="5" t="s">
        <v>5187</v>
      </c>
      <c r="Q418" s="3"/>
    </row>
    <row r="419" spans="1:17" ht="38" customHeight="1">
      <c r="A419" s="31">
        <v>84</v>
      </c>
      <c r="B419" s="57" t="s">
        <v>1165</v>
      </c>
      <c r="C419" s="23" t="s">
        <v>1520</v>
      </c>
      <c r="D419" s="11" t="s">
        <v>2398</v>
      </c>
      <c r="E419" s="3" t="s">
        <v>2399</v>
      </c>
      <c r="F419" s="3" t="s">
        <v>1595</v>
      </c>
      <c r="G419" s="3" t="s">
        <v>1576</v>
      </c>
      <c r="H419" s="11" t="s">
        <v>121</v>
      </c>
      <c r="I419" s="21">
        <v>-5.1314749053399398</v>
      </c>
      <c r="J419" s="21">
        <v>-49.331363271381399</v>
      </c>
      <c r="K419" s="21" t="s">
        <v>2276</v>
      </c>
      <c r="L419" s="3">
        <v>1996</v>
      </c>
      <c r="M419" s="3">
        <v>1997</v>
      </c>
      <c r="N419" s="3" t="s">
        <v>2276</v>
      </c>
      <c r="O419" s="4" t="s">
        <v>2</v>
      </c>
      <c r="P419" s="5" t="s">
        <v>5187</v>
      </c>
      <c r="Q419" s="3"/>
    </row>
    <row r="420" spans="1:17" ht="38" customHeight="1">
      <c r="A420" s="31">
        <v>84</v>
      </c>
      <c r="B420" s="57" t="s">
        <v>1165</v>
      </c>
      <c r="C420" s="23" t="s">
        <v>1521</v>
      </c>
      <c r="D420" s="11" t="s">
        <v>2398</v>
      </c>
      <c r="E420" s="3" t="s">
        <v>2399</v>
      </c>
      <c r="F420" s="3" t="s">
        <v>1596</v>
      </c>
      <c r="G420" s="3" t="s">
        <v>1576</v>
      </c>
      <c r="H420" s="11" t="s">
        <v>121</v>
      </c>
      <c r="I420" s="21">
        <v>-5.3671920713892503</v>
      </c>
      <c r="J420" s="21">
        <v>-49.1262086808891</v>
      </c>
      <c r="K420" s="21" t="s">
        <v>2276</v>
      </c>
      <c r="L420" s="3">
        <v>1996</v>
      </c>
      <c r="M420" s="3">
        <v>1997</v>
      </c>
      <c r="N420" s="3" t="s">
        <v>2276</v>
      </c>
      <c r="O420" s="4" t="s">
        <v>2</v>
      </c>
      <c r="P420" s="5" t="s">
        <v>5187</v>
      </c>
      <c r="Q420" s="3"/>
    </row>
    <row r="421" spans="1:17" ht="38" customHeight="1">
      <c r="A421" s="31">
        <v>84</v>
      </c>
      <c r="B421" s="57" t="s">
        <v>1165</v>
      </c>
      <c r="C421" s="23" t="s">
        <v>1522</v>
      </c>
      <c r="D421" s="11" t="s">
        <v>2398</v>
      </c>
      <c r="E421" s="3" t="s">
        <v>2399</v>
      </c>
      <c r="F421" s="3" t="s">
        <v>1597</v>
      </c>
      <c r="G421" s="3" t="s">
        <v>1576</v>
      </c>
      <c r="H421" s="11" t="s">
        <v>121</v>
      </c>
      <c r="I421" s="21">
        <v>-4.78912783814493</v>
      </c>
      <c r="J421" s="21">
        <v>-48.077477224964703</v>
      </c>
      <c r="K421" s="21" t="s">
        <v>2276</v>
      </c>
      <c r="L421" s="3">
        <v>1996</v>
      </c>
      <c r="M421" s="3">
        <v>1997</v>
      </c>
      <c r="N421" s="3" t="s">
        <v>2276</v>
      </c>
      <c r="O421" s="4" t="s">
        <v>2</v>
      </c>
      <c r="P421" s="5" t="s">
        <v>5187</v>
      </c>
      <c r="Q421" s="3"/>
    </row>
    <row r="422" spans="1:17" ht="38" customHeight="1">
      <c r="A422" s="31">
        <v>84</v>
      </c>
      <c r="B422" s="57" t="s">
        <v>1165</v>
      </c>
      <c r="C422" s="23" t="s">
        <v>1523</v>
      </c>
      <c r="D422" s="11" t="s">
        <v>2398</v>
      </c>
      <c r="E422" s="3" t="s">
        <v>2399</v>
      </c>
      <c r="F422" s="3" t="s">
        <v>1598</v>
      </c>
      <c r="G422" s="3" t="s">
        <v>1576</v>
      </c>
      <c r="H422" s="11" t="s">
        <v>121</v>
      </c>
      <c r="I422" s="21">
        <v>-4.3009790901881901</v>
      </c>
      <c r="J422" s="21">
        <v>-47.5524868857675</v>
      </c>
      <c r="K422" s="21" t="s">
        <v>2276</v>
      </c>
      <c r="L422" s="3">
        <v>1996</v>
      </c>
      <c r="M422" s="3">
        <v>1997</v>
      </c>
      <c r="N422" s="3" t="s">
        <v>2276</v>
      </c>
      <c r="O422" s="4" t="s">
        <v>2</v>
      </c>
      <c r="P422" s="5" t="s">
        <v>5187</v>
      </c>
      <c r="Q422" s="3"/>
    </row>
    <row r="423" spans="1:17" ht="38" customHeight="1">
      <c r="A423" s="31">
        <v>84</v>
      </c>
      <c r="B423" s="57" t="s">
        <v>1165</v>
      </c>
      <c r="C423" s="23" t="s">
        <v>1524</v>
      </c>
      <c r="D423" s="11" t="s">
        <v>2398</v>
      </c>
      <c r="E423" s="3" t="s">
        <v>2399</v>
      </c>
      <c r="F423" s="3" t="s">
        <v>1599</v>
      </c>
      <c r="G423" s="3" t="s">
        <v>1576</v>
      </c>
      <c r="H423" s="11" t="s">
        <v>121</v>
      </c>
      <c r="I423" s="21">
        <v>-4.9366265977531496</v>
      </c>
      <c r="J423" s="21">
        <v>-47.492951126108203</v>
      </c>
      <c r="K423" s="21" t="s">
        <v>2276</v>
      </c>
      <c r="L423" s="3">
        <v>1996</v>
      </c>
      <c r="M423" s="3">
        <v>1997</v>
      </c>
      <c r="N423" s="3" t="s">
        <v>2276</v>
      </c>
      <c r="O423" s="4" t="s">
        <v>2</v>
      </c>
      <c r="P423" s="5" t="s">
        <v>5187</v>
      </c>
      <c r="Q423" s="3"/>
    </row>
    <row r="424" spans="1:17" ht="38" customHeight="1">
      <c r="A424" s="31">
        <v>84</v>
      </c>
      <c r="B424" s="57" t="s">
        <v>1165</v>
      </c>
      <c r="C424" s="23" t="s">
        <v>1525</v>
      </c>
      <c r="D424" s="11" t="s">
        <v>2398</v>
      </c>
      <c r="E424" s="3" t="s">
        <v>2399</v>
      </c>
      <c r="F424" s="3" t="s">
        <v>1600</v>
      </c>
      <c r="G424" s="3" t="s">
        <v>1576</v>
      </c>
      <c r="H424" s="11" t="s">
        <v>121</v>
      </c>
      <c r="I424" s="21">
        <v>-5.5088508851075</v>
      </c>
      <c r="J424" s="21">
        <v>-47.498421433914402</v>
      </c>
      <c r="K424" s="21" t="s">
        <v>2276</v>
      </c>
      <c r="L424" s="3">
        <v>1996</v>
      </c>
      <c r="M424" s="3">
        <v>1997</v>
      </c>
      <c r="N424" s="3" t="s">
        <v>2276</v>
      </c>
      <c r="O424" s="4" t="s">
        <v>2</v>
      </c>
      <c r="P424" s="5" t="s">
        <v>5187</v>
      </c>
      <c r="Q424" s="3"/>
    </row>
    <row r="425" spans="1:17" ht="38" customHeight="1">
      <c r="A425" s="31">
        <v>84</v>
      </c>
      <c r="B425" s="57" t="s">
        <v>1165</v>
      </c>
      <c r="C425" s="23" t="s">
        <v>1526</v>
      </c>
      <c r="D425" s="11" t="s">
        <v>2398</v>
      </c>
      <c r="E425" s="3" t="s">
        <v>2399</v>
      </c>
      <c r="F425" s="3" t="s">
        <v>1601</v>
      </c>
      <c r="G425" s="3" t="s">
        <v>1576</v>
      </c>
      <c r="H425" s="11" t="s">
        <v>121</v>
      </c>
      <c r="I425" s="21">
        <v>-7.1997800630427999</v>
      </c>
      <c r="J425" s="21">
        <v>-48.207763697865303</v>
      </c>
      <c r="K425" s="21" t="s">
        <v>2276</v>
      </c>
      <c r="L425" s="3">
        <v>1996</v>
      </c>
      <c r="M425" s="3">
        <v>1997</v>
      </c>
      <c r="N425" s="3" t="s">
        <v>2276</v>
      </c>
      <c r="O425" s="4" t="s">
        <v>2</v>
      </c>
      <c r="P425" s="5" t="s">
        <v>5187</v>
      </c>
      <c r="Q425" s="3"/>
    </row>
    <row r="426" spans="1:17" ht="38" customHeight="1">
      <c r="A426" s="31">
        <v>84</v>
      </c>
      <c r="B426" s="57" t="s">
        <v>1165</v>
      </c>
      <c r="C426" s="23" t="s">
        <v>1527</v>
      </c>
      <c r="D426" s="11" t="s">
        <v>2398</v>
      </c>
      <c r="E426" s="3" t="s">
        <v>2399</v>
      </c>
      <c r="F426" s="3" t="s">
        <v>1602</v>
      </c>
      <c r="G426" s="3" t="s">
        <v>1576</v>
      </c>
      <c r="H426" s="11" t="s">
        <v>121</v>
      </c>
      <c r="I426" s="21">
        <v>-8.0390507431143892</v>
      </c>
      <c r="J426" s="21">
        <v>-50.032178260396499</v>
      </c>
      <c r="K426" s="21" t="s">
        <v>2276</v>
      </c>
      <c r="L426" s="3">
        <v>1996</v>
      </c>
      <c r="M426" s="3">
        <v>1997</v>
      </c>
      <c r="N426" s="3" t="s">
        <v>2276</v>
      </c>
      <c r="O426" s="4" t="s">
        <v>2</v>
      </c>
      <c r="P426" s="5" t="s">
        <v>5187</v>
      </c>
      <c r="Q426" s="3"/>
    </row>
    <row r="427" spans="1:17" ht="38" customHeight="1">
      <c r="A427" s="31">
        <v>84</v>
      </c>
      <c r="B427" s="57" t="s">
        <v>1165</v>
      </c>
      <c r="C427" s="23" t="s">
        <v>1528</v>
      </c>
      <c r="D427" s="11" t="s">
        <v>2398</v>
      </c>
      <c r="E427" s="3" t="s">
        <v>2399</v>
      </c>
      <c r="F427" s="3" t="s">
        <v>1603</v>
      </c>
      <c r="G427" s="3" t="s">
        <v>1576</v>
      </c>
      <c r="H427" s="11" t="s">
        <v>121</v>
      </c>
      <c r="I427" s="21">
        <v>-3.7237356457542101</v>
      </c>
      <c r="J427" s="21">
        <v>-53.740427137350999</v>
      </c>
      <c r="K427" s="21" t="s">
        <v>2276</v>
      </c>
      <c r="L427" s="3">
        <v>1996</v>
      </c>
      <c r="M427" s="3">
        <v>1997</v>
      </c>
      <c r="N427" s="3" t="s">
        <v>2276</v>
      </c>
      <c r="O427" s="4" t="s">
        <v>2</v>
      </c>
      <c r="P427" s="5" t="s">
        <v>5187</v>
      </c>
      <c r="Q427" s="3"/>
    </row>
    <row r="428" spans="1:17" ht="38" customHeight="1">
      <c r="A428" s="31">
        <v>84</v>
      </c>
      <c r="B428" s="57" t="s">
        <v>1165</v>
      </c>
      <c r="C428" s="23" t="s">
        <v>1529</v>
      </c>
      <c r="D428" s="11" t="s">
        <v>2398</v>
      </c>
      <c r="E428" s="3" t="s">
        <v>2399</v>
      </c>
      <c r="F428" s="3" t="s">
        <v>1604</v>
      </c>
      <c r="G428" s="3" t="s">
        <v>1576</v>
      </c>
      <c r="H428" s="11" t="s">
        <v>121</v>
      </c>
      <c r="I428" s="21">
        <v>-3.2038159402087598</v>
      </c>
      <c r="J428" s="21">
        <v>-52.220773663445001</v>
      </c>
      <c r="K428" s="21" t="s">
        <v>2276</v>
      </c>
      <c r="L428" s="3">
        <v>1996</v>
      </c>
      <c r="M428" s="3">
        <v>1997</v>
      </c>
      <c r="N428" s="3" t="s">
        <v>2276</v>
      </c>
      <c r="O428" s="4" t="s">
        <v>2</v>
      </c>
      <c r="P428" s="5" t="s">
        <v>5187</v>
      </c>
      <c r="Q428" s="3"/>
    </row>
    <row r="429" spans="1:17" ht="38" customHeight="1">
      <c r="A429" s="31">
        <v>84</v>
      </c>
      <c r="B429" s="57" t="s">
        <v>1165</v>
      </c>
      <c r="C429" s="23" t="s">
        <v>1530</v>
      </c>
      <c r="D429" s="11" t="s">
        <v>2398</v>
      </c>
      <c r="E429" s="3" t="s">
        <v>2399</v>
      </c>
      <c r="F429" s="3" t="s">
        <v>1605</v>
      </c>
      <c r="G429" s="3" t="s">
        <v>1576</v>
      </c>
      <c r="H429" s="11" t="s">
        <v>121</v>
      </c>
      <c r="I429" s="21">
        <v>-3.0807614927548701</v>
      </c>
      <c r="J429" s="21">
        <v>-60.005573770002499</v>
      </c>
      <c r="K429" s="21" t="s">
        <v>2276</v>
      </c>
      <c r="L429" s="3">
        <v>1996</v>
      </c>
      <c r="M429" s="3">
        <v>1997</v>
      </c>
      <c r="N429" s="3" t="s">
        <v>2276</v>
      </c>
      <c r="O429" s="4" t="s">
        <v>2</v>
      </c>
      <c r="P429" s="5" t="s">
        <v>5187</v>
      </c>
      <c r="Q429" s="3"/>
    </row>
    <row r="430" spans="1:17" ht="38" customHeight="1">
      <c r="A430" s="31">
        <v>84</v>
      </c>
      <c r="B430" s="57" t="s">
        <v>1165</v>
      </c>
      <c r="C430" s="23" t="s">
        <v>1531</v>
      </c>
      <c r="D430" s="11" t="s">
        <v>2398</v>
      </c>
      <c r="E430" s="3" t="s">
        <v>2399</v>
      </c>
      <c r="F430" s="3" t="s">
        <v>1606</v>
      </c>
      <c r="G430" s="3" t="s">
        <v>1576</v>
      </c>
      <c r="H430" s="11" t="s">
        <v>121</v>
      </c>
      <c r="I430" s="21">
        <v>-3.1271254676765499</v>
      </c>
      <c r="J430" s="21">
        <v>-58.435247861486097</v>
      </c>
      <c r="K430" s="21" t="s">
        <v>2276</v>
      </c>
      <c r="L430" s="3">
        <v>1996</v>
      </c>
      <c r="M430" s="3">
        <v>1997</v>
      </c>
      <c r="N430" s="3" t="s">
        <v>2276</v>
      </c>
      <c r="O430" s="4" t="s">
        <v>2</v>
      </c>
      <c r="P430" s="5" t="s">
        <v>5187</v>
      </c>
      <c r="Q430" s="3"/>
    </row>
    <row r="431" spans="1:17" ht="38" customHeight="1">
      <c r="A431" s="31">
        <v>84</v>
      </c>
      <c r="B431" s="57" t="s">
        <v>1165</v>
      </c>
      <c r="C431" s="23" t="s">
        <v>1532</v>
      </c>
      <c r="D431" s="11" t="s">
        <v>2398</v>
      </c>
      <c r="E431" s="3" t="s">
        <v>2399</v>
      </c>
      <c r="F431" s="3" t="s">
        <v>1607</v>
      </c>
      <c r="G431" s="3" t="s">
        <v>1576</v>
      </c>
      <c r="H431" s="11" t="s">
        <v>121</v>
      </c>
      <c r="I431" s="21">
        <v>-5.0200964012498401</v>
      </c>
      <c r="J431" s="21">
        <v>-56.183806147974103</v>
      </c>
      <c r="K431" s="21" t="s">
        <v>2276</v>
      </c>
      <c r="L431" s="3">
        <v>1996</v>
      </c>
      <c r="M431" s="3">
        <v>1997</v>
      </c>
      <c r="N431" s="3" t="s">
        <v>2276</v>
      </c>
      <c r="O431" s="4" t="s">
        <v>2</v>
      </c>
      <c r="P431" s="5" t="s">
        <v>5187</v>
      </c>
      <c r="Q431" s="3"/>
    </row>
    <row r="432" spans="1:17" ht="38" customHeight="1">
      <c r="A432" s="31">
        <v>84</v>
      </c>
      <c r="B432" s="57" t="s">
        <v>1165</v>
      </c>
      <c r="C432" s="23" t="s">
        <v>1533</v>
      </c>
      <c r="D432" s="11" t="s">
        <v>2398</v>
      </c>
      <c r="E432" s="3" t="s">
        <v>2399</v>
      </c>
      <c r="F432" s="3" t="s">
        <v>1608</v>
      </c>
      <c r="G432" s="3" t="s">
        <v>1576</v>
      </c>
      <c r="H432" s="11" t="s">
        <v>121</v>
      </c>
      <c r="I432" s="21">
        <v>-7.0570183231481796</v>
      </c>
      <c r="J432" s="21">
        <v>-55.408612759063502</v>
      </c>
      <c r="K432" s="21" t="s">
        <v>2276</v>
      </c>
      <c r="L432" s="3">
        <v>1996</v>
      </c>
      <c r="M432" s="3">
        <v>1997</v>
      </c>
      <c r="N432" s="3" t="s">
        <v>2276</v>
      </c>
      <c r="O432" s="4" t="s">
        <v>2</v>
      </c>
      <c r="P432" s="5" t="s">
        <v>5187</v>
      </c>
      <c r="Q432" s="3"/>
    </row>
    <row r="433" spans="1:17" ht="38" customHeight="1">
      <c r="A433" s="31">
        <v>84</v>
      </c>
      <c r="B433" s="57" t="s">
        <v>1165</v>
      </c>
      <c r="C433" s="23" t="s">
        <v>1534</v>
      </c>
      <c r="D433" s="11" t="s">
        <v>2398</v>
      </c>
      <c r="E433" s="3" t="s">
        <v>2399</v>
      </c>
      <c r="F433" s="3" t="s">
        <v>1609</v>
      </c>
      <c r="G433" s="3" t="s">
        <v>1576</v>
      </c>
      <c r="H433" s="11" t="s">
        <v>121</v>
      </c>
      <c r="I433" s="21">
        <v>-7.5156206407053601</v>
      </c>
      <c r="J433" s="21">
        <v>-63.029073241371201</v>
      </c>
      <c r="K433" s="21" t="s">
        <v>2276</v>
      </c>
      <c r="L433" s="3">
        <v>1996</v>
      </c>
      <c r="M433" s="3">
        <v>1997</v>
      </c>
      <c r="N433" s="3" t="s">
        <v>2276</v>
      </c>
      <c r="O433" s="4" t="s">
        <v>2</v>
      </c>
      <c r="P433" s="5" t="s">
        <v>5187</v>
      </c>
      <c r="Q433" s="3"/>
    </row>
    <row r="434" spans="1:17" ht="38" customHeight="1">
      <c r="A434" s="31">
        <v>84</v>
      </c>
      <c r="B434" s="57" t="s">
        <v>1165</v>
      </c>
      <c r="C434" s="23" t="s">
        <v>1535</v>
      </c>
      <c r="D434" s="11" t="s">
        <v>2398</v>
      </c>
      <c r="E434" s="3" t="s">
        <v>2399</v>
      </c>
      <c r="F434" s="3" t="s">
        <v>1610</v>
      </c>
      <c r="G434" s="3" t="s">
        <v>1576</v>
      </c>
      <c r="H434" s="11" t="s">
        <v>121</v>
      </c>
      <c r="I434" s="21">
        <v>-10.153283488015999</v>
      </c>
      <c r="J434" s="21">
        <v>-67.738495570591397</v>
      </c>
      <c r="K434" s="21" t="s">
        <v>2276</v>
      </c>
      <c r="L434" s="3">
        <v>1996</v>
      </c>
      <c r="M434" s="3">
        <v>1997</v>
      </c>
      <c r="N434" s="3" t="s">
        <v>2276</v>
      </c>
      <c r="O434" s="4" t="s">
        <v>2</v>
      </c>
      <c r="P434" s="5" t="s">
        <v>5187</v>
      </c>
      <c r="Q434" s="3"/>
    </row>
    <row r="435" spans="1:17" ht="38" customHeight="1">
      <c r="A435" s="31">
        <v>84</v>
      </c>
      <c r="B435" s="57" t="s">
        <v>1165</v>
      </c>
      <c r="C435" s="23" t="s">
        <v>1536</v>
      </c>
      <c r="D435" s="11" t="s">
        <v>2398</v>
      </c>
      <c r="E435" s="3" t="s">
        <v>2399</v>
      </c>
      <c r="F435" s="3" t="s">
        <v>1611</v>
      </c>
      <c r="G435" s="3" t="s">
        <v>1576</v>
      </c>
      <c r="H435" s="11" t="s">
        <v>121</v>
      </c>
      <c r="I435" s="21">
        <v>-10.805865805514401</v>
      </c>
      <c r="J435" s="21">
        <v>-65.310293347799202</v>
      </c>
      <c r="K435" s="21" t="s">
        <v>2276</v>
      </c>
      <c r="L435" s="3">
        <v>1996</v>
      </c>
      <c r="M435" s="3">
        <v>1997</v>
      </c>
      <c r="N435" s="3" t="s">
        <v>2276</v>
      </c>
      <c r="O435" s="4" t="s">
        <v>2</v>
      </c>
      <c r="P435" s="5" t="s">
        <v>5187</v>
      </c>
      <c r="Q435" s="3"/>
    </row>
    <row r="436" spans="1:17" ht="38" customHeight="1">
      <c r="A436" s="31">
        <v>84</v>
      </c>
      <c r="B436" s="57" t="s">
        <v>1165</v>
      </c>
      <c r="C436" s="23" t="s">
        <v>1537</v>
      </c>
      <c r="D436" s="11" t="s">
        <v>2398</v>
      </c>
      <c r="E436" s="3" t="s">
        <v>2399</v>
      </c>
      <c r="F436" s="3" t="s">
        <v>1612</v>
      </c>
      <c r="G436" s="3" t="s">
        <v>1576</v>
      </c>
      <c r="H436" s="11" t="s">
        <v>121</v>
      </c>
      <c r="I436" s="21">
        <v>-14.5368254301712</v>
      </c>
      <c r="J436" s="21">
        <v>-59.537453425076599</v>
      </c>
      <c r="K436" s="21" t="s">
        <v>2276</v>
      </c>
      <c r="L436" s="3">
        <v>1996</v>
      </c>
      <c r="M436" s="3">
        <v>1997</v>
      </c>
      <c r="N436" s="3" t="s">
        <v>2276</v>
      </c>
      <c r="O436" s="4" t="s">
        <v>2</v>
      </c>
      <c r="P436" s="5" t="s">
        <v>5187</v>
      </c>
      <c r="Q436" s="3"/>
    </row>
    <row r="437" spans="1:17" ht="38" customHeight="1">
      <c r="A437" s="31">
        <v>84</v>
      </c>
      <c r="B437" s="57" t="s">
        <v>1165</v>
      </c>
      <c r="C437" s="23" t="s">
        <v>1538</v>
      </c>
      <c r="D437" s="11" t="s">
        <v>2398</v>
      </c>
      <c r="E437" s="3" t="s">
        <v>2399</v>
      </c>
      <c r="F437" s="3" t="s">
        <v>1613</v>
      </c>
      <c r="G437" s="3" t="s">
        <v>1576</v>
      </c>
      <c r="H437" s="11" t="s">
        <v>121</v>
      </c>
      <c r="I437" s="21">
        <v>-11.4258469281459</v>
      </c>
      <c r="J437" s="21">
        <v>-58.769399713254003</v>
      </c>
      <c r="K437" s="21" t="s">
        <v>2276</v>
      </c>
      <c r="L437" s="3">
        <v>1996</v>
      </c>
      <c r="M437" s="3">
        <v>1997</v>
      </c>
      <c r="N437" s="3" t="s">
        <v>2276</v>
      </c>
      <c r="O437" s="4" t="s">
        <v>2</v>
      </c>
      <c r="P437" s="5" t="s">
        <v>5187</v>
      </c>
      <c r="Q437" s="3"/>
    </row>
    <row r="438" spans="1:17" ht="38" customHeight="1">
      <c r="A438" s="31">
        <v>84</v>
      </c>
      <c r="B438" s="57" t="s">
        <v>1165</v>
      </c>
      <c r="C438" s="23" t="s">
        <v>1539</v>
      </c>
      <c r="D438" s="11" t="s">
        <v>2398</v>
      </c>
      <c r="E438" s="3" t="s">
        <v>2399</v>
      </c>
      <c r="F438" s="3" t="s">
        <v>1614</v>
      </c>
      <c r="G438" s="3" t="s">
        <v>1576</v>
      </c>
      <c r="H438" s="11" t="s">
        <v>121</v>
      </c>
      <c r="I438" s="21">
        <v>-10.395011634998401</v>
      </c>
      <c r="J438" s="21">
        <v>-57.7149674224775</v>
      </c>
      <c r="K438" s="21" t="s">
        <v>2276</v>
      </c>
      <c r="L438" s="3">
        <v>1996</v>
      </c>
      <c r="M438" s="3">
        <v>1997</v>
      </c>
      <c r="N438" s="3" t="s">
        <v>2276</v>
      </c>
      <c r="O438" s="4" t="s">
        <v>2</v>
      </c>
      <c r="P438" s="5" t="s">
        <v>5187</v>
      </c>
      <c r="Q438" s="3"/>
    </row>
    <row r="439" spans="1:17" ht="38" customHeight="1">
      <c r="A439" s="31">
        <v>84</v>
      </c>
      <c r="B439" s="57" t="s">
        <v>1165</v>
      </c>
      <c r="C439" s="23" t="s">
        <v>1540</v>
      </c>
      <c r="D439" s="11" t="s">
        <v>2398</v>
      </c>
      <c r="E439" s="3" t="s">
        <v>2399</v>
      </c>
      <c r="F439" s="3" t="s">
        <v>1615</v>
      </c>
      <c r="G439" s="3" t="s">
        <v>1576</v>
      </c>
      <c r="H439" s="11" t="s">
        <v>121</v>
      </c>
      <c r="I439" s="21">
        <v>-10.334680208078399</v>
      </c>
      <c r="J439" s="21">
        <v>-58.492365181673598</v>
      </c>
      <c r="K439" s="21" t="s">
        <v>2276</v>
      </c>
      <c r="L439" s="3">
        <v>1996</v>
      </c>
      <c r="M439" s="3">
        <v>1997</v>
      </c>
      <c r="N439" s="3" t="s">
        <v>2276</v>
      </c>
      <c r="O439" s="4" t="s">
        <v>2</v>
      </c>
      <c r="P439" s="5" t="s">
        <v>5187</v>
      </c>
      <c r="Q439" s="3"/>
    </row>
    <row r="440" spans="1:17" ht="38" customHeight="1">
      <c r="A440" s="31">
        <v>84</v>
      </c>
      <c r="B440" s="57" t="s">
        <v>1165</v>
      </c>
      <c r="C440" s="23" t="s">
        <v>1541</v>
      </c>
      <c r="D440" s="11" t="s">
        <v>2398</v>
      </c>
      <c r="E440" s="3" t="s">
        <v>2399</v>
      </c>
      <c r="F440" s="3" t="s">
        <v>1616</v>
      </c>
      <c r="G440" s="3" t="s">
        <v>1576</v>
      </c>
      <c r="H440" s="11" t="s">
        <v>121</v>
      </c>
      <c r="I440" s="21">
        <v>-10.3186462375398</v>
      </c>
      <c r="J440" s="21">
        <v>-59.347625680520501</v>
      </c>
      <c r="K440" s="21" t="s">
        <v>2276</v>
      </c>
      <c r="L440" s="3">
        <v>1996</v>
      </c>
      <c r="M440" s="3">
        <v>1997</v>
      </c>
      <c r="N440" s="3" t="s">
        <v>2276</v>
      </c>
      <c r="O440" s="4" t="s">
        <v>2</v>
      </c>
      <c r="P440" s="5" t="s">
        <v>5187</v>
      </c>
      <c r="Q440" s="3"/>
    </row>
    <row r="441" spans="1:17" ht="38" customHeight="1">
      <c r="A441" s="31">
        <v>84</v>
      </c>
      <c r="B441" s="57" t="s">
        <v>1165</v>
      </c>
      <c r="C441" s="23" t="s">
        <v>1542</v>
      </c>
      <c r="D441" s="11" t="s">
        <v>2398</v>
      </c>
      <c r="E441" s="3" t="s">
        <v>2399</v>
      </c>
      <c r="F441" s="3" t="s">
        <v>1617</v>
      </c>
      <c r="G441" s="3" t="s">
        <v>1576</v>
      </c>
      <c r="H441" s="11" t="s">
        <v>121</v>
      </c>
      <c r="I441" s="21">
        <v>-9.8403113973094403</v>
      </c>
      <c r="J441" s="21">
        <v>-56.069971871366597</v>
      </c>
      <c r="K441" s="21" t="s">
        <v>2276</v>
      </c>
      <c r="L441" s="3">
        <v>1996</v>
      </c>
      <c r="M441" s="3">
        <v>1997</v>
      </c>
      <c r="N441" s="3" t="s">
        <v>2276</v>
      </c>
      <c r="O441" s="4" t="s">
        <v>2</v>
      </c>
      <c r="P441" s="5" t="s">
        <v>5187</v>
      </c>
      <c r="Q441" s="3"/>
    </row>
    <row r="442" spans="1:17" ht="38" customHeight="1">
      <c r="A442" s="31">
        <v>84</v>
      </c>
      <c r="B442" s="57" t="s">
        <v>1165</v>
      </c>
      <c r="C442" s="23" t="s">
        <v>1543</v>
      </c>
      <c r="D442" s="11" t="s">
        <v>2398</v>
      </c>
      <c r="E442" s="3" t="s">
        <v>2399</v>
      </c>
      <c r="F442" s="3" t="s">
        <v>1618</v>
      </c>
      <c r="G442" s="3" t="s">
        <v>1576</v>
      </c>
      <c r="H442" s="11" t="s">
        <v>121</v>
      </c>
      <c r="I442" s="21">
        <v>-9.9480615800158905</v>
      </c>
      <c r="J442" s="21">
        <v>-54.909098553009102</v>
      </c>
      <c r="K442" s="21" t="s">
        <v>2276</v>
      </c>
      <c r="L442" s="3">
        <v>1996</v>
      </c>
      <c r="M442" s="3">
        <v>1997</v>
      </c>
      <c r="N442" s="3" t="s">
        <v>2276</v>
      </c>
      <c r="O442" s="4" t="s">
        <v>2</v>
      </c>
      <c r="P442" s="5" t="s">
        <v>5187</v>
      </c>
      <c r="Q442" s="3"/>
    </row>
    <row r="443" spans="1:17" ht="38" customHeight="1">
      <c r="A443" s="31">
        <v>84</v>
      </c>
      <c r="B443" s="57" t="s">
        <v>1165</v>
      </c>
      <c r="C443" s="23" t="s">
        <v>1544</v>
      </c>
      <c r="D443" s="11" t="s">
        <v>2398</v>
      </c>
      <c r="E443" s="3" t="s">
        <v>2399</v>
      </c>
      <c r="F443" s="3" t="s">
        <v>1619</v>
      </c>
      <c r="G443" s="3" t="s">
        <v>1576</v>
      </c>
      <c r="H443" s="11" t="s">
        <v>121</v>
      </c>
      <c r="I443" s="21">
        <v>-10.2287312756744</v>
      </c>
      <c r="J443" s="21">
        <v>-54.985097013777199</v>
      </c>
      <c r="K443" s="21" t="s">
        <v>2276</v>
      </c>
      <c r="L443" s="3">
        <v>1996</v>
      </c>
      <c r="M443" s="3">
        <v>1997</v>
      </c>
      <c r="N443" s="3" t="s">
        <v>2276</v>
      </c>
      <c r="O443" s="4" t="s">
        <v>2</v>
      </c>
      <c r="P443" s="5" t="s">
        <v>5187</v>
      </c>
      <c r="Q443" s="3"/>
    </row>
    <row r="444" spans="1:17" ht="38" customHeight="1">
      <c r="A444" s="31">
        <v>84</v>
      </c>
      <c r="B444" s="57" t="s">
        <v>1165</v>
      </c>
      <c r="C444" s="23" t="s">
        <v>1545</v>
      </c>
      <c r="D444" s="11" t="s">
        <v>2398</v>
      </c>
      <c r="E444" s="3" t="s">
        <v>2399</v>
      </c>
      <c r="F444" s="3" t="s">
        <v>1620</v>
      </c>
      <c r="G444" s="3" t="s">
        <v>1576</v>
      </c>
      <c r="H444" s="11" t="s">
        <v>121</v>
      </c>
      <c r="I444" s="21">
        <v>-13.8243217062452</v>
      </c>
      <c r="J444" s="21">
        <v>-56.081663107690602</v>
      </c>
      <c r="K444" s="21" t="s">
        <v>2276</v>
      </c>
      <c r="L444" s="3">
        <v>1996</v>
      </c>
      <c r="M444" s="3">
        <v>1997</v>
      </c>
      <c r="N444" s="3" t="s">
        <v>2276</v>
      </c>
      <c r="O444" s="4" t="s">
        <v>2</v>
      </c>
      <c r="P444" s="5" t="s">
        <v>5187</v>
      </c>
      <c r="Q444" s="3"/>
    </row>
    <row r="445" spans="1:17" ht="38" customHeight="1">
      <c r="A445" s="31">
        <v>84</v>
      </c>
      <c r="B445" s="57" t="s">
        <v>1165</v>
      </c>
      <c r="C445" s="23" t="s">
        <v>1546</v>
      </c>
      <c r="D445" s="11" t="s">
        <v>2398</v>
      </c>
      <c r="E445" s="3" t="s">
        <v>2399</v>
      </c>
      <c r="F445" s="3" t="s">
        <v>1621</v>
      </c>
      <c r="G445" s="3" t="s">
        <v>1576</v>
      </c>
      <c r="H445" s="11" t="s">
        <v>121</v>
      </c>
      <c r="I445" s="21">
        <v>-12.5441722567155</v>
      </c>
      <c r="J445" s="21">
        <v>-55.722527472527503</v>
      </c>
      <c r="K445" s="21" t="s">
        <v>2276</v>
      </c>
      <c r="L445" s="3">
        <v>1996</v>
      </c>
      <c r="M445" s="3">
        <v>1997</v>
      </c>
      <c r="N445" s="3" t="s">
        <v>2276</v>
      </c>
      <c r="O445" s="4" t="s">
        <v>2</v>
      </c>
      <c r="P445" s="5" t="s">
        <v>5187</v>
      </c>
      <c r="Q445" s="3"/>
    </row>
    <row r="446" spans="1:17" ht="38" customHeight="1">
      <c r="A446" s="31">
        <v>84</v>
      </c>
      <c r="B446" s="57" t="s">
        <v>1165</v>
      </c>
      <c r="C446" s="23" t="s">
        <v>1547</v>
      </c>
      <c r="D446" s="11" t="s">
        <v>2398</v>
      </c>
      <c r="E446" s="3" t="s">
        <v>2399</v>
      </c>
      <c r="F446" s="3" t="s">
        <v>1622</v>
      </c>
      <c r="G446" s="3" t="s">
        <v>1576</v>
      </c>
      <c r="H446" s="11" t="s">
        <v>121</v>
      </c>
      <c r="I446" s="21">
        <v>-12.2866038164908</v>
      </c>
      <c r="J446" s="21">
        <v>-55.296703296703299</v>
      </c>
      <c r="K446" s="21" t="s">
        <v>2276</v>
      </c>
      <c r="L446" s="3">
        <v>1996</v>
      </c>
      <c r="M446" s="3">
        <v>1997</v>
      </c>
      <c r="N446" s="3" t="s">
        <v>2276</v>
      </c>
      <c r="O446" s="4" t="s">
        <v>2</v>
      </c>
      <c r="P446" s="5" t="s">
        <v>5187</v>
      </c>
      <c r="Q446" s="3"/>
    </row>
    <row r="447" spans="1:17" ht="38" customHeight="1">
      <c r="A447" s="31">
        <v>84</v>
      </c>
      <c r="B447" s="57" t="s">
        <v>1165</v>
      </c>
      <c r="C447" s="23" t="s">
        <v>1548</v>
      </c>
      <c r="D447" s="11" t="s">
        <v>2398</v>
      </c>
      <c r="E447" s="3" t="s">
        <v>2399</v>
      </c>
      <c r="F447" s="3" t="s">
        <v>1623</v>
      </c>
      <c r="G447" s="3" t="s">
        <v>1576</v>
      </c>
      <c r="H447" s="11" t="s">
        <v>121</v>
      </c>
      <c r="I447" s="21">
        <v>-12.371160660934899</v>
      </c>
      <c r="J447" s="21">
        <v>-54.931403700166797</v>
      </c>
      <c r="K447" s="21" t="s">
        <v>2276</v>
      </c>
      <c r="L447" s="3">
        <v>1996</v>
      </c>
      <c r="M447" s="3">
        <v>1997</v>
      </c>
      <c r="N447" s="3" t="s">
        <v>2276</v>
      </c>
      <c r="O447" s="4" t="s">
        <v>2</v>
      </c>
      <c r="P447" s="5" t="s">
        <v>5187</v>
      </c>
      <c r="Q447" s="3"/>
    </row>
    <row r="448" spans="1:17" ht="38" customHeight="1">
      <c r="A448" s="31">
        <v>84</v>
      </c>
      <c r="B448" s="57" t="s">
        <v>1165</v>
      </c>
      <c r="C448" s="23" t="s">
        <v>1549</v>
      </c>
      <c r="D448" s="11" t="s">
        <v>2398</v>
      </c>
      <c r="E448" s="3" t="s">
        <v>2399</v>
      </c>
      <c r="F448" s="3" t="s">
        <v>1624</v>
      </c>
      <c r="G448" s="3" t="s">
        <v>1576</v>
      </c>
      <c r="H448" s="11" t="s">
        <v>121</v>
      </c>
      <c r="I448" s="21">
        <v>-11.8499455484011</v>
      </c>
      <c r="J448" s="21">
        <v>-55.514951993756299</v>
      </c>
      <c r="K448" s="21" t="s">
        <v>2276</v>
      </c>
      <c r="L448" s="3">
        <v>1996</v>
      </c>
      <c r="M448" s="3">
        <v>1997</v>
      </c>
      <c r="N448" s="3" t="s">
        <v>2276</v>
      </c>
      <c r="O448" s="4" t="s">
        <v>2</v>
      </c>
      <c r="P448" s="5" t="s">
        <v>5187</v>
      </c>
      <c r="Q448" s="3"/>
    </row>
    <row r="449" spans="1:17" ht="38" customHeight="1">
      <c r="A449" s="31">
        <v>84</v>
      </c>
      <c r="B449" s="57" t="s">
        <v>1165</v>
      </c>
      <c r="C449" s="23" t="s">
        <v>1550</v>
      </c>
      <c r="D449" s="11" t="s">
        <v>2398</v>
      </c>
      <c r="E449" s="3" t="s">
        <v>2399</v>
      </c>
      <c r="F449" s="3" t="s">
        <v>1625</v>
      </c>
      <c r="G449" s="3" t="s">
        <v>1576</v>
      </c>
      <c r="H449" s="11" t="s">
        <v>121</v>
      </c>
      <c r="I449" s="21">
        <v>-11.967018425737599</v>
      </c>
      <c r="J449" s="21">
        <v>-55.279947465830404</v>
      </c>
      <c r="K449" s="21" t="s">
        <v>2276</v>
      </c>
      <c r="L449" s="3">
        <v>1996</v>
      </c>
      <c r="M449" s="3">
        <v>1997</v>
      </c>
      <c r="N449" s="3" t="s">
        <v>2276</v>
      </c>
      <c r="O449" s="4" t="s">
        <v>2</v>
      </c>
      <c r="P449" s="5" t="s">
        <v>5187</v>
      </c>
      <c r="Q449" s="3"/>
    </row>
    <row r="450" spans="1:17" ht="38" customHeight="1">
      <c r="A450" s="31">
        <v>84</v>
      </c>
      <c r="B450" s="57" t="s">
        <v>1165</v>
      </c>
      <c r="C450" s="23" t="s">
        <v>1551</v>
      </c>
      <c r="D450" s="11" t="s">
        <v>2398</v>
      </c>
      <c r="E450" s="3" t="s">
        <v>2399</v>
      </c>
      <c r="F450" s="3" t="s">
        <v>1626</v>
      </c>
      <c r="G450" s="3" t="s">
        <v>1576</v>
      </c>
      <c r="H450" s="11" t="s">
        <v>121</v>
      </c>
      <c r="I450" s="21">
        <v>-11.508886844151199</v>
      </c>
      <c r="J450" s="21">
        <v>-54.879636974837297</v>
      </c>
      <c r="K450" s="21" t="s">
        <v>2276</v>
      </c>
      <c r="L450" s="3">
        <v>1996</v>
      </c>
      <c r="M450" s="3">
        <v>1997</v>
      </c>
      <c r="N450" s="3" t="s">
        <v>2276</v>
      </c>
      <c r="O450" s="4" t="s">
        <v>2</v>
      </c>
      <c r="P450" s="5" t="s">
        <v>5187</v>
      </c>
      <c r="Q450" s="3"/>
    </row>
    <row r="451" spans="1:17" ht="38" customHeight="1">
      <c r="A451" s="31">
        <v>84</v>
      </c>
      <c r="B451" s="57" t="s">
        <v>1165</v>
      </c>
      <c r="C451" s="23" t="s">
        <v>1552</v>
      </c>
      <c r="D451" s="11" t="s">
        <v>2398</v>
      </c>
      <c r="E451" s="3" t="s">
        <v>2399</v>
      </c>
      <c r="F451" s="3" t="s">
        <v>1627</v>
      </c>
      <c r="G451" s="3" t="s">
        <v>1576</v>
      </c>
      <c r="H451" s="11" t="s">
        <v>121</v>
      </c>
      <c r="I451" s="21">
        <v>-11.534666501908699</v>
      </c>
      <c r="J451" s="21">
        <v>-54.366420145238401</v>
      </c>
      <c r="K451" s="21" t="s">
        <v>2276</v>
      </c>
      <c r="L451" s="3">
        <v>1996</v>
      </c>
      <c r="M451" s="3">
        <v>1997</v>
      </c>
      <c r="N451" s="3" t="s">
        <v>2276</v>
      </c>
      <c r="O451" s="4" t="s">
        <v>2</v>
      </c>
      <c r="P451" s="5" t="s">
        <v>5187</v>
      </c>
      <c r="Q451" s="3"/>
    </row>
    <row r="452" spans="1:17" ht="38" customHeight="1">
      <c r="A452" s="31">
        <v>84</v>
      </c>
      <c r="B452" s="57" t="s">
        <v>1165</v>
      </c>
      <c r="C452" s="23" t="s">
        <v>1553</v>
      </c>
      <c r="D452" s="11" t="s">
        <v>2398</v>
      </c>
      <c r="E452" s="3" t="s">
        <v>2399</v>
      </c>
      <c r="F452" s="3" t="s">
        <v>1628</v>
      </c>
      <c r="G452" s="3" t="s">
        <v>1576</v>
      </c>
      <c r="H452" s="11" t="s">
        <v>121</v>
      </c>
      <c r="I452" s="21">
        <v>-11.083237396686201</v>
      </c>
      <c r="J452" s="21">
        <v>-54.519847149218599</v>
      </c>
      <c r="K452" s="21" t="s">
        <v>2276</v>
      </c>
      <c r="L452" s="3">
        <v>1996</v>
      </c>
      <c r="M452" s="3">
        <v>1997</v>
      </c>
      <c r="N452" s="3" t="s">
        <v>2276</v>
      </c>
      <c r="O452" s="4" t="s">
        <v>2</v>
      </c>
      <c r="P452" s="5" t="s">
        <v>5187</v>
      </c>
      <c r="Q452" s="3"/>
    </row>
    <row r="453" spans="1:17" ht="38" customHeight="1">
      <c r="A453" s="31">
        <v>84</v>
      </c>
      <c r="B453" s="57" t="s">
        <v>1165</v>
      </c>
      <c r="C453" s="23" t="s">
        <v>1554</v>
      </c>
      <c r="D453" s="11" t="s">
        <v>2398</v>
      </c>
      <c r="E453" s="3" t="s">
        <v>2399</v>
      </c>
      <c r="F453" s="3" t="s">
        <v>1629</v>
      </c>
      <c r="G453" s="3" t="s">
        <v>1576</v>
      </c>
      <c r="H453" s="11" t="s">
        <v>121</v>
      </c>
      <c r="I453" s="21">
        <v>-11.2535189439607</v>
      </c>
      <c r="J453" s="21">
        <v>-57.508241758241702</v>
      </c>
      <c r="K453" s="21" t="s">
        <v>2276</v>
      </c>
      <c r="L453" s="3">
        <v>1996</v>
      </c>
      <c r="M453" s="3">
        <v>1997</v>
      </c>
      <c r="N453" s="3" t="s">
        <v>2276</v>
      </c>
      <c r="O453" s="4" t="s">
        <v>2</v>
      </c>
      <c r="P453" s="5" t="s">
        <v>5187</v>
      </c>
      <c r="Q453" s="3"/>
    </row>
    <row r="454" spans="1:17" ht="38" customHeight="1">
      <c r="A454" s="31">
        <v>84</v>
      </c>
      <c r="B454" s="57" t="s">
        <v>1165</v>
      </c>
      <c r="C454" s="23" t="s">
        <v>1555</v>
      </c>
      <c r="D454" s="11" t="s">
        <v>2398</v>
      </c>
      <c r="E454" s="3" t="s">
        <v>2399</v>
      </c>
      <c r="F454" s="3" t="s">
        <v>1630</v>
      </c>
      <c r="G454" s="3" t="s">
        <v>1576</v>
      </c>
      <c r="H454" s="11" t="s">
        <v>121</v>
      </c>
      <c r="I454" s="21">
        <v>-11.5347490058889</v>
      </c>
      <c r="J454" s="21">
        <v>-57.409394552064498</v>
      </c>
      <c r="K454" s="21" t="s">
        <v>2276</v>
      </c>
      <c r="L454" s="3">
        <v>1996</v>
      </c>
      <c r="M454" s="3">
        <v>1997</v>
      </c>
      <c r="N454" s="3" t="s">
        <v>2276</v>
      </c>
      <c r="O454" s="4" t="s">
        <v>2</v>
      </c>
      <c r="P454" s="5" t="s">
        <v>5187</v>
      </c>
      <c r="Q454" s="3"/>
    </row>
    <row r="455" spans="1:17" ht="38" customHeight="1">
      <c r="A455" s="31">
        <v>84</v>
      </c>
      <c r="B455" s="57" t="s">
        <v>1165</v>
      </c>
      <c r="C455" s="23" t="s">
        <v>1556</v>
      </c>
      <c r="D455" s="11" t="s">
        <v>2398</v>
      </c>
      <c r="E455" s="3" t="s">
        <v>2399</v>
      </c>
      <c r="F455" s="3" t="s">
        <v>1631</v>
      </c>
      <c r="G455" s="3" t="s">
        <v>1576</v>
      </c>
      <c r="H455" s="11" t="s">
        <v>121</v>
      </c>
      <c r="I455" s="21">
        <v>-11.3082271339758</v>
      </c>
      <c r="J455" s="21">
        <v>-56.819521869638699</v>
      </c>
      <c r="K455" s="21" t="s">
        <v>2276</v>
      </c>
      <c r="L455" s="3">
        <v>1996</v>
      </c>
      <c r="M455" s="3">
        <v>1997</v>
      </c>
      <c r="N455" s="3" t="s">
        <v>2276</v>
      </c>
      <c r="O455" s="4" t="s">
        <v>2</v>
      </c>
      <c r="P455" s="5" t="s">
        <v>5187</v>
      </c>
      <c r="Q455" s="3"/>
    </row>
    <row r="456" spans="1:17" ht="38" customHeight="1">
      <c r="A456" s="31">
        <v>84</v>
      </c>
      <c r="B456" s="57" t="s">
        <v>1165</v>
      </c>
      <c r="C456" s="23" t="s">
        <v>1557</v>
      </c>
      <c r="D456" s="11" t="s">
        <v>2398</v>
      </c>
      <c r="E456" s="3" t="s">
        <v>2399</v>
      </c>
      <c r="F456" s="3" t="s">
        <v>1632</v>
      </c>
      <c r="G456" s="3" t="s">
        <v>1576</v>
      </c>
      <c r="H456" s="11" t="s">
        <v>121</v>
      </c>
      <c r="I456" s="21">
        <v>-12.121016598174499</v>
      </c>
      <c r="J456" s="21">
        <v>-58.005782511000803</v>
      </c>
      <c r="K456" s="21" t="s">
        <v>2276</v>
      </c>
      <c r="L456" s="3">
        <v>1996</v>
      </c>
      <c r="M456" s="3">
        <v>1997</v>
      </c>
      <c r="N456" s="3" t="s">
        <v>2276</v>
      </c>
      <c r="O456" s="4" t="s">
        <v>2</v>
      </c>
      <c r="P456" s="5" t="s">
        <v>5187</v>
      </c>
      <c r="Q456" s="3"/>
    </row>
    <row r="457" spans="1:17" ht="38" customHeight="1">
      <c r="A457" s="31">
        <v>84</v>
      </c>
      <c r="B457" s="57" t="s">
        <v>1165</v>
      </c>
      <c r="C457" s="23" t="s">
        <v>1558</v>
      </c>
      <c r="D457" s="11" t="s">
        <v>2398</v>
      </c>
      <c r="E457" s="3" t="s">
        <v>2399</v>
      </c>
      <c r="F457" s="3" t="s">
        <v>1633</v>
      </c>
      <c r="G457" s="3" t="s">
        <v>1576</v>
      </c>
      <c r="H457" s="11" t="s">
        <v>121</v>
      </c>
      <c r="I457" s="21">
        <v>-13.666464327188899</v>
      </c>
      <c r="J457" s="21">
        <v>-59.788376924492098</v>
      </c>
      <c r="K457" s="21" t="s">
        <v>2276</v>
      </c>
      <c r="L457" s="3">
        <v>1996</v>
      </c>
      <c r="M457" s="3">
        <v>1997</v>
      </c>
      <c r="N457" s="3" t="s">
        <v>2276</v>
      </c>
      <c r="O457" s="4" t="s">
        <v>2</v>
      </c>
      <c r="P457" s="5" t="s">
        <v>5187</v>
      </c>
      <c r="Q457" s="3"/>
    </row>
    <row r="458" spans="1:17" ht="38" customHeight="1">
      <c r="A458" s="31">
        <v>84</v>
      </c>
      <c r="B458" s="57" t="s">
        <v>1165</v>
      </c>
      <c r="C458" s="23" t="s">
        <v>1559</v>
      </c>
      <c r="D458" s="11" t="s">
        <v>2398</v>
      </c>
      <c r="E458" s="3" t="s">
        <v>2399</v>
      </c>
      <c r="F458" s="3" t="s">
        <v>1634</v>
      </c>
      <c r="G458" s="3" t="s">
        <v>1576</v>
      </c>
      <c r="H458" s="11" t="s">
        <v>121</v>
      </c>
      <c r="I458" s="21">
        <v>-11.4370183263364</v>
      </c>
      <c r="J458" s="21">
        <v>-61.457417582417598</v>
      </c>
      <c r="K458" s="21" t="s">
        <v>2276</v>
      </c>
      <c r="L458" s="3">
        <v>1996</v>
      </c>
      <c r="M458" s="3">
        <v>1997</v>
      </c>
      <c r="N458" s="3" t="s">
        <v>2276</v>
      </c>
      <c r="O458" s="4" t="s">
        <v>2</v>
      </c>
      <c r="P458" s="5" t="s">
        <v>5187</v>
      </c>
      <c r="Q458" s="3"/>
    </row>
    <row r="459" spans="1:17" ht="38" customHeight="1">
      <c r="A459" s="31">
        <v>84</v>
      </c>
      <c r="B459" s="57" t="s">
        <v>1165</v>
      </c>
      <c r="C459" s="23" t="s">
        <v>1560</v>
      </c>
      <c r="D459" s="11" t="s">
        <v>2398</v>
      </c>
      <c r="E459" s="3" t="s">
        <v>2399</v>
      </c>
      <c r="F459" s="3" t="s">
        <v>1635</v>
      </c>
      <c r="G459" s="3" t="s">
        <v>1576</v>
      </c>
      <c r="H459" s="11" t="s">
        <v>121</v>
      </c>
      <c r="I459" s="21">
        <v>-11.688514592825999</v>
      </c>
      <c r="J459" s="21">
        <v>-61.174479962291997</v>
      </c>
      <c r="K459" s="21" t="s">
        <v>2276</v>
      </c>
      <c r="L459" s="3">
        <v>1996</v>
      </c>
      <c r="M459" s="3">
        <v>1997</v>
      </c>
      <c r="N459" s="3" t="s">
        <v>2276</v>
      </c>
      <c r="O459" s="4" t="s">
        <v>2</v>
      </c>
      <c r="P459" s="5" t="s">
        <v>5187</v>
      </c>
      <c r="Q459" s="3"/>
    </row>
    <row r="460" spans="1:17" ht="38" customHeight="1">
      <c r="A460" s="31">
        <v>84</v>
      </c>
      <c r="B460" s="57" t="s">
        <v>1165</v>
      </c>
      <c r="C460" s="23" t="s">
        <v>1561</v>
      </c>
      <c r="D460" s="11" t="s">
        <v>2398</v>
      </c>
      <c r="E460" s="3" t="s">
        <v>2399</v>
      </c>
      <c r="F460" s="3" t="s">
        <v>1636</v>
      </c>
      <c r="G460" s="3" t="s">
        <v>1576</v>
      </c>
      <c r="H460" s="11" t="s">
        <v>121</v>
      </c>
      <c r="I460" s="21">
        <v>-11.536509059139901</v>
      </c>
      <c r="J460" s="21">
        <v>-61.016344035099102</v>
      </c>
      <c r="K460" s="21" t="s">
        <v>2276</v>
      </c>
      <c r="L460" s="3">
        <v>1996</v>
      </c>
      <c r="M460" s="3">
        <v>1997</v>
      </c>
      <c r="N460" s="3" t="s">
        <v>2276</v>
      </c>
      <c r="O460" s="4" t="s">
        <v>2</v>
      </c>
      <c r="P460" s="5" t="s">
        <v>5187</v>
      </c>
      <c r="Q460" s="3"/>
    </row>
    <row r="461" spans="1:17" ht="38" customHeight="1">
      <c r="A461" s="31">
        <v>84</v>
      </c>
      <c r="B461" s="57" t="s">
        <v>1165</v>
      </c>
      <c r="C461" s="23" t="s">
        <v>1562</v>
      </c>
      <c r="D461" s="11" t="s">
        <v>2398</v>
      </c>
      <c r="E461" s="3" t="s">
        <v>2399</v>
      </c>
      <c r="F461" s="3" t="s">
        <v>1637</v>
      </c>
      <c r="G461" s="3" t="s">
        <v>1576</v>
      </c>
      <c r="H461" s="11" t="s">
        <v>121</v>
      </c>
      <c r="I461" s="21">
        <v>-11.928844176496099</v>
      </c>
      <c r="J461" s="21">
        <v>-61.995793269230802</v>
      </c>
      <c r="K461" s="21" t="s">
        <v>2276</v>
      </c>
      <c r="L461" s="3">
        <v>1996</v>
      </c>
      <c r="M461" s="3">
        <v>1997</v>
      </c>
      <c r="N461" s="3" t="s">
        <v>2276</v>
      </c>
      <c r="O461" s="4" t="s">
        <v>2</v>
      </c>
      <c r="P461" s="5" t="s">
        <v>5187</v>
      </c>
      <c r="Q461" s="3"/>
    </row>
    <row r="462" spans="1:17" ht="38" customHeight="1">
      <c r="A462" s="31">
        <v>84</v>
      </c>
      <c r="B462" s="57" t="s">
        <v>1165</v>
      </c>
      <c r="C462" s="23" t="s">
        <v>1563</v>
      </c>
      <c r="D462" s="11" t="s">
        <v>2398</v>
      </c>
      <c r="E462" s="3" t="s">
        <v>2399</v>
      </c>
      <c r="F462" s="3" t="s">
        <v>1638</v>
      </c>
      <c r="G462" s="3" t="s">
        <v>1576</v>
      </c>
      <c r="H462" s="11" t="s">
        <v>121</v>
      </c>
      <c r="I462" s="21">
        <v>-11.7254594230468</v>
      </c>
      <c r="J462" s="21">
        <v>-62.145384874044197</v>
      </c>
      <c r="K462" s="21" t="s">
        <v>2276</v>
      </c>
      <c r="L462" s="3">
        <v>1996</v>
      </c>
      <c r="M462" s="3">
        <v>1997</v>
      </c>
      <c r="N462" s="3" t="s">
        <v>2276</v>
      </c>
      <c r="O462" s="4" t="s">
        <v>2</v>
      </c>
      <c r="P462" s="5" t="s">
        <v>5187</v>
      </c>
      <c r="Q462" s="3"/>
    </row>
    <row r="463" spans="1:17" ht="38" customHeight="1">
      <c r="A463" s="31">
        <v>84</v>
      </c>
      <c r="B463" s="57" t="s">
        <v>1165</v>
      </c>
      <c r="C463" s="23" t="s">
        <v>1564</v>
      </c>
      <c r="D463" s="11" t="s">
        <v>2398</v>
      </c>
      <c r="E463" s="3" t="s">
        <v>2399</v>
      </c>
      <c r="F463" s="3" t="s">
        <v>1639</v>
      </c>
      <c r="G463" s="3" t="s">
        <v>1576</v>
      </c>
      <c r="H463" s="11" t="s">
        <v>121</v>
      </c>
      <c r="I463" s="21">
        <v>-12.060184630483599</v>
      </c>
      <c r="J463" s="21">
        <v>-63.569282280219802</v>
      </c>
      <c r="K463" s="21" t="s">
        <v>2276</v>
      </c>
      <c r="L463" s="3">
        <v>1996</v>
      </c>
      <c r="M463" s="3">
        <v>1997</v>
      </c>
      <c r="N463" s="3" t="s">
        <v>2276</v>
      </c>
      <c r="O463" s="4" t="s">
        <v>2</v>
      </c>
      <c r="P463" s="5" t="s">
        <v>5187</v>
      </c>
      <c r="Q463" s="3"/>
    </row>
    <row r="464" spans="1:17" ht="38" customHeight="1">
      <c r="A464" s="31">
        <v>84</v>
      </c>
      <c r="B464" s="57" t="s">
        <v>1165</v>
      </c>
      <c r="C464" s="23" t="s">
        <v>1565</v>
      </c>
      <c r="D464" s="11" t="s">
        <v>2398</v>
      </c>
      <c r="E464" s="3" t="s">
        <v>2399</v>
      </c>
      <c r="F464" s="3" t="s">
        <v>1640</v>
      </c>
      <c r="G464" s="3" t="s">
        <v>1576</v>
      </c>
      <c r="H464" s="11" t="s">
        <v>121</v>
      </c>
      <c r="I464" s="21">
        <v>-10.8643374228556</v>
      </c>
      <c r="J464" s="21">
        <v>-61.926796093733898</v>
      </c>
      <c r="K464" s="21" t="s">
        <v>2276</v>
      </c>
      <c r="L464" s="3">
        <v>1996</v>
      </c>
      <c r="M464" s="3">
        <v>1997</v>
      </c>
      <c r="N464" s="3" t="s">
        <v>2276</v>
      </c>
      <c r="O464" s="4" t="s">
        <v>2</v>
      </c>
      <c r="P464" s="5" t="s">
        <v>5187</v>
      </c>
      <c r="Q464" s="3"/>
    </row>
    <row r="465" spans="1:17" ht="38" customHeight="1">
      <c r="A465" s="31">
        <v>84</v>
      </c>
      <c r="B465" s="57" t="s">
        <v>1165</v>
      </c>
      <c r="C465" s="23" t="s">
        <v>1566</v>
      </c>
      <c r="D465" s="11" t="s">
        <v>2398</v>
      </c>
      <c r="E465" s="3" t="s">
        <v>2399</v>
      </c>
      <c r="F465" s="3" t="s">
        <v>1641</v>
      </c>
      <c r="G465" s="3" t="s">
        <v>1576</v>
      </c>
      <c r="H465" s="11" t="s">
        <v>121</v>
      </c>
      <c r="I465" s="21">
        <v>-10.7118410944519</v>
      </c>
      <c r="J465" s="21">
        <v>-62.258541993893701</v>
      </c>
      <c r="K465" s="21" t="s">
        <v>2276</v>
      </c>
      <c r="L465" s="3">
        <v>1996</v>
      </c>
      <c r="M465" s="3">
        <v>1997</v>
      </c>
      <c r="N465" s="3" t="s">
        <v>2276</v>
      </c>
      <c r="O465" s="4" t="s">
        <v>2</v>
      </c>
      <c r="P465" s="5" t="s">
        <v>5187</v>
      </c>
      <c r="Q465" s="3"/>
    </row>
    <row r="466" spans="1:17" ht="38" customHeight="1">
      <c r="A466" s="31">
        <v>84</v>
      </c>
      <c r="B466" s="57" t="s">
        <v>1165</v>
      </c>
      <c r="C466" s="23" t="s">
        <v>1567</v>
      </c>
      <c r="D466" s="11" t="s">
        <v>2398</v>
      </c>
      <c r="E466" s="3" t="s">
        <v>2399</v>
      </c>
      <c r="F466" s="3" t="s">
        <v>1642</v>
      </c>
      <c r="G466" s="3" t="s">
        <v>1576</v>
      </c>
      <c r="H466" s="11" t="s">
        <v>121</v>
      </c>
      <c r="I466" s="21">
        <v>-10.4347370683873</v>
      </c>
      <c r="J466" s="21">
        <v>-62.485636021078498</v>
      </c>
      <c r="K466" s="21" t="s">
        <v>2276</v>
      </c>
      <c r="L466" s="3">
        <v>1996</v>
      </c>
      <c r="M466" s="3">
        <v>1997</v>
      </c>
      <c r="N466" s="3" t="s">
        <v>2276</v>
      </c>
      <c r="O466" s="4" t="s">
        <v>2</v>
      </c>
      <c r="P466" s="5" t="s">
        <v>5187</v>
      </c>
      <c r="Q466" s="3"/>
    </row>
    <row r="467" spans="1:17" ht="38" customHeight="1">
      <c r="A467" s="31">
        <v>84</v>
      </c>
      <c r="B467" s="57" t="s">
        <v>1165</v>
      </c>
      <c r="C467" s="23" t="s">
        <v>1568</v>
      </c>
      <c r="D467" s="11" t="s">
        <v>2398</v>
      </c>
      <c r="E467" s="3" t="s">
        <v>2399</v>
      </c>
      <c r="F467" s="3" t="s">
        <v>1643</v>
      </c>
      <c r="G467" s="3" t="s">
        <v>1576</v>
      </c>
      <c r="H467" s="11" t="s">
        <v>121</v>
      </c>
      <c r="I467" s="21">
        <v>-9.42700109758424</v>
      </c>
      <c r="J467" s="21">
        <v>-62.000726902612399</v>
      </c>
      <c r="K467" s="21" t="s">
        <v>2276</v>
      </c>
      <c r="L467" s="3">
        <v>1996</v>
      </c>
      <c r="M467" s="3">
        <v>1997</v>
      </c>
      <c r="N467" s="3" t="s">
        <v>2276</v>
      </c>
      <c r="O467" s="4" t="s">
        <v>2</v>
      </c>
      <c r="P467" s="5" t="s">
        <v>5187</v>
      </c>
      <c r="Q467" s="3"/>
    </row>
    <row r="468" spans="1:17" ht="38" customHeight="1">
      <c r="A468" s="31">
        <v>84</v>
      </c>
      <c r="B468" s="57" t="s">
        <v>1165</v>
      </c>
      <c r="C468" s="23" t="s">
        <v>1569</v>
      </c>
      <c r="D468" s="11" t="s">
        <v>2398</v>
      </c>
      <c r="E468" s="3" t="s">
        <v>2399</v>
      </c>
      <c r="F468" s="3" t="s">
        <v>1644</v>
      </c>
      <c r="G468" s="3" t="s">
        <v>1576</v>
      </c>
      <c r="H468" s="11" t="s">
        <v>121</v>
      </c>
      <c r="I468" s="21">
        <v>-9.35831408612008</v>
      </c>
      <c r="J468" s="21">
        <v>-62.586886696230998</v>
      </c>
      <c r="K468" s="21" t="s">
        <v>2276</v>
      </c>
      <c r="L468" s="3">
        <v>1996</v>
      </c>
      <c r="M468" s="3">
        <v>1997</v>
      </c>
      <c r="N468" s="3" t="s">
        <v>2276</v>
      </c>
      <c r="O468" s="4" t="s">
        <v>2</v>
      </c>
      <c r="P468" s="5" t="s">
        <v>5187</v>
      </c>
      <c r="Q468" s="3"/>
    </row>
    <row r="469" spans="1:17" ht="38" customHeight="1">
      <c r="A469" s="31">
        <v>84</v>
      </c>
      <c r="B469" s="57" t="s">
        <v>1165</v>
      </c>
      <c r="C469" s="23" t="s">
        <v>1570</v>
      </c>
      <c r="D469" s="11" t="s">
        <v>2398</v>
      </c>
      <c r="E469" s="3" t="s">
        <v>2399</v>
      </c>
      <c r="F469" s="3" t="s">
        <v>1645</v>
      </c>
      <c r="G469" s="3" t="s">
        <v>1576</v>
      </c>
      <c r="H469" s="11" t="s">
        <v>121</v>
      </c>
      <c r="I469" s="21">
        <v>-8.7662178967217592</v>
      </c>
      <c r="J469" s="21">
        <v>-63.8712222292083</v>
      </c>
      <c r="K469" s="21" t="s">
        <v>2276</v>
      </c>
      <c r="L469" s="3">
        <v>1996</v>
      </c>
      <c r="M469" s="3">
        <v>1997</v>
      </c>
      <c r="N469" s="3" t="s">
        <v>2276</v>
      </c>
      <c r="O469" s="4" t="s">
        <v>2</v>
      </c>
      <c r="P469" s="5" t="s">
        <v>5187</v>
      </c>
      <c r="Q469" s="3"/>
    </row>
    <row r="470" spans="1:17" ht="38" customHeight="1">
      <c r="A470" s="31">
        <v>84</v>
      </c>
      <c r="B470" s="57" t="s">
        <v>1165</v>
      </c>
      <c r="C470" s="23" t="s">
        <v>1571</v>
      </c>
      <c r="D470" s="11" t="s">
        <v>2398</v>
      </c>
      <c r="E470" s="3" t="s">
        <v>2399</v>
      </c>
      <c r="F470" s="3" t="s">
        <v>1646</v>
      </c>
      <c r="G470" s="3" t="s">
        <v>1576</v>
      </c>
      <c r="H470" s="11" t="s">
        <v>121</v>
      </c>
      <c r="I470" s="21">
        <v>-9.9059775731374309</v>
      </c>
      <c r="J470" s="21">
        <v>-63.032967032967001</v>
      </c>
      <c r="K470" s="21" t="s">
        <v>2276</v>
      </c>
      <c r="L470" s="3">
        <v>1996</v>
      </c>
      <c r="M470" s="3">
        <v>1997</v>
      </c>
      <c r="N470" s="3" t="s">
        <v>2276</v>
      </c>
      <c r="O470" s="4" t="s">
        <v>2</v>
      </c>
      <c r="P470" s="5" t="s">
        <v>5187</v>
      </c>
      <c r="Q470" s="3"/>
    </row>
    <row r="471" spans="1:17" ht="38" customHeight="1">
      <c r="A471" s="31">
        <v>84</v>
      </c>
      <c r="B471" s="57" t="s">
        <v>1165</v>
      </c>
      <c r="C471" s="23" t="s">
        <v>1572</v>
      </c>
      <c r="D471" s="11" t="s">
        <v>2398</v>
      </c>
      <c r="E471" s="3" t="s">
        <v>2399</v>
      </c>
      <c r="F471" s="3" t="s">
        <v>1647</v>
      </c>
      <c r="G471" s="3" t="s">
        <v>1576</v>
      </c>
      <c r="H471" s="11" t="s">
        <v>121</v>
      </c>
      <c r="I471" s="21">
        <v>-10.2626495294784</v>
      </c>
      <c r="J471" s="21">
        <v>-63.299886099591298</v>
      </c>
      <c r="K471" s="21" t="s">
        <v>2276</v>
      </c>
      <c r="L471" s="3">
        <v>1996</v>
      </c>
      <c r="M471" s="3">
        <v>1997</v>
      </c>
      <c r="N471" s="3" t="s">
        <v>2276</v>
      </c>
      <c r="O471" s="4" t="s">
        <v>2</v>
      </c>
      <c r="P471" s="5" t="s">
        <v>5187</v>
      </c>
      <c r="Q471" s="3"/>
    </row>
    <row r="472" spans="1:17" ht="38" customHeight="1">
      <c r="A472" s="31">
        <v>84</v>
      </c>
      <c r="B472" s="57" t="s">
        <v>1165</v>
      </c>
      <c r="C472" s="23" t="s">
        <v>1573</v>
      </c>
      <c r="D472" s="11" t="s">
        <v>2398</v>
      </c>
      <c r="E472" s="3" t="s">
        <v>2399</v>
      </c>
      <c r="F472" s="3" t="s">
        <v>1648</v>
      </c>
      <c r="G472" s="3" t="s">
        <v>1576</v>
      </c>
      <c r="H472" s="11" t="s">
        <v>121</v>
      </c>
      <c r="I472" s="21">
        <v>-9.7814503515399096</v>
      </c>
      <c r="J472" s="21">
        <v>-63.554567782134598</v>
      </c>
      <c r="K472" s="21" t="s">
        <v>2276</v>
      </c>
      <c r="L472" s="3">
        <v>1996</v>
      </c>
      <c r="M472" s="3">
        <v>1997</v>
      </c>
      <c r="N472" s="3" t="s">
        <v>2276</v>
      </c>
      <c r="O472" s="4" t="s">
        <v>2</v>
      </c>
      <c r="P472" s="5" t="s">
        <v>5187</v>
      </c>
      <c r="Q472" s="3"/>
    </row>
    <row r="473" spans="1:17" ht="38" customHeight="1">
      <c r="A473" s="31">
        <v>84</v>
      </c>
      <c r="B473" s="57" t="s">
        <v>1165</v>
      </c>
      <c r="C473" s="23" t="s">
        <v>1574</v>
      </c>
      <c r="D473" s="11" t="s">
        <v>2398</v>
      </c>
      <c r="E473" s="3" t="s">
        <v>2399</v>
      </c>
      <c r="F473" s="3" t="s">
        <v>1649</v>
      </c>
      <c r="G473" s="3" t="s">
        <v>1576</v>
      </c>
      <c r="H473" s="11" t="s">
        <v>121</v>
      </c>
      <c r="I473" s="21">
        <v>-9.7205866148294096</v>
      </c>
      <c r="J473" s="21">
        <v>-63.318810096153797</v>
      </c>
      <c r="K473" s="21" t="s">
        <v>2276</v>
      </c>
      <c r="L473" s="3">
        <v>1996</v>
      </c>
      <c r="M473" s="3">
        <v>1997</v>
      </c>
      <c r="N473" s="3" t="s">
        <v>2276</v>
      </c>
      <c r="O473" s="4" t="s">
        <v>2</v>
      </c>
      <c r="P473" s="5" t="s">
        <v>5187</v>
      </c>
      <c r="Q473" s="3"/>
    </row>
    <row r="474" spans="1:17" ht="38" customHeight="1">
      <c r="A474" s="31">
        <v>84</v>
      </c>
      <c r="B474" s="57" t="s">
        <v>1165</v>
      </c>
      <c r="C474" s="23" t="s">
        <v>1575</v>
      </c>
      <c r="D474" s="11" t="s">
        <v>2398</v>
      </c>
      <c r="E474" s="3" t="s">
        <v>2399</v>
      </c>
      <c r="F474" s="3" t="s">
        <v>1650</v>
      </c>
      <c r="G474" s="3" t="s">
        <v>1576</v>
      </c>
      <c r="H474" s="11" t="s">
        <v>121</v>
      </c>
      <c r="I474" s="21">
        <v>-10.5708117428132</v>
      </c>
      <c r="J474" s="21">
        <v>-63.621314225063301</v>
      </c>
      <c r="K474" s="21" t="s">
        <v>2276</v>
      </c>
      <c r="L474" s="3">
        <v>1996</v>
      </c>
      <c r="M474" s="3">
        <v>1997</v>
      </c>
      <c r="N474" s="3" t="s">
        <v>2276</v>
      </c>
      <c r="O474" s="4" t="s">
        <v>2</v>
      </c>
      <c r="P474" s="5" t="s">
        <v>5187</v>
      </c>
      <c r="Q474" s="3"/>
    </row>
    <row r="475" spans="1:17" ht="43" customHeight="1">
      <c r="A475" s="31">
        <v>85</v>
      </c>
      <c r="B475" s="57" t="s">
        <v>1166</v>
      </c>
      <c r="C475" s="23" t="s">
        <v>1153</v>
      </c>
      <c r="D475" s="11" t="s">
        <v>2398</v>
      </c>
      <c r="E475" s="3" t="s">
        <v>2399</v>
      </c>
      <c r="F475" s="4" t="s">
        <v>1167</v>
      </c>
      <c r="G475" s="3" t="s">
        <v>1168</v>
      </c>
      <c r="H475" s="3" t="s">
        <v>895</v>
      </c>
      <c r="I475" s="21">
        <v>-0.77628699999999995</v>
      </c>
      <c r="J475" s="21">
        <v>100.48071729999999</v>
      </c>
      <c r="K475" s="21" t="s">
        <v>2276</v>
      </c>
      <c r="L475" s="3">
        <v>2000</v>
      </c>
      <c r="M475" s="3">
        <v>2000</v>
      </c>
      <c r="N475" s="3" t="s">
        <v>2276</v>
      </c>
      <c r="O475" s="4" t="s">
        <v>67</v>
      </c>
      <c r="P475" s="5" t="s">
        <v>5187</v>
      </c>
      <c r="Q475" s="3" t="s">
        <v>2295</v>
      </c>
    </row>
    <row r="476" spans="1:17" ht="42" customHeight="1">
      <c r="A476" s="31">
        <v>85</v>
      </c>
      <c r="B476" s="57" t="s">
        <v>1166</v>
      </c>
      <c r="C476" s="23" t="s">
        <v>1169</v>
      </c>
      <c r="D476" s="11" t="s">
        <v>2398</v>
      </c>
      <c r="E476" s="3" t="s">
        <v>2399</v>
      </c>
      <c r="F476" s="4" t="s">
        <v>1170</v>
      </c>
      <c r="G476" s="3" t="s">
        <v>1168</v>
      </c>
      <c r="H476" s="3" t="s">
        <v>895</v>
      </c>
      <c r="I476" s="21">
        <v>3.7843939</v>
      </c>
      <c r="J476" s="21">
        <v>97.258130300000005</v>
      </c>
      <c r="K476" s="21" t="s">
        <v>2276</v>
      </c>
      <c r="L476" s="3">
        <v>2000</v>
      </c>
      <c r="M476" s="3">
        <v>2000</v>
      </c>
      <c r="N476" s="3" t="s">
        <v>2276</v>
      </c>
      <c r="O476" s="4" t="s">
        <v>67</v>
      </c>
      <c r="P476" s="5" t="s">
        <v>5187</v>
      </c>
      <c r="Q476" s="3" t="s">
        <v>2295</v>
      </c>
    </row>
    <row r="477" spans="1:17" ht="43" customHeight="1">
      <c r="A477" s="31">
        <v>85</v>
      </c>
      <c r="B477" s="57" t="s">
        <v>1166</v>
      </c>
      <c r="C477" s="23" t="s">
        <v>1171</v>
      </c>
      <c r="D477" s="11" t="s">
        <v>2398</v>
      </c>
      <c r="E477" s="3" t="s">
        <v>2399</v>
      </c>
      <c r="F477" s="3" t="s">
        <v>1173</v>
      </c>
      <c r="G477" s="3" t="s">
        <v>1172</v>
      </c>
      <c r="H477" s="3" t="s">
        <v>895</v>
      </c>
      <c r="I477" s="21">
        <v>2.582303</v>
      </c>
      <c r="J477" s="21">
        <v>115.6859664</v>
      </c>
      <c r="K477" s="21" t="s">
        <v>2276</v>
      </c>
      <c r="L477" s="3">
        <v>2000</v>
      </c>
      <c r="M477" s="3">
        <v>2000</v>
      </c>
      <c r="N477" s="3" t="s">
        <v>2276</v>
      </c>
      <c r="O477" s="4" t="s">
        <v>67</v>
      </c>
      <c r="P477" s="5" t="s">
        <v>5187</v>
      </c>
      <c r="Q477" s="3" t="s">
        <v>2295</v>
      </c>
    </row>
    <row r="478" spans="1:17" ht="50" customHeight="1">
      <c r="A478" s="31">
        <v>86</v>
      </c>
      <c r="B478" s="40" t="s">
        <v>1179</v>
      </c>
      <c r="C478" s="23" t="s">
        <v>1178</v>
      </c>
      <c r="D478" s="11" t="s">
        <v>2398</v>
      </c>
      <c r="E478" s="3" t="s">
        <v>2637</v>
      </c>
      <c r="F478" s="3" t="s">
        <v>2276</v>
      </c>
      <c r="G478" s="11" t="s">
        <v>1180</v>
      </c>
      <c r="H478" s="11" t="s">
        <v>121</v>
      </c>
      <c r="I478" s="21">
        <v>1.8444187999999999</v>
      </c>
      <c r="J478" s="21">
        <v>-61.8580629</v>
      </c>
      <c r="K478" s="21" t="s">
        <v>2276</v>
      </c>
      <c r="L478" s="11">
        <v>1998</v>
      </c>
      <c r="M478" s="11">
        <v>1999</v>
      </c>
      <c r="N478" s="3" t="s">
        <v>2276</v>
      </c>
      <c r="O478" s="3" t="s">
        <v>67</v>
      </c>
      <c r="P478" s="5" t="s">
        <v>5187</v>
      </c>
      <c r="Q478" s="4" t="s">
        <v>1181</v>
      </c>
    </row>
    <row r="479" spans="1:17" ht="62" customHeight="1">
      <c r="A479" s="31">
        <v>87</v>
      </c>
      <c r="B479" s="40" t="s">
        <v>1192</v>
      </c>
      <c r="C479" s="23" t="s">
        <v>1191</v>
      </c>
      <c r="D479" s="11" t="s">
        <v>2398</v>
      </c>
      <c r="E479" s="3" t="s">
        <v>2637</v>
      </c>
      <c r="F479" s="3" t="s">
        <v>1193</v>
      </c>
      <c r="G479" s="3" t="s">
        <v>1194</v>
      </c>
      <c r="H479" s="3" t="s">
        <v>779</v>
      </c>
      <c r="I479" s="21">
        <v>20.876207600000001</v>
      </c>
      <c r="J479" s="21">
        <v>105.2410666</v>
      </c>
      <c r="K479" s="21">
        <v>7.5</v>
      </c>
      <c r="L479" s="3">
        <v>1988</v>
      </c>
      <c r="M479" s="3">
        <v>1994</v>
      </c>
      <c r="N479" s="3">
        <v>52</v>
      </c>
      <c r="O479" s="3" t="s">
        <v>183</v>
      </c>
      <c r="P479" s="5" t="s">
        <v>5187</v>
      </c>
      <c r="Q479" s="3" t="s">
        <v>2423</v>
      </c>
    </row>
    <row r="480" spans="1:17" ht="49" customHeight="1">
      <c r="A480" s="31">
        <v>87</v>
      </c>
      <c r="B480" s="40" t="s">
        <v>1192</v>
      </c>
      <c r="C480" s="23" t="s">
        <v>1195</v>
      </c>
      <c r="D480" s="11" t="s">
        <v>2398</v>
      </c>
      <c r="E480" s="3" t="s">
        <v>2637</v>
      </c>
      <c r="F480" s="3" t="s">
        <v>1193</v>
      </c>
      <c r="G480" s="3" t="s">
        <v>1194</v>
      </c>
      <c r="H480" s="3" t="s">
        <v>779</v>
      </c>
      <c r="I480" s="21">
        <v>20.876207600000001</v>
      </c>
      <c r="J480" s="21">
        <v>105.2410666</v>
      </c>
      <c r="K480" s="21">
        <v>7.5</v>
      </c>
      <c r="L480" s="3">
        <v>1995</v>
      </c>
      <c r="M480" s="3">
        <v>1999</v>
      </c>
      <c r="N480" s="3">
        <v>58</v>
      </c>
      <c r="O480" s="3" t="s">
        <v>183</v>
      </c>
      <c r="P480" s="5" t="s">
        <v>5187</v>
      </c>
      <c r="Q480" s="3" t="s">
        <v>2423</v>
      </c>
    </row>
    <row r="481" spans="1:17" ht="38" customHeight="1">
      <c r="A481" s="31">
        <v>87</v>
      </c>
      <c r="B481" s="40" t="s">
        <v>1192</v>
      </c>
      <c r="C481" s="23" t="s">
        <v>1196</v>
      </c>
      <c r="D481" s="11" t="s">
        <v>2398</v>
      </c>
      <c r="E481" s="3" t="s">
        <v>2637</v>
      </c>
      <c r="F481" s="3" t="s">
        <v>1193</v>
      </c>
      <c r="G481" s="3" t="s">
        <v>1194</v>
      </c>
      <c r="H481" s="3" t="s">
        <v>779</v>
      </c>
      <c r="I481" s="21">
        <v>20.876207600000001</v>
      </c>
      <c r="J481" s="21">
        <v>105.2410666</v>
      </c>
      <c r="K481" s="21">
        <v>7.5</v>
      </c>
      <c r="L481" s="3">
        <v>2000</v>
      </c>
      <c r="M481" s="3">
        <v>2003</v>
      </c>
      <c r="N481" s="3">
        <v>64</v>
      </c>
      <c r="O481" s="3" t="s">
        <v>183</v>
      </c>
      <c r="P481" s="5" t="s">
        <v>5187</v>
      </c>
      <c r="Q481" s="3" t="s">
        <v>2423</v>
      </c>
    </row>
    <row r="482" spans="1:17" ht="26" customHeight="1">
      <c r="A482" s="31">
        <v>88</v>
      </c>
      <c r="B482" s="40" t="s">
        <v>1226</v>
      </c>
      <c r="C482" s="23" t="s">
        <v>1205</v>
      </c>
      <c r="D482" s="11" t="s">
        <v>2398</v>
      </c>
      <c r="E482" s="3" t="s">
        <v>2399</v>
      </c>
      <c r="F482" s="3" t="s">
        <v>1224</v>
      </c>
      <c r="G482" s="3" t="s">
        <v>1225</v>
      </c>
      <c r="H482" s="3" t="s">
        <v>114</v>
      </c>
      <c r="I482" s="21">
        <v>27.871398599999999</v>
      </c>
      <c r="J482" s="21">
        <v>98.339702000000003</v>
      </c>
      <c r="K482" s="21" t="s">
        <v>2276</v>
      </c>
      <c r="L482" s="3">
        <v>2002</v>
      </c>
      <c r="M482" s="3">
        <v>2002</v>
      </c>
      <c r="N482" s="3" t="s">
        <v>2276</v>
      </c>
      <c r="O482" s="3" t="s">
        <v>67</v>
      </c>
      <c r="P482" s="5" t="s">
        <v>5187</v>
      </c>
      <c r="Q482" s="3"/>
    </row>
    <row r="483" spans="1:17" ht="27" customHeight="1">
      <c r="A483" s="31">
        <v>88</v>
      </c>
      <c r="B483" s="40" t="s">
        <v>1226</v>
      </c>
      <c r="C483" s="23" t="s">
        <v>1206</v>
      </c>
      <c r="D483" s="11" t="s">
        <v>2398</v>
      </c>
      <c r="E483" s="3" t="s">
        <v>2399</v>
      </c>
      <c r="F483" s="3" t="s">
        <v>1224</v>
      </c>
      <c r="G483" s="3" t="s">
        <v>1225</v>
      </c>
      <c r="H483" s="3" t="s">
        <v>114</v>
      </c>
      <c r="I483" s="21">
        <v>27.871398599999999</v>
      </c>
      <c r="J483" s="21">
        <v>98.339702000000003</v>
      </c>
      <c r="K483" s="21" t="s">
        <v>2276</v>
      </c>
      <c r="L483" s="3">
        <v>2009</v>
      </c>
      <c r="M483" s="3">
        <v>2009</v>
      </c>
      <c r="N483" s="3" t="s">
        <v>2276</v>
      </c>
      <c r="O483" s="3" t="s">
        <v>67</v>
      </c>
      <c r="P483" s="5" t="s">
        <v>5187</v>
      </c>
      <c r="Q483" s="3"/>
    </row>
    <row r="484" spans="1:17" ht="29" customHeight="1">
      <c r="A484" s="31">
        <v>88</v>
      </c>
      <c r="B484" s="40" t="s">
        <v>1226</v>
      </c>
      <c r="C484" s="23" t="s">
        <v>1207</v>
      </c>
      <c r="D484" s="11" t="s">
        <v>2398</v>
      </c>
      <c r="E484" s="3" t="s">
        <v>2399</v>
      </c>
      <c r="F484" s="3" t="s">
        <v>1223</v>
      </c>
      <c r="G484" s="3" t="s">
        <v>1225</v>
      </c>
      <c r="H484" s="3" t="s">
        <v>114</v>
      </c>
      <c r="I484" s="21">
        <v>28.108406200000001</v>
      </c>
      <c r="J484" s="21">
        <v>98.322796199999999</v>
      </c>
      <c r="K484" s="21" t="s">
        <v>2276</v>
      </c>
      <c r="L484" s="3">
        <v>2002</v>
      </c>
      <c r="M484" s="3">
        <v>2002</v>
      </c>
      <c r="N484" s="3" t="s">
        <v>2276</v>
      </c>
      <c r="O484" s="3" t="s">
        <v>67</v>
      </c>
      <c r="P484" s="5" t="s">
        <v>5187</v>
      </c>
      <c r="Q484" s="3"/>
    </row>
    <row r="485" spans="1:17" ht="30" customHeight="1">
      <c r="A485" s="31">
        <v>88</v>
      </c>
      <c r="B485" s="40" t="s">
        <v>1226</v>
      </c>
      <c r="C485" s="23" t="s">
        <v>1208</v>
      </c>
      <c r="D485" s="11" t="s">
        <v>2398</v>
      </c>
      <c r="E485" s="3" t="s">
        <v>2399</v>
      </c>
      <c r="F485" s="3" t="s">
        <v>1223</v>
      </c>
      <c r="G485" s="3" t="s">
        <v>1225</v>
      </c>
      <c r="H485" s="3" t="s">
        <v>114</v>
      </c>
      <c r="I485" s="21">
        <v>28.108406200000001</v>
      </c>
      <c r="J485" s="21">
        <v>98.322796199999999</v>
      </c>
      <c r="K485" s="21" t="s">
        <v>2276</v>
      </c>
      <c r="L485" s="3">
        <v>2009</v>
      </c>
      <c r="M485" s="3">
        <v>2009</v>
      </c>
      <c r="N485" s="3" t="s">
        <v>2276</v>
      </c>
      <c r="O485" s="3" t="s">
        <v>67</v>
      </c>
      <c r="P485" s="5" t="s">
        <v>5187</v>
      </c>
      <c r="Q485" s="3"/>
    </row>
    <row r="486" spans="1:17" ht="38" customHeight="1">
      <c r="A486" s="31">
        <v>89</v>
      </c>
      <c r="B486" s="40" t="s">
        <v>1229</v>
      </c>
      <c r="C486" s="23" t="s">
        <v>1232</v>
      </c>
      <c r="D486" s="11" t="s">
        <v>2398</v>
      </c>
      <c r="E486" s="3" t="s">
        <v>2399</v>
      </c>
      <c r="F486" s="3" t="s">
        <v>1230</v>
      </c>
      <c r="G486" s="3" t="s">
        <v>1231</v>
      </c>
      <c r="H486" s="3" t="s">
        <v>385</v>
      </c>
      <c r="I486" s="21">
        <v>-3.0032768999999999</v>
      </c>
      <c r="J486" s="21">
        <v>36.699071000000004</v>
      </c>
      <c r="K486" s="21" t="s">
        <v>2276</v>
      </c>
      <c r="L486" s="3">
        <v>2018</v>
      </c>
      <c r="M486" s="3">
        <v>2018</v>
      </c>
      <c r="N486" s="3" t="s">
        <v>2276</v>
      </c>
      <c r="O486" s="3" t="s">
        <v>67</v>
      </c>
      <c r="P486" s="5" t="s">
        <v>5187</v>
      </c>
      <c r="Q486" s="3"/>
    </row>
    <row r="487" spans="1:17" ht="59" customHeight="1">
      <c r="A487" s="31">
        <v>89</v>
      </c>
      <c r="B487" s="40" t="s">
        <v>1229</v>
      </c>
      <c r="C487" s="23" t="s">
        <v>1240</v>
      </c>
      <c r="D487" s="11" t="s">
        <v>2398</v>
      </c>
      <c r="E487" s="3" t="s">
        <v>2399</v>
      </c>
      <c r="F487" s="3" t="s">
        <v>2276</v>
      </c>
      <c r="G487" s="3" t="s">
        <v>1238</v>
      </c>
      <c r="H487" s="3" t="s">
        <v>1239</v>
      </c>
      <c r="I487" s="21">
        <v>-10.8</v>
      </c>
      <c r="J487" s="21">
        <v>33.799999999999997</v>
      </c>
      <c r="K487" s="21" t="s">
        <v>2276</v>
      </c>
      <c r="L487" s="3">
        <v>2018</v>
      </c>
      <c r="M487" s="3">
        <v>2018</v>
      </c>
      <c r="N487" s="3" t="s">
        <v>2276</v>
      </c>
      <c r="O487" s="3" t="s">
        <v>67</v>
      </c>
      <c r="P487" s="5" t="s">
        <v>5187</v>
      </c>
      <c r="Q487" s="3"/>
    </row>
    <row r="488" spans="1:17" ht="43.5" customHeight="1">
      <c r="A488" s="109">
        <v>90</v>
      </c>
      <c r="B488" s="40" t="s">
        <v>2445</v>
      </c>
      <c r="C488" s="3" t="s">
        <v>2446</v>
      </c>
      <c r="D488" s="3" t="s">
        <v>2398</v>
      </c>
      <c r="E488" s="3" t="s">
        <v>2399</v>
      </c>
      <c r="F488" s="3" t="s">
        <v>2447</v>
      </c>
      <c r="G488" s="3" t="s">
        <v>2448</v>
      </c>
      <c r="H488" s="3" t="s">
        <v>88</v>
      </c>
      <c r="I488" s="21">
        <v>23.5034329</v>
      </c>
      <c r="J488" s="77">
        <v>92.417972500000005</v>
      </c>
      <c r="K488" s="21" t="s">
        <v>2276</v>
      </c>
      <c r="L488" s="3">
        <v>2010</v>
      </c>
      <c r="M488" s="3">
        <v>2010</v>
      </c>
      <c r="N488" s="3" t="s">
        <v>2276</v>
      </c>
      <c r="O488" s="3" t="s">
        <v>67</v>
      </c>
      <c r="P488" s="5" t="s">
        <v>5187</v>
      </c>
      <c r="Q488" s="3"/>
    </row>
    <row r="489" spans="1:17" ht="38.5" customHeight="1">
      <c r="A489" s="109">
        <v>90</v>
      </c>
      <c r="B489" s="40" t="s">
        <v>2445</v>
      </c>
      <c r="C489" s="3" t="s">
        <v>2449</v>
      </c>
      <c r="D489" s="3" t="s">
        <v>2398</v>
      </c>
      <c r="E489" s="3" t="s">
        <v>2637</v>
      </c>
      <c r="F489" s="3" t="s">
        <v>2451</v>
      </c>
      <c r="G489" s="3" t="s">
        <v>2448</v>
      </c>
      <c r="H489" s="3" t="s">
        <v>88</v>
      </c>
      <c r="I489" s="21">
        <v>22.974637099999999</v>
      </c>
      <c r="J489" s="77">
        <v>92.750520499999993</v>
      </c>
      <c r="K489" s="21" t="s">
        <v>2276</v>
      </c>
      <c r="L489" s="3">
        <v>2010</v>
      </c>
      <c r="M489" s="3">
        <v>2010</v>
      </c>
      <c r="N489" s="3" t="s">
        <v>2276</v>
      </c>
      <c r="O489" s="3" t="s">
        <v>67</v>
      </c>
      <c r="P489" s="5" t="s">
        <v>5187</v>
      </c>
      <c r="Q489" s="4" t="s">
        <v>2452</v>
      </c>
    </row>
    <row r="490" spans="1:17" ht="27" customHeight="1">
      <c r="A490" s="109">
        <v>91</v>
      </c>
      <c r="B490" s="40" t="s">
        <v>2465</v>
      </c>
      <c r="C490" s="3" t="s">
        <v>2466</v>
      </c>
      <c r="D490" s="3" t="s">
        <v>2398</v>
      </c>
      <c r="E490" s="3" t="s">
        <v>2399</v>
      </c>
      <c r="F490" s="3" t="s">
        <v>2482</v>
      </c>
      <c r="G490" s="3" t="s">
        <v>2448</v>
      </c>
      <c r="H490" s="3" t="s">
        <v>88</v>
      </c>
      <c r="I490" s="21">
        <v>24.294976299999998</v>
      </c>
      <c r="J490" s="21">
        <v>92.640020500000006</v>
      </c>
      <c r="K490" s="21" t="s">
        <v>2276</v>
      </c>
      <c r="L490" s="3">
        <v>2018</v>
      </c>
      <c r="M490" s="3">
        <v>2018</v>
      </c>
      <c r="N490" s="3" t="s">
        <v>2276</v>
      </c>
      <c r="O490" s="3" t="s">
        <v>183</v>
      </c>
      <c r="P490" s="5" t="s">
        <v>5187</v>
      </c>
      <c r="Q490" s="4" t="s">
        <v>2498</v>
      </c>
    </row>
    <row r="491" spans="1:17" ht="32" customHeight="1">
      <c r="A491" s="109">
        <v>91</v>
      </c>
      <c r="B491" s="40" t="s">
        <v>2465</v>
      </c>
      <c r="C491" s="3" t="s">
        <v>2467</v>
      </c>
      <c r="D491" s="3" t="s">
        <v>2398</v>
      </c>
      <c r="E491" s="3" t="s">
        <v>2399</v>
      </c>
      <c r="F491" s="3" t="s">
        <v>2483</v>
      </c>
      <c r="G491" s="3" t="s">
        <v>2448</v>
      </c>
      <c r="H491" s="3" t="s">
        <v>88</v>
      </c>
      <c r="I491" s="21">
        <v>23.980968900000001</v>
      </c>
      <c r="J491" s="21">
        <v>92.718894399999996</v>
      </c>
      <c r="K491" s="21" t="s">
        <v>2276</v>
      </c>
      <c r="L491" s="3">
        <v>2018</v>
      </c>
      <c r="M491" s="3">
        <v>2018</v>
      </c>
      <c r="N491" s="3" t="s">
        <v>2276</v>
      </c>
      <c r="O491" s="3" t="s">
        <v>183</v>
      </c>
      <c r="P491" s="5" t="s">
        <v>5187</v>
      </c>
      <c r="Q491" s="4" t="s">
        <v>2498</v>
      </c>
    </row>
    <row r="492" spans="1:17" ht="29">
      <c r="A492" s="109">
        <v>91</v>
      </c>
      <c r="B492" s="40" t="s">
        <v>2465</v>
      </c>
      <c r="C492" s="3" t="s">
        <v>2468</v>
      </c>
      <c r="D492" s="3" t="s">
        <v>2398</v>
      </c>
      <c r="E492" s="3" t="s">
        <v>2399</v>
      </c>
      <c r="F492" s="3" t="s">
        <v>2484</v>
      </c>
      <c r="G492" s="3" t="s">
        <v>2448</v>
      </c>
      <c r="H492" s="3" t="s">
        <v>88</v>
      </c>
      <c r="I492" s="21">
        <v>23.900757599999999</v>
      </c>
      <c r="J492" s="21">
        <v>92.921340799999996</v>
      </c>
      <c r="K492" s="21" t="s">
        <v>2276</v>
      </c>
      <c r="L492" s="3">
        <v>2018</v>
      </c>
      <c r="M492" s="3">
        <v>2018</v>
      </c>
      <c r="N492" s="3" t="s">
        <v>2276</v>
      </c>
      <c r="O492" s="3" t="s">
        <v>183</v>
      </c>
      <c r="P492" s="5" t="s">
        <v>5187</v>
      </c>
      <c r="Q492" s="4" t="s">
        <v>2498</v>
      </c>
    </row>
    <row r="493" spans="1:17" ht="29">
      <c r="A493" s="109">
        <v>91</v>
      </c>
      <c r="B493" s="40" t="s">
        <v>2465</v>
      </c>
      <c r="C493" s="3" t="s">
        <v>2469</v>
      </c>
      <c r="D493" s="3" t="s">
        <v>2398</v>
      </c>
      <c r="E493" s="3" t="s">
        <v>2399</v>
      </c>
      <c r="F493" s="3" t="s">
        <v>2485</v>
      </c>
      <c r="G493" s="3" t="s">
        <v>2448</v>
      </c>
      <c r="H493" s="3" t="s">
        <v>88</v>
      </c>
      <c r="I493" s="21">
        <v>23.867775000000002</v>
      </c>
      <c r="J493" s="21">
        <v>92.422106499999998</v>
      </c>
      <c r="K493" s="21" t="s">
        <v>2276</v>
      </c>
      <c r="L493" s="3">
        <v>2018</v>
      </c>
      <c r="M493" s="3">
        <v>2018</v>
      </c>
      <c r="N493" s="3" t="s">
        <v>2276</v>
      </c>
      <c r="O493" s="3" t="s">
        <v>183</v>
      </c>
      <c r="P493" s="5" t="s">
        <v>5187</v>
      </c>
      <c r="Q493" s="4" t="s">
        <v>2498</v>
      </c>
    </row>
    <row r="494" spans="1:17" ht="29">
      <c r="A494" s="109">
        <v>91</v>
      </c>
      <c r="B494" s="40" t="s">
        <v>2465</v>
      </c>
      <c r="C494" s="3" t="s">
        <v>2470</v>
      </c>
      <c r="D494" s="3" t="s">
        <v>2398</v>
      </c>
      <c r="E494" s="3" t="s">
        <v>2399</v>
      </c>
      <c r="F494" s="3" t="s">
        <v>2486</v>
      </c>
      <c r="G494" s="3" t="s">
        <v>2448</v>
      </c>
      <c r="H494" s="3" t="s">
        <v>88</v>
      </c>
      <c r="I494" s="21">
        <v>23.7703384</v>
      </c>
      <c r="J494" s="21">
        <v>92.520412100000001</v>
      </c>
      <c r="K494" s="21" t="s">
        <v>2276</v>
      </c>
      <c r="L494" s="3">
        <v>2018</v>
      </c>
      <c r="M494" s="3">
        <v>2018</v>
      </c>
      <c r="N494" s="3" t="s">
        <v>2276</v>
      </c>
      <c r="O494" s="3" t="s">
        <v>183</v>
      </c>
      <c r="P494" s="5" t="s">
        <v>5187</v>
      </c>
      <c r="Q494" s="4" t="s">
        <v>2498</v>
      </c>
    </row>
    <row r="495" spans="1:17" ht="29">
      <c r="A495" s="109">
        <v>91</v>
      </c>
      <c r="B495" s="40" t="s">
        <v>2465</v>
      </c>
      <c r="C495" s="3" t="s">
        <v>2471</v>
      </c>
      <c r="D495" s="3" t="s">
        <v>2398</v>
      </c>
      <c r="E495" s="3" t="s">
        <v>2399</v>
      </c>
      <c r="F495" s="3" t="s">
        <v>2487</v>
      </c>
      <c r="G495" s="3" t="s">
        <v>2448</v>
      </c>
      <c r="H495" s="3" t="s">
        <v>88</v>
      </c>
      <c r="I495" s="21">
        <v>23.724429900000001</v>
      </c>
      <c r="J495" s="21">
        <v>93.304273100000003</v>
      </c>
      <c r="K495" s="21" t="s">
        <v>2276</v>
      </c>
      <c r="L495" s="3">
        <v>2018</v>
      </c>
      <c r="M495" s="3">
        <v>2018</v>
      </c>
      <c r="N495" s="3" t="s">
        <v>2276</v>
      </c>
      <c r="O495" s="3" t="s">
        <v>183</v>
      </c>
      <c r="P495" s="5" t="s">
        <v>5187</v>
      </c>
      <c r="Q495" s="4" t="s">
        <v>2498</v>
      </c>
    </row>
    <row r="496" spans="1:17" ht="29">
      <c r="A496" s="109">
        <v>91</v>
      </c>
      <c r="B496" s="40" t="s">
        <v>2465</v>
      </c>
      <c r="C496" s="3" t="s">
        <v>2472</v>
      </c>
      <c r="D496" s="3" t="s">
        <v>2398</v>
      </c>
      <c r="E496" s="3" t="s">
        <v>2399</v>
      </c>
      <c r="F496" s="3" t="s">
        <v>2488</v>
      </c>
      <c r="G496" s="3" t="s">
        <v>2448</v>
      </c>
      <c r="H496" s="3" t="s">
        <v>88</v>
      </c>
      <c r="I496" s="21">
        <v>23.505746200000001</v>
      </c>
      <c r="J496" s="21">
        <v>93.243906600000003</v>
      </c>
      <c r="K496" s="21" t="s">
        <v>2276</v>
      </c>
      <c r="L496" s="3">
        <v>2018</v>
      </c>
      <c r="M496" s="3">
        <v>2018</v>
      </c>
      <c r="N496" s="3" t="s">
        <v>2276</v>
      </c>
      <c r="O496" s="3" t="s">
        <v>183</v>
      </c>
      <c r="P496" s="5" t="s">
        <v>5187</v>
      </c>
      <c r="Q496" s="4" t="s">
        <v>2498</v>
      </c>
    </row>
    <row r="497" spans="1:17" ht="29">
      <c r="A497" s="109">
        <v>91</v>
      </c>
      <c r="B497" s="40" t="s">
        <v>2465</v>
      </c>
      <c r="C497" s="3" t="s">
        <v>2473</v>
      </c>
      <c r="D497" s="3" t="s">
        <v>2398</v>
      </c>
      <c r="E497" s="3" t="s">
        <v>2399</v>
      </c>
      <c r="F497" s="3" t="s">
        <v>2489</v>
      </c>
      <c r="G497" s="3" t="s">
        <v>2448</v>
      </c>
      <c r="H497" s="3" t="s">
        <v>88</v>
      </c>
      <c r="I497" s="21">
        <v>23.470427399999998</v>
      </c>
      <c r="J497" s="21">
        <v>92.717029699999998</v>
      </c>
      <c r="K497" s="21" t="s">
        <v>2276</v>
      </c>
      <c r="L497" s="3">
        <v>2018</v>
      </c>
      <c r="M497" s="3">
        <v>2018</v>
      </c>
      <c r="N497" s="3" t="s">
        <v>2276</v>
      </c>
      <c r="O497" s="3" t="s">
        <v>183</v>
      </c>
      <c r="P497" s="5" t="s">
        <v>5187</v>
      </c>
      <c r="Q497" s="4" t="s">
        <v>2498</v>
      </c>
    </row>
    <row r="498" spans="1:17" ht="29">
      <c r="A498" s="109">
        <v>91</v>
      </c>
      <c r="B498" s="40" t="s">
        <v>2465</v>
      </c>
      <c r="C498" s="3" t="s">
        <v>2474</v>
      </c>
      <c r="D498" s="3" t="s">
        <v>2398</v>
      </c>
      <c r="E498" s="3" t="s">
        <v>2399</v>
      </c>
      <c r="F498" s="3" t="s">
        <v>2490</v>
      </c>
      <c r="G498" s="3" t="s">
        <v>2448</v>
      </c>
      <c r="H498" s="3" t="s">
        <v>88</v>
      </c>
      <c r="I498" s="21">
        <v>23.361906000000001</v>
      </c>
      <c r="J498" s="21">
        <v>92.921965</v>
      </c>
      <c r="K498" s="21" t="s">
        <v>2276</v>
      </c>
      <c r="L498" s="3">
        <v>2018</v>
      </c>
      <c r="M498" s="3">
        <v>2018</v>
      </c>
      <c r="N498" s="3" t="s">
        <v>2276</v>
      </c>
      <c r="O498" s="3" t="s">
        <v>183</v>
      </c>
      <c r="P498" s="5" t="s">
        <v>5187</v>
      </c>
      <c r="Q498" s="4" t="s">
        <v>2498</v>
      </c>
    </row>
    <row r="499" spans="1:17" ht="29">
      <c r="A499" s="109">
        <v>91</v>
      </c>
      <c r="B499" s="40" t="s">
        <v>2465</v>
      </c>
      <c r="C499" s="3" t="s">
        <v>2475</v>
      </c>
      <c r="D499" s="3" t="s">
        <v>2398</v>
      </c>
      <c r="E499" s="3" t="s">
        <v>2399</v>
      </c>
      <c r="F499" s="3" t="s">
        <v>2491</v>
      </c>
      <c r="G499" s="3" t="s">
        <v>2448</v>
      </c>
      <c r="H499" s="3" t="s">
        <v>88</v>
      </c>
      <c r="I499" s="21">
        <v>23.1713755</v>
      </c>
      <c r="J499" s="21">
        <v>92.9897445</v>
      </c>
      <c r="K499" s="21" t="s">
        <v>2276</v>
      </c>
      <c r="L499" s="3">
        <v>2018</v>
      </c>
      <c r="M499" s="3">
        <v>2018</v>
      </c>
      <c r="N499" s="3" t="s">
        <v>2276</v>
      </c>
      <c r="O499" s="3" t="s">
        <v>183</v>
      </c>
      <c r="P499" s="5" t="s">
        <v>5187</v>
      </c>
      <c r="Q499" s="4" t="s">
        <v>2498</v>
      </c>
    </row>
    <row r="500" spans="1:17" ht="29">
      <c r="A500" s="109">
        <v>91</v>
      </c>
      <c r="B500" s="40" t="s">
        <v>2465</v>
      </c>
      <c r="C500" s="3" t="s">
        <v>2476</v>
      </c>
      <c r="D500" s="3" t="s">
        <v>2398</v>
      </c>
      <c r="E500" s="3" t="s">
        <v>2399</v>
      </c>
      <c r="F500" s="3" t="s">
        <v>2492</v>
      </c>
      <c r="G500" s="3" t="s">
        <v>2448</v>
      </c>
      <c r="H500" s="3" t="s">
        <v>88</v>
      </c>
      <c r="I500" s="21">
        <v>23.112962799999998</v>
      </c>
      <c r="J500" s="21">
        <v>92.744386000000006</v>
      </c>
      <c r="K500" s="21" t="s">
        <v>2276</v>
      </c>
      <c r="L500" s="3">
        <v>2018</v>
      </c>
      <c r="M500" s="3">
        <v>2018</v>
      </c>
      <c r="N500" s="3" t="s">
        <v>2276</v>
      </c>
      <c r="O500" s="3" t="s">
        <v>183</v>
      </c>
      <c r="P500" s="5" t="s">
        <v>5187</v>
      </c>
      <c r="Q500" s="4" t="s">
        <v>2498</v>
      </c>
    </row>
    <row r="501" spans="1:17" ht="29">
      <c r="A501" s="109">
        <v>91</v>
      </c>
      <c r="B501" s="40" t="s">
        <v>2465</v>
      </c>
      <c r="C501" s="3" t="s">
        <v>2477</v>
      </c>
      <c r="D501" s="3" t="s">
        <v>2398</v>
      </c>
      <c r="E501" s="3" t="s">
        <v>2399</v>
      </c>
      <c r="F501" s="3" t="s">
        <v>2493</v>
      </c>
      <c r="G501" s="3" t="s">
        <v>2448</v>
      </c>
      <c r="H501" s="3" t="s">
        <v>88</v>
      </c>
      <c r="I501" s="21">
        <v>23.020536199999999</v>
      </c>
      <c r="J501" s="21">
        <v>92.921340799999996</v>
      </c>
      <c r="K501" s="21" t="s">
        <v>2276</v>
      </c>
      <c r="L501" s="3">
        <v>2018</v>
      </c>
      <c r="M501" s="3">
        <v>2018</v>
      </c>
      <c r="N501" s="3" t="s">
        <v>2276</v>
      </c>
      <c r="O501" s="3" t="s">
        <v>183</v>
      </c>
      <c r="P501" s="5" t="s">
        <v>5187</v>
      </c>
      <c r="Q501" s="4" t="s">
        <v>2498</v>
      </c>
    </row>
    <row r="502" spans="1:17" ht="29">
      <c r="A502" s="109">
        <v>91</v>
      </c>
      <c r="B502" s="40" t="s">
        <v>2465</v>
      </c>
      <c r="C502" s="3" t="s">
        <v>2478</v>
      </c>
      <c r="D502" s="3" t="s">
        <v>2398</v>
      </c>
      <c r="E502" s="3" t="s">
        <v>2399</v>
      </c>
      <c r="F502" s="3" t="s">
        <v>2494</v>
      </c>
      <c r="G502" s="3" t="s">
        <v>2448</v>
      </c>
      <c r="H502" s="3" t="s">
        <v>88</v>
      </c>
      <c r="I502" s="21">
        <v>22.5989322</v>
      </c>
      <c r="J502" s="21">
        <v>93.026329000000004</v>
      </c>
      <c r="K502" s="21" t="s">
        <v>2276</v>
      </c>
      <c r="L502" s="3">
        <v>2018</v>
      </c>
      <c r="M502" s="3">
        <v>2018</v>
      </c>
      <c r="N502" s="3" t="s">
        <v>2276</v>
      </c>
      <c r="O502" s="3" t="s">
        <v>183</v>
      </c>
      <c r="P502" s="5" t="s">
        <v>5187</v>
      </c>
      <c r="Q502" s="4" t="s">
        <v>2498</v>
      </c>
    </row>
    <row r="503" spans="1:17" ht="29">
      <c r="A503" s="109">
        <v>91</v>
      </c>
      <c r="B503" s="40" t="s">
        <v>2465</v>
      </c>
      <c r="C503" s="3" t="s">
        <v>2479</v>
      </c>
      <c r="D503" s="3" t="s">
        <v>2398</v>
      </c>
      <c r="E503" s="3" t="s">
        <v>2399</v>
      </c>
      <c r="F503" s="3" t="s">
        <v>2495</v>
      </c>
      <c r="G503" s="3" t="s">
        <v>2448</v>
      </c>
      <c r="H503" s="3" t="s">
        <v>88</v>
      </c>
      <c r="I503" s="21">
        <v>22.524369400000001</v>
      </c>
      <c r="J503" s="21">
        <v>93.033837000000005</v>
      </c>
      <c r="K503" s="21" t="s">
        <v>2276</v>
      </c>
      <c r="L503" s="3">
        <v>2018</v>
      </c>
      <c r="M503" s="3">
        <v>2018</v>
      </c>
      <c r="N503" s="3" t="s">
        <v>2276</v>
      </c>
      <c r="O503" s="3" t="s">
        <v>183</v>
      </c>
      <c r="P503" s="5" t="s">
        <v>5187</v>
      </c>
      <c r="Q503" s="4" t="s">
        <v>2498</v>
      </c>
    </row>
    <row r="504" spans="1:17" ht="29">
      <c r="A504" s="109">
        <v>91</v>
      </c>
      <c r="B504" s="40" t="s">
        <v>2465</v>
      </c>
      <c r="C504" s="3" t="s">
        <v>2480</v>
      </c>
      <c r="D504" s="3" t="s">
        <v>2398</v>
      </c>
      <c r="E504" s="3" t="s">
        <v>2399</v>
      </c>
      <c r="F504" s="3" t="s">
        <v>2496</v>
      </c>
      <c r="G504" s="3" t="s">
        <v>2448</v>
      </c>
      <c r="H504" s="3" t="s">
        <v>88</v>
      </c>
      <c r="I504" s="21">
        <v>22.4066279</v>
      </c>
      <c r="J504" s="21">
        <v>92.899185299999999</v>
      </c>
      <c r="K504" s="21" t="s">
        <v>2276</v>
      </c>
      <c r="L504" s="3">
        <v>2018</v>
      </c>
      <c r="M504" s="3">
        <v>2018</v>
      </c>
      <c r="N504" s="3" t="s">
        <v>2276</v>
      </c>
      <c r="O504" s="3" t="s">
        <v>183</v>
      </c>
      <c r="P504" s="5" t="s">
        <v>5187</v>
      </c>
      <c r="Q504" s="4" t="s">
        <v>2498</v>
      </c>
    </row>
    <row r="505" spans="1:17" ht="29">
      <c r="A505" s="109">
        <v>91</v>
      </c>
      <c r="B505" s="40" t="s">
        <v>2465</v>
      </c>
      <c r="C505" s="3" t="s">
        <v>2481</v>
      </c>
      <c r="D505" s="3" t="s">
        <v>2398</v>
      </c>
      <c r="E505" s="3" t="s">
        <v>2399</v>
      </c>
      <c r="F505" s="3" t="s">
        <v>2497</v>
      </c>
      <c r="G505" s="3" t="s">
        <v>2448</v>
      </c>
      <c r="H505" s="3" t="s">
        <v>88</v>
      </c>
      <c r="I505" s="21">
        <v>22.3687322</v>
      </c>
      <c r="J505" s="21">
        <v>93.038217099999997</v>
      </c>
      <c r="K505" s="21" t="s">
        <v>2276</v>
      </c>
      <c r="L505" s="3">
        <v>2018</v>
      </c>
      <c r="M505" s="3">
        <v>2018</v>
      </c>
      <c r="N505" s="3" t="s">
        <v>2276</v>
      </c>
      <c r="O505" s="3" t="s">
        <v>183</v>
      </c>
      <c r="P505" s="5" t="s">
        <v>5187</v>
      </c>
      <c r="Q505" s="4" t="s">
        <v>2498</v>
      </c>
    </row>
    <row r="506" spans="1:17" ht="81.5" customHeight="1">
      <c r="A506" s="109">
        <v>92</v>
      </c>
      <c r="B506" s="40" t="s">
        <v>2517</v>
      </c>
      <c r="C506" s="3" t="s">
        <v>2518</v>
      </c>
      <c r="D506" s="3" t="s">
        <v>2398</v>
      </c>
      <c r="E506" s="3" t="s">
        <v>2405</v>
      </c>
      <c r="F506" s="3" t="s">
        <v>2521</v>
      </c>
      <c r="G506" s="3"/>
      <c r="H506" s="3" t="s">
        <v>2519</v>
      </c>
      <c r="I506" s="21">
        <v>0.57427340000000004</v>
      </c>
      <c r="J506" s="21">
        <v>25.164243800000001</v>
      </c>
      <c r="K506" s="21">
        <v>46779</v>
      </c>
      <c r="L506" s="3">
        <v>2000</v>
      </c>
      <c r="M506" s="3">
        <v>2015</v>
      </c>
      <c r="N506" s="3" t="s">
        <v>2276</v>
      </c>
      <c r="O506" s="3" t="s">
        <v>149</v>
      </c>
      <c r="P506" s="5" t="s">
        <v>5187</v>
      </c>
      <c r="Q506" s="4" t="s">
        <v>2533</v>
      </c>
    </row>
    <row r="507" spans="1:17" ht="78.5" customHeight="1">
      <c r="A507" s="109">
        <v>92</v>
      </c>
      <c r="B507" s="40" t="s">
        <v>2517</v>
      </c>
      <c r="C507" s="3" t="s">
        <v>2520</v>
      </c>
      <c r="D507" s="3" t="s">
        <v>2398</v>
      </c>
      <c r="E507" s="3" t="s">
        <v>2405</v>
      </c>
      <c r="F507" s="3" t="s">
        <v>2522</v>
      </c>
      <c r="G507" s="3"/>
      <c r="H507" s="3" t="s">
        <v>2519</v>
      </c>
      <c r="I507" s="21">
        <v>0.57427340000000004</v>
      </c>
      <c r="J507" s="21">
        <v>25.164243800000001</v>
      </c>
      <c r="K507" s="21">
        <v>25428</v>
      </c>
      <c r="L507" s="3">
        <v>2000</v>
      </c>
      <c r="M507" s="3">
        <v>2015</v>
      </c>
      <c r="N507" s="3" t="s">
        <v>2276</v>
      </c>
      <c r="O507" s="3" t="s">
        <v>149</v>
      </c>
      <c r="P507" s="5" t="s">
        <v>5187</v>
      </c>
      <c r="Q507" s="4" t="s">
        <v>2533</v>
      </c>
    </row>
    <row r="508" spans="1:17" ht="85.5" customHeight="1">
      <c r="A508" s="109">
        <v>93</v>
      </c>
      <c r="B508" s="40" t="s">
        <v>2530</v>
      </c>
      <c r="C508" s="11" t="s">
        <v>2531</v>
      </c>
      <c r="D508" s="3" t="s">
        <v>2398</v>
      </c>
      <c r="E508" s="3" t="s">
        <v>2405</v>
      </c>
      <c r="F508" s="116"/>
      <c r="G508" s="3"/>
      <c r="H508" s="3" t="s">
        <v>2519</v>
      </c>
      <c r="I508" s="21">
        <v>-4.0335159999999997</v>
      </c>
      <c r="J508" s="21">
        <v>21.730005999999999</v>
      </c>
      <c r="K508" s="117">
        <v>2345000</v>
      </c>
      <c r="L508" s="3">
        <v>2000</v>
      </c>
      <c r="M508" s="3">
        <v>2010</v>
      </c>
      <c r="N508" s="3" t="s">
        <v>2276</v>
      </c>
      <c r="O508" s="3" t="s">
        <v>149</v>
      </c>
      <c r="P508" s="5" t="s">
        <v>5187</v>
      </c>
      <c r="Q508" s="4" t="s">
        <v>2537</v>
      </c>
    </row>
    <row r="509" spans="1:17" ht="68.5" customHeight="1">
      <c r="A509" s="109">
        <v>94</v>
      </c>
      <c r="B509" s="40" t="s">
        <v>2539</v>
      </c>
      <c r="C509" s="11" t="s">
        <v>2540</v>
      </c>
      <c r="D509" s="3" t="s">
        <v>2398</v>
      </c>
      <c r="E509" s="3" t="s">
        <v>2399</v>
      </c>
      <c r="F509" s="3" t="s">
        <v>2541</v>
      </c>
      <c r="G509" s="3"/>
      <c r="H509" s="3" t="s">
        <v>2519</v>
      </c>
      <c r="I509" s="21">
        <v>1.6710695</v>
      </c>
      <c r="J509" s="21">
        <v>28.487357500000002</v>
      </c>
      <c r="K509" s="21">
        <f>1390000/100</f>
        <v>13900</v>
      </c>
      <c r="L509" s="3">
        <v>1989</v>
      </c>
      <c r="M509" s="3">
        <v>1996</v>
      </c>
      <c r="N509" s="3" t="s">
        <v>2276</v>
      </c>
      <c r="O509" s="3" t="s">
        <v>2546</v>
      </c>
      <c r="P509" s="5" t="s">
        <v>5187</v>
      </c>
      <c r="Q509" s="4" t="s">
        <v>2543</v>
      </c>
    </row>
    <row r="510" spans="1:17" ht="44.5" customHeight="1">
      <c r="A510" s="109">
        <v>95</v>
      </c>
      <c r="B510" s="40" t="s">
        <v>2549</v>
      </c>
      <c r="C510" s="11" t="s">
        <v>2550</v>
      </c>
      <c r="D510" s="3" t="s">
        <v>2398</v>
      </c>
      <c r="E510" s="3" t="s">
        <v>2399</v>
      </c>
      <c r="F510" s="11" t="s">
        <v>2551</v>
      </c>
      <c r="G510" s="11" t="s">
        <v>2552</v>
      </c>
      <c r="H510" s="11" t="s">
        <v>88</v>
      </c>
      <c r="I510" s="21">
        <v>25.5188424</v>
      </c>
      <c r="J510" s="21">
        <v>91.769229699999997</v>
      </c>
      <c r="K510" s="3" t="s">
        <v>2276</v>
      </c>
      <c r="L510" s="3">
        <v>2002</v>
      </c>
      <c r="M510" s="3">
        <v>2002</v>
      </c>
      <c r="N510" s="3" t="s">
        <v>2276</v>
      </c>
      <c r="O510" s="3" t="s">
        <v>67</v>
      </c>
      <c r="P510" s="5" t="s">
        <v>5187</v>
      </c>
      <c r="Q510" s="3"/>
    </row>
    <row r="511" spans="1:17" ht="40" customHeight="1">
      <c r="A511" s="109">
        <v>95</v>
      </c>
      <c r="B511" s="40" t="s">
        <v>2549</v>
      </c>
      <c r="C511" s="11" t="s">
        <v>2557</v>
      </c>
      <c r="D511" s="3" t="s">
        <v>2398</v>
      </c>
      <c r="E511" s="3" t="s">
        <v>2399</v>
      </c>
      <c r="F511" s="11" t="s">
        <v>2551</v>
      </c>
      <c r="G511" s="11" t="s">
        <v>2552</v>
      </c>
      <c r="H511" s="11" t="s">
        <v>88</v>
      </c>
      <c r="I511" s="21">
        <v>25.5188424</v>
      </c>
      <c r="J511" s="21">
        <v>91.769229699999997</v>
      </c>
      <c r="K511" s="3" t="s">
        <v>2276</v>
      </c>
      <c r="L511" s="3">
        <v>1977</v>
      </c>
      <c r="M511" s="3">
        <v>1997</v>
      </c>
      <c r="N511" s="3" t="s">
        <v>2276</v>
      </c>
      <c r="O511" s="3" t="s">
        <v>67</v>
      </c>
      <c r="P511" s="5" t="s">
        <v>5187</v>
      </c>
      <c r="Q511" s="3"/>
    </row>
    <row r="512" spans="1:17" ht="33.5" customHeight="1">
      <c r="A512" s="109">
        <v>96</v>
      </c>
      <c r="B512" s="40" t="s">
        <v>2564</v>
      </c>
      <c r="C512" s="11" t="s">
        <v>2563</v>
      </c>
      <c r="D512" s="3" t="s">
        <v>2398</v>
      </c>
      <c r="E512" s="3" t="s">
        <v>2399</v>
      </c>
      <c r="F512" s="3" t="s">
        <v>2568</v>
      </c>
      <c r="G512" s="11" t="s">
        <v>2552</v>
      </c>
      <c r="H512" s="11" t="s">
        <v>88</v>
      </c>
      <c r="I512" s="21">
        <v>25.4886783</v>
      </c>
      <c r="J512" s="21">
        <v>91.923077399999997</v>
      </c>
      <c r="K512" s="21">
        <v>4</v>
      </c>
      <c r="L512" s="3">
        <v>2015</v>
      </c>
      <c r="M512" s="3">
        <v>2015</v>
      </c>
      <c r="N512" s="3">
        <v>400</v>
      </c>
      <c r="O512" s="3" t="s">
        <v>2599</v>
      </c>
      <c r="P512" s="5" t="s">
        <v>5187</v>
      </c>
      <c r="Q512" s="3" t="s">
        <v>2569</v>
      </c>
    </row>
    <row r="513" spans="1:17" ht="50" customHeight="1">
      <c r="A513" s="109">
        <v>97</v>
      </c>
      <c r="B513" s="40" t="s">
        <v>2575</v>
      </c>
      <c r="C513" s="3" t="s">
        <v>2574</v>
      </c>
      <c r="D513" s="3" t="s">
        <v>2398</v>
      </c>
      <c r="E513" s="3" t="s">
        <v>2399</v>
      </c>
      <c r="F513" s="3" t="s">
        <v>2577</v>
      </c>
      <c r="G513" s="3" t="s">
        <v>2597</v>
      </c>
      <c r="H513" s="3" t="s">
        <v>121</v>
      </c>
      <c r="I513" s="21">
        <v>-23.0974059422356</v>
      </c>
      <c r="J513" s="21">
        <v>-44.775559402084099</v>
      </c>
      <c r="K513" s="3" t="s">
        <v>2276</v>
      </c>
      <c r="L513" s="3">
        <v>2010</v>
      </c>
      <c r="M513" s="3">
        <v>2010</v>
      </c>
      <c r="N513" s="3" t="s">
        <v>2276</v>
      </c>
      <c r="O513" s="3" t="s">
        <v>2599</v>
      </c>
      <c r="P513" s="5" t="s">
        <v>5187</v>
      </c>
      <c r="Q513" s="3" t="s">
        <v>2569</v>
      </c>
    </row>
    <row r="514" spans="1:17" ht="44.5" customHeight="1">
      <c r="A514" s="109">
        <v>97</v>
      </c>
      <c r="B514" s="40" t="s">
        <v>2575</v>
      </c>
      <c r="C514" s="11" t="s">
        <v>2576</v>
      </c>
      <c r="D514" s="3" t="s">
        <v>2398</v>
      </c>
      <c r="E514" s="3" t="s">
        <v>2399</v>
      </c>
      <c r="F514" s="3" t="s">
        <v>2578</v>
      </c>
      <c r="G514" s="3" t="s">
        <v>2597</v>
      </c>
      <c r="H514" s="3" t="s">
        <v>121</v>
      </c>
      <c r="I514" s="21">
        <v>-23.143267046426601</v>
      </c>
      <c r="J514" s="21">
        <v>-44.7834975358017</v>
      </c>
      <c r="K514" s="3" t="s">
        <v>2276</v>
      </c>
      <c r="L514" s="3">
        <v>2010</v>
      </c>
      <c r="M514" s="3">
        <v>2010</v>
      </c>
      <c r="N514" s="3" t="s">
        <v>2276</v>
      </c>
      <c r="O514" s="3" t="s">
        <v>2599</v>
      </c>
      <c r="P514" s="5" t="s">
        <v>5187</v>
      </c>
      <c r="Q514" s="3" t="s">
        <v>2569</v>
      </c>
    </row>
    <row r="515" spans="1:17">
      <c r="A515" s="109">
        <v>97</v>
      </c>
      <c r="B515" s="40" t="s">
        <v>2575</v>
      </c>
      <c r="C515" s="3" t="s">
        <v>2588</v>
      </c>
      <c r="D515" s="3" t="s">
        <v>2398</v>
      </c>
      <c r="E515" s="3" t="s">
        <v>2399</v>
      </c>
      <c r="F515" s="3" t="s">
        <v>2579</v>
      </c>
      <c r="G515" s="3" t="s">
        <v>2597</v>
      </c>
      <c r="H515" s="3" t="s">
        <v>121</v>
      </c>
      <c r="I515" s="21">
        <v>-23.159083315672699</v>
      </c>
      <c r="J515" s="21">
        <v>-44.690054086538503</v>
      </c>
      <c r="K515" s="3" t="s">
        <v>2276</v>
      </c>
      <c r="L515" s="3">
        <v>2010</v>
      </c>
      <c r="M515" s="3">
        <v>2010</v>
      </c>
      <c r="N515" s="3" t="s">
        <v>2276</v>
      </c>
      <c r="O515" s="3" t="s">
        <v>2599</v>
      </c>
      <c r="P515" s="5" t="s">
        <v>5187</v>
      </c>
      <c r="Q515" s="3" t="s">
        <v>2569</v>
      </c>
    </row>
    <row r="516" spans="1:17">
      <c r="A516" s="109">
        <v>97</v>
      </c>
      <c r="B516" s="40" t="s">
        <v>2575</v>
      </c>
      <c r="C516" s="11" t="s">
        <v>2589</v>
      </c>
      <c r="D516" s="3" t="s">
        <v>2398</v>
      </c>
      <c r="E516" s="3" t="s">
        <v>2399</v>
      </c>
      <c r="F516" s="3" t="s">
        <v>2580</v>
      </c>
      <c r="G516" s="3" t="s">
        <v>2597</v>
      </c>
      <c r="H516" s="3" t="s">
        <v>121</v>
      </c>
      <c r="I516" s="21">
        <v>-23.347563699999998</v>
      </c>
      <c r="J516" s="21">
        <v>-44.606878299999998</v>
      </c>
      <c r="K516" s="3" t="s">
        <v>2276</v>
      </c>
      <c r="L516" s="3">
        <v>2010</v>
      </c>
      <c r="M516" s="3">
        <v>2010</v>
      </c>
      <c r="N516" s="3" t="s">
        <v>2276</v>
      </c>
      <c r="O516" s="3" t="s">
        <v>2599</v>
      </c>
      <c r="P516" s="5" t="s">
        <v>5187</v>
      </c>
      <c r="Q516" s="3" t="s">
        <v>2569</v>
      </c>
    </row>
    <row r="517" spans="1:17">
      <c r="A517" s="109">
        <v>97</v>
      </c>
      <c r="B517" s="40" t="s">
        <v>2575</v>
      </c>
      <c r="C517" s="3" t="s">
        <v>2590</v>
      </c>
      <c r="D517" s="3" t="s">
        <v>2398</v>
      </c>
      <c r="E517" s="3" t="s">
        <v>2399</v>
      </c>
      <c r="F517" s="3" t="s">
        <v>2581</v>
      </c>
      <c r="G517" s="3" t="s">
        <v>2597</v>
      </c>
      <c r="H517" s="3" t="s">
        <v>121</v>
      </c>
      <c r="I517" s="21">
        <v>-23.333858142425299</v>
      </c>
      <c r="J517" s="21">
        <v>-44.681611158873302</v>
      </c>
      <c r="K517" s="3" t="s">
        <v>2276</v>
      </c>
      <c r="L517" s="3">
        <v>2010</v>
      </c>
      <c r="M517" s="3">
        <v>2010</v>
      </c>
      <c r="N517" s="3" t="s">
        <v>2276</v>
      </c>
      <c r="O517" s="3" t="s">
        <v>2599</v>
      </c>
      <c r="P517" s="5" t="s">
        <v>5187</v>
      </c>
      <c r="Q517" s="3" t="s">
        <v>2569</v>
      </c>
    </row>
    <row r="518" spans="1:17">
      <c r="A518" s="109">
        <v>97</v>
      </c>
      <c r="B518" s="40" t="s">
        <v>2575</v>
      </c>
      <c r="C518" s="11" t="s">
        <v>2591</v>
      </c>
      <c r="D518" s="3" t="s">
        <v>2398</v>
      </c>
      <c r="E518" s="3" t="s">
        <v>2399</v>
      </c>
      <c r="F518" s="3" t="s">
        <v>2582</v>
      </c>
      <c r="G518" s="3" t="s">
        <v>2597</v>
      </c>
      <c r="H518" s="3" t="s">
        <v>121</v>
      </c>
      <c r="I518" s="21">
        <v>-23.347223385198099</v>
      </c>
      <c r="J518" s="21">
        <v>-44.725984510521798</v>
      </c>
      <c r="K518" s="3" t="s">
        <v>2276</v>
      </c>
      <c r="L518" s="3">
        <v>2010</v>
      </c>
      <c r="M518" s="3">
        <v>2010</v>
      </c>
      <c r="N518" s="3" t="s">
        <v>2276</v>
      </c>
      <c r="O518" s="3" t="s">
        <v>2599</v>
      </c>
      <c r="P518" s="5" t="s">
        <v>5187</v>
      </c>
      <c r="Q518" s="3" t="s">
        <v>2569</v>
      </c>
    </row>
    <row r="519" spans="1:17">
      <c r="A519" s="109">
        <v>97</v>
      </c>
      <c r="B519" s="40" t="s">
        <v>2575</v>
      </c>
      <c r="C519" s="3" t="s">
        <v>2592</v>
      </c>
      <c r="D519" s="3" t="s">
        <v>2398</v>
      </c>
      <c r="E519" s="3" t="s">
        <v>2399</v>
      </c>
      <c r="F519" s="3" t="s">
        <v>2583</v>
      </c>
      <c r="G519" s="3" t="s">
        <v>2598</v>
      </c>
      <c r="H519" s="3" t="s">
        <v>121</v>
      </c>
      <c r="I519" s="21">
        <v>-25.4826185698094</v>
      </c>
      <c r="J519" s="21">
        <v>-48.667356189123403</v>
      </c>
      <c r="K519" s="3" t="s">
        <v>2276</v>
      </c>
      <c r="L519" s="3">
        <v>2009</v>
      </c>
      <c r="M519" s="3">
        <v>2010</v>
      </c>
      <c r="N519" s="3" t="s">
        <v>2276</v>
      </c>
      <c r="O519" s="3" t="s">
        <v>2599</v>
      </c>
      <c r="P519" s="5" t="s">
        <v>5187</v>
      </c>
      <c r="Q519" s="3" t="s">
        <v>2569</v>
      </c>
    </row>
    <row r="520" spans="1:17">
      <c r="A520" s="109">
        <v>97</v>
      </c>
      <c r="B520" s="40" t="s">
        <v>2575</v>
      </c>
      <c r="C520" s="11" t="s">
        <v>2593</v>
      </c>
      <c r="D520" s="3" t="s">
        <v>2398</v>
      </c>
      <c r="E520" s="3" t="s">
        <v>2399</v>
      </c>
      <c r="F520" s="3" t="s">
        <v>2584</v>
      </c>
      <c r="G520" s="3" t="s">
        <v>2598</v>
      </c>
      <c r="H520" s="3" t="s">
        <v>121</v>
      </c>
      <c r="I520" s="21">
        <v>-28.286353495216002</v>
      </c>
      <c r="J520" s="21">
        <v>-48.917064133498101</v>
      </c>
      <c r="K520" s="3" t="s">
        <v>2276</v>
      </c>
      <c r="L520" s="3">
        <v>2009</v>
      </c>
      <c r="M520" s="3">
        <v>2010</v>
      </c>
      <c r="N520" s="3" t="s">
        <v>2276</v>
      </c>
      <c r="O520" s="3" t="s">
        <v>2599</v>
      </c>
      <c r="P520" s="5" t="s">
        <v>5187</v>
      </c>
      <c r="Q520" s="3" t="s">
        <v>2569</v>
      </c>
    </row>
    <row r="521" spans="1:17">
      <c r="A521" s="109">
        <v>97</v>
      </c>
      <c r="B521" s="40" t="s">
        <v>2575</v>
      </c>
      <c r="C521" s="3" t="s">
        <v>2594</v>
      </c>
      <c r="D521" s="3" t="s">
        <v>2398</v>
      </c>
      <c r="E521" s="3" t="s">
        <v>2399</v>
      </c>
      <c r="F521" s="3" t="s">
        <v>2585</v>
      </c>
      <c r="G521" s="3" t="s">
        <v>2598</v>
      </c>
      <c r="H521" s="3" t="s">
        <v>121</v>
      </c>
      <c r="I521" s="21">
        <v>-26.453789514667498</v>
      </c>
      <c r="J521" s="21">
        <v>-48.699178050726701</v>
      </c>
      <c r="K521" s="3" t="s">
        <v>2276</v>
      </c>
      <c r="L521" s="3">
        <v>2009</v>
      </c>
      <c r="M521" s="3">
        <v>2010</v>
      </c>
      <c r="N521" s="3" t="s">
        <v>2276</v>
      </c>
      <c r="O521" s="3" t="s">
        <v>2599</v>
      </c>
      <c r="P521" s="5" t="s">
        <v>5187</v>
      </c>
      <c r="Q521" s="3" t="s">
        <v>2569</v>
      </c>
    </row>
    <row r="522" spans="1:17">
      <c r="A522" s="109">
        <v>97</v>
      </c>
      <c r="B522" s="40" t="s">
        <v>2575</v>
      </c>
      <c r="C522" s="11" t="s">
        <v>2595</v>
      </c>
      <c r="D522" s="3" t="s">
        <v>2398</v>
      </c>
      <c r="E522" s="3" t="s">
        <v>2399</v>
      </c>
      <c r="F522" s="3" t="s">
        <v>2586</v>
      </c>
      <c r="G522" s="3" t="s">
        <v>2598</v>
      </c>
      <c r="H522" s="3" t="s">
        <v>121</v>
      </c>
      <c r="I522" s="21">
        <v>-28.4157535236101</v>
      </c>
      <c r="J522" s="21">
        <v>-48.786403142983403</v>
      </c>
      <c r="K522" s="3" t="s">
        <v>2276</v>
      </c>
      <c r="L522" s="3">
        <v>2009</v>
      </c>
      <c r="M522" s="3">
        <v>2010</v>
      </c>
      <c r="N522" s="3" t="s">
        <v>2276</v>
      </c>
      <c r="O522" s="3" t="s">
        <v>2599</v>
      </c>
      <c r="P522" s="5" t="s">
        <v>5187</v>
      </c>
      <c r="Q522" s="3" t="s">
        <v>2569</v>
      </c>
    </row>
    <row r="523" spans="1:17">
      <c r="A523" s="109">
        <v>97</v>
      </c>
      <c r="B523" s="40" t="s">
        <v>2575</v>
      </c>
      <c r="C523" s="3" t="s">
        <v>2596</v>
      </c>
      <c r="D523" s="3" t="s">
        <v>2398</v>
      </c>
      <c r="E523" s="3" t="s">
        <v>2399</v>
      </c>
      <c r="F523" s="3" t="s">
        <v>2587</v>
      </c>
      <c r="G523" s="3" t="s">
        <v>2598</v>
      </c>
      <c r="H523" s="3" t="s">
        <v>121</v>
      </c>
      <c r="I523" s="21">
        <v>-28.350406100560299</v>
      </c>
      <c r="J523" s="21">
        <v>-48.967841292206799</v>
      </c>
      <c r="K523" s="3" t="s">
        <v>2276</v>
      </c>
      <c r="L523" s="3">
        <v>2009</v>
      </c>
      <c r="M523" s="3">
        <v>2010</v>
      </c>
      <c r="N523" s="3" t="s">
        <v>2276</v>
      </c>
      <c r="O523" s="3" t="s">
        <v>2599</v>
      </c>
      <c r="P523" s="5" t="s">
        <v>5187</v>
      </c>
      <c r="Q523" s="3" t="s">
        <v>2569</v>
      </c>
    </row>
    <row r="524" spans="1:17" ht="37" customHeight="1">
      <c r="A524" s="109">
        <v>98</v>
      </c>
      <c r="B524" s="40" t="s">
        <v>2623</v>
      </c>
      <c r="C524" s="11" t="s">
        <v>2624</v>
      </c>
      <c r="D524" s="3" t="s">
        <v>2398</v>
      </c>
      <c r="E524" s="3" t="s">
        <v>2422</v>
      </c>
      <c r="F524" s="3" t="s">
        <v>2626</v>
      </c>
      <c r="G524" s="3" t="s">
        <v>2299</v>
      </c>
      <c r="H524" s="3" t="s">
        <v>895</v>
      </c>
      <c r="I524" s="21">
        <v>1.6850102</v>
      </c>
      <c r="J524" s="21">
        <v>117.10465499999999</v>
      </c>
      <c r="K524" s="3" t="s">
        <v>2276</v>
      </c>
      <c r="L524" s="3">
        <v>2003</v>
      </c>
      <c r="M524" s="3">
        <v>2012</v>
      </c>
      <c r="N524" s="3" t="s">
        <v>2276</v>
      </c>
      <c r="O524" s="3" t="s">
        <v>67</v>
      </c>
      <c r="P524" s="5" t="s">
        <v>5187</v>
      </c>
      <c r="Q524" s="3" t="s">
        <v>2569</v>
      </c>
    </row>
    <row r="525" spans="1:17" ht="42.5" customHeight="1">
      <c r="A525" s="109">
        <v>98</v>
      </c>
      <c r="B525" s="40" t="s">
        <v>2623</v>
      </c>
      <c r="C525" s="11" t="s">
        <v>2625</v>
      </c>
      <c r="D525" s="3" t="s">
        <v>2398</v>
      </c>
      <c r="E525" s="3" t="s">
        <v>2422</v>
      </c>
      <c r="F525" s="3" t="s">
        <v>2626</v>
      </c>
      <c r="G525" s="3" t="s">
        <v>2299</v>
      </c>
      <c r="H525" s="3" t="s">
        <v>895</v>
      </c>
      <c r="I525" s="21">
        <v>1.6850102</v>
      </c>
      <c r="J525" s="21">
        <v>117.10465499999999</v>
      </c>
      <c r="K525" s="3" t="s">
        <v>2276</v>
      </c>
      <c r="L525" s="3">
        <v>2013</v>
      </c>
      <c r="M525" s="3">
        <v>2015</v>
      </c>
      <c r="N525" s="3" t="s">
        <v>2276</v>
      </c>
      <c r="O525" s="3" t="s">
        <v>67</v>
      </c>
      <c r="P525" s="5" t="s">
        <v>5187</v>
      </c>
      <c r="Q525" s="3" t="s">
        <v>2569</v>
      </c>
    </row>
    <row r="526" spans="1:17" ht="42.5" customHeight="1">
      <c r="A526" s="109">
        <v>98</v>
      </c>
      <c r="B526" s="40" t="s">
        <v>2623</v>
      </c>
      <c r="C526" s="11" t="s">
        <v>2678</v>
      </c>
      <c r="D526" s="3" t="s">
        <v>2398</v>
      </c>
      <c r="E526" s="3" t="s">
        <v>2422</v>
      </c>
      <c r="F526" s="3" t="s">
        <v>2627</v>
      </c>
      <c r="G526" s="3" t="s">
        <v>2299</v>
      </c>
      <c r="H526" s="3" t="s">
        <v>895</v>
      </c>
      <c r="I526" s="21">
        <v>1.9464336</v>
      </c>
      <c r="J526" s="21">
        <v>116.83876100000001</v>
      </c>
      <c r="K526" s="3" t="s">
        <v>2276</v>
      </c>
      <c r="L526" s="3">
        <v>2003</v>
      </c>
      <c r="M526" s="3">
        <v>2012</v>
      </c>
      <c r="N526" s="3" t="s">
        <v>2276</v>
      </c>
      <c r="O526" s="3" t="s">
        <v>67</v>
      </c>
      <c r="P526" s="5" t="s">
        <v>5187</v>
      </c>
      <c r="Q526" s="3" t="s">
        <v>2569</v>
      </c>
    </row>
    <row r="527" spans="1:17" ht="42" customHeight="1">
      <c r="A527" s="109">
        <v>98</v>
      </c>
      <c r="B527" s="40" t="s">
        <v>2623</v>
      </c>
      <c r="C527" s="11" t="s">
        <v>2682</v>
      </c>
      <c r="D527" s="3" t="s">
        <v>2398</v>
      </c>
      <c r="E527" s="3" t="s">
        <v>2422</v>
      </c>
      <c r="F527" s="3" t="s">
        <v>2627</v>
      </c>
      <c r="G527" s="3" t="s">
        <v>2299</v>
      </c>
      <c r="H527" s="3" t="s">
        <v>895</v>
      </c>
      <c r="I527" s="21">
        <v>1.9464336</v>
      </c>
      <c r="J527" s="21">
        <v>116.83876100000001</v>
      </c>
      <c r="K527" s="3" t="s">
        <v>2276</v>
      </c>
      <c r="L527" s="3">
        <v>2013</v>
      </c>
      <c r="M527" s="3">
        <v>2015</v>
      </c>
      <c r="N527" s="3" t="s">
        <v>2276</v>
      </c>
      <c r="O527" s="3" t="s">
        <v>67</v>
      </c>
      <c r="P527" s="5" t="s">
        <v>5187</v>
      </c>
      <c r="Q527" s="3" t="s">
        <v>2569</v>
      </c>
    </row>
    <row r="528" spans="1:17" ht="41" customHeight="1">
      <c r="A528" s="109">
        <v>99</v>
      </c>
      <c r="B528" s="40" t="s">
        <v>2706</v>
      </c>
      <c r="C528" s="11" t="s">
        <v>2707</v>
      </c>
      <c r="D528" s="3" t="s">
        <v>2398</v>
      </c>
      <c r="E528" s="11" t="s">
        <v>2399</v>
      </c>
      <c r="F528" s="147" t="s">
        <v>2717</v>
      </c>
      <c r="G528" s="3" t="s">
        <v>2710</v>
      </c>
      <c r="H528" s="3" t="s">
        <v>121</v>
      </c>
      <c r="I528" s="21">
        <v>-2.1441834000000002</v>
      </c>
      <c r="J528" s="21">
        <v>-64.999331999999995</v>
      </c>
      <c r="K528" s="21">
        <v>34740</v>
      </c>
      <c r="L528" s="3">
        <v>2012</v>
      </c>
      <c r="M528" s="3">
        <v>2014</v>
      </c>
      <c r="N528" s="21">
        <f>(11532+3860)/K528</f>
        <v>0.44306275187104205</v>
      </c>
      <c r="O528" s="3" t="s">
        <v>67</v>
      </c>
      <c r="P528" s="5" t="s">
        <v>5187</v>
      </c>
      <c r="Q528" s="4" t="s">
        <v>2713</v>
      </c>
    </row>
    <row r="529" spans="1:17" ht="41" customHeight="1">
      <c r="A529" s="109">
        <v>99</v>
      </c>
      <c r="B529" s="40" t="s">
        <v>2706</v>
      </c>
      <c r="C529" s="11" t="s">
        <v>2708</v>
      </c>
      <c r="D529" s="3" t="s">
        <v>2398</v>
      </c>
      <c r="E529" s="11" t="s">
        <v>2399</v>
      </c>
      <c r="F529" s="147" t="s">
        <v>2718</v>
      </c>
      <c r="G529" s="3" t="s">
        <v>2711</v>
      </c>
      <c r="H529" s="3" t="s">
        <v>121</v>
      </c>
      <c r="I529" s="21">
        <v>-4.0921206000000003</v>
      </c>
      <c r="J529" s="21">
        <v>-55.367818100000001</v>
      </c>
      <c r="K529" s="21">
        <v>6775.1</v>
      </c>
      <c r="L529" s="3">
        <v>2010</v>
      </c>
      <c r="M529" s="3">
        <v>2010</v>
      </c>
      <c r="N529" s="3" t="s">
        <v>2276</v>
      </c>
      <c r="O529" s="3" t="s">
        <v>67</v>
      </c>
      <c r="P529" s="5" t="s">
        <v>5187</v>
      </c>
      <c r="Q529" s="4" t="s">
        <v>2714</v>
      </c>
    </row>
    <row r="530" spans="1:17" ht="41" customHeight="1">
      <c r="A530" s="109">
        <v>99</v>
      </c>
      <c r="B530" s="40" t="s">
        <v>2706</v>
      </c>
      <c r="C530" s="11" t="s">
        <v>2709</v>
      </c>
      <c r="D530" s="3" t="s">
        <v>2398</v>
      </c>
      <c r="E530" s="11" t="s">
        <v>2399</v>
      </c>
      <c r="F530" s="147" t="s">
        <v>2719</v>
      </c>
      <c r="G530" s="3" t="s">
        <v>2712</v>
      </c>
      <c r="H530" s="3" t="s">
        <v>121</v>
      </c>
      <c r="I530" s="21">
        <v>-3.1968033999999999</v>
      </c>
      <c r="J530" s="21">
        <v>-47.3195111</v>
      </c>
      <c r="K530" s="21">
        <v>19342</v>
      </c>
      <c r="L530" s="3">
        <v>2012</v>
      </c>
      <c r="M530" s="3">
        <v>2013</v>
      </c>
      <c r="N530" s="21">
        <f>91000/K530</f>
        <v>4.7047875090476685</v>
      </c>
      <c r="O530" s="3" t="s">
        <v>67</v>
      </c>
      <c r="P530" s="5" t="s">
        <v>5187</v>
      </c>
      <c r="Q530" s="4" t="s">
        <v>2715</v>
      </c>
    </row>
    <row r="531" spans="1:17" ht="41" customHeight="1">
      <c r="A531" s="109">
        <v>99</v>
      </c>
      <c r="B531" s="40" t="s">
        <v>2706</v>
      </c>
      <c r="C531" s="11" t="s">
        <v>2724</v>
      </c>
      <c r="D531" s="3" t="s">
        <v>2398</v>
      </c>
      <c r="E531" s="11" t="s">
        <v>2399</v>
      </c>
      <c r="F531" s="147" t="s">
        <v>2719</v>
      </c>
      <c r="G531" s="3" t="s">
        <v>2712</v>
      </c>
      <c r="H531" s="3" t="s">
        <v>121</v>
      </c>
      <c r="I531" s="21">
        <v>-3.1968033999999999</v>
      </c>
      <c r="J531" s="21">
        <v>-47.3195111</v>
      </c>
      <c r="K531" s="21">
        <v>19342</v>
      </c>
      <c r="L531" s="3">
        <v>2015</v>
      </c>
      <c r="M531" s="3">
        <v>2015</v>
      </c>
      <c r="N531" s="21">
        <f>91000/K531</f>
        <v>4.7047875090476685</v>
      </c>
      <c r="O531" s="3" t="s">
        <v>67</v>
      </c>
      <c r="P531" s="5" t="s">
        <v>5187</v>
      </c>
      <c r="Q531" s="4" t="s">
        <v>2715</v>
      </c>
    </row>
    <row r="532" spans="1:17" ht="42.5" customHeight="1">
      <c r="A532" s="109">
        <v>100</v>
      </c>
      <c r="B532" s="40" t="s">
        <v>2705</v>
      </c>
      <c r="C532" s="3" t="s">
        <v>2746</v>
      </c>
      <c r="D532" s="3" t="s">
        <v>2398</v>
      </c>
      <c r="E532" s="11" t="s">
        <v>2399</v>
      </c>
      <c r="F532" s="4" t="s">
        <v>2748</v>
      </c>
      <c r="G532" s="3" t="s">
        <v>2276</v>
      </c>
      <c r="H532" s="3" t="s">
        <v>121</v>
      </c>
      <c r="I532" s="21">
        <f>-2 - 0.733333333333333</f>
        <v>-2.7333333333333329</v>
      </c>
      <c r="J532" s="21">
        <f>-55 - (41/60)</f>
        <v>-55.68333333333333</v>
      </c>
      <c r="K532" s="21" t="s">
        <v>2276</v>
      </c>
      <c r="L532" s="3">
        <v>1997</v>
      </c>
      <c r="M532" s="3">
        <v>1998</v>
      </c>
      <c r="N532" s="3" t="s">
        <v>2276</v>
      </c>
      <c r="O532" s="3" t="s">
        <v>67</v>
      </c>
      <c r="P532" s="5" t="s">
        <v>5187</v>
      </c>
      <c r="Q532" s="3"/>
    </row>
    <row r="533" spans="1:17" ht="38" customHeight="1">
      <c r="A533" s="109">
        <v>101</v>
      </c>
      <c r="B533" s="40" t="s">
        <v>2750</v>
      </c>
      <c r="C533" s="3" t="s">
        <v>2751</v>
      </c>
      <c r="D533" s="3" t="s">
        <v>2398</v>
      </c>
      <c r="E533" s="11" t="s">
        <v>2399</v>
      </c>
      <c r="F533" s="3" t="s">
        <v>2752</v>
      </c>
      <c r="G533" s="3" t="s">
        <v>2276</v>
      </c>
      <c r="H533" s="3" t="s">
        <v>2753</v>
      </c>
      <c r="I533" s="21">
        <v>-11.293819600000001</v>
      </c>
      <c r="J533" s="21">
        <v>159.7935248</v>
      </c>
      <c r="K533" s="21">
        <v>25</v>
      </c>
      <c r="L533" s="3">
        <v>2006</v>
      </c>
      <c r="M533" s="3">
        <v>2007</v>
      </c>
      <c r="N533" s="3">
        <f>860/K533</f>
        <v>34.4</v>
      </c>
      <c r="O533" s="3" t="s">
        <v>67</v>
      </c>
      <c r="P533" s="5" t="s">
        <v>5187</v>
      </c>
      <c r="Q533" s="3" t="s">
        <v>2754</v>
      </c>
    </row>
    <row r="534" spans="1:17" ht="39" customHeight="1">
      <c r="A534" s="109">
        <v>101</v>
      </c>
      <c r="B534" s="41" t="s">
        <v>2755</v>
      </c>
      <c r="C534" s="3" t="s">
        <v>2756</v>
      </c>
      <c r="D534" s="3" t="s">
        <v>2398</v>
      </c>
      <c r="E534" s="11" t="s">
        <v>2399</v>
      </c>
      <c r="F534" s="3" t="s">
        <v>2752</v>
      </c>
      <c r="G534" s="3" t="s">
        <v>2276</v>
      </c>
      <c r="H534" s="3" t="s">
        <v>2753</v>
      </c>
      <c r="I534" s="21">
        <v>-11.293819600000001</v>
      </c>
      <c r="J534" s="21">
        <v>159.7935248</v>
      </c>
      <c r="K534" s="21">
        <v>25</v>
      </c>
      <c r="L534" s="3">
        <v>1965</v>
      </c>
      <c r="M534" s="3">
        <v>1966</v>
      </c>
      <c r="N534" s="3">
        <f>860/K534</f>
        <v>34.4</v>
      </c>
      <c r="O534" s="3" t="s">
        <v>67</v>
      </c>
      <c r="P534" s="5" t="s">
        <v>5187</v>
      </c>
      <c r="Q534" s="3" t="s">
        <v>2754</v>
      </c>
    </row>
    <row r="535" spans="1:17" ht="46" customHeight="1">
      <c r="A535" s="109">
        <v>102</v>
      </c>
      <c r="B535" s="40" t="s">
        <v>2762</v>
      </c>
      <c r="C535" s="3" t="s">
        <v>2763</v>
      </c>
      <c r="D535" s="3" t="s">
        <v>2398</v>
      </c>
      <c r="E535" s="11" t="s">
        <v>2399</v>
      </c>
      <c r="F535" s="147" t="s">
        <v>2765</v>
      </c>
      <c r="G535" s="3" t="s">
        <v>2764</v>
      </c>
      <c r="H535" s="3" t="s">
        <v>422</v>
      </c>
      <c r="I535" s="21">
        <f>-14-(0.133333333333333)</f>
        <v>-14.133333333333333</v>
      </c>
      <c r="J535" s="21">
        <f>31 + (43/60)</f>
        <v>31.716666666666665</v>
      </c>
      <c r="K535" s="21">
        <v>1.1160000000000001</v>
      </c>
      <c r="L535" s="3">
        <v>2008</v>
      </c>
      <c r="M535" s="3">
        <v>2008</v>
      </c>
      <c r="N535" s="21" t="s">
        <v>2276</v>
      </c>
      <c r="O535" s="3" t="s">
        <v>67</v>
      </c>
      <c r="P535" s="5" t="s">
        <v>5187</v>
      </c>
      <c r="Q535" s="3"/>
    </row>
    <row r="536" spans="1:17" ht="46" customHeight="1">
      <c r="A536" s="109">
        <v>103</v>
      </c>
      <c r="B536" s="40" t="s">
        <v>2768</v>
      </c>
      <c r="C536" s="3" t="s">
        <v>2769</v>
      </c>
      <c r="D536" s="11" t="s">
        <v>2416</v>
      </c>
      <c r="E536" s="11" t="s">
        <v>2420</v>
      </c>
      <c r="F536" s="3" t="s">
        <v>2777</v>
      </c>
      <c r="G536" s="3" t="s">
        <v>2782</v>
      </c>
      <c r="H536" s="3" t="s">
        <v>580</v>
      </c>
      <c r="I536" s="21">
        <v>6.9071277999999996</v>
      </c>
      <c r="J536" s="21">
        <v>81.554174399999994</v>
      </c>
      <c r="K536" s="3" t="s">
        <v>2276</v>
      </c>
      <c r="L536" s="3">
        <v>2011</v>
      </c>
      <c r="M536" s="3">
        <v>2012</v>
      </c>
      <c r="N536" s="21" t="s">
        <v>2276</v>
      </c>
      <c r="O536" s="3" t="s">
        <v>67</v>
      </c>
      <c r="P536" s="5" t="s">
        <v>5187</v>
      </c>
      <c r="Q536" s="4" t="s">
        <v>2790</v>
      </c>
    </row>
    <row r="537" spans="1:17" ht="43.5">
      <c r="A537" s="109">
        <v>103</v>
      </c>
      <c r="B537" s="40" t="s">
        <v>2768</v>
      </c>
      <c r="C537" s="3" t="s">
        <v>2773</v>
      </c>
      <c r="D537" s="11" t="s">
        <v>2416</v>
      </c>
      <c r="E537" s="11" t="s">
        <v>2420</v>
      </c>
      <c r="F537" s="3" t="s">
        <v>2778</v>
      </c>
      <c r="G537" s="3" t="s">
        <v>2782</v>
      </c>
      <c r="H537" s="3" t="s">
        <v>580</v>
      </c>
      <c r="I537" s="21">
        <v>6.4404225000000004</v>
      </c>
      <c r="J537" s="21">
        <v>81.133262299999998</v>
      </c>
      <c r="K537" s="3" t="s">
        <v>2276</v>
      </c>
      <c r="L537" s="3">
        <v>2011</v>
      </c>
      <c r="M537" s="3">
        <v>2012</v>
      </c>
      <c r="N537" s="21" t="s">
        <v>2276</v>
      </c>
      <c r="O537" s="3" t="s">
        <v>67</v>
      </c>
      <c r="P537" s="5" t="s">
        <v>5187</v>
      </c>
      <c r="Q537" s="4" t="s">
        <v>2790</v>
      </c>
    </row>
    <row r="538" spans="1:17" ht="43.5">
      <c r="A538" s="109">
        <v>103</v>
      </c>
      <c r="B538" s="40" t="s">
        <v>2768</v>
      </c>
      <c r="C538" s="3" t="s">
        <v>2774</v>
      </c>
      <c r="D538" s="11" t="s">
        <v>2416</v>
      </c>
      <c r="E538" s="11" t="s">
        <v>2420</v>
      </c>
      <c r="F538" s="3" t="s">
        <v>2779</v>
      </c>
      <c r="G538" s="3" t="s">
        <v>2782</v>
      </c>
      <c r="H538" s="3" t="s">
        <v>580</v>
      </c>
      <c r="I538" s="21">
        <v>6.7578582000000003</v>
      </c>
      <c r="J538" s="21">
        <v>81.239112000000006</v>
      </c>
      <c r="K538" s="3" t="s">
        <v>2276</v>
      </c>
      <c r="L538" s="3">
        <v>2011</v>
      </c>
      <c r="M538" s="3">
        <v>2012</v>
      </c>
      <c r="N538" s="21" t="s">
        <v>2276</v>
      </c>
      <c r="O538" s="3" t="s">
        <v>67</v>
      </c>
      <c r="P538" s="5" t="s">
        <v>5187</v>
      </c>
      <c r="Q538" s="4" t="s">
        <v>2790</v>
      </c>
    </row>
    <row r="539" spans="1:17" ht="43.5">
      <c r="A539" s="109">
        <v>103</v>
      </c>
      <c r="B539" s="40" t="s">
        <v>2768</v>
      </c>
      <c r="C539" s="3" t="s">
        <v>2775</v>
      </c>
      <c r="D539" s="11" t="s">
        <v>2416</v>
      </c>
      <c r="E539" s="11" t="s">
        <v>2420</v>
      </c>
      <c r="F539" s="3" t="s">
        <v>2780</v>
      </c>
      <c r="G539" s="3" t="s">
        <v>2782</v>
      </c>
      <c r="H539" s="3" t="s">
        <v>580</v>
      </c>
      <c r="I539" s="21">
        <v>6.4144278999999997</v>
      </c>
      <c r="J539" s="21">
        <v>81.327332100000007</v>
      </c>
      <c r="K539" s="3" t="s">
        <v>2276</v>
      </c>
      <c r="L539" s="3">
        <v>2011</v>
      </c>
      <c r="M539" s="3">
        <v>2012</v>
      </c>
      <c r="N539" s="21" t="s">
        <v>2276</v>
      </c>
      <c r="O539" s="3" t="s">
        <v>67</v>
      </c>
      <c r="P539" s="5" t="s">
        <v>5187</v>
      </c>
      <c r="Q539" s="4" t="s">
        <v>2790</v>
      </c>
    </row>
    <row r="540" spans="1:17" ht="43.5">
      <c r="A540" s="109">
        <v>103</v>
      </c>
      <c r="B540" s="40" t="s">
        <v>2768</v>
      </c>
      <c r="C540" s="3" t="s">
        <v>2776</v>
      </c>
      <c r="D540" s="11" t="s">
        <v>2416</v>
      </c>
      <c r="E540" s="11" t="s">
        <v>2420</v>
      </c>
      <c r="F540" s="3" t="s">
        <v>2781</v>
      </c>
      <c r="G540" s="3" t="s">
        <v>2782</v>
      </c>
      <c r="H540" s="3" t="s">
        <v>580</v>
      </c>
      <c r="I540" s="21">
        <v>6.3369369999999998</v>
      </c>
      <c r="J540" s="21">
        <v>80.9184774</v>
      </c>
      <c r="K540" s="3" t="s">
        <v>2276</v>
      </c>
      <c r="L540" s="3">
        <v>2011</v>
      </c>
      <c r="M540" s="3">
        <v>2012</v>
      </c>
      <c r="N540" s="21" t="s">
        <v>2276</v>
      </c>
      <c r="O540" s="3" t="s">
        <v>67</v>
      </c>
      <c r="P540" s="5" t="s">
        <v>5187</v>
      </c>
      <c r="Q540" s="4" t="s">
        <v>2790</v>
      </c>
    </row>
    <row r="541" spans="1:17" ht="35.5" customHeight="1">
      <c r="A541" s="109">
        <v>104</v>
      </c>
      <c r="B541" s="40" t="s">
        <v>2795</v>
      </c>
      <c r="C541" s="11" t="s">
        <v>2796</v>
      </c>
      <c r="D541" s="11" t="s">
        <v>2398</v>
      </c>
      <c r="E541" s="11" t="s">
        <v>2400</v>
      </c>
      <c r="F541" s="3" t="s">
        <v>2276</v>
      </c>
      <c r="G541" s="3" t="s">
        <v>2797</v>
      </c>
      <c r="H541" s="3" t="s">
        <v>1950</v>
      </c>
      <c r="I541" s="21">
        <v>4.95</v>
      </c>
      <c r="J541" s="21">
        <f>AVERAGE((7+(44/60)), (38  + (36/60)))</f>
        <v>23.166666666666668</v>
      </c>
      <c r="K541" s="21">
        <v>5426</v>
      </c>
      <c r="L541" s="3">
        <v>1987</v>
      </c>
      <c r="M541" s="3">
        <v>1987</v>
      </c>
      <c r="N541" s="21">
        <f>300000/K541</f>
        <v>55.289347585698486</v>
      </c>
      <c r="O541" s="3" t="s">
        <v>67</v>
      </c>
      <c r="P541" s="5" t="s">
        <v>5187</v>
      </c>
      <c r="Q541" s="3" t="s">
        <v>2798</v>
      </c>
    </row>
    <row r="542" spans="1:17" ht="32" customHeight="1">
      <c r="A542" s="109">
        <v>104</v>
      </c>
      <c r="B542" s="40" t="s">
        <v>2795</v>
      </c>
      <c r="C542" s="11" t="s">
        <v>2799</v>
      </c>
      <c r="D542" s="11" t="s">
        <v>2398</v>
      </c>
      <c r="E542" s="11" t="s">
        <v>2400</v>
      </c>
      <c r="F542" s="3" t="s">
        <v>2276</v>
      </c>
      <c r="G542" s="3" t="s">
        <v>2797</v>
      </c>
      <c r="H542" s="3" t="s">
        <v>1950</v>
      </c>
      <c r="I542" s="21">
        <v>4.95</v>
      </c>
      <c r="J542" s="21">
        <f t="shared" ref="J542:J543" si="3">AVERAGE((7+(44/60)), (38  + (36/60)))</f>
        <v>23.166666666666668</v>
      </c>
      <c r="K542" s="21">
        <v>5426</v>
      </c>
      <c r="L542" s="3">
        <v>1995</v>
      </c>
      <c r="M542" s="3">
        <v>1995</v>
      </c>
      <c r="N542" s="21">
        <f>400000/K542</f>
        <v>73.719130114264658</v>
      </c>
      <c r="O542" s="3" t="s">
        <v>67</v>
      </c>
      <c r="P542" s="5" t="s">
        <v>5187</v>
      </c>
      <c r="Q542" s="3" t="s">
        <v>2798</v>
      </c>
    </row>
    <row r="543" spans="1:17" ht="30" customHeight="1">
      <c r="A543" s="109">
        <v>104</v>
      </c>
      <c r="B543" s="40" t="s">
        <v>2795</v>
      </c>
      <c r="C543" s="11" t="s">
        <v>2800</v>
      </c>
      <c r="D543" s="11" t="s">
        <v>2398</v>
      </c>
      <c r="E543" s="11" t="s">
        <v>2400</v>
      </c>
      <c r="F543" s="3" t="s">
        <v>2276</v>
      </c>
      <c r="G543" s="3" t="s">
        <v>2797</v>
      </c>
      <c r="H543" s="3" t="s">
        <v>1950</v>
      </c>
      <c r="I543" s="21">
        <v>4.95</v>
      </c>
      <c r="J543" s="21">
        <f t="shared" si="3"/>
        <v>23.166666666666668</v>
      </c>
      <c r="K543" s="21">
        <v>5426</v>
      </c>
      <c r="L543" s="3">
        <v>2003</v>
      </c>
      <c r="M543" s="3">
        <v>2003</v>
      </c>
      <c r="N543" s="21">
        <f>500000/K543</f>
        <v>92.148912642830808</v>
      </c>
      <c r="O543" s="3" t="s">
        <v>67</v>
      </c>
      <c r="P543" s="5" t="s">
        <v>5187</v>
      </c>
      <c r="Q543" s="3" t="s">
        <v>2798</v>
      </c>
    </row>
    <row r="544" spans="1:17" ht="42.5" customHeight="1">
      <c r="A544" s="109">
        <v>105</v>
      </c>
      <c r="B544" s="40" t="s">
        <v>2815</v>
      </c>
      <c r="C544" s="11" t="s">
        <v>2810</v>
      </c>
      <c r="D544" s="11" t="s">
        <v>2398</v>
      </c>
      <c r="E544" s="11" t="s">
        <v>2399</v>
      </c>
      <c r="F544" s="3" t="s">
        <v>2816</v>
      </c>
      <c r="G544" s="3" t="s">
        <v>2797</v>
      </c>
      <c r="H544" s="3" t="s">
        <v>1950</v>
      </c>
      <c r="I544" s="21">
        <v>4.9708218000000004</v>
      </c>
      <c r="J544" s="21">
        <v>38.218069399999997</v>
      </c>
      <c r="K544" s="3" t="s">
        <v>2276</v>
      </c>
      <c r="L544" s="3">
        <v>2001</v>
      </c>
      <c r="M544" s="3">
        <v>2001</v>
      </c>
      <c r="N544" s="3" t="s">
        <v>2276</v>
      </c>
      <c r="O544" s="3" t="s">
        <v>67</v>
      </c>
      <c r="P544" s="5" t="s">
        <v>5187</v>
      </c>
      <c r="Q544" s="3" t="s">
        <v>2214</v>
      </c>
    </row>
    <row r="545" spans="1:17" ht="45.5" customHeight="1">
      <c r="A545" s="109">
        <v>105</v>
      </c>
      <c r="B545" s="40" t="s">
        <v>2815</v>
      </c>
      <c r="C545" s="11" t="s">
        <v>2811</v>
      </c>
      <c r="D545" s="11" t="s">
        <v>2398</v>
      </c>
      <c r="E545" s="11" t="s">
        <v>2399</v>
      </c>
      <c r="F545" s="3" t="s">
        <v>2817</v>
      </c>
      <c r="G545" s="3" t="s">
        <v>2797</v>
      </c>
      <c r="H545" s="3" t="s">
        <v>1950</v>
      </c>
      <c r="I545" s="21">
        <v>4.8764811999999997</v>
      </c>
      <c r="J545" s="21">
        <v>38.588563100000002</v>
      </c>
      <c r="K545" s="3" t="s">
        <v>2276</v>
      </c>
      <c r="L545" s="3">
        <v>2001</v>
      </c>
      <c r="M545" s="3">
        <v>2001</v>
      </c>
      <c r="N545" s="3" t="s">
        <v>2276</v>
      </c>
      <c r="O545" s="3" t="s">
        <v>67</v>
      </c>
      <c r="P545" s="5" t="s">
        <v>5187</v>
      </c>
      <c r="Q545" s="3" t="s">
        <v>2214</v>
      </c>
    </row>
    <row r="546" spans="1:17" ht="35.5" customHeight="1">
      <c r="A546" s="109">
        <v>105</v>
      </c>
      <c r="B546" s="40" t="s">
        <v>2815</v>
      </c>
      <c r="C546" s="11" t="s">
        <v>2812</v>
      </c>
      <c r="D546" s="11" t="s">
        <v>2398</v>
      </c>
      <c r="E546" s="11" t="s">
        <v>2399</v>
      </c>
      <c r="F546" s="3" t="s">
        <v>2818</v>
      </c>
      <c r="G546" s="3" t="s">
        <v>2797</v>
      </c>
      <c r="H546" s="3" t="s">
        <v>1950</v>
      </c>
      <c r="I546" s="21">
        <v>4.8590485000000001</v>
      </c>
      <c r="J546" s="21">
        <v>39.156598199999998</v>
      </c>
      <c r="K546" s="3" t="s">
        <v>2276</v>
      </c>
      <c r="L546" s="3">
        <v>2001</v>
      </c>
      <c r="M546" s="3">
        <v>2001</v>
      </c>
      <c r="N546" s="3" t="s">
        <v>2276</v>
      </c>
      <c r="O546" s="3" t="s">
        <v>67</v>
      </c>
      <c r="P546" s="5" t="s">
        <v>5187</v>
      </c>
      <c r="Q546" s="3" t="s">
        <v>2214</v>
      </c>
    </row>
    <row r="547" spans="1:17" ht="34.5" customHeight="1">
      <c r="A547" s="109">
        <v>105</v>
      </c>
      <c r="B547" s="40" t="s">
        <v>2815</v>
      </c>
      <c r="C547" s="11" t="s">
        <v>2813</v>
      </c>
      <c r="D547" s="11" t="s">
        <v>2398</v>
      </c>
      <c r="E547" s="11" t="s">
        <v>2399</v>
      </c>
      <c r="F547" s="3" t="s">
        <v>2819</v>
      </c>
      <c r="G547" s="3" t="s">
        <v>2797</v>
      </c>
      <c r="H547" s="3" t="s">
        <v>1950</v>
      </c>
      <c r="I547" s="21">
        <v>4.3661963000000004</v>
      </c>
      <c r="J547" s="21">
        <v>38.277742799999999</v>
      </c>
      <c r="K547" s="3" t="s">
        <v>2276</v>
      </c>
      <c r="L547" s="3">
        <v>2001</v>
      </c>
      <c r="M547" s="3">
        <v>2001</v>
      </c>
      <c r="N547" s="3" t="s">
        <v>2276</v>
      </c>
      <c r="O547" s="3" t="s">
        <v>67</v>
      </c>
      <c r="P547" s="5" t="s">
        <v>5187</v>
      </c>
      <c r="Q547" s="3" t="s">
        <v>2214</v>
      </c>
    </row>
    <row r="548" spans="1:17" ht="37" customHeight="1">
      <c r="A548" s="109">
        <v>105</v>
      </c>
      <c r="B548" s="40" t="s">
        <v>2815</v>
      </c>
      <c r="C548" s="11" t="s">
        <v>2814</v>
      </c>
      <c r="D548" s="11" t="s">
        <v>2398</v>
      </c>
      <c r="E548" s="11" t="s">
        <v>2399</v>
      </c>
      <c r="F548" s="3" t="s">
        <v>2820</v>
      </c>
      <c r="G548" s="3" t="s">
        <v>2797</v>
      </c>
      <c r="H548" s="3" t="s">
        <v>1950</v>
      </c>
      <c r="I548" s="21">
        <v>3.9142096999999998</v>
      </c>
      <c r="J548" s="21">
        <v>38.508583199999997</v>
      </c>
      <c r="K548" s="3" t="s">
        <v>2276</v>
      </c>
      <c r="L548" s="3">
        <v>2001</v>
      </c>
      <c r="M548" s="3">
        <v>2001</v>
      </c>
      <c r="N548" s="3" t="s">
        <v>2276</v>
      </c>
      <c r="O548" s="3" t="s">
        <v>67</v>
      </c>
      <c r="P548" s="5" t="s">
        <v>5187</v>
      </c>
      <c r="Q548" s="3" t="s">
        <v>2214</v>
      </c>
    </row>
    <row r="549" spans="1:17" ht="48" customHeight="1">
      <c r="A549" s="109">
        <v>105</v>
      </c>
      <c r="B549" s="40" t="s">
        <v>2815</v>
      </c>
      <c r="C549" s="11" t="s">
        <v>2821</v>
      </c>
      <c r="D549" s="11" t="s">
        <v>2398</v>
      </c>
      <c r="E549" s="11" t="s">
        <v>2399</v>
      </c>
      <c r="F549" s="3" t="s">
        <v>2276</v>
      </c>
      <c r="G549" s="3" t="s">
        <v>2797</v>
      </c>
      <c r="H549" s="3" t="s">
        <v>1950</v>
      </c>
      <c r="I549" s="21">
        <f>AVERAGE(I544:I548)</f>
        <v>4.5973515000000003</v>
      </c>
      <c r="J549" s="21">
        <f>AVERAGE(J544:J548)</f>
        <v>38.549911340000001</v>
      </c>
      <c r="K549" s="3" t="s">
        <v>2276</v>
      </c>
      <c r="L549" s="3">
        <v>1970</v>
      </c>
      <c r="M549" s="3">
        <v>1975</v>
      </c>
      <c r="N549" s="3" t="s">
        <v>2276</v>
      </c>
      <c r="O549" s="3" t="s">
        <v>67</v>
      </c>
      <c r="P549" s="5" t="s">
        <v>5187</v>
      </c>
      <c r="Q549" s="4" t="s">
        <v>2838</v>
      </c>
    </row>
    <row r="550" spans="1:17" ht="42.5" customHeight="1">
      <c r="A550" s="109">
        <v>106</v>
      </c>
      <c r="B550" s="40" t="s">
        <v>2841</v>
      </c>
      <c r="C550" s="11" t="s">
        <v>2839</v>
      </c>
      <c r="D550" s="11" t="s">
        <v>2398</v>
      </c>
      <c r="E550" s="11" t="s">
        <v>2400</v>
      </c>
      <c r="F550" s="3" t="s">
        <v>2843</v>
      </c>
      <c r="G550" s="3" t="s">
        <v>2276</v>
      </c>
      <c r="H550" s="3" t="s">
        <v>2842</v>
      </c>
      <c r="I550" s="21">
        <v>-7.1583851000000003</v>
      </c>
      <c r="J550" s="21">
        <v>146.91341019999999</v>
      </c>
      <c r="K550" s="3" t="s">
        <v>2276</v>
      </c>
      <c r="L550" s="3">
        <v>1999</v>
      </c>
      <c r="M550" s="3">
        <v>1999</v>
      </c>
      <c r="N550" s="3" t="s">
        <v>2276</v>
      </c>
      <c r="O550" s="3" t="s">
        <v>67</v>
      </c>
      <c r="P550" s="5" t="s">
        <v>5187</v>
      </c>
      <c r="Q550" s="3" t="s">
        <v>2214</v>
      </c>
    </row>
    <row r="551" spans="1:17" ht="46.5" customHeight="1">
      <c r="A551" s="109">
        <v>106</v>
      </c>
      <c r="B551" s="40" t="s">
        <v>2841</v>
      </c>
      <c r="C551" s="11" t="s">
        <v>2840</v>
      </c>
      <c r="D551" s="11" t="s">
        <v>2398</v>
      </c>
      <c r="E551" s="11" t="s">
        <v>2400</v>
      </c>
      <c r="F551" s="3" t="s">
        <v>2843</v>
      </c>
      <c r="G551" s="3" t="s">
        <v>2276</v>
      </c>
      <c r="H551" s="3" t="s">
        <v>2842</v>
      </c>
      <c r="I551" s="21">
        <v>-7.1583851000000003</v>
      </c>
      <c r="J551" s="21">
        <v>146.91341019999999</v>
      </c>
      <c r="K551" s="3" t="s">
        <v>2276</v>
      </c>
      <c r="L551" s="3">
        <v>2011</v>
      </c>
      <c r="M551" s="3">
        <v>2011</v>
      </c>
      <c r="N551" s="3" t="s">
        <v>2276</v>
      </c>
      <c r="O551" s="3" t="s">
        <v>67</v>
      </c>
      <c r="P551" s="5" t="s">
        <v>5187</v>
      </c>
      <c r="Q551" s="3" t="s">
        <v>2214</v>
      </c>
    </row>
    <row r="552" spans="1:17" ht="47" customHeight="1">
      <c r="A552" s="109">
        <v>107</v>
      </c>
      <c r="B552" s="40" t="s">
        <v>2849</v>
      </c>
      <c r="C552" s="3" t="s">
        <v>2848</v>
      </c>
      <c r="D552" s="11" t="s">
        <v>2398</v>
      </c>
      <c r="E552" s="11" t="s">
        <v>2399</v>
      </c>
      <c r="F552" s="3" t="s">
        <v>2276</v>
      </c>
      <c r="G552" s="3" t="s">
        <v>2850</v>
      </c>
      <c r="H552" s="3" t="s">
        <v>1143</v>
      </c>
      <c r="I552" s="21">
        <v>6.75</v>
      </c>
      <c r="J552" s="21">
        <f>-2 -(0.05)</f>
        <v>-2.0499999999999998</v>
      </c>
      <c r="K552" s="152">
        <v>2411</v>
      </c>
      <c r="L552" s="8">
        <v>2010</v>
      </c>
      <c r="M552" s="8">
        <v>2010</v>
      </c>
      <c r="N552" s="21">
        <f>139174/K552</f>
        <v>57.724595603484033</v>
      </c>
      <c r="O552" s="3" t="s">
        <v>67</v>
      </c>
      <c r="P552" s="5" t="s">
        <v>5187</v>
      </c>
      <c r="Q552" s="4" t="s">
        <v>2851</v>
      </c>
    </row>
    <row r="553" spans="1:17" ht="44.5" customHeight="1">
      <c r="A553" s="109">
        <v>108</v>
      </c>
      <c r="B553" s="40" t="s">
        <v>2862</v>
      </c>
      <c r="C553" s="3" t="s">
        <v>2863</v>
      </c>
      <c r="D553" s="3" t="s">
        <v>2398</v>
      </c>
      <c r="E553" s="3" t="s">
        <v>2637</v>
      </c>
      <c r="F553" s="3" t="s">
        <v>2864</v>
      </c>
      <c r="G553" s="3" t="s">
        <v>2865</v>
      </c>
      <c r="H553" s="3" t="s">
        <v>895</v>
      </c>
      <c r="I553" s="21">
        <v>0.66639459999999995</v>
      </c>
      <c r="J553" s="21">
        <v>100.14809409999999</v>
      </c>
      <c r="K553" s="3" t="s">
        <v>2276</v>
      </c>
      <c r="L553" s="3">
        <v>2002</v>
      </c>
      <c r="M553" s="3">
        <v>2002</v>
      </c>
      <c r="N553" s="3">
        <v>66</v>
      </c>
      <c r="O553" s="3" t="s">
        <v>2642</v>
      </c>
      <c r="P553" s="5" t="s">
        <v>5187</v>
      </c>
      <c r="Q553" s="4" t="s">
        <v>2798</v>
      </c>
    </row>
    <row r="554" spans="1:17" ht="55.5" customHeight="1">
      <c r="A554" s="109">
        <v>108</v>
      </c>
      <c r="B554" s="40" t="s">
        <v>2862</v>
      </c>
      <c r="C554" s="3" t="s">
        <v>2870</v>
      </c>
      <c r="D554" s="3" t="s">
        <v>2398</v>
      </c>
      <c r="E554" s="3" t="s">
        <v>2637</v>
      </c>
      <c r="F554" s="3" t="s">
        <v>2864</v>
      </c>
      <c r="G554" s="3" t="s">
        <v>2865</v>
      </c>
      <c r="H554" s="3" t="s">
        <v>895</v>
      </c>
      <c r="I554" s="21">
        <v>0.66639459999999995</v>
      </c>
      <c r="J554" s="21">
        <v>100.14809409999999</v>
      </c>
      <c r="K554" s="3" t="s">
        <v>2276</v>
      </c>
      <c r="L554" s="3">
        <v>1945</v>
      </c>
      <c r="M554" s="3">
        <v>1965</v>
      </c>
      <c r="N554" s="3" t="s">
        <v>2276</v>
      </c>
      <c r="O554" s="3" t="s">
        <v>2642</v>
      </c>
      <c r="P554" s="5" t="s">
        <v>5187</v>
      </c>
      <c r="Q554" s="4" t="s">
        <v>2869</v>
      </c>
    </row>
    <row r="555" spans="1:17" ht="40" customHeight="1">
      <c r="A555" s="109">
        <v>109</v>
      </c>
      <c r="B555" s="40" t="s">
        <v>2880</v>
      </c>
      <c r="C555" s="3" t="s">
        <v>2881</v>
      </c>
      <c r="D555" s="3" t="s">
        <v>2398</v>
      </c>
      <c r="E555" s="3" t="s">
        <v>2399</v>
      </c>
      <c r="F555" s="3" t="s">
        <v>2276</v>
      </c>
      <c r="G555" s="3" t="s">
        <v>2882</v>
      </c>
      <c r="H555" s="3" t="s">
        <v>88</v>
      </c>
      <c r="I555" s="21">
        <f>AVERAGE(26 + (22/60), 28 + (8/60))</f>
        <v>27.25</v>
      </c>
      <c r="J555" s="21">
        <f>AVERAGE(89 + (36/60), 97 + (19/60))</f>
        <v>93.458333333333329</v>
      </c>
      <c r="K555" s="3" t="s">
        <v>2276</v>
      </c>
      <c r="L555" s="22">
        <v>2010</v>
      </c>
      <c r="M555" s="22">
        <v>2015</v>
      </c>
      <c r="N555" s="3" t="s">
        <v>2276</v>
      </c>
      <c r="O555" s="3" t="s">
        <v>2642</v>
      </c>
      <c r="P555" s="5" t="s">
        <v>5187</v>
      </c>
      <c r="Q555" s="4" t="s">
        <v>3017</v>
      </c>
    </row>
    <row r="556" spans="1:17" ht="34" customHeight="1">
      <c r="A556" s="109">
        <v>110</v>
      </c>
      <c r="B556" s="40" t="s">
        <v>2885</v>
      </c>
      <c r="C556" s="11" t="s">
        <v>2886</v>
      </c>
      <c r="D556" s="3" t="s">
        <v>2398</v>
      </c>
      <c r="E556" s="3" t="s">
        <v>2399</v>
      </c>
      <c r="F556" s="3" t="s">
        <v>2890</v>
      </c>
      <c r="G556" s="3" t="s">
        <v>2276</v>
      </c>
      <c r="H556" s="3" t="s">
        <v>2889</v>
      </c>
      <c r="I556" s="21">
        <v>16.478462</v>
      </c>
      <c r="J556" s="21">
        <v>-88.611639800000006</v>
      </c>
      <c r="K556" s="3" t="s">
        <v>2276</v>
      </c>
      <c r="L556" s="3">
        <v>2016</v>
      </c>
      <c r="M556" s="3">
        <v>2018</v>
      </c>
      <c r="N556" s="3" t="s">
        <v>2276</v>
      </c>
      <c r="O556" s="3" t="s">
        <v>67</v>
      </c>
      <c r="P556" s="5" t="s">
        <v>5187</v>
      </c>
      <c r="Q556" s="3" t="s">
        <v>2893</v>
      </c>
    </row>
    <row r="557" spans="1:17" ht="33.5" customHeight="1">
      <c r="A557" s="109">
        <v>110</v>
      </c>
      <c r="B557" s="40" t="s">
        <v>2885</v>
      </c>
      <c r="C557" s="11" t="s">
        <v>2887</v>
      </c>
      <c r="D557" s="3" t="s">
        <v>2398</v>
      </c>
      <c r="E557" s="3" t="s">
        <v>2399</v>
      </c>
      <c r="F557" s="3" t="s">
        <v>2891</v>
      </c>
      <c r="G557" s="3" t="s">
        <v>2276</v>
      </c>
      <c r="H557" s="3" t="s">
        <v>2889</v>
      </c>
      <c r="I557" s="21">
        <f>16 + (31/60)</f>
        <v>16.516666666666666</v>
      </c>
      <c r="J557" s="21">
        <f>-88 - (0.633333333333333)</f>
        <v>-88.63333333333334</v>
      </c>
      <c r="K557" s="3" t="s">
        <v>2276</v>
      </c>
      <c r="L557" s="3">
        <v>2016</v>
      </c>
      <c r="M557" s="3">
        <v>2018</v>
      </c>
      <c r="N557" s="3" t="s">
        <v>2276</v>
      </c>
      <c r="O557" s="3" t="s">
        <v>67</v>
      </c>
      <c r="P557" s="5" t="s">
        <v>5187</v>
      </c>
      <c r="Q557" s="3" t="s">
        <v>2893</v>
      </c>
    </row>
    <row r="558" spans="1:17" ht="35.5" customHeight="1">
      <c r="A558" s="109">
        <v>110</v>
      </c>
      <c r="B558" s="40" t="s">
        <v>2885</v>
      </c>
      <c r="C558" s="11" t="s">
        <v>2888</v>
      </c>
      <c r="D558" s="3" t="s">
        <v>2398</v>
      </c>
      <c r="E558" s="3" t="s">
        <v>2399</v>
      </c>
      <c r="F558" s="3" t="s">
        <v>2892</v>
      </c>
      <c r="G558" s="3" t="s">
        <v>2276</v>
      </c>
      <c r="H558" s="3" t="s">
        <v>2889</v>
      </c>
      <c r="I558" s="21">
        <v>16.510779200000002</v>
      </c>
      <c r="J558" s="21">
        <v>-88.546886499999999</v>
      </c>
      <c r="K558" s="3" t="s">
        <v>2276</v>
      </c>
      <c r="L558" s="3">
        <v>2016</v>
      </c>
      <c r="M558" s="3">
        <v>2018</v>
      </c>
      <c r="N558" s="3" t="s">
        <v>2276</v>
      </c>
      <c r="O558" s="3" t="s">
        <v>67</v>
      </c>
      <c r="P558" s="5" t="s">
        <v>5187</v>
      </c>
      <c r="Q558" s="3" t="s">
        <v>2893</v>
      </c>
    </row>
    <row r="559" spans="1:17" ht="41.5" customHeight="1">
      <c r="A559" s="109">
        <v>110</v>
      </c>
      <c r="B559" s="40" t="s">
        <v>2885</v>
      </c>
      <c r="C559" s="11" t="s">
        <v>2924</v>
      </c>
      <c r="D559" s="3" t="s">
        <v>2398</v>
      </c>
      <c r="E559" s="3" t="s">
        <v>2399</v>
      </c>
      <c r="F559" s="11" t="s">
        <v>2925</v>
      </c>
      <c r="G559" s="3" t="s">
        <v>2276</v>
      </c>
      <c r="H559" s="11" t="s">
        <v>2926</v>
      </c>
      <c r="I559" s="21">
        <v>16.330165900000001</v>
      </c>
      <c r="J559" s="21">
        <v>-88.602237799999997</v>
      </c>
      <c r="K559" s="153">
        <v>152.5</v>
      </c>
      <c r="L559" s="3">
        <v>2016</v>
      </c>
      <c r="M559" s="3">
        <v>2018</v>
      </c>
      <c r="N559" s="3" t="s">
        <v>2276</v>
      </c>
      <c r="O559" s="3" t="s">
        <v>67</v>
      </c>
      <c r="P559" s="5" t="s">
        <v>5187</v>
      </c>
      <c r="Q559" s="3" t="s">
        <v>2927</v>
      </c>
    </row>
    <row r="560" spans="1:17" ht="50.5" customHeight="1">
      <c r="A560" s="109">
        <v>111</v>
      </c>
      <c r="B560" s="40" t="s">
        <v>2933</v>
      </c>
      <c r="C560" s="11" t="s">
        <v>2934</v>
      </c>
      <c r="D560" s="3" t="s">
        <v>2398</v>
      </c>
      <c r="E560" s="3" t="s">
        <v>2399</v>
      </c>
      <c r="F560" s="39" t="s">
        <v>657</v>
      </c>
      <c r="G560" s="3" t="s">
        <v>658</v>
      </c>
      <c r="H560" s="28" t="s">
        <v>659</v>
      </c>
      <c r="I560" s="21">
        <v>-4.95</v>
      </c>
      <c r="J560" s="21">
        <v>-73.25</v>
      </c>
      <c r="K560" s="21">
        <f>866/100</f>
        <v>8.66</v>
      </c>
      <c r="L560" s="3">
        <v>1990</v>
      </c>
      <c r="M560" s="3">
        <v>2000</v>
      </c>
      <c r="N560" s="21">
        <f>365.5/K560</f>
        <v>42.20554272517321</v>
      </c>
      <c r="O560" s="3" t="s">
        <v>2642</v>
      </c>
      <c r="P560" s="5" t="s">
        <v>5187</v>
      </c>
      <c r="Q560" s="4" t="s">
        <v>2935</v>
      </c>
    </row>
    <row r="561" spans="1:17" ht="53" customHeight="1">
      <c r="A561" s="109">
        <v>111</v>
      </c>
      <c r="B561" s="40" t="s">
        <v>2933</v>
      </c>
      <c r="C561" s="11" t="s">
        <v>2936</v>
      </c>
      <c r="D561" s="3" t="s">
        <v>2398</v>
      </c>
      <c r="E561" s="3" t="s">
        <v>2399</v>
      </c>
      <c r="F561" s="39" t="s">
        <v>657</v>
      </c>
      <c r="G561" s="3" t="s">
        <v>658</v>
      </c>
      <c r="H561" s="28" t="s">
        <v>659</v>
      </c>
      <c r="I561" s="21">
        <v>-4.95</v>
      </c>
      <c r="J561" s="21">
        <v>-73.25</v>
      </c>
      <c r="K561" s="21">
        <f>866/100</f>
        <v>8.66</v>
      </c>
      <c r="L561" s="11">
        <v>2000</v>
      </c>
      <c r="M561" s="11">
        <v>2014</v>
      </c>
      <c r="N561" s="21">
        <f>348/K561</f>
        <v>40.184757505773675</v>
      </c>
      <c r="O561" s="3" t="s">
        <v>2642</v>
      </c>
      <c r="P561" s="5" t="s">
        <v>5187</v>
      </c>
      <c r="Q561" s="4" t="s">
        <v>2935</v>
      </c>
    </row>
    <row r="562" spans="1:17" ht="50" customHeight="1">
      <c r="A562" s="109">
        <v>112</v>
      </c>
      <c r="B562" s="40" t="s">
        <v>2943</v>
      </c>
      <c r="C562" s="3" t="s">
        <v>2944</v>
      </c>
      <c r="D562" s="3" t="s">
        <v>2398</v>
      </c>
      <c r="E562" s="3" t="s">
        <v>2399</v>
      </c>
      <c r="F562" s="3" t="s">
        <v>2946</v>
      </c>
      <c r="G562" s="3" t="s">
        <v>2945</v>
      </c>
      <c r="H562" s="3" t="s">
        <v>659</v>
      </c>
      <c r="I562" s="21">
        <v>9.6613299999999995</v>
      </c>
      <c r="J562" s="21">
        <v>118.4720116</v>
      </c>
      <c r="K562" s="21">
        <f>350/N562</f>
        <v>4.666666666666667</v>
      </c>
      <c r="L562" s="3">
        <v>1980</v>
      </c>
      <c r="M562" s="3">
        <v>1991</v>
      </c>
      <c r="N562" s="3">
        <v>75</v>
      </c>
      <c r="O562" s="3" t="s">
        <v>2642</v>
      </c>
      <c r="P562" s="5" t="s">
        <v>5187</v>
      </c>
      <c r="Q562" s="3"/>
    </row>
    <row r="563" spans="1:17" ht="44.5" customHeight="1">
      <c r="A563" s="109">
        <v>113</v>
      </c>
      <c r="B563" s="40" t="s">
        <v>2953</v>
      </c>
      <c r="C563" s="11" t="s">
        <v>2954</v>
      </c>
      <c r="D563" s="3" t="s">
        <v>2398</v>
      </c>
      <c r="E563" s="3" t="s">
        <v>2399</v>
      </c>
      <c r="F563" s="3" t="s">
        <v>2955</v>
      </c>
      <c r="G563" s="3" t="s">
        <v>2956</v>
      </c>
      <c r="H563" s="3" t="s">
        <v>121</v>
      </c>
      <c r="I563" s="21">
        <v>-8.3902674000000008</v>
      </c>
      <c r="J563" s="21">
        <v>-47.768381599999998</v>
      </c>
      <c r="K563" s="21">
        <v>3200</v>
      </c>
      <c r="L563" s="8">
        <v>2002</v>
      </c>
      <c r="M563" s="8">
        <v>2002</v>
      </c>
      <c r="N563" s="3">
        <f>200/K563</f>
        <v>6.25E-2</v>
      </c>
      <c r="O563" s="3" t="s">
        <v>67</v>
      </c>
      <c r="P563" s="5" t="s">
        <v>5187</v>
      </c>
      <c r="Q563" s="3" t="s">
        <v>2987</v>
      </c>
    </row>
    <row r="564" spans="1:17" ht="40" customHeight="1">
      <c r="A564" s="109">
        <v>114</v>
      </c>
      <c r="B564" s="40" t="s">
        <v>3799</v>
      </c>
      <c r="C564" s="3" t="s">
        <v>2988</v>
      </c>
      <c r="D564" s="3" t="s">
        <v>2398</v>
      </c>
      <c r="E564" s="3" t="s">
        <v>2400</v>
      </c>
      <c r="F564" s="3" t="s">
        <v>2276</v>
      </c>
      <c r="G564" s="3" t="s">
        <v>2986</v>
      </c>
      <c r="H564" s="3" t="s">
        <v>2985</v>
      </c>
      <c r="I564" s="21">
        <v>14</v>
      </c>
      <c r="J564" s="21">
        <v>-13</v>
      </c>
      <c r="K564" s="21">
        <f>2000000/100</f>
        <v>20000</v>
      </c>
      <c r="L564" s="3">
        <v>1998</v>
      </c>
      <c r="M564" s="3">
        <v>1998</v>
      </c>
      <c r="N564" s="3" t="s">
        <v>2276</v>
      </c>
      <c r="O564" s="3" t="s">
        <v>67</v>
      </c>
      <c r="P564" s="5" t="s">
        <v>5187</v>
      </c>
      <c r="Q564" s="3"/>
    </row>
    <row r="565" spans="1:17" ht="40" customHeight="1">
      <c r="A565" s="109">
        <v>115</v>
      </c>
      <c r="B565" s="40" t="s">
        <v>3018</v>
      </c>
      <c r="C565" s="3" t="s">
        <v>2995</v>
      </c>
      <c r="D565" s="3" t="s">
        <v>2398</v>
      </c>
      <c r="E565" s="3" t="s">
        <v>2399</v>
      </c>
      <c r="F565" s="3" t="s">
        <v>2276</v>
      </c>
      <c r="G565" s="3" t="s">
        <v>3019</v>
      </c>
      <c r="H565" s="3" t="s">
        <v>121</v>
      </c>
      <c r="I565" s="21">
        <v>-15.7879989</v>
      </c>
      <c r="J565" s="21">
        <v>-47.751701799999999</v>
      </c>
      <c r="K565" s="21">
        <v>5814</v>
      </c>
      <c r="L565" s="8">
        <v>1995</v>
      </c>
      <c r="M565" s="8">
        <v>1995</v>
      </c>
      <c r="N565" s="3" t="s">
        <v>2276</v>
      </c>
      <c r="O565" s="3" t="s">
        <v>67</v>
      </c>
      <c r="P565" s="5" t="s">
        <v>5187</v>
      </c>
      <c r="Q565" s="4" t="s">
        <v>3020</v>
      </c>
    </row>
    <row r="566" spans="1:17" ht="34.5" customHeight="1">
      <c r="A566" s="109">
        <v>116</v>
      </c>
      <c r="B566" s="40" t="s">
        <v>3039</v>
      </c>
      <c r="C566" s="11" t="s">
        <v>3037</v>
      </c>
      <c r="D566" s="11" t="s">
        <v>2398</v>
      </c>
      <c r="E566" s="3" t="s">
        <v>2399</v>
      </c>
      <c r="F566" s="3" t="s">
        <v>3038</v>
      </c>
      <c r="G566" s="3" t="s">
        <v>2276</v>
      </c>
      <c r="H566" s="3" t="s">
        <v>1949</v>
      </c>
      <c r="I566" s="21">
        <f>12+(13/60)</f>
        <v>12.216666666666667</v>
      </c>
      <c r="J566" s="21">
        <f>-2-(42/60)</f>
        <v>-2.7</v>
      </c>
      <c r="K566" s="21">
        <f>30000/100</f>
        <v>300</v>
      </c>
      <c r="L566" s="3">
        <v>1992</v>
      </c>
      <c r="M566" s="3">
        <v>2003</v>
      </c>
      <c r="N566" s="3" t="s">
        <v>2276</v>
      </c>
      <c r="O566" s="3" t="s">
        <v>67</v>
      </c>
      <c r="P566" s="5" t="s">
        <v>5187</v>
      </c>
      <c r="Q566" s="3"/>
    </row>
    <row r="567" spans="1:17" ht="35" customHeight="1">
      <c r="A567" s="109">
        <v>117</v>
      </c>
      <c r="B567" s="40" t="s">
        <v>3043</v>
      </c>
      <c r="C567" s="11" t="s">
        <v>3044</v>
      </c>
      <c r="D567" s="11" t="s">
        <v>2398</v>
      </c>
      <c r="E567" s="3" t="s">
        <v>2399</v>
      </c>
      <c r="F567" s="116" t="s">
        <v>3061</v>
      </c>
      <c r="G567" s="3" t="s">
        <v>3047</v>
      </c>
      <c r="H567" s="3" t="s">
        <v>121</v>
      </c>
      <c r="I567" s="21">
        <v>-10.285575</v>
      </c>
      <c r="J567" s="21">
        <v>-46.764769000000001</v>
      </c>
      <c r="K567" s="21">
        <f>1580-K569</f>
        <v>495.85365853658527</v>
      </c>
      <c r="L567" s="3">
        <v>2014</v>
      </c>
      <c r="M567" s="3">
        <v>2015</v>
      </c>
      <c r="N567" s="3" t="s">
        <v>2276</v>
      </c>
      <c r="O567" s="3" t="s">
        <v>67</v>
      </c>
      <c r="P567" s="5" t="s">
        <v>5187</v>
      </c>
      <c r="Q567" s="3" t="s">
        <v>3048</v>
      </c>
    </row>
    <row r="568" spans="1:17" ht="37" customHeight="1">
      <c r="A568" s="109">
        <v>117</v>
      </c>
      <c r="B568" s="40" t="s">
        <v>3043</v>
      </c>
      <c r="C568" s="11" t="s">
        <v>3045</v>
      </c>
      <c r="D568" s="11" t="s">
        <v>2398</v>
      </c>
      <c r="E568" s="3" t="s">
        <v>2399</v>
      </c>
      <c r="F568" s="116" t="s">
        <v>3061</v>
      </c>
      <c r="G568" s="4" t="s">
        <v>3046</v>
      </c>
      <c r="H568" s="3" t="s">
        <v>121</v>
      </c>
      <c r="I568" s="21">
        <v>-10.8193436</v>
      </c>
      <c r="J568" s="21">
        <v>-46.520679000000001</v>
      </c>
      <c r="K568" s="21" t="s">
        <v>2276</v>
      </c>
      <c r="L568" s="3">
        <v>2014</v>
      </c>
      <c r="M568" s="3">
        <v>2015</v>
      </c>
      <c r="N568" s="3" t="s">
        <v>2276</v>
      </c>
      <c r="O568" s="3" t="s">
        <v>67</v>
      </c>
      <c r="P568" s="5" t="s">
        <v>5187</v>
      </c>
      <c r="Q568" s="3" t="s">
        <v>3048</v>
      </c>
    </row>
    <row r="569" spans="1:17" ht="37.5" customHeight="1">
      <c r="A569" s="109">
        <v>117</v>
      </c>
      <c r="B569" s="40" t="s">
        <v>3043</v>
      </c>
      <c r="C569" s="11" t="s">
        <v>3062</v>
      </c>
      <c r="D569" s="11" t="s">
        <v>2398</v>
      </c>
      <c r="E569" s="3" t="s">
        <v>2399</v>
      </c>
      <c r="F569" s="116" t="s">
        <v>3064</v>
      </c>
      <c r="G569" s="3" t="s">
        <v>3047</v>
      </c>
      <c r="H569" s="3" t="s">
        <v>121</v>
      </c>
      <c r="I569" s="21">
        <v>-10.285575</v>
      </c>
      <c r="J569" s="21">
        <v>-46.764769000000001</v>
      </c>
      <c r="K569" s="21">
        <f>('Reported burning'!T974/('Reported burning'!X974/100)) / 100</f>
        <v>1084.1463414634147</v>
      </c>
      <c r="L569" s="3">
        <v>2014</v>
      </c>
      <c r="M569" s="3">
        <v>2015</v>
      </c>
      <c r="N569" s="3" t="s">
        <v>2276</v>
      </c>
      <c r="O569" s="3" t="s">
        <v>67</v>
      </c>
      <c r="P569" s="5" t="s">
        <v>5187</v>
      </c>
      <c r="Q569" s="3" t="s">
        <v>3048</v>
      </c>
    </row>
    <row r="570" spans="1:17" ht="36" customHeight="1">
      <c r="A570" s="109">
        <v>117</v>
      </c>
      <c r="B570" s="40" t="s">
        <v>3043</v>
      </c>
      <c r="C570" s="11" t="s">
        <v>3063</v>
      </c>
      <c r="D570" s="11" t="s">
        <v>2398</v>
      </c>
      <c r="E570" s="3" t="s">
        <v>2399</v>
      </c>
      <c r="F570" s="116" t="s">
        <v>3064</v>
      </c>
      <c r="G570" s="4" t="s">
        <v>3046</v>
      </c>
      <c r="H570" s="3" t="s">
        <v>121</v>
      </c>
      <c r="I570" s="21">
        <v>-10.8193436</v>
      </c>
      <c r="J570" s="21">
        <v>-46.520679000000001</v>
      </c>
      <c r="K570" s="21" t="s">
        <v>2276</v>
      </c>
      <c r="L570" s="3">
        <v>2014</v>
      </c>
      <c r="M570" s="3">
        <v>2015</v>
      </c>
      <c r="N570" s="3" t="s">
        <v>2276</v>
      </c>
      <c r="O570" s="3" t="s">
        <v>67</v>
      </c>
      <c r="P570" s="5" t="s">
        <v>5187</v>
      </c>
      <c r="Q570" s="3" t="s">
        <v>3048</v>
      </c>
    </row>
    <row r="571" spans="1:17" ht="36" customHeight="1">
      <c r="A571" s="109">
        <v>118</v>
      </c>
      <c r="B571" s="40" t="s">
        <v>5037</v>
      </c>
      <c r="C571" s="11" t="s">
        <v>5040</v>
      </c>
      <c r="D571" s="11" t="s">
        <v>2398</v>
      </c>
      <c r="E571" s="3" t="s">
        <v>2399</v>
      </c>
      <c r="F571" s="116" t="s">
        <v>5038</v>
      </c>
      <c r="G571" s="4" t="s">
        <v>5039</v>
      </c>
      <c r="H571" s="3" t="s">
        <v>121</v>
      </c>
      <c r="I571">
        <f>-10-(22/60)</f>
        <v>-10.366666666666667</v>
      </c>
      <c r="J571" s="21">
        <f>-46-(46/60)</f>
        <v>-46.766666666666666</v>
      </c>
      <c r="K571" s="21">
        <v>8710</v>
      </c>
      <c r="L571" s="3">
        <v>2014</v>
      </c>
      <c r="M571" s="3">
        <v>2015</v>
      </c>
      <c r="N571" s="3" t="s">
        <v>2276</v>
      </c>
      <c r="O571" s="3" t="s">
        <v>67</v>
      </c>
      <c r="P571" s="5" t="s">
        <v>5187</v>
      </c>
      <c r="Q571" s="4" t="s">
        <v>5041</v>
      </c>
    </row>
    <row r="572" spans="1:17" ht="40" customHeight="1">
      <c r="A572" s="109">
        <v>118</v>
      </c>
      <c r="B572" s="40" t="s">
        <v>3099</v>
      </c>
      <c r="C572" s="3" t="s">
        <v>3097</v>
      </c>
      <c r="D572" s="11" t="s">
        <v>2398</v>
      </c>
      <c r="E572" s="3" t="s">
        <v>2399</v>
      </c>
      <c r="F572" s="3" t="s">
        <v>3111</v>
      </c>
      <c r="G572" s="3" t="s">
        <v>3104</v>
      </c>
      <c r="H572" s="3" t="s">
        <v>3110</v>
      </c>
      <c r="I572" s="21">
        <v>-15.6900526</v>
      </c>
      <c r="J572" s="21">
        <v>167.1700716</v>
      </c>
      <c r="K572" s="21" t="s">
        <v>2276</v>
      </c>
      <c r="L572" s="3">
        <v>2007</v>
      </c>
      <c r="M572" s="3">
        <v>2011</v>
      </c>
      <c r="N572" s="3" t="s">
        <v>2276</v>
      </c>
      <c r="O572" s="3" t="s">
        <v>2642</v>
      </c>
      <c r="P572" s="5" t="s">
        <v>5187</v>
      </c>
      <c r="Q572" s="4" t="s">
        <v>3117</v>
      </c>
    </row>
    <row r="573" spans="1:17" ht="39" customHeight="1">
      <c r="A573" s="109">
        <v>118</v>
      </c>
      <c r="B573" s="40" t="s">
        <v>3099</v>
      </c>
      <c r="C573" s="3" t="s">
        <v>3098</v>
      </c>
      <c r="D573" s="11" t="s">
        <v>2398</v>
      </c>
      <c r="E573" s="3" t="s">
        <v>2399</v>
      </c>
      <c r="F573" s="3" t="s">
        <v>3113</v>
      </c>
      <c r="G573" s="3" t="s">
        <v>3105</v>
      </c>
      <c r="H573" s="3" t="s">
        <v>3110</v>
      </c>
      <c r="I573" s="21">
        <v>-15.1561577</v>
      </c>
      <c r="J573" s="21">
        <v>166.9007095</v>
      </c>
      <c r="K573" s="21" t="s">
        <v>2276</v>
      </c>
      <c r="L573" s="3">
        <v>2007</v>
      </c>
      <c r="M573" s="3">
        <v>2011</v>
      </c>
      <c r="N573" s="3" t="s">
        <v>2276</v>
      </c>
      <c r="O573" s="3" t="s">
        <v>2642</v>
      </c>
      <c r="P573" s="5" t="s">
        <v>5187</v>
      </c>
      <c r="Q573" s="4" t="s">
        <v>3117</v>
      </c>
    </row>
    <row r="574" spans="1:17" ht="40" customHeight="1">
      <c r="A574" s="109">
        <v>118</v>
      </c>
      <c r="B574" s="40" t="s">
        <v>3099</v>
      </c>
      <c r="C574" s="3" t="s">
        <v>3100</v>
      </c>
      <c r="D574" s="11" t="s">
        <v>2398</v>
      </c>
      <c r="E574" s="3" t="s">
        <v>2399</v>
      </c>
      <c r="F574" s="3" t="s">
        <v>3112</v>
      </c>
      <c r="G574" s="3" t="s">
        <v>3106</v>
      </c>
      <c r="H574" s="3" t="s">
        <v>3110</v>
      </c>
      <c r="I574" s="21">
        <v>-16.233180699999998</v>
      </c>
      <c r="J574" s="21">
        <v>167.49609950000001</v>
      </c>
      <c r="K574" s="21" t="s">
        <v>2276</v>
      </c>
      <c r="L574" s="3">
        <v>2007</v>
      </c>
      <c r="M574" s="3">
        <v>2011</v>
      </c>
      <c r="N574" s="3" t="s">
        <v>2276</v>
      </c>
      <c r="O574" s="3" t="s">
        <v>2642</v>
      </c>
      <c r="P574" s="5" t="s">
        <v>5187</v>
      </c>
      <c r="Q574" s="4" t="s">
        <v>3117</v>
      </c>
    </row>
    <row r="575" spans="1:17" ht="34.5" customHeight="1">
      <c r="A575" s="109">
        <v>118</v>
      </c>
      <c r="B575" s="40" t="s">
        <v>3099</v>
      </c>
      <c r="C575" s="3" t="s">
        <v>3101</v>
      </c>
      <c r="D575" s="11" t="s">
        <v>2398</v>
      </c>
      <c r="E575" s="3" t="s">
        <v>2399</v>
      </c>
      <c r="F575" s="3" t="s">
        <v>3114</v>
      </c>
      <c r="G575" s="3" t="s">
        <v>3107</v>
      </c>
      <c r="H575" s="3" t="s">
        <v>3110</v>
      </c>
      <c r="I575" s="21">
        <v>-15.375091299999999</v>
      </c>
      <c r="J575" s="21">
        <v>167.8320837</v>
      </c>
      <c r="K575" s="21" t="s">
        <v>2276</v>
      </c>
      <c r="L575" s="3">
        <v>2007</v>
      </c>
      <c r="M575" s="3">
        <v>2011</v>
      </c>
      <c r="N575" s="3" t="s">
        <v>2276</v>
      </c>
      <c r="O575" s="3" t="s">
        <v>2642</v>
      </c>
      <c r="P575" s="5" t="s">
        <v>5187</v>
      </c>
      <c r="Q575" s="4" t="s">
        <v>3117</v>
      </c>
    </row>
    <row r="576" spans="1:17" ht="42.5" customHeight="1">
      <c r="A576" s="109">
        <v>118</v>
      </c>
      <c r="B576" s="40" t="s">
        <v>3099</v>
      </c>
      <c r="C576" s="3" t="s">
        <v>3102</v>
      </c>
      <c r="D576" s="11" t="s">
        <v>2398</v>
      </c>
      <c r="E576" s="3" t="s">
        <v>2399</v>
      </c>
      <c r="F576" s="3" t="s">
        <v>3115</v>
      </c>
      <c r="G576" s="3" t="s">
        <v>3108</v>
      </c>
      <c r="H576" s="3" t="s">
        <v>3110</v>
      </c>
      <c r="I576" s="21">
        <v>-19.4858689</v>
      </c>
      <c r="J576" s="21">
        <v>169.3635601</v>
      </c>
      <c r="K576" s="21" t="s">
        <v>2276</v>
      </c>
      <c r="L576" s="3">
        <v>2007</v>
      </c>
      <c r="M576" s="3">
        <v>2011</v>
      </c>
      <c r="N576" s="3" t="s">
        <v>2276</v>
      </c>
      <c r="O576" s="3" t="s">
        <v>2642</v>
      </c>
      <c r="P576" s="5" t="s">
        <v>5187</v>
      </c>
      <c r="Q576" s="4" t="s">
        <v>3117</v>
      </c>
    </row>
    <row r="577" spans="1:17" ht="38" customHeight="1">
      <c r="A577" s="109">
        <v>118</v>
      </c>
      <c r="B577" s="40" t="s">
        <v>3099</v>
      </c>
      <c r="C577" s="3" t="s">
        <v>3103</v>
      </c>
      <c r="D577" s="11" t="s">
        <v>2398</v>
      </c>
      <c r="E577" s="3" t="s">
        <v>2399</v>
      </c>
      <c r="F577" s="3" t="s">
        <v>3116</v>
      </c>
      <c r="G577" s="3" t="s">
        <v>3109</v>
      </c>
      <c r="H577" s="3" t="s">
        <v>3110</v>
      </c>
      <c r="I577" s="21">
        <v>-15.7326221</v>
      </c>
      <c r="J577" s="21">
        <v>168.19587709999999</v>
      </c>
      <c r="K577" s="21" t="s">
        <v>2276</v>
      </c>
      <c r="L577" s="3">
        <v>2007</v>
      </c>
      <c r="M577" s="3">
        <v>2011</v>
      </c>
      <c r="N577" s="3" t="s">
        <v>2276</v>
      </c>
      <c r="O577" s="3" t="s">
        <v>2642</v>
      </c>
      <c r="P577" s="5" t="s">
        <v>5187</v>
      </c>
      <c r="Q577" s="4" t="s">
        <v>3117</v>
      </c>
    </row>
    <row r="578" spans="1:17" ht="29" customHeight="1">
      <c r="A578" s="109">
        <v>119</v>
      </c>
      <c r="B578" s="40" t="s">
        <v>3128</v>
      </c>
      <c r="C578" s="11" t="s">
        <v>3129</v>
      </c>
      <c r="D578" s="11" t="s">
        <v>2398</v>
      </c>
      <c r="E578" s="3" t="s">
        <v>2399</v>
      </c>
      <c r="F578" s="3" t="s">
        <v>3134</v>
      </c>
      <c r="G578" s="3" t="s">
        <v>2276</v>
      </c>
      <c r="H578" s="3" t="s">
        <v>3133</v>
      </c>
      <c r="I578" s="21">
        <v>3.9310513</v>
      </c>
      <c r="J578" s="21">
        <v>-58.765934899999998</v>
      </c>
      <c r="K578" s="21" t="s">
        <v>2276</v>
      </c>
      <c r="L578" s="3">
        <v>2015</v>
      </c>
      <c r="M578" s="3">
        <v>2015</v>
      </c>
      <c r="N578" s="3" t="s">
        <v>2276</v>
      </c>
      <c r="O578" s="3" t="s">
        <v>67</v>
      </c>
      <c r="P578" s="5" t="s">
        <v>5187</v>
      </c>
      <c r="Q578" s="3" t="s">
        <v>2214</v>
      </c>
    </row>
    <row r="579" spans="1:17" ht="30" customHeight="1">
      <c r="A579" s="109">
        <v>119</v>
      </c>
      <c r="B579" s="40" t="s">
        <v>3128</v>
      </c>
      <c r="C579" s="11" t="s">
        <v>3130</v>
      </c>
      <c r="D579" s="11" t="s">
        <v>2398</v>
      </c>
      <c r="E579" s="3" t="s">
        <v>2399</v>
      </c>
      <c r="F579" s="3" t="s">
        <v>3135</v>
      </c>
      <c r="G579" s="3" t="s">
        <v>2276</v>
      </c>
      <c r="H579" s="3" t="s">
        <v>3133</v>
      </c>
      <c r="I579" s="21">
        <v>4.4318368000000001</v>
      </c>
      <c r="J579" s="21">
        <v>-58.627468399999998</v>
      </c>
      <c r="K579" s="21" t="s">
        <v>2276</v>
      </c>
      <c r="L579" s="3">
        <v>2015</v>
      </c>
      <c r="M579" s="3">
        <v>2015</v>
      </c>
      <c r="N579" s="3" t="s">
        <v>2276</v>
      </c>
      <c r="O579" s="3" t="s">
        <v>67</v>
      </c>
      <c r="P579" s="5" t="s">
        <v>5187</v>
      </c>
      <c r="Q579" s="3" t="s">
        <v>2214</v>
      </c>
    </row>
    <row r="580" spans="1:17" ht="32" customHeight="1">
      <c r="A580" s="109">
        <v>119</v>
      </c>
      <c r="B580" s="40" t="s">
        <v>3128</v>
      </c>
      <c r="C580" s="11" t="s">
        <v>3131</v>
      </c>
      <c r="D580" s="11" t="s">
        <v>2398</v>
      </c>
      <c r="E580" s="3" t="s">
        <v>2399</v>
      </c>
      <c r="F580" s="3" t="s">
        <v>3136</v>
      </c>
      <c r="G580" s="3" t="s">
        <v>2276</v>
      </c>
      <c r="H580" s="3" t="s">
        <v>121</v>
      </c>
      <c r="I580" s="21">
        <v>4.3228954999999996</v>
      </c>
      <c r="J580" s="21">
        <v>-60.324549400000002</v>
      </c>
      <c r="K580" s="21" t="s">
        <v>2276</v>
      </c>
      <c r="L580" s="3">
        <v>2015</v>
      </c>
      <c r="M580" s="3">
        <v>2015</v>
      </c>
      <c r="N580" s="3" t="s">
        <v>2276</v>
      </c>
      <c r="O580" s="3" t="s">
        <v>67</v>
      </c>
      <c r="P580" s="5" t="s">
        <v>5187</v>
      </c>
      <c r="Q580" s="3" t="s">
        <v>2214</v>
      </c>
    </row>
    <row r="581" spans="1:17" ht="31.5" customHeight="1">
      <c r="A581" s="109">
        <v>119</v>
      </c>
      <c r="B581" s="40" t="s">
        <v>3128</v>
      </c>
      <c r="C581" s="11" t="s">
        <v>3132</v>
      </c>
      <c r="D581" s="11" t="s">
        <v>2398</v>
      </c>
      <c r="E581" s="3" t="s">
        <v>2399</v>
      </c>
      <c r="F581" s="3" t="s">
        <v>3137</v>
      </c>
      <c r="G581" s="3" t="s">
        <v>2276</v>
      </c>
      <c r="H581" s="3" t="s">
        <v>584</v>
      </c>
      <c r="I581" s="21">
        <v>5.5</v>
      </c>
      <c r="J581" s="21">
        <v>-62</v>
      </c>
      <c r="K581" s="21" t="s">
        <v>2276</v>
      </c>
      <c r="L581" s="3">
        <v>2015</v>
      </c>
      <c r="M581" s="3">
        <v>2015</v>
      </c>
      <c r="N581" s="3" t="s">
        <v>2276</v>
      </c>
      <c r="O581" s="3" t="s">
        <v>67</v>
      </c>
      <c r="P581" s="5" t="s">
        <v>5187</v>
      </c>
      <c r="Q581" s="3" t="s">
        <v>2214</v>
      </c>
    </row>
    <row r="582" spans="1:17" ht="38" customHeight="1">
      <c r="A582" s="109">
        <v>120</v>
      </c>
      <c r="B582" s="40" t="s">
        <v>3223</v>
      </c>
      <c r="C582" s="11" t="s">
        <v>3224</v>
      </c>
      <c r="D582" s="11" t="s">
        <v>2398</v>
      </c>
      <c r="E582" s="3" t="s">
        <v>2399</v>
      </c>
      <c r="F582" s="11" t="s">
        <v>3225</v>
      </c>
      <c r="G582" s="11" t="s">
        <v>2299</v>
      </c>
      <c r="H582" s="11" t="s">
        <v>895</v>
      </c>
      <c r="I582" s="21">
        <f>0 - (11/60)</f>
        <v>-0.18333333333333332</v>
      </c>
      <c r="J582" s="21">
        <f>115 + (33.5/60)</f>
        <v>115.55833333333334</v>
      </c>
      <c r="K582" s="21">
        <f>13800/100</f>
        <v>138</v>
      </c>
      <c r="L582" s="3">
        <v>2013</v>
      </c>
      <c r="M582" s="3">
        <v>2013</v>
      </c>
      <c r="N582" s="3" t="s">
        <v>2276</v>
      </c>
      <c r="O582" s="3" t="s">
        <v>67</v>
      </c>
      <c r="P582" s="5" t="s">
        <v>5187</v>
      </c>
      <c r="Q582" s="3"/>
    </row>
    <row r="583" spans="1:17" ht="43.5" customHeight="1">
      <c r="A583" s="109">
        <v>120</v>
      </c>
      <c r="B583" s="41" t="s">
        <v>3231</v>
      </c>
      <c r="C583" s="11" t="s">
        <v>3230</v>
      </c>
      <c r="D583" s="11" t="s">
        <v>2398</v>
      </c>
      <c r="E583" s="3" t="s">
        <v>2399</v>
      </c>
      <c r="F583" s="11" t="s">
        <v>3225</v>
      </c>
      <c r="G583" s="11" t="s">
        <v>2299</v>
      </c>
      <c r="H583" s="11" t="s">
        <v>895</v>
      </c>
      <c r="I583" s="21">
        <f>0 - (11/60)</f>
        <v>-0.18333333333333332</v>
      </c>
      <c r="J583" s="21">
        <f>115 + (33.5/60)</f>
        <v>115.55833333333334</v>
      </c>
      <c r="K583" s="21">
        <f>13800/100</f>
        <v>138</v>
      </c>
      <c r="L583" s="8">
        <v>1990</v>
      </c>
      <c r="M583" s="8">
        <v>1990</v>
      </c>
      <c r="N583" s="3" t="s">
        <v>2276</v>
      </c>
      <c r="O583" s="3" t="s">
        <v>67</v>
      </c>
      <c r="P583" s="5" t="s">
        <v>5187</v>
      </c>
      <c r="Q583" s="4" t="s">
        <v>3232</v>
      </c>
    </row>
    <row r="584" spans="1:17" ht="38" customHeight="1">
      <c r="A584" s="109">
        <v>121</v>
      </c>
      <c r="B584" s="40" t="s">
        <v>3239</v>
      </c>
      <c r="C584" s="11" t="s">
        <v>3238</v>
      </c>
      <c r="D584" s="11" t="s">
        <v>2398</v>
      </c>
      <c r="E584" s="3" t="s">
        <v>2399</v>
      </c>
      <c r="F584" s="3" t="s">
        <v>3243</v>
      </c>
      <c r="G584" s="3" t="s">
        <v>3240</v>
      </c>
      <c r="H584" s="3" t="s">
        <v>770</v>
      </c>
      <c r="I584" s="21">
        <v>18.892454699999998</v>
      </c>
      <c r="J584" s="21">
        <v>-89.380381</v>
      </c>
      <c r="K584" s="21" t="s">
        <v>2276</v>
      </c>
      <c r="L584" s="3">
        <v>1997</v>
      </c>
      <c r="M584" s="3">
        <v>2003</v>
      </c>
      <c r="N584" s="3" t="s">
        <v>2276</v>
      </c>
      <c r="O584" s="3" t="s">
        <v>67</v>
      </c>
      <c r="P584" s="5" t="s">
        <v>5187</v>
      </c>
      <c r="Q584" s="3"/>
    </row>
    <row r="585" spans="1:17" ht="32.5" customHeight="1">
      <c r="A585" s="109">
        <v>121</v>
      </c>
      <c r="B585" s="40" t="s">
        <v>3239</v>
      </c>
      <c r="C585" s="11" t="s">
        <v>3241</v>
      </c>
      <c r="D585" s="11" t="s">
        <v>2398</v>
      </c>
      <c r="E585" s="3" t="s">
        <v>2399</v>
      </c>
      <c r="F585" s="3" t="s">
        <v>3244</v>
      </c>
      <c r="G585" s="3" t="s">
        <v>3240</v>
      </c>
      <c r="H585" s="3" t="s">
        <v>770</v>
      </c>
      <c r="I585" s="21">
        <v>18.354931199999999</v>
      </c>
      <c r="J585" s="21">
        <v>-89.538063699999995</v>
      </c>
      <c r="K585" s="21" t="s">
        <v>2276</v>
      </c>
      <c r="L585" s="3">
        <v>1997</v>
      </c>
      <c r="M585" s="3">
        <v>2003</v>
      </c>
      <c r="N585" s="3" t="s">
        <v>2276</v>
      </c>
      <c r="O585" s="3" t="s">
        <v>67</v>
      </c>
      <c r="P585" s="5" t="s">
        <v>5187</v>
      </c>
      <c r="Q585" s="3"/>
    </row>
    <row r="586" spans="1:17" ht="37" customHeight="1">
      <c r="A586" s="109">
        <v>121</v>
      </c>
      <c r="B586" s="40" t="s">
        <v>3239</v>
      </c>
      <c r="C586" s="11" t="s">
        <v>3242</v>
      </c>
      <c r="D586" s="11" t="s">
        <v>2398</v>
      </c>
      <c r="E586" s="3" t="s">
        <v>2399</v>
      </c>
      <c r="F586" s="3" t="s">
        <v>3245</v>
      </c>
      <c r="G586" s="3" t="s">
        <v>3240</v>
      </c>
      <c r="H586" s="3" t="s">
        <v>770</v>
      </c>
      <c r="I586" s="21">
        <v>18.297375899999999</v>
      </c>
      <c r="J586" s="21">
        <v>-88.653923800000001</v>
      </c>
      <c r="K586" s="21" t="s">
        <v>2276</v>
      </c>
      <c r="L586" s="3">
        <v>1997</v>
      </c>
      <c r="M586" s="3">
        <v>2003</v>
      </c>
      <c r="N586" s="3" t="s">
        <v>2276</v>
      </c>
      <c r="O586" s="3" t="s">
        <v>67</v>
      </c>
      <c r="P586" s="5" t="s">
        <v>5187</v>
      </c>
      <c r="Q586" s="3"/>
    </row>
    <row r="587" spans="1:17" ht="35.5" customHeight="1">
      <c r="A587" s="109">
        <v>121</v>
      </c>
      <c r="B587" s="40" t="s">
        <v>3239</v>
      </c>
      <c r="C587" s="11" t="s">
        <v>3246</v>
      </c>
      <c r="D587" s="11" t="s">
        <v>2398</v>
      </c>
      <c r="E587" s="3" t="s">
        <v>2399</v>
      </c>
      <c r="F587" s="3" t="s">
        <v>3249</v>
      </c>
      <c r="G587" s="3" t="s">
        <v>3240</v>
      </c>
      <c r="H587" s="3" t="s">
        <v>770</v>
      </c>
      <c r="I587" s="21">
        <v>18.724161500000001</v>
      </c>
      <c r="J587" s="21">
        <v>-89.130375299999997</v>
      </c>
      <c r="K587" s="21" t="s">
        <v>2276</v>
      </c>
      <c r="L587" s="3">
        <v>1997</v>
      </c>
      <c r="M587" s="3">
        <v>2003</v>
      </c>
      <c r="N587" s="3" t="s">
        <v>2276</v>
      </c>
      <c r="O587" s="3" t="s">
        <v>67</v>
      </c>
      <c r="P587" s="5" t="s">
        <v>5187</v>
      </c>
      <c r="Q587" s="3"/>
    </row>
    <row r="588" spans="1:17" ht="39" customHeight="1">
      <c r="A588" s="109">
        <v>121</v>
      </c>
      <c r="B588" s="40" t="s">
        <v>3239</v>
      </c>
      <c r="C588" s="11" t="s">
        <v>3247</v>
      </c>
      <c r="D588" s="11" t="s">
        <v>2398</v>
      </c>
      <c r="E588" s="3" t="s">
        <v>2399</v>
      </c>
      <c r="F588" s="147" t="s">
        <v>3250</v>
      </c>
      <c r="G588" s="3" t="s">
        <v>3240</v>
      </c>
      <c r="H588" s="3" t="s">
        <v>770</v>
      </c>
      <c r="I588" s="21">
        <f>AVERAGE(I584:I587, I589:I593, I595:I597)</f>
        <v>18.259933675000003</v>
      </c>
      <c r="J588" s="21">
        <f>AVERAGE(J584:J587, J589:J593, J595:J597)</f>
        <v>-90.020224825</v>
      </c>
      <c r="K588" s="21" t="s">
        <v>2276</v>
      </c>
      <c r="L588" s="3">
        <v>1997</v>
      </c>
      <c r="M588" s="3">
        <v>2003</v>
      </c>
      <c r="N588" s="3" t="s">
        <v>2276</v>
      </c>
      <c r="O588" s="3" t="s">
        <v>67</v>
      </c>
      <c r="P588" s="5" t="s">
        <v>5187</v>
      </c>
      <c r="Q588" s="4" t="s">
        <v>3268</v>
      </c>
    </row>
    <row r="589" spans="1:17" ht="34.5" customHeight="1">
      <c r="A589" s="109">
        <v>121</v>
      </c>
      <c r="B589" s="40" t="s">
        <v>3239</v>
      </c>
      <c r="C589" s="11" t="s">
        <v>3248</v>
      </c>
      <c r="D589" s="11" t="s">
        <v>2398</v>
      </c>
      <c r="E589" s="3" t="s">
        <v>2399</v>
      </c>
      <c r="F589" s="3" t="s">
        <v>3251</v>
      </c>
      <c r="G589" s="3" t="s">
        <v>3240</v>
      </c>
      <c r="H589" s="3" t="s">
        <v>770</v>
      </c>
      <c r="I589" s="21">
        <v>18.4583491</v>
      </c>
      <c r="J589" s="21">
        <v>-88.929538800000003</v>
      </c>
      <c r="K589" s="21" t="s">
        <v>2276</v>
      </c>
      <c r="L589" s="3">
        <v>1997</v>
      </c>
      <c r="M589" s="3">
        <v>2003</v>
      </c>
      <c r="N589" s="3" t="s">
        <v>2276</v>
      </c>
      <c r="O589" s="3" t="s">
        <v>67</v>
      </c>
      <c r="P589" s="5" t="s">
        <v>5187</v>
      </c>
      <c r="Q589" s="4"/>
    </row>
    <row r="590" spans="1:17" ht="33.5" customHeight="1">
      <c r="A590" s="109">
        <v>121</v>
      </c>
      <c r="B590" s="40" t="s">
        <v>3239</v>
      </c>
      <c r="C590" s="11" t="s">
        <v>3252</v>
      </c>
      <c r="D590" s="11" t="s">
        <v>2398</v>
      </c>
      <c r="E590" s="3" t="s">
        <v>2399</v>
      </c>
      <c r="F590" s="3" t="s">
        <v>3255</v>
      </c>
      <c r="G590" s="3" t="s">
        <v>3240</v>
      </c>
      <c r="H590" s="3" t="s">
        <v>770</v>
      </c>
      <c r="I590" s="21">
        <v>18.0716663</v>
      </c>
      <c r="J590" s="21">
        <v>-91.244444400000006</v>
      </c>
      <c r="K590" s="21" t="s">
        <v>2276</v>
      </c>
      <c r="L590" s="3">
        <v>1997</v>
      </c>
      <c r="M590" s="3">
        <v>2003</v>
      </c>
      <c r="N590" s="3" t="s">
        <v>2276</v>
      </c>
      <c r="O590" s="3" t="s">
        <v>67</v>
      </c>
      <c r="P590" s="5" t="s">
        <v>5187</v>
      </c>
      <c r="Q590" s="4"/>
    </row>
    <row r="591" spans="1:17" ht="28" customHeight="1">
      <c r="A591" s="109">
        <v>121</v>
      </c>
      <c r="B591" s="40" t="s">
        <v>3239</v>
      </c>
      <c r="C591" s="11" t="s">
        <v>3253</v>
      </c>
      <c r="D591" s="11" t="s">
        <v>2398</v>
      </c>
      <c r="E591" s="3" t="s">
        <v>2399</v>
      </c>
      <c r="F591" s="3" t="s">
        <v>3256</v>
      </c>
      <c r="G591" s="3" t="s">
        <v>3240</v>
      </c>
      <c r="H591" s="3" t="s">
        <v>770</v>
      </c>
      <c r="I591" s="21">
        <v>17.7542899</v>
      </c>
      <c r="J591" s="21">
        <v>-91.823419099999995</v>
      </c>
      <c r="K591" s="21" t="s">
        <v>2276</v>
      </c>
      <c r="L591" s="3">
        <v>1997</v>
      </c>
      <c r="M591" s="3">
        <v>2003</v>
      </c>
      <c r="N591" s="3" t="s">
        <v>2276</v>
      </c>
      <c r="O591" s="3" t="s">
        <v>67</v>
      </c>
      <c r="P591" s="5" t="s">
        <v>5187</v>
      </c>
      <c r="Q591" s="4"/>
    </row>
    <row r="592" spans="1:17" ht="35.5" customHeight="1">
      <c r="A592" s="109">
        <v>121</v>
      </c>
      <c r="B592" s="40" t="s">
        <v>3239</v>
      </c>
      <c r="C592" s="11" t="s">
        <v>3254</v>
      </c>
      <c r="D592" s="11" t="s">
        <v>2398</v>
      </c>
      <c r="E592" s="3" t="s">
        <v>2399</v>
      </c>
      <c r="F592" s="3" t="s">
        <v>3257</v>
      </c>
      <c r="G592" s="3" t="s">
        <v>3240</v>
      </c>
      <c r="H592" s="3" t="s">
        <v>770</v>
      </c>
      <c r="I592" s="21">
        <v>17.8246407</v>
      </c>
      <c r="J592" s="21">
        <v>-89.278543999999997</v>
      </c>
      <c r="K592" s="21" t="s">
        <v>2276</v>
      </c>
      <c r="L592" s="3">
        <v>1997</v>
      </c>
      <c r="M592" s="3">
        <v>2003</v>
      </c>
      <c r="N592" s="3" t="s">
        <v>2276</v>
      </c>
      <c r="O592" s="3" t="s">
        <v>67</v>
      </c>
      <c r="P592" s="5" t="s">
        <v>5187</v>
      </c>
      <c r="Q592" s="4"/>
    </row>
    <row r="593" spans="1:17" ht="32.5" customHeight="1">
      <c r="A593" s="109">
        <v>121</v>
      </c>
      <c r="B593" s="40" t="s">
        <v>3239</v>
      </c>
      <c r="C593" s="11" t="s">
        <v>3258</v>
      </c>
      <c r="D593" s="11" t="s">
        <v>2398</v>
      </c>
      <c r="E593" s="3" t="s">
        <v>2399</v>
      </c>
      <c r="F593" s="3" t="s">
        <v>3261</v>
      </c>
      <c r="G593" s="3" t="s">
        <v>3240</v>
      </c>
      <c r="H593" s="3" t="s">
        <v>770</v>
      </c>
      <c r="I593" s="21">
        <v>18.481388500000001</v>
      </c>
      <c r="J593" s="21">
        <v>-90.208333300000007</v>
      </c>
      <c r="K593" s="21" t="s">
        <v>2276</v>
      </c>
      <c r="L593" s="3">
        <v>1997</v>
      </c>
      <c r="M593" s="3">
        <v>2003</v>
      </c>
      <c r="N593" s="3" t="s">
        <v>2276</v>
      </c>
      <c r="O593" s="3" t="s">
        <v>67</v>
      </c>
      <c r="P593" s="5" t="s">
        <v>5187</v>
      </c>
      <c r="Q593" s="4"/>
    </row>
    <row r="594" spans="1:17" ht="36.5" customHeight="1">
      <c r="A594" s="109">
        <v>121</v>
      </c>
      <c r="B594" s="40" t="s">
        <v>3239</v>
      </c>
      <c r="C594" s="11" t="s">
        <v>3259</v>
      </c>
      <c r="D594" s="11" t="s">
        <v>2398</v>
      </c>
      <c r="E594" s="3" t="s">
        <v>2399</v>
      </c>
      <c r="F594" s="147" t="s">
        <v>3262</v>
      </c>
      <c r="G594" s="3" t="s">
        <v>3240</v>
      </c>
      <c r="H594" s="3" t="s">
        <v>770</v>
      </c>
      <c r="I594" s="21">
        <v>18.259933675000003</v>
      </c>
      <c r="J594" s="21">
        <v>-90.020224825</v>
      </c>
      <c r="K594" s="21" t="s">
        <v>2276</v>
      </c>
      <c r="L594" s="3">
        <v>1997</v>
      </c>
      <c r="M594" s="3">
        <v>2003</v>
      </c>
      <c r="N594" s="3" t="s">
        <v>2276</v>
      </c>
      <c r="O594" s="3" t="s">
        <v>67</v>
      </c>
      <c r="P594" s="5" t="s">
        <v>5187</v>
      </c>
      <c r="Q594" s="4" t="s">
        <v>3268</v>
      </c>
    </row>
    <row r="595" spans="1:17" ht="34.5" customHeight="1">
      <c r="A595" s="109">
        <v>121</v>
      </c>
      <c r="B595" s="40" t="s">
        <v>3239</v>
      </c>
      <c r="C595" s="11" t="s">
        <v>3260</v>
      </c>
      <c r="D595" s="11" t="s">
        <v>2398</v>
      </c>
      <c r="E595" s="3" t="s">
        <v>2399</v>
      </c>
      <c r="F595" s="3" t="s">
        <v>3263</v>
      </c>
      <c r="G595" s="3" t="s">
        <v>3240</v>
      </c>
      <c r="H595" s="3" t="s">
        <v>770</v>
      </c>
      <c r="I595" s="21">
        <v>17.9226797</v>
      </c>
      <c r="J595" s="21">
        <v>-89.227179000000007</v>
      </c>
      <c r="K595" s="21" t="s">
        <v>2276</v>
      </c>
      <c r="L595" s="3">
        <v>1997</v>
      </c>
      <c r="M595" s="3">
        <v>2003</v>
      </c>
      <c r="N595" s="3" t="s">
        <v>2276</v>
      </c>
      <c r="O595" s="3" t="s">
        <v>67</v>
      </c>
      <c r="P595" s="5" t="s">
        <v>5187</v>
      </c>
      <c r="Q595" s="3"/>
    </row>
    <row r="596" spans="1:17" ht="32" customHeight="1">
      <c r="A596" s="109">
        <v>121</v>
      </c>
      <c r="B596" s="40" t="s">
        <v>3239</v>
      </c>
      <c r="C596" s="11" t="s">
        <v>3264</v>
      </c>
      <c r="D596" s="11" t="s">
        <v>2398</v>
      </c>
      <c r="E596" s="3" t="s">
        <v>2399</v>
      </c>
      <c r="F596" s="3" t="s">
        <v>3266</v>
      </c>
      <c r="G596" s="3" t="s">
        <v>3240</v>
      </c>
      <c r="H596" s="3" t="s">
        <v>770</v>
      </c>
      <c r="I596" s="21">
        <v>18.020896700000002</v>
      </c>
      <c r="J596" s="21">
        <v>-93.382742100000002</v>
      </c>
      <c r="K596" s="21" t="s">
        <v>2276</v>
      </c>
      <c r="L596" s="3">
        <v>1997</v>
      </c>
      <c r="M596" s="3">
        <v>2003</v>
      </c>
      <c r="N596" s="3" t="s">
        <v>2276</v>
      </c>
      <c r="O596" s="3" t="s">
        <v>67</v>
      </c>
      <c r="P596" s="5" t="s">
        <v>5187</v>
      </c>
      <c r="Q596" s="3"/>
    </row>
    <row r="597" spans="1:17" ht="32.5" customHeight="1">
      <c r="A597" s="109">
        <v>121</v>
      </c>
      <c r="B597" s="40" t="s">
        <v>3239</v>
      </c>
      <c r="C597" s="11" t="s">
        <v>3265</v>
      </c>
      <c r="D597" s="11" t="s">
        <v>2398</v>
      </c>
      <c r="E597" s="3" t="s">
        <v>2399</v>
      </c>
      <c r="F597" s="3" t="s">
        <v>3267</v>
      </c>
      <c r="G597" s="3" t="s">
        <v>3240</v>
      </c>
      <c r="H597" s="3" t="s">
        <v>770</v>
      </c>
      <c r="I597" s="21">
        <v>18.316369900000002</v>
      </c>
      <c r="J597" s="21">
        <v>-89.445753400000001</v>
      </c>
      <c r="K597" s="21" t="s">
        <v>2276</v>
      </c>
      <c r="L597" s="3">
        <v>1997</v>
      </c>
      <c r="M597" s="3">
        <v>2003</v>
      </c>
      <c r="N597" s="3" t="s">
        <v>2276</v>
      </c>
      <c r="O597" s="3" t="s">
        <v>67</v>
      </c>
      <c r="P597" s="5" t="s">
        <v>5187</v>
      </c>
      <c r="Q597" s="3"/>
    </row>
    <row r="598" spans="1:17" ht="31.5" customHeight="1">
      <c r="A598" s="109">
        <v>122</v>
      </c>
      <c r="B598" s="40" t="s">
        <v>3285</v>
      </c>
      <c r="C598" s="11" t="s">
        <v>3286</v>
      </c>
      <c r="D598" s="11" t="s">
        <v>2398</v>
      </c>
      <c r="E598" s="3" t="s">
        <v>2399</v>
      </c>
      <c r="F598" s="4" t="s">
        <v>3288</v>
      </c>
      <c r="G598" s="3" t="s">
        <v>165</v>
      </c>
      <c r="H598" s="3" t="s">
        <v>121</v>
      </c>
      <c r="I598" s="21">
        <v>-13.3238237</v>
      </c>
      <c r="J598" s="21">
        <v>-51.679792200000001</v>
      </c>
      <c r="K598" s="160">
        <f>328966/100</f>
        <v>3289.66</v>
      </c>
      <c r="L598" s="3">
        <v>2001</v>
      </c>
      <c r="M598" s="3">
        <v>2002</v>
      </c>
      <c r="N598" s="3" t="s">
        <v>2276</v>
      </c>
      <c r="O598" s="3" t="s">
        <v>67</v>
      </c>
      <c r="P598" s="5" t="s">
        <v>5187</v>
      </c>
      <c r="Q598" s="3"/>
    </row>
    <row r="599" spans="1:17" ht="31" customHeight="1">
      <c r="A599" s="109">
        <v>122</v>
      </c>
      <c r="B599" s="40" t="s">
        <v>3285</v>
      </c>
      <c r="C599" s="11" t="s">
        <v>3287</v>
      </c>
      <c r="D599" s="11" t="s">
        <v>2398</v>
      </c>
      <c r="E599" s="3" t="s">
        <v>2399</v>
      </c>
      <c r="F599" s="3" t="s">
        <v>3289</v>
      </c>
      <c r="G599" s="3" t="s">
        <v>165</v>
      </c>
      <c r="H599" s="3" t="s">
        <v>121</v>
      </c>
      <c r="I599" s="162">
        <v>-14.3885811</v>
      </c>
      <c r="J599" s="162">
        <v>-52.014338700000003</v>
      </c>
      <c r="K599" s="160">
        <f>218515/100</f>
        <v>2185.15</v>
      </c>
      <c r="L599" s="3">
        <v>2001</v>
      </c>
      <c r="M599" s="3">
        <v>2002</v>
      </c>
      <c r="N599" s="3" t="s">
        <v>2276</v>
      </c>
      <c r="O599" s="3" t="s">
        <v>67</v>
      </c>
      <c r="P599" s="5" t="s">
        <v>5187</v>
      </c>
      <c r="Q599" s="3"/>
    </row>
    <row r="600" spans="1:17" ht="28" customHeight="1">
      <c r="A600" s="109">
        <v>123</v>
      </c>
      <c r="B600" s="40" t="s">
        <v>3296</v>
      </c>
      <c r="C600" s="11" t="s">
        <v>3297</v>
      </c>
      <c r="D600" s="11" t="s">
        <v>2398</v>
      </c>
      <c r="E600" s="3" t="s">
        <v>2399</v>
      </c>
      <c r="F600" s="3" t="s">
        <v>3299</v>
      </c>
      <c r="G600" s="3" t="s">
        <v>3298</v>
      </c>
      <c r="H600" s="3" t="s">
        <v>1950</v>
      </c>
      <c r="I600" s="162">
        <v>5.7156862000000004</v>
      </c>
      <c r="J600" s="162">
        <v>36.471662000000002</v>
      </c>
      <c r="K600" s="21">
        <f>40*40</f>
        <v>1600</v>
      </c>
      <c r="L600" s="3">
        <v>2008</v>
      </c>
      <c r="M600" s="3">
        <v>2008</v>
      </c>
      <c r="N600" s="3">
        <f>10000/K600</f>
        <v>6.25</v>
      </c>
      <c r="O600" s="3" t="s">
        <v>67</v>
      </c>
      <c r="P600" s="5" t="s">
        <v>5187</v>
      </c>
      <c r="Q600" s="4" t="s">
        <v>3304</v>
      </c>
    </row>
    <row r="601" spans="1:17" ht="32.5" customHeight="1">
      <c r="A601" s="109">
        <v>123</v>
      </c>
      <c r="B601" s="40" t="s">
        <v>3296</v>
      </c>
      <c r="C601" s="3" t="s">
        <v>3302</v>
      </c>
      <c r="D601" s="11" t="s">
        <v>2398</v>
      </c>
      <c r="E601" s="3" t="s">
        <v>2399</v>
      </c>
      <c r="F601" s="11" t="s">
        <v>3300</v>
      </c>
      <c r="G601" s="3" t="s">
        <v>3298</v>
      </c>
      <c r="H601" s="3" t="s">
        <v>1950</v>
      </c>
      <c r="I601" s="162">
        <v>5.8939000000000004</v>
      </c>
      <c r="J601" s="162">
        <v>36.153799999999997</v>
      </c>
      <c r="K601" s="21">
        <f t="shared" ref="K601:K605" si="4">40*40</f>
        <v>1600</v>
      </c>
      <c r="L601" s="3">
        <v>2008</v>
      </c>
      <c r="M601" s="3">
        <v>2008</v>
      </c>
      <c r="N601" s="3">
        <f t="shared" ref="N601:N602" si="5">10000/K601</f>
        <v>6.25</v>
      </c>
      <c r="O601" s="3" t="s">
        <v>67</v>
      </c>
      <c r="P601" s="5" t="s">
        <v>5187</v>
      </c>
      <c r="Q601" s="4" t="s">
        <v>3304</v>
      </c>
    </row>
    <row r="602" spans="1:17" ht="35.5" customHeight="1">
      <c r="A602" s="109">
        <v>123</v>
      </c>
      <c r="B602" s="40" t="s">
        <v>3296</v>
      </c>
      <c r="C602" s="3" t="s">
        <v>3303</v>
      </c>
      <c r="D602" s="11" t="s">
        <v>2398</v>
      </c>
      <c r="E602" s="3" t="s">
        <v>2399</v>
      </c>
      <c r="F602" s="11" t="s">
        <v>3301</v>
      </c>
      <c r="G602" s="3" t="s">
        <v>3298</v>
      </c>
      <c r="H602" s="3" t="s">
        <v>1950</v>
      </c>
      <c r="I602" s="162">
        <f>5+(35/60)</f>
        <v>5.583333333333333</v>
      </c>
      <c r="J602" s="162">
        <f>35 + (56/60)</f>
        <v>35.93333333333333</v>
      </c>
      <c r="K602" s="21">
        <f t="shared" si="4"/>
        <v>1600</v>
      </c>
      <c r="L602" s="3">
        <v>2008</v>
      </c>
      <c r="M602" s="3">
        <v>2008</v>
      </c>
      <c r="N602" s="3">
        <f t="shared" si="5"/>
        <v>6.25</v>
      </c>
      <c r="O602" s="3" t="s">
        <v>67</v>
      </c>
      <c r="P602" s="5" t="s">
        <v>5187</v>
      </c>
      <c r="Q602" s="4" t="s">
        <v>3304</v>
      </c>
    </row>
    <row r="603" spans="1:17" ht="36.5" customHeight="1">
      <c r="A603" s="109">
        <v>123</v>
      </c>
      <c r="B603" s="40" t="s">
        <v>3296</v>
      </c>
      <c r="C603" s="11" t="s">
        <v>3305</v>
      </c>
      <c r="D603" s="11" t="s">
        <v>2398</v>
      </c>
      <c r="E603" s="3" t="s">
        <v>2399</v>
      </c>
      <c r="F603" s="3" t="s">
        <v>3299</v>
      </c>
      <c r="G603" s="3" t="s">
        <v>3298</v>
      </c>
      <c r="H603" s="3" t="s">
        <v>1950</v>
      </c>
      <c r="I603" s="162">
        <v>5.7156862000000004</v>
      </c>
      <c r="J603" s="162">
        <v>36.471662000000002</v>
      </c>
      <c r="K603" s="21">
        <f>40*40</f>
        <v>1600</v>
      </c>
      <c r="L603" s="3">
        <v>1968</v>
      </c>
      <c r="M603" s="3">
        <v>1970</v>
      </c>
      <c r="N603" s="3">
        <f>6000/K603</f>
        <v>3.75</v>
      </c>
      <c r="O603" s="3" t="s">
        <v>67</v>
      </c>
      <c r="P603" s="5" t="s">
        <v>5187</v>
      </c>
      <c r="Q603" s="4" t="s">
        <v>3304</v>
      </c>
    </row>
    <row r="604" spans="1:17" ht="33.5" customHeight="1">
      <c r="A604" s="109">
        <v>123</v>
      </c>
      <c r="B604" s="40" t="s">
        <v>3296</v>
      </c>
      <c r="C604" s="3" t="s">
        <v>3306</v>
      </c>
      <c r="D604" s="11" t="s">
        <v>2398</v>
      </c>
      <c r="E604" s="3" t="s">
        <v>2399</v>
      </c>
      <c r="F604" s="11" t="s">
        <v>3300</v>
      </c>
      <c r="G604" s="3" t="s">
        <v>3298</v>
      </c>
      <c r="H604" s="3" t="s">
        <v>1950</v>
      </c>
      <c r="I604" s="162">
        <v>5.8939000000000004</v>
      </c>
      <c r="J604" s="162">
        <v>36.153799999999997</v>
      </c>
      <c r="K604" s="21">
        <f t="shared" si="4"/>
        <v>1600</v>
      </c>
      <c r="L604" s="3">
        <v>1968</v>
      </c>
      <c r="M604" s="3">
        <v>1970</v>
      </c>
      <c r="N604" s="3">
        <f t="shared" ref="N604:N605" si="6">6000/K604</f>
        <v>3.75</v>
      </c>
      <c r="O604" s="3" t="s">
        <v>67</v>
      </c>
      <c r="P604" s="5" t="s">
        <v>5187</v>
      </c>
      <c r="Q604" s="4" t="s">
        <v>3304</v>
      </c>
    </row>
    <row r="605" spans="1:17" ht="32" customHeight="1">
      <c r="A605" s="109">
        <v>123</v>
      </c>
      <c r="B605" s="40" t="s">
        <v>3296</v>
      </c>
      <c r="C605" s="3" t="s">
        <v>3307</v>
      </c>
      <c r="D605" s="11" t="s">
        <v>2398</v>
      </c>
      <c r="E605" s="3" t="s">
        <v>2399</v>
      </c>
      <c r="F605" s="11" t="s">
        <v>3301</v>
      </c>
      <c r="G605" s="3" t="s">
        <v>3298</v>
      </c>
      <c r="H605" s="3" t="s">
        <v>1950</v>
      </c>
      <c r="I605" s="162">
        <f>5+(35/60)</f>
        <v>5.583333333333333</v>
      </c>
      <c r="J605" s="162">
        <f>35 + (56/60)</f>
        <v>35.93333333333333</v>
      </c>
      <c r="K605" s="21">
        <f t="shared" si="4"/>
        <v>1600</v>
      </c>
      <c r="L605" s="3">
        <v>1968</v>
      </c>
      <c r="M605" s="3">
        <v>1970</v>
      </c>
      <c r="N605" s="3">
        <f t="shared" si="6"/>
        <v>3.75</v>
      </c>
      <c r="O605" s="3" t="s">
        <v>67</v>
      </c>
      <c r="P605" s="5" t="s">
        <v>5187</v>
      </c>
      <c r="Q605" s="4" t="s">
        <v>3304</v>
      </c>
    </row>
    <row r="606" spans="1:17" ht="29" customHeight="1">
      <c r="A606" s="109">
        <v>124</v>
      </c>
      <c r="B606" s="40" t="s">
        <v>3336</v>
      </c>
      <c r="C606" s="3" t="s">
        <v>3315</v>
      </c>
      <c r="D606" s="3" t="s">
        <v>2416</v>
      </c>
      <c r="E606" s="3" t="s">
        <v>2399</v>
      </c>
      <c r="F606" s="3" t="s">
        <v>3337</v>
      </c>
      <c r="G606" s="3" t="s">
        <v>3338</v>
      </c>
      <c r="H606" s="3" t="s">
        <v>603</v>
      </c>
      <c r="I606" s="21">
        <v>-17.5157697</v>
      </c>
      <c r="J606" s="21">
        <v>48.429371000000003</v>
      </c>
      <c r="K606" s="21">
        <f>9850/100</f>
        <v>98.5</v>
      </c>
      <c r="L606" s="11">
        <v>2007</v>
      </c>
      <c r="M606" s="11">
        <v>2007</v>
      </c>
      <c r="N606" s="21" t="s">
        <v>2276</v>
      </c>
      <c r="O606" s="3" t="s">
        <v>67</v>
      </c>
      <c r="P606" s="5" t="s">
        <v>5187</v>
      </c>
      <c r="Q606" s="3"/>
    </row>
    <row r="607" spans="1:17" ht="37" customHeight="1">
      <c r="A607" s="109">
        <v>125</v>
      </c>
      <c r="B607" s="40" t="s">
        <v>3351</v>
      </c>
      <c r="C607" s="11" t="s">
        <v>3352</v>
      </c>
      <c r="D607" s="3" t="s">
        <v>2416</v>
      </c>
      <c r="E607" s="3" t="s">
        <v>2399</v>
      </c>
      <c r="F607" s="3" t="s">
        <v>3353</v>
      </c>
      <c r="G607" s="3" t="s">
        <v>3338</v>
      </c>
      <c r="H607" s="3" t="s">
        <v>603</v>
      </c>
      <c r="I607" s="21">
        <v>-17.350000000000001</v>
      </c>
      <c r="J607" s="21">
        <v>48.4</v>
      </c>
      <c r="K607" s="21">
        <f>(23000+81500)/100</f>
        <v>1045</v>
      </c>
      <c r="L607" s="3">
        <v>2000</v>
      </c>
      <c r="M607" s="3">
        <v>2000</v>
      </c>
      <c r="N607" s="21" t="s">
        <v>2276</v>
      </c>
      <c r="O607" s="3" t="s">
        <v>67</v>
      </c>
      <c r="P607" s="5" t="s">
        <v>5187</v>
      </c>
      <c r="Q607" s="3" t="s">
        <v>2214</v>
      </c>
    </row>
    <row r="608" spans="1:17" ht="39" customHeight="1">
      <c r="A608" s="109">
        <v>126</v>
      </c>
      <c r="B608" s="40" t="s">
        <v>3363</v>
      </c>
      <c r="C608" s="3" t="s">
        <v>3364</v>
      </c>
      <c r="D608" s="3" t="s">
        <v>2398</v>
      </c>
      <c r="E608" s="3" t="s">
        <v>2399</v>
      </c>
      <c r="F608" s="3" t="s">
        <v>3365</v>
      </c>
      <c r="G608" s="3" t="s">
        <v>2276</v>
      </c>
      <c r="H608" s="3" t="s">
        <v>181</v>
      </c>
      <c r="I608" s="21">
        <v>8.3047433000000002</v>
      </c>
      <c r="J608" s="21">
        <v>13.7923908</v>
      </c>
      <c r="K608" s="21">
        <v>1800</v>
      </c>
      <c r="L608" s="3">
        <v>2004</v>
      </c>
      <c r="M608" s="3">
        <v>2004</v>
      </c>
      <c r="N608" s="21" t="s">
        <v>2276</v>
      </c>
      <c r="O608" s="3" t="s">
        <v>67</v>
      </c>
      <c r="P608" s="5" t="s">
        <v>5187</v>
      </c>
      <c r="Q608" s="3"/>
    </row>
    <row r="609" spans="1:17" ht="32" customHeight="1">
      <c r="A609" s="109">
        <v>127</v>
      </c>
      <c r="B609" s="40" t="s">
        <v>3369</v>
      </c>
      <c r="C609" s="3" t="s">
        <v>3370</v>
      </c>
      <c r="D609" s="3" t="s">
        <v>2398</v>
      </c>
      <c r="E609" s="3" t="s">
        <v>2399</v>
      </c>
      <c r="F609" s="3" t="s">
        <v>3372</v>
      </c>
      <c r="G609" s="11" t="s">
        <v>3368</v>
      </c>
      <c r="H609" s="3" t="s">
        <v>1950</v>
      </c>
      <c r="I609" s="21">
        <v>9.0598636999999993</v>
      </c>
      <c r="J609" s="21">
        <v>40.002817700000001</v>
      </c>
      <c r="K609" s="21">
        <v>1080</v>
      </c>
      <c r="L609" s="8">
        <v>2000</v>
      </c>
      <c r="M609" s="8">
        <v>2000</v>
      </c>
      <c r="N609" s="21">
        <f>21442/K609</f>
        <v>19.853703703703705</v>
      </c>
      <c r="O609" s="3" t="s">
        <v>67</v>
      </c>
      <c r="P609" s="5" t="s">
        <v>5187</v>
      </c>
      <c r="Q609" s="4" t="s">
        <v>3385</v>
      </c>
    </row>
    <row r="610" spans="1:17" ht="36.5" customHeight="1">
      <c r="A610" s="109">
        <v>127</v>
      </c>
      <c r="B610" s="40" t="s">
        <v>3369</v>
      </c>
      <c r="C610" s="3" t="s">
        <v>3371</v>
      </c>
      <c r="D610" s="3" t="s">
        <v>2398</v>
      </c>
      <c r="E610" s="3" t="s">
        <v>2399</v>
      </c>
      <c r="F610" s="3" t="s">
        <v>3373</v>
      </c>
      <c r="G610" s="11" t="s">
        <v>3368</v>
      </c>
      <c r="H610" s="3" t="s">
        <v>1950</v>
      </c>
      <c r="I610" s="21">
        <v>8.9253792999999995</v>
      </c>
      <c r="J610" s="21">
        <v>39.949866499999999</v>
      </c>
      <c r="K610" s="21">
        <v>1169</v>
      </c>
      <c r="L610" s="8">
        <v>2000</v>
      </c>
      <c r="M610" s="8">
        <v>2000</v>
      </c>
      <c r="N610" s="21">
        <f>74932/K610</f>
        <v>64.099230111206154</v>
      </c>
      <c r="O610" s="3" t="s">
        <v>67</v>
      </c>
      <c r="P610" s="5" t="s">
        <v>5187</v>
      </c>
      <c r="Q610" s="4" t="s">
        <v>3385</v>
      </c>
    </row>
    <row r="611" spans="1:17" ht="32" customHeight="1">
      <c r="A611" s="109">
        <v>128</v>
      </c>
      <c r="B611" s="40" t="s">
        <v>3377</v>
      </c>
      <c r="C611" s="3" t="s">
        <v>3378</v>
      </c>
      <c r="D611" s="3" t="s">
        <v>2398</v>
      </c>
      <c r="E611" s="3" t="s">
        <v>2399</v>
      </c>
      <c r="F611" s="3" t="s">
        <v>3380</v>
      </c>
      <c r="G611" s="3" t="s">
        <v>3384</v>
      </c>
      <c r="H611" s="3" t="s">
        <v>1950</v>
      </c>
      <c r="I611" s="21">
        <v>4.7214292000000002</v>
      </c>
      <c r="J611" s="21">
        <v>38.765087100000002</v>
      </c>
      <c r="K611" s="21" t="s">
        <v>2276</v>
      </c>
      <c r="L611" s="3">
        <v>2002</v>
      </c>
      <c r="M611" s="3">
        <v>2003</v>
      </c>
      <c r="N611" s="21" t="s">
        <v>2276</v>
      </c>
      <c r="O611" s="3" t="s">
        <v>67</v>
      </c>
      <c r="P611" s="5" t="s">
        <v>5187</v>
      </c>
      <c r="Q611" s="3"/>
    </row>
    <row r="612" spans="1:17" ht="31" customHeight="1">
      <c r="A612" s="109">
        <v>128</v>
      </c>
      <c r="B612" s="40" t="s">
        <v>3377</v>
      </c>
      <c r="C612" s="3" t="s">
        <v>3379</v>
      </c>
      <c r="D612" s="3" t="s">
        <v>2398</v>
      </c>
      <c r="E612" s="3" t="s">
        <v>2399</v>
      </c>
      <c r="F612" s="3" t="s">
        <v>3381</v>
      </c>
      <c r="G612" s="3" t="s">
        <v>3384</v>
      </c>
      <c r="H612" s="3" t="s">
        <v>1950</v>
      </c>
      <c r="I612" s="21">
        <v>4.9833328999999997</v>
      </c>
      <c r="J612" s="21">
        <v>37.1</v>
      </c>
      <c r="K612" s="21" t="s">
        <v>2276</v>
      </c>
      <c r="L612" s="3">
        <v>2002</v>
      </c>
      <c r="M612" s="3">
        <v>2003</v>
      </c>
      <c r="N612" s="21" t="s">
        <v>2276</v>
      </c>
      <c r="O612" s="3" t="s">
        <v>67</v>
      </c>
      <c r="P612" s="5" t="s">
        <v>5187</v>
      </c>
      <c r="Q612" s="3"/>
    </row>
    <row r="613" spans="1:17" ht="29" customHeight="1">
      <c r="A613" s="109">
        <v>128</v>
      </c>
      <c r="B613" s="40" t="s">
        <v>3377</v>
      </c>
      <c r="C613" s="3" t="s">
        <v>3383</v>
      </c>
      <c r="D613" s="3" t="s">
        <v>2398</v>
      </c>
      <c r="E613" s="3" t="s">
        <v>2399</v>
      </c>
      <c r="F613" s="11" t="s">
        <v>3382</v>
      </c>
      <c r="G613" s="3" t="s">
        <v>3384</v>
      </c>
      <c r="H613" s="3" t="s">
        <v>1950</v>
      </c>
      <c r="I613" s="21">
        <v>4.8933847000000004</v>
      </c>
      <c r="J613" s="21">
        <v>38.1082678</v>
      </c>
      <c r="K613" s="21" t="s">
        <v>2276</v>
      </c>
      <c r="L613" s="3">
        <v>2002</v>
      </c>
      <c r="M613" s="3">
        <v>2003</v>
      </c>
      <c r="N613" s="21" t="s">
        <v>2276</v>
      </c>
      <c r="O613" s="3" t="s">
        <v>67</v>
      </c>
      <c r="P613" s="5" t="s">
        <v>5187</v>
      </c>
      <c r="Q613" s="3"/>
    </row>
    <row r="614" spans="1:17" ht="33" customHeight="1">
      <c r="A614" s="109">
        <v>129</v>
      </c>
      <c r="B614" s="40" t="s">
        <v>3403</v>
      </c>
      <c r="C614" s="3" t="s">
        <v>3386</v>
      </c>
      <c r="D614" s="3" t="s">
        <v>2398</v>
      </c>
      <c r="E614" s="3" t="s">
        <v>2399</v>
      </c>
      <c r="F614" s="3" t="s">
        <v>3404</v>
      </c>
      <c r="G614" s="3" t="s">
        <v>3405</v>
      </c>
      <c r="H614" s="3" t="s">
        <v>1950</v>
      </c>
      <c r="I614" s="21">
        <f>4 +(48.6/60)</f>
        <v>4.8100000000000005</v>
      </c>
      <c r="J614" s="21">
        <f>38+(19.1/60)</f>
        <v>38.318333333333335</v>
      </c>
      <c r="K614" s="21" t="s">
        <v>2276</v>
      </c>
      <c r="L614" s="3">
        <v>1970</v>
      </c>
      <c r="M614" s="3">
        <v>1979</v>
      </c>
      <c r="N614" s="21" t="s">
        <v>2276</v>
      </c>
      <c r="O614" s="3" t="s">
        <v>67</v>
      </c>
      <c r="P614" s="5" t="s">
        <v>5187</v>
      </c>
      <c r="Q614" s="4" t="s">
        <v>3406</v>
      </c>
    </row>
    <row r="615" spans="1:17" ht="33.5" customHeight="1">
      <c r="A615" s="109">
        <v>129</v>
      </c>
      <c r="B615" s="40" t="s">
        <v>3403</v>
      </c>
      <c r="C615" s="3" t="s">
        <v>3387</v>
      </c>
      <c r="D615" s="3" t="s">
        <v>2398</v>
      </c>
      <c r="E615" s="3" t="s">
        <v>2399</v>
      </c>
      <c r="F615" s="3" t="s">
        <v>3404</v>
      </c>
      <c r="G615" s="3" t="s">
        <v>3405</v>
      </c>
      <c r="H615" s="3" t="s">
        <v>1950</v>
      </c>
      <c r="I615" s="21">
        <f>4 +(48.6/60)</f>
        <v>4.8100000000000005</v>
      </c>
      <c r="J615" s="21">
        <f>38+(19.1/60)</f>
        <v>38.318333333333335</v>
      </c>
      <c r="K615" s="21" t="s">
        <v>2276</v>
      </c>
      <c r="L615" s="3">
        <v>1980</v>
      </c>
      <c r="M615" s="3">
        <v>1989</v>
      </c>
      <c r="N615" s="21" t="s">
        <v>2276</v>
      </c>
      <c r="O615" s="3" t="s">
        <v>67</v>
      </c>
      <c r="P615" s="5" t="s">
        <v>5187</v>
      </c>
      <c r="Q615" s="4" t="s">
        <v>3406</v>
      </c>
    </row>
    <row r="616" spans="1:17" ht="32" customHeight="1">
      <c r="A616" s="109">
        <v>129</v>
      </c>
      <c r="B616" s="40" t="s">
        <v>3403</v>
      </c>
      <c r="C616" s="3" t="s">
        <v>3388</v>
      </c>
      <c r="D616" s="3" t="s">
        <v>2398</v>
      </c>
      <c r="E616" s="3" t="s">
        <v>2399</v>
      </c>
      <c r="F616" s="3" t="s">
        <v>3404</v>
      </c>
      <c r="G616" s="3" t="s">
        <v>3405</v>
      </c>
      <c r="H616" s="3" t="s">
        <v>1950</v>
      </c>
      <c r="I616" s="21">
        <f>4 +(48.6/60)</f>
        <v>4.8100000000000005</v>
      </c>
      <c r="J616" s="21">
        <f>38+(19.1/60)</f>
        <v>38.318333333333335</v>
      </c>
      <c r="K616" s="21" t="s">
        <v>2276</v>
      </c>
      <c r="L616" s="3">
        <v>2003</v>
      </c>
      <c r="M616" s="3">
        <v>2003</v>
      </c>
      <c r="N616" s="21" t="s">
        <v>2276</v>
      </c>
      <c r="O616" s="3" t="s">
        <v>67</v>
      </c>
      <c r="P616" s="5" t="s">
        <v>5187</v>
      </c>
      <c r="Q616" s="4" t="s">
        <v>3406</v>
      </c>
    </row>
    <row r="617" spans="1:17" ht="39" customHeight="1">
      <c r="A617" s="109">
        <v>130</v>
      </c>
      <c r="B617" s="40" t="s">
        <v>3412</v>
      </c>
      <c r="C617" s="11" t="s">
        <v>3413</v>
      </c>
      <c r="D617" s="3" t="s">
        <v>2398</v>
      </c>
      <c r="E617" s="3" t="s">
        <v>2399</v>
      </c>
      <c r="F617" s="3" t="s">
        <v>3420</v>
      </c>
      <c r="G617" s="3" t="s">
        <v>3415</v>
      </c>
      <c r="H617" s="3" t="s">
        <v>3414</v>
      </c>
      <c r="I617" s="21">
        <v>-22.8202973</v>
      </c>
      <c r="J617" s="21">
        <v>122.12676570000001</v>
      </c>
      <c r="K617" s="21" t="s">
        <v>2276</v>
      </c>
      <c r="L617" s="3">
        <v>2000</v>
      </c>
      <c r="M617" s="3">
        <v>2001</v>
      </c>
      <c r="N617" s="21" t="s">
        <v>2276</v>
      </c>
      <c r="O617" s="3" t="s">
        <v>67</v>
      </c>
      <c r="P617" s="5" t="s">
        <v>5187</v>
      </c>
      <c r="Q617" s="3" t="s">
        <v>2214</v>
      </c>
    </row>
    <row r="618" spans="1:17" ht="39" customHeight="1">
      <c r="A618" s="109">
        <v>131</v>
      </c>
      <c r="B618" s="40" t="s">
        <v>3425</v>
      </c>
      <c r="C618" s="11" t="s">
        <v>3426</v>
      </c>
      <c r="D618" s="3" t="s">
        <v>2398</v>
      </c>
      <c r="E618" s="3" t="s">
        <v>2400</v>
      </c>
      <c r="F618" s="4" t="s">
        <v>3427</v>
      </c>
      <c r="G618" s="3" t="s">
        <v>3415</v>
      </c>
      <c r="H618" s="3" t="s">
        <v>3414</v>
      </c>
      <c r="I618" s="21">
        <f>-22-(58/2/60)</f>
        <v>-22.483333333333334</v>
      </c>
      <c r="J618" s="21">
        <f>AVERAGE(127.5, 128+5/6)</f>
        <v>128.16666666666669</v>
      </c>
      <c r="K618" s="21">
        <f>241210/100</f>
        <v>2412.1</v>
      </c>
      <c r="L618" s="3">
        <v>1953</v>
      </c>
      <c r="M618" s="3">
        <v>2000</v>
      </c>
      <c r="N618" s="21" t="s">
        <v>2276</v>
      </c>
      <c r="O618" s="3" t="s">
        <v>67</v>
      </c>
      <c r="P618" s="5" t="s">
        <v>5187</v>
      </c>
      <c r="Q618" s="3" t="s">
        <v>3428</v>
      </c>
    </row>
    <row r="619" spans="1:17" ht="40.5" customHeight="1">
      <c r="A619" s="109">
        <v>132</v>
      </c>
      <c r="B619" s="40" t="s">
        <v>3444</v>
      </c>
      <c r="C619" s="11" t="s">
        <v>3445</v>
      </c>
      <c r="D619" s="3" t="s">
        <v>2398</v>
      </c>
      <c r="E619" s="3" t="s">
        <v>2399</v>
      </c>
      <c r="F619" s="4" t="s">
        <v>3458</v>
      </c>
      <c r="G619" s="3" t="s">
        <v>3459</v>
      </c>
      <c r="H619" s="3" t="s">
        <v>3414</v>
      </c>
      <c r="I619" s="21">
        <v>-13.1</v>
      </c>
      <c r="J619" s="21">
        <f>132 +(25/60)</f>
        <v>132.41666666666666</v>
      </c>
      <c r="K619" s="21" t="s">
        <v>2276</v>
      </c>
      <c r="L619" s="3">
        <v>1981</v>
      </c>
      <c r="M619" s="3">
        <v>1993</v>
      </c>
      <c r="N619" s="21" t="s">
        <v>2276</v>
      </c>
      <c r="O619" s="3" t="s">
        <v>67</v>
      </c>
      <c r="P619" s="5" t="s">
        <v>5187</v>
      </c>
      <c r="Q619" s="3" t="s">
        <v>3446</v>
      </c>
    </row>
    <row r="620" spans="1:17" ht="43" customHeight="1">
      <c r="A620" s="109">
        <v>133</v>
      </c>
      <c r="B620" s="40" t="s">
        <v>3461</v>
      </c>
      <c r="C620" s="3" t="s">
        <v>3460</v>
      </c>
      <c r="D620" s="3" t="s">
        <v>2398</v>
      </c>
      <c r="E620" s="3" t="s">
        <v>2399</v>
      </c>
      <c r="F620" s="3" t="s">
        <v>3462</v>
      </c>
      <c r="G620" s="3" t="s">
        <v>2276</v>
      </c>
      <c r="H620" s="3" t="s">
        <v>603</v>
      </c>
      <c r="I620" s="91">
        <f>-16-(0.266666666666667)</f>
        <v>-16.266666666666666</v>
      </c>
      <c r="J620" s="91">
        <f>46 +( 55/60)</f>
        <v>46.916666666666664</v>
      </c>
      <c r="K620" s="21" t="s">
        <v>2276</v>
      </c>
      <c r="L620" s="3">
        <v>1997</v>
      </c>
      <c r="M620" s="3">
        <v>1997</v>
      </c>
      <c r="N620" s="21" t="s">
        <v>2276</v>
      </c>
      <c r="O620" s="3" t="s">
        <v>67</v>
      </c>
      <c r="P620" s="5" t="s">
        <v>5187</v>
      </c>
      <c r="Q620" s="3"/>
    </row>
    <row r="621" spans="1:17" ht="44" customHeight="1">
      <c r="A621" s="109">
        <v>134</v>
      </c>
      <c r="B621" s="40" t="s">
        <v>3487</v>
      </c>
      <c r="C621" s="3" t="s">
        <v>3491</v>
      </c>
      <c r="D621" s="3" t="s">
        <v>2398</v>
      </c>
      <c r="E621" s="3" t="s">
        <v>2637</v>
      </c>
      <c r="F621" s="3" t="s">
        <v>3488</v>
      </c>
      <c r="G621" s="3" t="s">
        <v>3489</v>
      </c>
      <c r="H621" s="3" t="s">
        <v>3490</v>
      </c>
      <c r="I621" s="91">
        <v>-18.755756000000002</v>
      </c>
      <c r="J621" s="91">
        <v>31.550623000000002</v>
      </c>
      <c r="K621" s="21" t="s">
        <v>2276</v>
      </c>
      <c r="L621" s="3">
        <v>2009</v>
      </c>
      <c r="M621" s="3">
        <v>2014</v>
      </c>
      <c r="N621" s="21" t="s">
        <v>2276</v>
      </c>
      <c r="O621" s="3" t="s">
        <v>67</v>
      </c>
      <c r="P621" s="5" t="s">
        <v>5187</v>
      </c>
      <c r="Q621" s="3"/>
    </row>
    <row r="622" spans="1:17" ht="45.5" customHeight="1">
      <c r="A622" s="109">
        <v>134</v>
      </c>
      <c r="B622" s="40" t="s">
        <v>3487</v>
      </c>
      <c r="C622" s="3" t="s">
        <v>3492</v>
      </c>
      <c r="D622" s="3" t="s">
        <v>2398</v>
      </c>
      <c r="E622" s="3" t="s">
        <v>2636</v>
      </c>
      <c r="F622" s="3" t="s">
        <v>2276</v>
      </c>
      <c r="G622" s="3" t="s">
        <v>2276</v>
      </c>
      <c r="H622" s="3" t="s">
        <v>3490</v>
      </c>
      <c r="I622" s="21">
        <v>-19.0156153</v>
      </c>
      <c r="J622" s="21">
        <v>29.152802000000001</v>
      </c>
      <c r="K622" s="21">
        <v>390757</v>
      </c>
      <c r="L622" s="3">
        <v>1960</v>
      </c>
      <c r="M622" s="3">
        <v>1999</v>
      </c>
      <c r="N622" s="21" t="s">
        <v>2276</v>
      </c>
      <c r="O622" s="3" t="s">
        <v>67</v>
      </c>
      <c r="P622" s="5" t="s">
        <v>5187</v>
      </c>
      <c r="Q622" s="3" t="s">
        <v>3493</v>
      </c>
    </row>
    <row r="623" spans="1:17" ht="55.5" customHeight="1">
      <c r="A623" s="109">
        <v>135</v>
      </c>
      <c r="B623" s="40" t="s">
        <v>3529</v>
      </c>
      <c r="C623" s="11" t="s">
        <v>3530</v>
      </c>
      <c r="D623" s="3" t="s">
        <v>2398</v>
      </c>
      <c r="E623" s="11" t="s">
        <v>2399</v>
      </c>
      <c r="F623" s="3" t="s">
        <v>1230</v>
      </c>
      <c r="G623" s="3" t="s">
        <v>3531</v>
      </c>
      <c r="H623" s="3" t="s">
        <v>385</v>
      </c>
      <c r="I623" s="21">
        <v>-3</v>
      </c>
      <c r="J623" s="21">
        <f>36 +(42/60)</f>
        <v>36.700000000000003</v>
      </c>
      <c r="K623" s="21">
        <v>2000</v>
      </c>
      <c r="L623" s="3">
        <v>1990</v>
      </c>
      <c r="M623" s="3">
        <v>1990</v>
      </c>
      <c r="N623" s="21">
        <f>(600+((2000-600)/(28)*13))/K623</f>
        <v>0.625</v>
      </c>
      <c r="O623" s="3" t="s">
        <v>67</v>
      </c>
      <c r="P623" s="5" t="s">
        <v>5187</v>
      </c>
      <c r="Q623" s="4" t="s">
        <v>3552</v>
      </c>
    </row>
    <row r="624" spans="1:17" ht="44.5" customHeight="1">
      <c r="A624" s="109">
        <v>135</v>
      </c>
      <c r="B624" s="40" t="s">
        <v>3529</v>
      </c>
      <c r="C624" s="11" t="s">
        <v>3532</v>
      </c>
      <c r="D624" s="3" t="s">
        <v>2398</v>
      </c>
      <c r="E624" s="11" t="s">
        <v>2399</v>
      </c>
      <c r="F624" s="3" t="s">
        <v>1230</v>
      </c>
      <c r="G624" s="3" t="s">
        <v>3531</v>
      </c>
      <c r="H624" s="3" t="s">
        <v>385</v>
      </c>
      <c r="I624" s="21">
        <v>-3</v>
      </c>
      <c r="J624" s="21">
        <f>36 +(42/60)</f>
        <v>36.700000000000003</v>
      </c>
      <c r="K624" s="21">
        <v>2000</v>
      </c>
      <c r="L624" s="3">
        <v>2005</v>
      </c>
      <c r="M624" s="3">
        <v>2005</v>
      </c>
      <c r="N624" s="3">
        <f>3000/K623</f>
        <v>1.5</v>
      </c>
      <c r="O624" s="3" t="s">
        <v>67</v>
      </c>
      <c r="P624" s="5" t="s">
        <v>5187</v>
      </c>
      <c r="Q624" s="3"/>
    </row>
    <row r="625" spans="1:17" ht="42.5" customHeight="1">
      <c r="A625" s="109">
        <v>136</v>
      </c>
      <c r="B625" s="40" t="s">
        <v>3578</v>
      </c>
      <c r="C625" s="3" t="s">
        <v>3577</v>
      </c>
      <c r="D625" s="3" t="s">
        <v>2398</v>
      </c>
      <c r="E625" s="3" t="s">
        <v>2636</v>
      </c>
      <c r="F625" s="3" t="s">
        <v>2276</v>
      </c>
      <c r="G625" s="3" t="s">
        <v>2276</v>
      </c>
      <c r="H625" s="3" t="s">
        <v>3576</v>
      </c>
      <c r="I625" s="21">
        <v>1.3681551000000001</v>
      </c>
      <c r="J625" s="21">
        <v>32.303241</v>
      </c>
      <c r="K625" s="21">
        <v>241037</v>
      </c>
      <c r="L625" s="3">
        <v>1974</v>
      </c>
      <c r="M625" s="3">
        <v>2018</v>
      </c>
      <c r="N625" s="21" t="s">
        <v>2276</v>
      </c>
      <c r="O625" s="3" t="s">
        <v>67</v>
      </c>
      <c r="P625" s="5" t="s">
        <v>5187</v>
      </c>
      <c r="Q625" s="3" t="s">
        <v>3579</v>
      </c>
    </row>
    <row r="626" spans="1:17" ht="55" customHeight="1">
      <c r="A626" s="109">
        <v>137</v>
      </c>
      <c r="B626" s="40" t="s">
        <v>3585</v>
      </c>
      <c r="C626" s="3" t="s">
        <v>3586</v>
      </c>
      <c r="D626" s="3" t="s">
        <v>2398</v>
      </c>
      <c r="E626" s="11" t="s">
        <v>2400</v>
      </c>
      <c r="F626" s="3" t="s">
        <v>3587</v>
      </c>
      <c r="G626" s="3" t="s">
        <v>3588</v>
      </c>
      <c r="H626" s="3" t="s">
        <v>1950</v>
      </c>
      <c r="I626" s="21">
        <v>4.0409151000000003</v>
      </c>
      <c r="J626" s="21">
        <v>38.317003300000003</v>
      </c>
      <c r="K626" s="21">
        <f>735.9/5</f>
        <v>147.18</v>
      </c>
      <c r="L626" s="3">
        <v>2011</v>
      </c>
      <c r="M626" s="3">
        <v>2011</v>
      </c>
      <c r="N626" s="21" t="s">
        <v>2276</v>
      </c>
      <c r="O626" s="3" t="s">
        <v>67</v>
      </c>
      <c r="P626" s="5" t="s">
        <v>5187</v>
      </c>
      <c r="Q626" s="3" t="s">
        <v>2214</v>
      </c>
    </row>
    <row r="627" spans="1:17" ht="55" customHeight="1">
      <c r="A627" s="109">
        <v>137</v>
      </c>
      <c r="B627" s="40" t="s">
        <v>3585</v>
      </c>
      <c r="C627" s="3" t="s">
        <v>3589</v>
      </c>
      <c r="D627" s="3" t="s">
        <v>2398</v>
      </c>
      <c r="E627" s="11" t="s">
        <v>2400</v>
      </c>
      <c r="F627" s="3" t="s">
        <v>3595</v>
      </c>
      <c r="G627" s="3" t="s">
        <v>3597</v>
      </c>
      <c r="H627" s="3" t="s">
        <v>1950</v>
      </c>
      <c r="I627" s="21">
        <v>4.8607559</v>
      </c>
      <c r="J627" s="21">
        <v>38.277996799999997</v>
      </c>
      <c r="K627" s="21">
        <f t="shared" ref="K627:K630" si="7">735.9/5</f>
        <v>147.18</v>
      </c>
      <c r="L627" s="3">
        <v>2011</v>
      </c>
      <c r="M627" s="3">
        <v>2011</v>
      </c>
      <c r="N627" s="21" t="s">
        <v>2276</v>
      </c>
      <c r="O627" s="3" t="s">
        <v>67</v>
      </c>
      <c r="P627" s="5" t="s">
        <v>5187</v>
      </c>
      <c r="Q627" s="3" t="s">
        <v>2214</v>
      </c>
    </row>
    <row r="628" spans="1:17" ht="55" customHeight="1">
      <c r="A628" s="109">
        <v>137</v>
      </c>
      <c r="B628" s="40" t="s">
        <v>3585</v>
      </c>
      <c r="C628" s="3" t="s">
        <v>3590</v>
      </c>
      <c r="D628" s="3" t="s">
        <v>2398</v>
      </c>
      <c r="E628" s="11" t="s">
        <v>2400</v>
      </c>
      <c r="F628" s="3" t="s">
        <v>3596</v>
      </c>
      <c r="G628" s="3" t="s">
        <v>3597</v>
      </c>
      <c r="H628" s="3" t="s">
        <v>1950</v>
      </c>
      <c r="I628" s="21">
        <v>3.9800346000000002</v>
      </c>
      <c r="J628" s="21">
        <v>38.356403499999999</v>
      </c>
      <c r="K628" s="21">
        <f t="shared" si="7"/>
        <v>147.18</v>
      </c>
      <c r="L628" s="3">
        <v>2011</v>
      </c>
      <c r="M628" s="3">
        <v>2011</v>
      </c>
      <c r="N628" s="21" t="s">
        <v>2276</v>
      </c>
      <c r="O628" s="3" t="s">
        <v>67</v>
      </c>
      <c r="P628" s="5" t="s">
        <v>5187</v>
      </c>
      <c r="Q628" s="3" t="s">
        <v>2214</v>
      </c>
    </row>
    <row r="629" spans="1:17" ht="55" customHeight="1">
      <c r="A629" s="109">
        <v>137</v>
      </c>
      <c r="B629" s="40" t="s">
        <v>3585</v>
      </c>
      <c r="C629" s="3" t="s">
        <v>3591</v>
      </c>
      <c r="D629" s="3" t="s">
        <v>2398</v>
      </c>
      <c r="E629" s="11" t="s">
        <v>2400</v>
      </c>
      <c r="F629" s="3" t="s">
        <v>3594</v>
      </c>
      <c r="G629" s="3" t="s">
        <v>3597</v>
      </c>
      <c r="H629" s="3" t="s">
        <v>1950</v>
      </c>
      <c r="I629" s="21">
        <v>4.0891713999999997</v>
      </c>
      <c r="J629" s="21">
        <v>38.695056600000001</v>
      </c>
      <c r="K629" s="21">
        <f t="shared" si="7"/>
        <v>147.18</v>
      </c>
      <c r="L629" s="3">
        <v>2011</v>
      </c>
      <c r="M629" s="3">
        <v>2011</v>
      </c>
      <c r="N629" s="21" t="s">
        <v>2276</v>
      </c>
      <c r="O629" s="3" t="s">
        <v>67</v>
      </c>
      <c r="P629" s="5" t="s">
        <v>5187</v>
      </c>
      <c r="Q629" s="3" t="s">
        <v>2214</v>
      </c>
    </row>
    <row r="630" spans="1:17" ht="55" customHeight="1">
      <c r="A630" s="109">
        <v>137</v>
      </c>
      <c r="B630" s="40" t="s">
        <v>3585</v>
      </c>
      <c r="C630" s="3" t="s">
        <v>3592</v>
      </c>
      <c r="D630" s="3" t="s">
        <v>2398</v>
      </c>
      <c r="E630" s="11" t="s">
        <v>2400</v>
      </c>
      <c r="F630" s="3" t="s">
        <v>3593</v>
      </c>
      <c r="G630" s="3" t="s">
        <v>3597</v>
      </c>
      <c r="H630" s="3" t="s">
        <v>1950</v>
      </c>
      <c r="I630" s="21">
        <v>4.1980908000000001</v>
      </c>
      <c r="J630" s="21">
        <v>38.3916483</v>
      </c>
      <c r="K630" s="21">
        <f t="shared" si="7"/>
        <v>147.18</v>
      </c>
      <c r="L630" s="3">
        <v>2011</v>
      </c>
      <c r="M630" s="3">
        <v>2011</v>
      </c>
      <c r="N630" s="21" t="s">
        <v>2276</v>
      </c>
      <c r="O630" s="3" t="s">
        <v>67</v>
      </c>
      <c r="P630" s="5" t="s">
        <v>5187</v>
      </c>
      <c r="Q630" s="3" t="s">
        <v>2214</v>
      </c>
    </row>
    <row r="631" spans="1:17" ht="49" customHeight="1">
      <c r="A631" s="109">
        <v>138</v>
      </c>
      <c r="B631" s="40" t="s">
        <v>3613</v>
      </c>
      <c r="C631" s="11" t="s">
        <v>3614</v>
      </c>
      <c r="D631" s="3" t="s">
        <v>2398</v>
      </c>
      <c r="E631" s="3" t="s">
        <v>2399</v>
      </c>
      <c r="F631" s="3" t="s">
        <v>3615</v>
      </c>
      <c r="G631" s="3" t="s">
        <v>3621</v>
      </c>
      <c r="H631" s="3" t="s">
        <v>3616</v>
      </c>
      <c r="I631" s="21">
        <v>-37</v>
      </c>
      <c r="J631" s="21">
        <v>-71</v>
      </c>
      <c r="K631" s="21" t="s">
        <v>2276</v>
      </c>
      <c r="L631" s="3">
        <v>2011</v>
      </c>
      <c r="M631" s="3">
        <v>2011</v>
      </c>
      <c r="N631" s="21" t="s">
        <v>2276</v>
      </c>
      <c r="O631" s="3" t="s">
        <v>67</v>
      </c>
      <c r="P631" s="5" t="s">
        <v>5187</v>
      </c>
      <c r="Q631" s="3" t="s">
        <v>2214</v>
      </c>
    </row>
    <row r="632" spans="1:17" ht="37" customHeight="1">
      <c r="A632" s="109">
        <v>139</v>
      </c>
      <c r="B632" s="40" t="s">
        <v>3624</v>
      </c>
      <c r="C632" s="11" t="s">
        <v>3625</v>
      </c>
      <c r="D632" s="3" t="s">
        <v>2398</v>
      </c>
      <c r="E632" s="3" t="s">
        <v>2637</v>
      </c>
      <c r="F632" s="4" t="s">
        <v>3631</v>
      </c>
      <c r="G632" s="3" t="s">
        <v>3632</v>
      </c>
      <c r="H632" s="3" t="s">
        <v>121</v>
      </c>
      <c r="I632" s="21">
        <v>-7.1178698000000002</v>
      </c>
      <c r="J632" s="21">
        <v>-47.203155600000002</v>
      </c>
      <c r="K632" s="21">
        <f>1500</f>
        <v>1500</v>
      </c>
      <c r="L632" s="3">
        <v>2012</v>
      </c>
      <c r="M632" s="3">
        <v>2017</v>
      </c>
      <c r="N632" s="21" t="s">
        <v>2276</v>
      </c>
      <c r="O632" s="3" t="s">
        <v>67</v>
      </c>
      <c r="P632" s="5" t="s">
        <v>5187</v>
      </c>
      <c r="Q632" s="3"/>
    </row>
    <row r="633" spans="1:17" ht="37" customHeight="1">
      <c r="A633" s="109">
        <v>139</v>
      </c>
      <c r="B633" s="40" t="s">
        <v>3624</v>
      </c>
      <c r="C633" s="11" t="s">
        <v>3626</v>
      </c>
      <c r="D633" s="3" t="s">
        <v>2398</v>
      </c>
      <c r="E633" s="3" t="s">
        <v>2637</v>
      </c>
      <c r="F633" s="3" t="s">
        <v>3633</v>
      </c>
      <c r="G633" s="3" t="s">
        <v>2956</v>
      </c>
      <c r="H633" s="3" t="s">
        <v>121</v>
      </c>
      <c r="I633" s="21">
        <v>-10.285575</v>
      </c>
      <c r="J633" s="21">
        <v>-46.764769000000001</v>
      </c>
      <c r="K633" s="21">
        <f>1500</f>
        <v>1500</v>
      </c>
      <c r="L633" s="3">
        <v>2012</v>
      </c>
      <c r="M633" s="3">
        <v>2017</v>
      </c>
      <c r="N633" s="21" t="s">
        <v>2276</v>
      </c>
      <c r="O633" s="3" t="s">
        <v>67</v>
      </c>
      <c r="P633" s="5" t="s">
        <v>5187</v>
      </c>
      <c r="Q633" s="3"/>
    </row>
    <row r="634" spans="1:17" ht="37" customHeight="1">
      <c r="A634" s="109">
        <v>139</v>
      </c>
      <c r="B634" s="40" t="s">
        <v>3624</v>
      </c>
      <c r="C634" s="11" t="s">
        <v>3629</v>
      </c>
      <c r="D634" s="3" t="s">
        <v>2398</v>
      </c>
      <c r="E634" s="3" t="s">
        <v>2637</v>
      </c>
      <c r="F634" s="4" t="s">
        <v>3634</v>
      </c>
      <c r="G634" s="3" t="s">
        <v>2956</v>
      </c>
      <c r="H634" s="3" t="s">
        <v>121</v>
      </c>
      <c r="I634" s="21">
        <v>-10.8193436</v>
      </c>
      <c r="J634" s="21">
        <v>-46.520679000000001</v>
      </c>
      <c r="K634" s="21">
        <f>1500</f>
        <v>1500</v>
      </c>
      <c r="L634" s="3">
        <v>2012</v>
      </c>
      <c r="M634" s="3">
        <v>2017</v>
      </c>
      <c r="N634" s="21" t="s">
        <v>2276</v>
      </c>
      <c r="O634" s="3" t="s">
        <v>67</v>
      </c>
      <c r="P634" s="5" t="s">
        <v>5187</v>
      </c>
      <c r="Q634" s="3"/>
    </row>
    <row r="635" spans="1:17" ht="36.5" customHeight="1">
      <c r="A635" s="109">
        <v>139</v>
      </c>
      <c r="B635" s="40" t="s">
        <v>3624</v>
      </c>
      <c r="C635" s="11" t="s">
        <v>3630</v>
      </c>
      <c r="D635" s="3" t="s">
        <v>2398</v>
      </c>
      <c r="E635" s="3" t="s">
        <v>2637</v>
      </c>
      <c r="F635" s="3" t="s">
        <v>3627</v>
      </c>
      <c r="G635" s="3" t="s">
        <v>3628</v>
      </c>
      <c r="H635" s="3" t="s">
        <v>584</v>
      </c>
      <c r="I635" s="21">
        <v>5.203373</v>
      </c>
      <c r="J635" s="21">
        <v>-61.754542000000001</v>
      </c>
      <c r="K635" s="21">
        <v>18000</v>
      </c>
      <c r="L635" s="3">
        <v>1998</v>
      </c>
      <c r="M635" s="3">
        <v>2017</v>
      </c>
      <c r="N635" s="21" t="s">
        <v>2276</v>
      </c>
      <c r="O635" s="3" t="s">
        <v>67</v>
      </c>
      <c r="P635" s="5" t="s">
        <v>5187</v>
      </c>
      <c r="Q635" s="3"/>
    </row>
    <row r="636" spans="1:17" ht="42" customHeight="1">
      <c r="A636" s="109">
        <v>140</v>
      </c>
      <c r="B636" s="40" t="s">
        <v>3663</v>
      </c>
      <c r="C636" s="3" t="s">
        <v>3664</v>
      </c>
      <c r="D636" s="11" t="s">
        <v>2398</v>
      </c>
      <c r="E636" s="3" t="s">
        <v>3665</v>
      </c>
      <c r="F636" s="3" t="s">
        <v>2276</v>
      </c>
      <c r="G636" s="3" t="s">
        <v>2276</v>
      </c>
      <c r="H636" s="3" t="s">
        <v>3490</v>
      </c>
      <c r="I636" s="21">
        <v>-19.0156153</v>
      </c>
      <c r="J636" s="21">
        <v>29.152802000000001</v>
      </c>
      <c r="K636" s="21">
        <v>390757</v>
      </c>
      <c r="L636" s="3">
        <v>2000</v>
      </c>
      <c r="M636" s="3">
        <v>2012</v>
      </c>
      <c r="N636" s="21" t="s">
        <v>2276</v>
      </c>
      <c r="O636" s="3" t="s">
        <v>67</v>
      </c>
      <c r="P636" s="5" t="s">
        <v>5187</v>
      </c>
      <c r="Q636" s="3"/>
    </row>
    <row r="637" spans="1:17" ht="35.5" customHeight="1">
      <c r="A637" s="109">
        <v>140</v>
      </c>
      <c r="B637" s="40" t="s">
        <v>3663</v>
      </c>
      <c r="C637" s="3" t="s">
        <v>3666</v>
      </c>
      <c r="D637" s="11" t="s">
        <v>2398</v>
      </c>
      <c r="E637" s="3" t="s">
        <v>2636</v>
      </c>
      <c r="F637" s="3" t="s">
        <v>2276</v>
      </c>
      <c r="G637" s="3" t="s">
        <v>2276</v>
      </c>
      <c r="H637" s="3" t="s">
        <v>3490</v>
      </c>
      <c r="I637" s="21">
        <v>-19.0156153</v>
      </c>
      <c r="J637" s="21">
        <v>29.152802000000001</v>
      </c>
      <c r="K637" s="21">
        <v>390757</v>
      </c>
      <c r="L637" s="3">
        <v>1960</v>
      </c>
      <c r="M637" s="3">
        <v>1999</v>
      </c>
      <c r="N637" s="21" t="s">
        <v>2276</v>
      </c>
      <c r="O637" s="3" t="s">
        <v>67</v>
      </c>
      <c r="P637" s="5" t="s">
        <v>5187</v>
      </c>
      <c r="Q637" s="3"/>
    </row>
    <row r="638" spans="1:17" ht="38" customHeight="1">
      <c r="A638" s="109">
        <v>141</v>
      </c>
      <c r="B638" s="40" t="s">
        <v>3699</v>
      </c>
      <c r="C638" s="11" t="s">
        <v>3700</v>
      </c>
      <c r="D638" s="11" t="s">
        <v>2398</v>
      </c>
      <c r="E638" s="3" t="s">
        <v>2399</v>
      </c>
      <c r="F638" s="3" t="s">
        <v>3703</v>
      </c>
      <c r="G638" s="3" t="s">
        <v>3704</v>
      </c>
      <c r="H638" s="3" t="s">
        <v>3702</v>
      </c>
      <c r="I638" s="21">
        <v>47.25</v>
      </c>
      <c r="J638" s="21">
        <f>84 + (55/60)</f>
        <v>84.916666666666671</v>
      </c>
      <c r="K638" s="21">
        <v>10500</v>
      </c>
      <c r="L638" s="3">
        <v>2010</v>
      </c>
      <c r="M638" s="3">
        <v>2011</v>
      </c>
      <c r="N638" s="21">
        <f>36800/K638</f>
        <v>3.5047619047619047</v>
      </c>
      <c r="O638" s="3" t="s">
        <v>67</v>
      </c>
      <c r="P638" s="5" t="s">
        <v>5187</v>
      </c>
      <c r="Q638" s="3"/>
    </row>
    <row r="639" spans="1:17" ht="36.5" customHeight="1">
      <c r="A639" s="109">
        <v>141</v>
      </c>
      <c r="B639" s="40" t="s">
        <v>3699</v>
      </c>
      <c r="C639" s="11" t="s">
        <v>3701</v>
      </c>
      <c r="D639" s="11" t="s">
        <v>2398</v>
      </c>
      <c r="E639" s="3" t="s">
        <v>2399</v>
      </c>
      <c r="F639" s="3" t="s">
        <v>3705</v>
      </c>
      <c r="G639" s="3" t="s">
        <v>3706</v>
      </c>
      <c r="H639" s="3" t="s">
        <v>3702</v>
      </c>
      <c r="I639" s="21">
        <f>49 + 16/60</f>
        <v>49.266666666666666</v>
      </c>
      <c r="J639" s="21">
        <f>AVERAGE(85+53/60, 86+8/60)</f>
        <v>86.00833333333334</v>
      </c>
      <c r="K639" s="21">
        <v>13167</v>
      </c>
      <c r="L639" s="3">
        <v>2010</v>
      </c>
      <c r="M639" s="3">
        <v>2011</v>
      </c>
      <c r="N639" s="21">
        <f>30000/K639</f>
        <v>2.2784233310549098</v>
      </c>
      <c r="O639" s="3" t="s">
        <v>67</v>
      </c>
      <c r="P639" s="5" t="s">
        <v>5187</v>
      </c>
      <c r="Q639" s="3"/>
    </row>
    <row r="640" spans="1:17" ht="38" customHeight="1">
      <c r="A640" s="109">
        <v>142</v>
      </c>
      <c r="B640" s="40" t="s">
        <v>3715</v>
      </c>
      <c r="C640" s="11" t="s">
        <v>3716</v>
      </c>
      <c r="D640" s="11" t="s">
        <v>2398</v>
      </c>
      <c r="E640" s="3" t="s">
        <v>2400</v>
      </c>
      <c r="F640" s="3" t="s">
        <v>3717</v>
      </c>
      <c r="G640" s="3" t="s">
        <v>2276</v>
      </c>
      <c r="H640" s="3" t="s">
        <v>3718</v>
      </c>
      <c r="I640" s="21">
        <v>-18</v>
      </c>
      <c r="J640" s="21">
        <v>22.5</v>
      </c>
      <c r="K640" s="21">
        <v>4055.31</v>
      </c>
      <c r="L640" s="3">
        <v>2000</v>
      </c>
      <c r="M640" s="3">
        <v>2015</v>
      </c>
      <c r="N640" s="21" t="s">
        <v>2276</v>
      </c>
      <c r="O640" s="3" t="s">
        <v>67</v>
      </c>
      <c r="P640" s="5" t="s">
        <v>5187</v>
      </c>
      <c r="Q640" s="3" t="s">
        <v>3719</v>
      </c>
    </row>
    <row r="641" spans="1:17" ht="40" customHeight="1">
      <c r="A641" s="109">
        <v>143</v>
      </c>
      <c r="B641" s="40" t="s">
        <v>5034</v>
      </c>
      <c r="C641" s="11" t="s">
        <v>3737</v>
      </c>
      <c r="D641" s="11" t="s">
        <v>2398</v>
      </c>
      <c r="E641" s="3" t="s">
        <v>2399</v>
      </c>
      <c r="F641" s="3" t="s">
        <v>3738</v>
      </c>
      <c r="G641" s="3" t="s">
        <v>3739</v>
      </c>
      <c r="H641" s="3" t="s">
        <v>1950</v>
      </c>
      <c r="I641" s="21">
        <f>6+49/60</f>
        <v>6.8166666666666664</v>
      </c>
      <c r="J641" s="21">
        <f>39+15/60</f>
        <v>39.25</v>
      </c>
      <c r="K641" s="78">
        <f>50*25</f>
        <v>1250</v>
      </c>
      <c r="L641" s="98">
        <v>2005</v>
      </c>
      <c r="M641" s="3">
        <v>2008</v>
      </c>
      <c r="N641" s="21" t="s">
        <v>2276</v>
      </c>
      <c r="O641" s="3" t="s">
        <v>67</v>
      </c>
      <c r="P641" s="5" t="s">
        <v>5187</v>
      </c>
      <c r="Q641" s="3"/>
    </row>
    <row r="642" spans="1:17" ht="34.5" customHeight="1">
      <c r="A642" s="109">
        <v>144</v>
      </c>
      <c r="B642" s="40" t="s">
        <v>3751</v>
      </c>
      <c r="C642" s="3" t="s">
        <v>3752</v>
      </c>
      <c r="D642" s="11" t="s">
        <v>2398</v>
      </c>
      <c r="E642" s="3" t="s">
        <v>2399</v>
      </c>
      <c r="F642" s="3" t="s">
        <v>3753</v>
      </c>
      <c r="G642" s="3" t="s">
        <v>3754</v>
      </c>
      <c r="H642" s="3" t="s">
        <v>603</v>
      </c>
      <c r="I642" s="21">
        <v>-24.970725399999999</v>
      </c>
      <c r="J642" s="21">
        <v>44.309004700000003</v>
      </c>
      <c r="K642" s="21" t="s">
        <v>2276</v>
      </c>
      <c r="L642" s="3">
        <v>1997</v>
      </c>
      <c r="M642" s="3">
        <v>1997</v>
      </c>
      <c r="N642" s="3">
        <v>12</v>
      </c>
      <c r="O642" s="3" t="s">
        <v>67</v>
      </c>
      <c r="P642" s="5" t="s">
        <v>5187</v>
      </c>
      <c r="Q642" s="3"/>
    </row>
    <row r="643" spans="1:17" ht="34.5" customHeight="1">
      <c r="A643" s="109">
        <v>144</v>
      </c>
      <c r="B643" s="40" t="s">
        <v>3751</v>
      </c>
      <c r="C643" s="3" t="s">
        <v>3758</v>
      </c>
      <c r="D643" s="11" t="s">
        <v>2398</v>
      </c>
      <c r="E643" s="3" t="s">
        <v>2399</v>
      </c>
      <c r="F643" s="3" t="s">
        <v>3759</v>
      </c>
      <c r="G643" s="3" t="s">
        <v>3754</v>
      </c>
      <c r="H643" s="3" t="s">
        <v>603</v>
      </c>
      <c r="I643" s="21">
        <v>-24.358923000000001</v>
      </c>
      <c r="J643" s="21">
        <v>44.552897600000001</v>
      </c>
      <c r="K643" s="21" t="s">
        <v>2276</v>
      </c>
      <c r="L643" s="3">
        <v>1997</v>
      </c>
      <c r="M643" s="3">
        <v>1997</v>
      </c>
      <c r="N643" s="3">
        <v>12</v>
      </c>
      <c r="O643" s="3" t="s">
        <v>67</v>
      </c>
      <c r="P643" s="5" t="s">
        <v>5187</v>
      </c>
      <c r="Q643" s="3"/>
    </row>
    <row r="644" spans="1:17" ht="36.5" customHeight="1">
      <c r="A644" s="109">
        <v>145</v>
      </c>
      <c r="B644" s="40" t="s">
        <v>3768</v>
      </c>
      <c r="C644" s="3" t="s">
        <v>3769</v>
      </c>
      <c r="D644" s="11" t="s">
        <v>2398</v>
      </c>
      <c r="E644" s="3" t="s">
        <v>2399</v>
      </c>
      <c r="F644" s="3" t="s">
        <v>3772</v>
      </c>
      <c r="G644" s="3" t="s">
        <v>3771</v>
      </c>
      <c r="H644" s="3" t="s">
        <v>3770</v>
      </c>
      <c r="I644" s="21">
        <v>-31.304893799999999</v>
      </c>
      <c r="J644" s="21">
        <v>30.2599901</v>
      </c>
      <c r="K644" s="21" t="s">
        <v>2276</v>
      </c>
      <c r="L644" s="166">
        <v>1995</v>
      </c>
      <c r="M644" s="166">
        <v>1995</v>
      </c>
      <c r="N644" s="21" t="s">
        <v>2276</v>
      </c>
      <c r="O644" s="3" t="s">
        <v>67</v>
      </c>
      <c r="P644" s="5" t="s">
        <v>5187</v>
      </c>
      <c r="Q644" s="3"/>
    </row>
    <row r="645" spans="1:17" ht="41" customHeight="1">
      <c r="A645" s="109">
        <v>146</v>
      </c>
      <c r="B645" s="40" t="s">
        <v>3782</v>
      </c>
      <c r="C645" s="11" t="s">
        <v>3783</v>
      </c>
      <c r="D645" s="11" t="s">
        <v>2398</v>
      </c>
      <c r="E645" s="3" t="s">
        <v>2399</v>
      </c>
      <c r="F645" s="11" t="s">
        <v>3785</v>
      </c>
      <c r="G645" s="11" t="s">
        <v>3784</v>
      </c>
      <c r="H645" s="3" t="s">
        <v>3770</v>
      </c>
      <c r="I645" s="21">
        <f>-31-(17/60)</f>
        <v>-31.283333333333335</v>
      </c>
      <c r="J645" s="21">
        <f>29 + 59.5/60</f>
        <v>29.991666666666667</v>
      </c>
      <c r="K645" s="21" t="s">
        <v>2276</v>
      </c>
      <c r="L645" s="3">
        <v>1996</v>
      </c>
      <c r="M645" s="3">
        <v>2003</v>
      </c>
      <c r="N645" s="21" t="s">
        <v>2276</v>
      </c>
      <c r="O645" s="3" t="s">
        <v>67</v>
      </c>
      <c r="P645" s="5" t="s">
        <v>5187</v>
      </c>
      <c r="Q645" s="3"/>
    </row>
    <row r="646" spans="1:17" ht="38.5" customHeight="1">
      <c r="A646" s="109">
        <v>147</v>
      </c>
      <c r="B646" s="40" t="s">
        <v>3796</v>
      </c>
      <c r="C646" s="11" t="s">
        <v>3797</v>
      </c>
      <c r="D646" s="11" t="s">
        <v>2398</v>
      </c>
      <c r="E646" s="3" t="s">
        <v>2400</v>
      </c>
      <c r="F646" s="3" t="s">
        <v>2276</v>
      </c>
      <c r="G646" s="3" t="s">
        <v>3800</v>
      </c>
      <c r="H646" s="3" t="s">
        <v>3798</v>
      </c>
      <c r="I646" s="21">
        <v>12.204695299999999</v>
      </c>
      <c r="J646" s="21">
        <v>-8.2842389000000001</v>
      </c>
      <c r="K646" s="21">
        <v>6720</v>
      </c>
      <c r="L646" s="3">
        <v>1998</v>
      </c>
      <c r="M646" s="3">
        <v>1999</v>
      </c>
      <c r="N646" s="21" t="s">
        <v>2276</v>
      </c>
      <c r="O646" s="3" t="s">
        <v>67</v>
      </c>
      <c r="P646" s="5" t="s">
        <v>5187</v>
      </c>
      <c r="Q646" s="3"/>
    </row>
    <row r="647" spans="1:17" ht="42" customHeight="1">
      <c r="A647" s="109">
        <v>148</v>
      </c>
      <c r="B647" s="40" t="s">
        <v>3815</v>
      </c>
      <c r="C647" s="11" t="s">
        <v>3816</v>
      </c>
      <c r="D647" s="11" t="s">
        <v>2398</v>
      </c>
      <c r="E647" s="3" t="s">
        <v>2400</v>
      </c>
      <c r="F647" s="3" t="s">
        <v>3817</v>
      </c>
      <c r="G647" s="3" t="s">
        <v>2276</v>
      </c>
      <c r="H647" s="11" t="s">
        <v>3798</v>
      </c>
      <c r="I647" s="21">
        <v>11.2862917</v>
      </c>
      <c r="J647" s="21">
        <v>-8.7761057000000005</v>
      </c>
      <c r="K647" s="21">
        <f>175*175</f>
        <v>30625</v>
      </c>
      <c r="L647" s="11">
        <v>1999</v>
      </c>
      <c r="M647" s="11">
        <v>2011</v>
      </c>
      <c r="N647" s="21" t="s">
        <v>2276</v>
      </c>
      <c r="O647" s="3" t="s">
        <v>67</v>
      </c>
      <c r="P647" s="5" t="s">
        <v>5187</v>
      </c>
      <c r="Q647" s="3"/>
    </row>
    <row r="648" spans="1:17" ht="41.5" customHeight="1">
      <c r="A648" s="109">
        <v>149</v>
      </c>
      <c r="B648" s="40" t="s">
        <v>3831</v>
      </c>
      <c r="C648" s="3" t="s">
        <v>3832</v>
      </c>
      <c r="D648" s="3" t="s">
        <v>2398</v>
      </c>
      <c r="E648" s="3" t="s">
        <v>2399</v>
      </c>
      <c r="F648" s="3" t="s">
        <v>3834</v>
      </c>
      <c r="G648" s="3" t="s">
        <v>3833</v>
      </c>
      <c r="H648" s="3" t="s">
        <v>1950</v>
      </c>
      <c r="I648" s="21">
        <v>11.75</v>
      </c>
      <c r="J648" s="21">
        <v>39.75</v>
      </c>
      <c r="K648" s="21" t="s">
        <v>2276</v>
      </c>
      <c r="L648" s="3">
        <v>2013</v>
      </c>
      <c r="M648" s="3">
        <v>2014</v>
      </c>
      <c r="N648" s="3">
        <v>37</v>
      </c>
      <c r="O648" s="3" t="s">
        <v>67</v>
      </c>
      <c r="P648" s="5" t="s">
        <v>5187</v>
      </c>
      <c r="Q648" s="3"/>
    </row>
    <row r="649" spans="1:17" ht="36" customHeight="1">
      <c r="A649" s="109">
        <v>149</v>
      </c>
      <c r="B649" s="40" t="s">
        <v>3831</v>
      </c>
      <c r="C649" s="3" t="s">
        <v>3835</v>
      </c>
      <c r="D649" s="3" t="s">
        <v>2398</v>
      </c>
      <c r="E649" s="3" t="s">
        <v>2399</v>
      </c>
      <c r="F649" s="3" t="s">
        <v>3836</v>
      </c>
      <c r="G649" s="3" t="s">
        <v>3833</v>
      </c>
      <c r="H649" s="3" t="s">
        <v>1950</v>
      </c>
      <c r="I649" s="21">
        <v>12</v>
      </c>
      <c r="J649" s="21">
        <v>40.4</v>
      </c>
      <c r="K649" s="21" t="s">
        <v>2276</v>
      </c>
      <c r="L649" s="3">
        <v>2013</v>
      </c>
      <c r="M649" s="3">
        <v>2014</v>
      </c>
      <c r="N649" s="3">
        <v>12</v>
      </c>
      <c r="O649" s="3" t="s">
        <v>67</v>
      </c>
      <c r="P649" s="5" t="s">
        <v>5187</v>
      </c>
      <c r="Q649" s="3"/>
    </row>
    <row r="650" spans="1:17" ht="47.5" customHeight="1">
      <c r="A650" s="109">
        <v>150</v>
      </c>
      <c r="B650" s="40" t="s">
        <v>3840</v>
      </c>
      <c r="C650" s="11" t="s">
        <v>3841</v>
      </c>
      <c r="D650" s="11" t="s">
        <v>2398</v>
      </c>
      <c r="E650" s="11" t="s">
        <v>2399</v>
      </c>
      <c r="F650" s="147" t="s">
        <v>3842</v>
      </c>
      <c r="G650" s="3" t="s">
        <v>3843</v>
      </c>
      <c r="H650" s="3" t="s">
        <v>3718</v>
      </c>
      <c r="I650" s="21">
        <v>-20.291195299999998</v>
      </c>
      <c r="J650" s="21">
        <v>19.796045500000002</v>
      </c>
      <c r="K650" s="21">
        <v>4500</v>
      </c>
      <c r="L650" s="3">
        <v>2002</v>
      </c>
      <c r="M650" s="3">
        <v>2002</v>
      </c>
      <c r="N650" s="21" t="s">
        <v>2276</v>
      </c>
      <c r="O650" s="3" t="s">
        <v>67</v>
      </c>
      <c r="P650" s="5" t="s">
        <v>5187</v>
      </c>
      <c r="Q650" s="4" t="s">
        <v>3844</v>
      </c>
    </row>
    <row r="651" spans="1:17" ht="55" customHeight="1">
      <c r="A651" s="109">
        <v>151</v>
      </c>
      <c r="B651" s="40" t="s">
        <v>3849</v>
      </c>
      <c r="C651" s="11" t="s">
        <v>3850</v>
      </c>
      <c r="D651" s="11" t="s">
        <v>2398</v>
      </c>
      <c r="E651" s="11" t="s">
        <v>2399</v>
      </c>
      <c r="F651" s="4" t="s">
        <v>3851</v>
      </c>
      <c r="G651" s="3" t="s">
        <v>3852</v>
      </c>
      <c r="H651" s="3" t="s">
        <v>88</v>
      </c>
      <c r="I651" s="21">
        <f>11 + AVERAGE(32, 43)/60</f>
        <v>11.625</v>
      </c>
      <c r="J651" s="21">
        <f>76 + AVERAGE(22, 45) / 60</f>
        <v>76.558333333333337</v>
      </c>
      <c r="K651" s="21">
        <v>321</v>
      </c>
      <c r="L651" s="8">
        <v>1991</v>
      </c>
      <c r="M651" s="8">
        <v>1991</v>
      </c>
      <c r="N651" s="21" t="s">
        <v>2276</v>
      </c>
      <c r="O651" s="3" t="s">
        <v>67</v>
      </c>
      <c r="P651" s="5" t="s">
        <v>5187</v>
      </c>
      <c r="Q651" s="4" t="s">
        <v>3853</v>
      </c>
    </row>
    <row r="652" spans="1:17" ht="65.5" customHeight="1">
      <c r="A652" s="109">
        <v>152</v>
      </c>
      <c r="B652" s="40" t="s">
        <v>3860</v>
      </c>
      <c r="C652" s="11" t="s">
        <v>3861</v>
      </c>
      <c r="D652" s="11" t="s">
        <v>2398</v>
      </c>
      <c r="E652" s="11" t="s">
        <v>2420</v>
      </c>
      <c r="F652" s="3" t="s">
        <v>3862</v>
      </c>
      <c r="G652" s="3" t="s">
        <v>3628</v>
      </c>
      <c r="H652" s="3" t="s">
        <v>584</v>
      </c>
      <c r="I652" s="21">
        <v>4.9754106</v>
      </c>
      <c r="J652" s="21">
        <v>-61.151833799999999</v>
      </c>
      <c r="K652" s="21">
        <v>3600</v>
      </c>
      <c r="L652" s="3">
        <v>1992</v>
      </c>
      <c r="M652" s="3">
        <v>2004</v>
      </c>
      <c r="N652" s="21" t="s">
        <v>2276</v>
      </c>
      <c r="O652" s="3" t="s">
        <v>67</v>
      </c>
      <c r="P652" s="5" t="s">
        <v>5187</v>
      </c>
      <c r="Q652" s="4" t="s">
        <v>3863</v>
      </c>
    </row>
    <row r="653" spans="1:17" ht="47.5" customHeight="1">
      <c r="A653" s="109">
        <v>153</v>
      </c>
      <c r="B653" s="40" t="s">
        <v>3891</v>
      </c>
      <c r="C653" s="11" t="s">
        <v>3892</v>
      </c>
      <c r="D653" s="11" t="s">
        <v>2398</v>
      </c>
      <c r="E653" s="11" t="s">
        <v>2399</v>
      </c>
      <c r="F653" s="3" t="s">
        <v>2276</v>
      </c>
      <c r="G653" s="3" t="s">
        <v>3894</v>
      </c>
      <c r="H653" s="3" t="s">
        <v>3798</v>
      </c>
      <c r="I653" s="21">
        <f>11+16/60</f>
        <v>11.266666666666667</v>
      </c>
      <c r="J653" s="21">
        <f>-7 - 21/60</f>
        <v>-7.35</v>
      </c>
      <c r="K653" s="21" t="s">
        <v>2276</v>
      </c>
      <c r="L653" s="3">
        <v>2014</v>
      </c>
      <c r="M653" s="3">
        <v>2014</v>
      </c>
      <c r="N653" s="21" t="s">
        <v>2276</v>
      </c>
      <c r="O653" s="3" t="s">
        <v>67</v>
      </c>
      <c r="P653" s="5" t="s">
        <v>5187</v>
      </c>
      <c r="Q653" s="3"/>
    </row>
    <row r="654" spans="1:17" ht="47" customHeight="1">
      <c r="A654" s="109">
        <v>153</v>
      </c>
      <c r="B654" s="40" t="s">
        <v>3891</v>
      </c>
      <c r="C654" s="11" t="s">
        <v>3893</v>
      </c>
      <c r="D654" s="11" t="s">
        <v>2398</v>
      </c>
      <c r="E654" s="11" t="s">
        <v>2399</v>
      </c>
      <c r="F654" s="3" t="s">
        <v>2276</v>
      </c>
      <c r="G654" s="3" t="s">
        <v>3895</v>
      </c>
      <c r="H654" s="3" t="s">
        <v>3798</v>
      </c>
      <c r="I654" s="21">
        <f>12 + 38/60</f>
        <v>12.633333333333333</v>
      </c>
      <c r="J654" s="21">
        <f>-5-1/60</f>
        <v>-5.0166666666666666</v>
      </c>
      <c r="K654" s="21" t="s">
        <v>2276</v>
      </c>
      <c r="L654" s="3">
        <v>2014</v>
      </c>
      <c r="M654" s="3">
        <v>2014</v>
      </c>
      <c r="N654" s="21" t="s">
        <v>2276</v>
      </c>
      <c r="O654" s="3" t="s">
        <v>67</v>
      </c>
      <c r="P654" s="5" t="s">
        <v>5187</v>
      </c>
      <c r="Q654" s="3"/>
    </row>
    <row r="655" spans="1:17" ht="41.5" customHeight="1">
      <c r="A655" s="109">
        <v>154</v>
      </c>
      <c r="B655" s="40" t="s">
        <v>3900</v>
      </c>
      <c r="C655" s="3" t="s">
        <v>3901</v>
      </c>
      <c r="D655" s="11" t="s">
        <v>2398</v>
      </c>
      <c r="E655" s="11" t="s">
        <v>2399</v>
      </c>
      <c r="F655" s="3" t="s">
        <v>2276</v>
      </c>
      <c r="G655" s="3" t="s">
        <v>3902</v>
      </c>
      <c r="H655" s="3" t="s">
        <v>1143</v>
      </c>
      <c r="I655" s="21">
        <v>10.793835700000001</v>
      </c>
      <c r="J655" s="21">
        <v>-0.20930380000000001</v>
      </c>
      <c r="K655" s="21" t="s">
        <v>2276</v>
      </c>
      <c r="L655" s="3">
        <v>2012</v>
      </c>
      <c r="M655" s="3">
        <v>2014</v>
      </c>
      <c r="N655" s="21" t="s">
        <v>2276</v>
      </c>
      <c r="O655" s="3" t="s">
        <v>67</v>
      </c>
      <c r="P655" s="5" t="s">
        <v>5187</v>
      </c>
      <c r="Q655" s="3"/>
    </row>
    <row r="656" spans="1:17" ht="41.5" customHeight="1">
      <c r="A656" s="109">
        <v>154</v>
      </c>
      <c r="B656" s="40" t="s">
        <v>3900</v>
      </c>
      <c r="C656" s="3" t="s">
        <v>3907</v>
      </c>
      <c r="D656" s="11" t="s">
        <v>2398</v>
      </c>
      <c r="E656" s="11" t="s">
        <v>2399</v>
      </c>
      <c r="F656" s="3" t="s">
        <v>2276</v>
      </c>
      <c r="G656" s="11" t="s">
        <v>3903</v>
      </c>
      <c r="H656" s="3" t="s">
        <v>1143</v>
      </c>
      <c r="I656" s="21">
        <v>10.940053900000001</v>
      </c>
      <c r="J656" s="21">
        <v>-0.48181069999999998</v>
      </c>
      <c r="K656" s="21" t="s">
        <v>2276</v>
      </c>
      <c r="L656" s="3">
        <v>2012</v>
      </c>
      <c r="M656" s="3">
        <v>2014</v>
      </c>
      <c r="N656" s="21" t="s">
        <v>2276</v>
      </c>
      <c r="O656" s="3" t="s">
        <v>67</v>
      </c>
      <c r="P656" s="5" t="s">
        <v>5187</v>
      </c>
      <c r="Q656" s="3"/>
    </row>
    <row r="657" spans="1:17" ht="41.5" customHeight="1">
      <c r="A657" s="109">
        <v>154</v>
      </c>
      <c r="B657" s="40" t="s">
        <v>3900</v>
      </c>
      <c r="C657" s="3" t="s">
        <v>3909</v>
      </c>
      <c r="D657" s="11" t="s">
        <v>2398</v>
      </c>
      <c r="E657" s="11" t="s">
        <v>2399</v>
      </c>
      <c r="F657" s="3" t="s">
        <v>2276</v>
      </c>
      <c r="G657" s="11" t="s">
        <v>3904</v>
      </c>
      <c r="H657" s="3" t="s">
        <v>1143</v>
      </c>
      <c r="I657" s="21">
        <v>10.4290115</v>
      </c>
      <c r="J657" s="21">
        <v>-0.39070129999999997</v>
      </c>
      <c r="K657" s="21" t="s">
        <v>2276</v>
      </c>
      <c r="L657" s="3">
        <v>2012</v>
      </c>
      <c r="M657" s="3">
        <v>2014</v>
      </c>
      <c r="N657" s="21" t="s">
        <v>2276</v>
      </c>
      <c r="O657" s="3" t="s">
        <v>67</v>
      </c>
      <c r="P657" s="5" t="s">
        <v>5187</v>
      </c>
      <c r="Q657" s="3"/>
    </row>
    <row r="658" spans="1:17" ht="41.5" customHeight="1">
      <c r="A658" s="109">
        <v>154</v>
      </c>
      <c r="B658" s="40" t="s">
        <v>3900</v>
      </c>
      <c r="C658" s="3" t="s">
        <v>3908</v>
      </c>
      <c r="D658" s="11" t="s">
        <v>2398</v>
      </c>
      <c r="E658" s="11" t="s">
        <v>2399</v>
      </c>
      <c r="F658" s="3" t="s">
        <v>2276</v>
      </c>
      <c r="G658" s="11" t="s">
        <v>3905</v>
      </c>
      <c r="H658" s="3" t="s">
        <v>1143</v>
      </c>
      <c r="I658" s="21">
        <v>9.9246359000000002</v>
      </c>
      <c r="J658" s="21">
        <v>-0.43144850000000001</v>
      </c>
      <c r="K658" s="21" t="s">
        <v>2276</v>
      </c>
      <c r="L658" s="3">
        <v>2012</v>
      </c>
      <c r="M658" s="3">
        <v>2014</v>
      </c>
      <c r="N658" s="21" t="s">
        <v>2276</v>
      </c>
      <c r="O658" s="3" t="s">
        <v>67</v>
      </c>
      <c r="P658" s="5" t="s">
        <v>5187</v>
      </c>
      <c r="Q658" s="3"/>
    </row>
    <row r="659" spans="1:17" ht="41.5" customHeight="1">
      <c r="A659" s="109">
        <v>154</v>
      </c>
      <c r="B659" s="40" t="s">
        <v>3900</v>
      </c>
      <c r="C659" s="3" t="s">
        <v>3910</v>
      </c>
      <c r="D659" s="11" t="s">
        <v>2398</v>
      </c>
      <c r="E659" s="11" t="s">
        <v>2399</v>
      </c>
      <c r="F659" s="3" t="s">
        <v>2276</v>
      </c>
      <c r="G659" s="11" t="s">
        <v>3906</v>
      </c>
      <c r="H659" s="3" t="s">
        <v>1143</v>
      </c>
      <c r="I659" s="21">
        <v>8.9420306000000007</v>
      </c>
      <c r="J659" s="21">
        <v>1.7106300000000001E-2</v>
      </c>
      <c r="K659" s="21" t="s">
        <v>2276</v>
      </c>
      <c r="L659" s="3">
        <v>2012</v>
      </c>
      <c r="M659" s="3">
        <v>2014</v>
      </c>
      <c r="N659" s="21" t="s">
        <v>2276</v>
      </c>
      <c r="O659" s="3" t="s">
        <v>67</v>
      </c>
      <c r="P659" s="5" t="s">
        <v>5187</v>
      </c>
      <c r="Q659" s="3"/>
    </row>
    <row r="660" spans="1:17" ht="41.5" customHeight="1">
      <c r="A660" s="109">
        <v>154</v>
      </c>
      <c r="B660" s="40" t="s">
        <v>3900</v>
      </c>
      <c r="C660" s="3" t="s">
        <v>3911</v>
      </c>
      <c r="D660" s="11" t="s">
        <v>2398</v>
      </c>
      <c r="E660" s="11" t="s">
        <v>2399</v>
      </c>
      <c r="F660" s="3" t="s">
        <v>2276</v>
      </c>
      <c r="G660" s="11" t="s">
        <v>3912</v>
      </c>
      <c r="H660" s="3" t="s">
        <v>1143</v>
      </c>
      <c r="I660" s="21">
        <v>8.9269064</v>
      </c>
      <c r="J660" s="21">
        <v>-1.3932036999999999</v>
      </c>
      <c r="K660" s="21" t="s">
        <v>2276</v>
      </c>
      <c r="L660" s="3">
        <v>2012</v>
      </c>
      <c r="M660" s="3">
        <v>2014</v>
      </c>
      <c r="N660" s="21" t="s">
        <v>2276</v>
      </c>
      <c r="O660" s="3" t="s">
        <v>67</v>
      </c>
      <c r="P660" s="5" t="s">
        <v>5187</v>
      </c>
      <c r="Q660" s="3"/>
    </row>
    <row r="661" spans="1:17" ht="31" customHeight="1">
      <c r="A661" s="109">
        <v>155</v>
      </c>
      <c r="B661" s="40" t="s">
        <v>3946</v>
      </c>
      <c r="C661" s="11" t="s">
        <v>3921</v>
      </c>
      <c r="D661" s="11" t="s">
        <v>2398</v>
      </c>
      <c r="E661" s="11" t="s">
        <v>2399</v>
      </c>
      <c r="F661" s="33" t="s">
        <v>2276</v>
      </c>
      <c r="G661" s="11" t="s">
        <v>3934</v>
      </c>
      <c r="H661" s="11" t="s">
        <v>3933</v>
      </c>
      <c r="I661" s="21">
        <v>13.349641399999999</v>
      </c>
      <c r="J661" s="21">
        <v>-16.019096399999999</v>
      </c>
      <c r="K661" s="21" t="s">
        <v>2276</v>
      </c>
      <c r="L661" s="22">
        <v>2008</v>
      </c>
      <c r="M661" s="22">
        <v>2009</v>
      </c>
      <c r="N661" s="21" t="s">
        <v>2276</v>
      </c>
      <c r="O661" s="3" t="s">
        <v>67</v>
      </c>
      <c r="P661" s="5" t="s">
        <v>5187</v>
      </c>
      <c r="Q661" s="24" t="s">
        <v>4382</v>
      </c>
    </row>
    <row r="662" spans="1:17" ht="31" customHeight="1">
      <c r="A662" s="109">
        <v>155</v>
      </c>
      <c r="B662" s="40" t="s">
        <v>3946</v>
      </c>
      <c r="C662" s="11" t="s">
        <v>3922</v>
      </c>
      <c r="D662" s="11" t="s">
        <v>2398</v>
      </c>
      <c r="E662" s="11" t="s">
        <v>2399</v>
      </c>
      <c r="F662" s="3" t="s">
        <v>2276</v>
      </c>
      <c r="G662" s="11" t="s">
        <v>3935</v>
      </c>
      <c r="H662" s="11" t="s">
        <v>3933</v>
      </c>
      <c r="I662" s="21">
        <v>13.7160305</v>
      </c>
      <c r="J662" s="21">
        <v>-15.100198600000001</v>
      </c>
      <c r="K662" s="21" t="s">
        <v>2276</v>
      </c>
      <c r="L662" s="22">
        <v>2008</v>
      </c>
      <c r="M662" s="22">
        <v>2009</v>
      </c>
      <c r="N662" s="21" t="s">
        <v>2276</v>
      </c>
      <c r="O662" s="3" t="s">
        <v>67</v>
      </c>
      <c r="P662" s="5" t="s">
        <v>5187</v>
      </c>
      <c r="Q662" s="24" t="s">
        <v>4382</v>
      </c>
    </row>
    <row r="663" spans="1:17" ht="31" customHeight="1">
      <c r="A663" s="109">
        <v>155</v>
      </c>
      <c r="B663" s="40" t="s">
        <v>3946</v>
      </c>
      <c r="C663" s="11" t="s">
        <v>3923</v>
      </c>
      <c r="D663" s="11" t="s">
        <v>2398</v>
      </c>
      <c r="E663" s="11" t="s">
        <v>2399</v>
      </c>
      <c r="F663" s="33" t="s">
        <v>2276</v>
      </c>
      <c r="G663" s="11" t="s">
        <v>4412</v>
      </c>
      <c r="H663" s="11" t="s">
        <v>3933</v>
      </c>
      <c r="I663" s="21">
        <v>13.5721112</v>
      </c>
      <c r="J663" s="21">
        <v>-15.2698559</v>
      </c>
      <c r="K663" s="21" t="s">
        <v>2276</v>
      </c>
      <c r="L663" s="22">
        <v>2008</v>
      </c>
      <c r="M663" s="22">
        <v>2009</v>
      </c>
      <c r="N663" s="21" t="s">
        <v>2276</v>
      </c>
      <c r="O663" s="3" t="s">
        <v>67</v>
      </c>
      <c r="P663" s="5" t="s">
        <v>5187</v>
      </c>
      <c r="Q663" s="24" t="s">
        <v>4382</v>
      </c>
    </row>
    <row r="664" spans="1:17" ht="31" customHeight="1">
      <c r="A664" s="109">
        <v>155</v>
      </c>
      <c r="B664" s="40" t="s">
        <v>3946</v>
      </c>
      <c r="C664" s="11" t="s">
        <v>3924</v>
      </c>
      <c r="D664" s="11" t="s">
        <v>2398</v>
      </c>
      <c r="E664" s="11" t="s">
        <v>2399</v>
      </c>
      <c r="F664" s="3" t="s">
        <v>2276</v>
      </c>
      <c r="G664" s="11" t="s">
        <v>3936</v>
      </c>
      <c r="H664" s="11" t="s">
        <v>2985</v>
      </c>
      <c r="I664" s="21">
        <v>12.7896705</v>
      </c>
      <c r="J664" s="21">
        <v>-16.310594500000001</v>
      </c>
      <c r="K664" s="21" t="s">
        <v>2276</v>
      </c>
      <c r="L664" s="22">
        <v>2008</v>
      </c>
      <c r="M664" s="22">
        <v>2009</v>
      </c>
      <c r="N664" s="21" t="s">
        <v>2276</v>
      </c>
      <c r="O664" s="3" t="s">
        <v>67</v>
      </c>
      <c r="P664" s="5" t="s">
        <v>5187</v>
      </c>
      <c r="Q664" s="24" t="s">
        <v>4382</v>
      </c>
    </row>
    <row r="665" spans="1:17" ht="31" customHeight="1">
      <c r="A665" s="109">
        <v>155</v>
      </c>
      <c r="B665" s="40" t="s">
        <v>3946</v>
      </c>
      <c r="C665" s="11" t="s">
        <v>3925</v>
      </c>
      <c r="D665" s="11" t="s">
        <v>2398</v>
      </c>
      <c r="E665" s="11" t="s">
        <v>2399</v>
      </c>
      <c r="F665" s="33" t="s">
        <v>2276</v>
      </c>
      <c r="G665" s="3" t="s">
        <v>3937</v>
      </c>
      <c r="H665" s="11" t="s">
        <v>2985</v>
      </c>
      <c r="I665" s="21">
        <v>12.7486046</v>
      </c>
      <c r="J665" s="21">
        <v>-14.159317</v>
      </c>
      <c r="K665" s="21" t="s">
        <v>2276</v>
      </c>
      <c r="L665" s="22">
        <v>2008</v>
      </c>
      <c r="M665" s="22">
        <v>2009</v>
      </c>
      <c r="N665" s="21" t="s">
        <v>2276</v>
      </c>
      <c r="O665" s="3" t="s">
        <v>67</v>
      </c>
      <c r="P665" s="5" t="s">
        <v>5187</v>
      </c>
      <c r="Q665" s="24" t="s">
        <v>4382</v>
      </c>
    </row>
    <row r="666" spans="1:17" ht="31" customHeight="1">
      <c r="A666" s="109">
        <v>155</v>
      </c>
      <c r="B666" s="40" t="s">
        <v>3946</v>
      </c>
      <c r="C666" s="11" t="s">
        <v>3926</v>
      </c>
      <c r="D666" s="11" t="s">
        <v>2398</v>
      </c>
      <c r="E666" s="11" t="s">
        <v>2399</v>
      </c>
      <c r="F666" s="3" t="s">
        <v>2276</v>
      </c>
      <c r="G666" s="3" t="s">
        <v>3938</v>
      </c>
      <c r="H666" s="11" t="s">
        <v>2985</v>
      </c>
      <c r="I666" s="21">
        <v>12.5380691</v>
      </c>
      <c r="J666" s="21">
        <v>-12.310642</v>
      </c>
      <c r="K666" s="21" t="s">
        <v>2276</v>
      </c>
      <c r="L666" s="22">
        <v>2008</v>
      </c>
      <c r="M666" s="22">
        <v>2009</v>
      </c>
      <c r="N666" s="21" t="s">
        <v>2276</v>
      </c>
      <c r="O666" s="3" t="s">
        <v>67</v>
      </c>
      <c r="P666" s="5" t="s">
        <v>5187</v>
      </c>
      <c r="Q666" s="24" t="s">
        <v>4382</v>
      </c>
    </row>
    <row r="667" spans="1:17" ht="31" customHeight="1">
      <c r="A667" s="109">
        <v>155</v>
      </c>
      <c r="B667" s="40" t="s">
        <v>3946</v>
      </c>
      <c r="C667" s="11" t="s">
        <v>3927</v>
      </c>
      <c r="D667" s="11" t="s">
        <v>2398</v>
      </c>
      <c r="E667" s="11" t="s">
        <v>2399</v>
      </c>
      <c r="F667" s="33" t="s">
        <v>2276</v>
      </c>
      <c r="G667" s="3" t="s">
        <v>3939</v>
      </c>
      <c r="H667" s="3" t="s">
        <v>3798</v>
      </c>
      <c r="I667" s="21">
        <v>12.586008100000001</v>
      </c>
      <c r="J667" s="21">
        <v>-9.8033237</v>
      </c>
      <c r="K667" s="21" t="s">
        <v>2276</v>
      </c>
      <c r="L667" s="22">
        <v>2008</v>
      </c>
      <c r="M667" s="22">
        <v>2009</v>
      </c>
      <c r="N667" s="21" t="s">
        <v>2276</v>
      </c>
      <c r="O667" s="3" t="s">
        <v>67</v>
      </c>
      <c r="P667" s="5" t="s">
        <v>5187</v>
      </c>
      <c r="Q667" s="24" t="s">
        <v>4382</v>
      </c>
    </row>
    <row r="668" spans="1:17" ht="31" customHeight="1">
      <c r="A668" s="109">
        <v>155</v>
      </c>
      <c r="B668" s="40" t="s">
        <v>3946</v>
      </c>
      <c r="C668" s="11" t="s">
        <v>3928</v>
      </c>
      <c r="D668" s="11" t="s">
        <v>2398</v>
      </c>
      <c r="E668" s="11" t="s">
        <v>2399</v>
      </c>
      <c r="F668" s="3" t="s">
        <v>2276</v>
      </c>
      <c r="G668" s="3" t="s">
        <v>3940</v>
      </c>
      <c r="H668" s="3" t="s">
        <v>3798</v>
      </c>
      <c r="I668" s="21">
        <v>10.527438</v>
      </c>
      <c r="J668" s="21">
        <v>-6.9035045999999998</v>
      </c>
      <c r="K668" s="21" t="s">
        <v>2276</v>
      </c>
      <c r="L668" s="22">
        <v>2008</v>
      </c>
      <c r="M668" s="22">
        <v>2009</v>
      </c>
      <c r="N668" s="21" t="s">
        <v>2276</v>
      </c>
      <c r="O668" s="3" t="s">
        <v>67</v>
      </c>
      <c r="P668" s="5" t="s">
        <v>5187</v>
      </c>
      <c r="Q668" s="24" t="s">
        <v>4382</v>
      </c>
    </row>
    <row r="669" spans="1:17" ht="31" customHeight="1">
      <c r="A669" s="109">
        <v>155</v>
      </c>
      <c r="B669" s="40" t="s">
        <v>3946</v>
      </c>
      <c r="C669" s="11" t="s">
        <v>3929</v>
      </c>
      <c r="D669" s="11" t="s">
        <v>2398</v>
      </c>
      <c r="E669" s="11" t="s">
        <v>2399</v>
      </c>
      <c r="F669" s="33" t="s">
        <v>2276</v>
      </c>
      <c r="G669" s="3" t="s">
        <v>3941</v>
      </c>
      <c r="H669" s="3" t="s">
        <v>3798</v>
      </c>
      <c r="I669" s="21">
        <v>10.4564567</v>
      </c>
      <c r="J669" s="21">
        <v>-7.4489020999999997</v>
      </c>
      <c r="K669" s="21" t="s">
        <v>2276</v>
      </c>
      <c r="L669" s="22">
        <v>2008</v>
      </c>
      <c r="M669" s="22">
        <v>2009</v>
      </c>
      <c r="N669" s="21" t="s">
        <v>2276</v>
      </c>
      <c r="O669" s="3" t="s">
        <v>67</v>
      </c>
      <c r="P669" s="5" t="s">
        <v>5187</v>
      </c>
      <c r="Q669" s="24" t="s">
        <v>4382</v>
      </c>
    </row>
    <row r="670" spans="1:17" ht="30" customHeight="1">
      <c r="A670" s="109">
        <v>155</v>
      </c>
      <c r="B670" s="40" t="s">
        <v>3946</v>
      </c>
      <c r="C670" s="11" t="s">
        <v>3930</v>
      </c>
      <c r="D670" s="11" t="s">
        <v>2398</v>
      </c>
      <c r="E670" s="11" t="s">
        <v>2399</v>
      </c>
      <c r="F670" s="3" t="s">
        <v>2276</v>
      </c>
      <c r="G670" s="3" t="s">
        <v>3942</v>
      </c>
      <c r="H670" s="3" t="s">
        <v>3944</v>
      </c>
      <c r="I670" s="21">
        <v>11.7544994</v>
      </c>
      <c r="J670" s="21">
        <v>-13.204300399999999</v>
      </c>
      <c r="K670" s="21" t="s">
        <v>2276</v>
      </c>
      <c r="L670" s="22">
        <v>2008</v>
      </c>
      <c r="M670" s="22">
        <v>2009</v>
      </c>
      <c r="N670" s="21" t="s">
        <v>2276</v>
      </c>
      <c r="O670" s="3" t="s">
        <v>67</v>
      </c>
      <c r="P670" s="5" t="s">
        <v>5187</v>
      </c>
      <c r="Q670" s="24" t="s">
        <v>4382</v>
      </c>
    </row>
    <row r="671" spans="1:17" ht="30" customHeight="1">
      <c r="A671" s="109">
        <v>155</v>
      </c>
      <c r="B671" s="40" t="s">
        <v>3946</v>
      </c>
      <c r="C671" s="11" t="s">
        <v>3931</v>
      </c>
      <c r="D671" s="11" t="s">
        <v>2398</v>
      </c>
      <c r="E671" s="11" t="s">
        <v>2399</v>
      </c>
      <c r="F671" s="33" t="s">
        <v>2276</v>
      </c>
      <c r="G671" s="3" t="s">
        <v>3943</v>
      </c>
      <c r="H671" s="3" t="s">
        <v>3944</v>
      </c>
      <c r="I671" s="21">
        <v>11.291210700000001</v>
      </c>
      <c r="J671" s="21">
        <v>-10.711305100000001</v>
      </c>
      <c r="K671" s="21" t="s">
        <v>2276</v>
      </c>
      <c r="L671" s="22">
        <v>2008</v>
      </c>
      <c r="M671" s="22">
        <v>2009</v>
      </c>
      <c r="N671" s="21" t="s">
        <v>2276</v>
      </c>
      <c r="O671" s="3" t="s">
        <v>67</v>
      </c>
      <c r="P671" s="5" t="s">
        <v>5187</v>
      </c>
      <c r="Q671" s="24" t="s">
        <v>4382</v>
      </c>
    </row>
    <row r="672" spans="1:17" ht="34.5" customHeight="1">
      <c r="A672" s="109">
        <v>155</v>
      </c>
      <c r="B672" s="40" t="s">
        <v>3946</v>
      </c>
      <c r="C672" s="11" t="s">
        <v>3932</v>
      </c>
      <c r="D672" s="11" t="s">
        <v>2398</v>
      </c>
      <c r="E672" s="11" t="s">
        <v>2399</v>
      </c>
      <c r="F672" s="3" t="s">
        <v>2276</v>
      </c>
      <c r="G672" s="3" t="s">
        <v>3945</v>
      </c>
      <c r="H672" s="3" t="s">
        <v>3944</v>
      </c>
      <c r="I672" s="21">
        <v>8.8076275000000006</v>
      </c>
      <c r="J672" s="21">
        <v>-8.3084334999999996</v>
      </c>
      <c r="K672" s="21" t="s">
        <v>2276</v>
      </c>
      <c r="L672" s="22">
        <v>2008</v>
      </c>
      <c r="M672" s="22">
        <v>2009</v>
      </c>
      <c r="N672" s="21" t="s">
        <v>2276</v>
      </c>
      <c r="O672" s="3" t="s">
        <v>67</v>
      </c>
      <c r="P672" s="5" t="s">
        <v>5187</v>
      </c>
      <c r="Q672" s="24" t="s">
        <v>4382</v>
      </c>
    </row>
    <row r="673" spans="1:17" ht="35" customHeight="1">
      <c r="A673" s="109">
        <v>156</v>
      </c>
      <c r="B673" s="40" t="s">
        <v>3965</v>
      </c>
      <c r="C673" s="11" t="s">
        <v>3966</v>
      </c>
      <c r="D673" s="11" t="s">
        <v>2398</v>
      </c>
      <c r="E673" s="11" t="s">
        <v>2422</v>
      </c>
      <c r="F673" s="3" t="s">
        <v>2276</v>
      </c>
      <c r="G673" s="3" t="s">
        <v>3970</v>
      </c>
      <c r="H673" s="3" t="s">
        <v>385</v>
      </c>
      <c r="I673" s="21">
        <v>-3.7622458999999999</v>
      </c>
      <c r="J673" s="21">
        <v>32.958203500000003</v>
      </c>
      <c r="K673" s="21" t="s">
        <v>2276</v>
      </c>
      <c r="L673" s="3">
        <v>1962</v>
      </c>
      <c r="M673" s="3">
        <v>2000</v>
      </c>
      <c r="N673" s="21">
        <v>42</v>
      </c>
      <c r="O673" s="3" t="s">
        <v>67</v>
      </c>
      <c r="P673" s="5" t="s">
        <v>5187</v>
      </c>
      <c r="Q673" s="3" t="s">
        <v>3971</v>
      </c>
    </row>
    <row r="674" spans="1:17" ht="39.5" customHeight="1">
      <c r="A674" s="109">
        <v>156</v>
      </c>
      <c r="B674" s="40" t="s">
        <v>3965</v>
      </c>
      <c r="C674" s="11" t="s">
        <v>3967</v>
      </c>
      <c r="D674" s="11" t="s">
        <v>2398</v>
      </c>
      <c r="E674" s="11" t="s">
        <v>2422</v>
      </c>
      <c r="F674" s="3" t="s">
        <v>3968</v>
      </c>
      <c r="G674" s="3" t="s">
        <v>3969</v>
      </c>
      <c r="H674" s="3" t="s">
        <v>1951</v>
      </c>
      <c r="I674" s="21">
        <v>3.2100271</v>
      </c>
      <c r="J674" s="21">
        <v>35.347988600000001</v>
      </c>
      <c r="K674" s="21" t="s">
        <v>2276</v>
      </c>
      <c r="L674" s="3">
        <v>1962</v>
      </c>
      <c r="M674" s="3">
        <v>1981</v>
      </c>
      <c r="N674" s="21" t="s">
        <v>2276</v>
      </c>
      <c r="O674" s="3" t="s">
        <v>67</v>
      </c>
      <c r="P674" s="5" t="s">
        <v>5187</v>
      </c>
      <c r="Q674" s="3" t="s">
        <v>3971</v>
      </c>
    </row>
    <row r="675" spans="1:17" ht="35.5" customHeight="1">
      <c r="A675" s="109">
        <v>156</v>
      </c>
      <c r="B675" s="40" t="s">
        <v>3965</v>
      </c>
      <c r="C675" s="11" t="s">
        <v>3972</v>
      </c>
      <c r="D675" s="11" t="s">
        <v>2398</v>
      </c>
      <c r="E675" s="11" t="s">
        <v>2422</v>
      </c>
      <c r="F675" s="3" t="s">
        <v>3968</v>
      </c>
      <c r="G675" s="3" t="s">
        <v>3969</v>
      </c>
      <c r="H675" s="3" t="s">
        <v>1951</v>
      </c>
      <c r="I675" s="21">
        <v>3.2100271</v>
      </c>
      <c r="J675" s="21">
        <v>35.347988600000001</v>
      </c>
      <c r="K675" s="21" t="s">
        <v>2276</v>
      </c>
      <c r="L675" s="3">
        <v>1982</v>
      </c>
      <c r="M675" s="3">
        <v>2000</v>
      </c>
      <c r="N675" s="21" t="s">
        <v>2276</v>
      </c>
      <c r="O675" s="3" t="s">
        <v>67</v>
      </c>
      <c r="P675" s="5" t="s">
        <v>5187</v>
      </c>
      <c r="Q675" s="3" t="s">
        <v>3971</v>
      </c>
    </row>
    <row r="676" spans="1:17" ht="47" customHeight="1">
      <c r="A676" s="109">
        <v>157</v>
      </c>
      <c r="B676" s="40" t="s">
        <v>3988</v>
      </c>
      <c r="C676" s="11" t="s">
        <v>3989</v>
      </c>
      <c r="D676" s="11" t="s">
        <v>2398</v>
      </c>
      <c r="E676" s="11" t="s">
        <v>2399</v>
      </c>
      <c r="F676" s="3" t="s">
        <v>3992</v>
      </c>
      <c r="G676" s="3" t="s">
        <v>3991</v>
      </c>
      <c r="H676" s="11" t="s">
        <v>1950</v>
      </c>
      <c r="I676" s="21">
        <v>5.5543749</v>
      </c>
      <c r="J676" s="21">
        <v>39.390632600000004</v>
      </c>
      <c r="K676" s="21" t="s">
        <v>2276</v>
      </c>
      <c r="L676" s="170" t="s">
        <v>2276</v>
      </c>
      <c r="M676" s="170" t="s">
        <v>2276</v>
      </c>
      <c r="N676" s="21" t="s">
        <v>2276</v>
      </c>
      <c r="O676" s="3" t="s">
        <v>67</v>
      </c>
      <c r="P676" s="5" t="s">
        <v>5187</v>
      </c>
      <c r="Q676" s="168" t="s">
        <v>3996</v>
      </c>
    </row>
    <row r="677" spans="1:17" ht="46.5" customHeight="1">
      <c r="A677" s="109">
        <v>157</v>
      </c>
      <c r="B677" s="40" t="s">
        <v>3988</v>
      </c>
      <c r="C677" s="11" t="s">
        <v>3990</v>
      </c>
      <c r="D677" s="11" t="s">
        <v>2398</v>
      </c>
      <c r="E677" s="11" t="s">
        <v>2399</v>
      </c>
      <c r="F677" s="3" t="s">
        <v>3993</v>
      </c>
      <c r="G677" s="3" t="s">
        <v>3991</v>
      </c>
      <c r="H677" s="11" t="s">
        <v>1950</v>
      </c>
      <c r="I677" s="21">
        <v>4.7750095999999997</v>
      </c>
      <c r="J677" s="21">
        <v>39.5168842</v>
      </c>
      <c r="K677" s="21" t="s">
        <v>2276</v>
      </c>
      <c r="L677" s="170" t="s">
        <v>2276</v>
      </c>
      <c r="M677" s="170" t="s">
        <v>2276</v>
      </c>
      <c r="N677" s="21" t="s">
        <v>2276</v>
      </c>
      <c r="O677" s="3" t="s">
        <v>67</v>
      </c>
      <c r="P677" s="5" t="s">
        <v>5187</v>
      </c>
      <c r="Q677" s="168" t="s">
        <v>3996</v>
      </c>
    </row>
    <row r="678" spans="1:17" ht="47" customHeight="1">
      <c r="A678" s="109">
        <v>157</v>
      </c>
      <c r="B678" s="40" t="s">
        <v>3988</v>
      </c>
      <c r="C678" s="11" t="s">
        <v>3995</v>
      </c>
      <c r="D678" s="11" t="s">
        <v>2398</v>
      </c>
      <c r="E678" s="11" t="s">
        <v>2399</v>
      </c>
      <c r="F678" s="3" t="s">
        <v>3994</v>
      </c>
      <c r="G678" s="3" t="s">
        <v>3991</v>
      </c>
      <c r="H678" s="11" t="s">
        <v>1950</v>
      </c>
      <c r="I678" s="21">
        <v>6.6468730000000003</v>
      </c>
      <c r="J678" s="21">
        <v>39.360786500000003</v>
      </c>
      <c r="K678" s="21" t="s">
        <v>2276</v>
      </c>
      <c r="L678" s="170" t="s">
        <v>2276</v>
      </c>
      <c r="M678" s="170" t="s">
        <v>2276</v>
      </c>
      <c r="N678" s="21" t="s">
        <v>2276</v>
      </c>
      <c r="O678" s="3" t="s">
        <v>67</v>
      </c>
      <c r="P678" s="5" t="s">
        <v>5187</v>
      </c>
      <c r="Q678" s="168" t="s">
        <v>3996</v>
      </c>
    </row>
    <row r="679" spans="1:17" ht="47" customHeight="1">
      <c r="A679" s="109">
        <v>158</v>
      </c>
      <c r="B679" s="40" t="s">
        <v>4016</v>
      </c>
      <c r="C679" s="11" t="s">
        <v>4015</v>
      </c>
      <c r="D679" s="11" t="s">
        <v>2398</v>
      </c>
      <c r="E679" s="11" t="s">
        <v>2399</v>
      </c>
      <c r="F679" s="3" t="s">
        <v>2276</v>
      </c>
      <c r="G679" s="3" t="s">
        <v>4017</v>
      </c>
      <c r="H679" s="3" t="s">
        <v>181</v>
      </c>
      <c r="I679" s="21">
        <f>AVERAGE(7.48, 7.23)</f>
        <v>7.3550000000000004</v>
      </c>
      <c r="J679" s="21">
        <f>AVERAGE(11.97, 12.23)</f>
        <v>12.100000000000001</v>
      </c>
      <c r="K679" s="21">
        <v>600</v>
      </c>
      <c r="L679" s="3">
        <v>2004</v>
      </c>
      <c r="M679" s="3">
        <v>2004</v>
      </c>
      <c r="N679" s="21" t="s">
        <v>2276</v>
      </c>
      <c r="O679" s="3" t="s">
        <v>67</v>
      </c>
      <c r="P679" s="5" t="s">
        <v>5187</v>
      </c>
      <c r="Q679" s="4" t="s">
        <v>4018</v>
      </c>
    </row>
    <row r="680" spans="1:17" ht="32" customHeight="1">
      <c r="A680" s="109">
        <v>159</v>
      </c>
      <c r="B680" s="40" t="s">
        <v>4027</v>
      </c>
      <c r="C680" s="11" t="s">
        <v>4028</v>
      </c>
      <c r="D680" s="11" t="s">
        <v>2398</v>
      </c>
      <c r="E680" s="11" t="s">
        <v>2399</v>
      </c>
      <c r="F680" s="3" t="s">
        <v>4033</v>
      </c>
      <c r="G680" s="3" t="s">
        <v>4037</v>
      </c>
      <c r="H680" s="11" t="s">
        <v>4032</v>
      </c>
      <c r="I680" s="21">
        <v>47.786200800000003</v>
      </c>
      <c r="J680" s="21">
        <v>112.11603650000001</v>
      </c>
      <c r="K680" s="21" t="s">
        <v>2276</v>
      </c>
      <c r="L680" s="3">
        <v>1994</v>
      </c>
      <c r="M680" s="3">
        <v>1995</v>
      </c>
      <c r="N680" s="21" t="s">
        <v>2276</v>
      </c>
      <c r="O680" s="3" t="s">
        <v>2641</v>
      </c>
      <c r="P680" s="5" t="s">
        <v>5187</v>
      </c>
      <c r="Q680" s="3"/>
    </row>
    <row r="681" spans="1:17" ht="32" customHeight="1">
      <c r="A681" s="109">
        <v>159</v>
      </c>
      <c r="B681" s="40" t="s">
        <v>4027</v>
      </c>
      <c r="C681" s="11" t="s">
        <v>4029</v>
      </c>
      <c r="D681" s="11" t="s">
        <v>2398</v>
      </c>
      <c r="E681" s="11" t="s">
        <v>2399</v>
      </c>
      <c r="F681" s="3" t="s">
        <v>4034</v>
      </c>
      <c r="G681" s="3" t="s">
        <v>4037</v>
      </c>
      <c r="H681" s="11" t="s">
        <v>4032</v>
      </c>
      <c r="I681" s="21">
        <v>47.021670499999999</v>
      </c>
      <c r="J681" s="21">
        <v>112.5286084</v>
      </c>
      <c r="K681" s="21" t="s">
        <v>2276</v>
      </c>
      <c r="L681" s="3">
        <v>1994</v>
      </c>
      <c r="M681" s="3">
        <v>1995</v>
      </c>
      <c r="N681" s="21" t="s">
        <v>2276</v>
      </c>
      <c r="O681" s="3" t="s">
        <v>2641</v>
      </c>
      <c r="P681" s="5" t="s">
        <v>5187</v>
      </c>
      <c r="Q681" s="3"/>
    </row>
    <row r="682" spans="1:17" ht="32" customHeight="1">
      <c r="A682" s="109">
        <v>159</v>
      </c>
      <c r="B682" s="40" t="s">
        <v>4027</v>
      </c>
      <c r="C682" s="11" t="s">
        <v>4030</v>
      </c>
      <c r="D682" s="11" t="s">
        <v>2398</v>
      </c>
      <c r="E682" s="11" t="s">
        <v>2399</v>
      </c>
      <c r="F682" s="3" t="s">
        <v>4035</v>
      </c>
      <c r="G682" s="3" t="s">
        <v>4038</v>
      </c>
      <c r="H682" s="11" t="s">
        <v>4032</v>
      </c>
      <c r="I682" s="21">
        <v>48.014630699999998</v>
      </c>
      <c r="J682" s="21">
        <v>100.05073350000001</v>
      </c>
      <c r="K682" s="21" t="s">
        <v>2276</v>
      </c>
      <c r="L682" s="3">
        <v>1993</v>
      </c>
      <c r="M682" s="3">
        <v>1993</v>
      </c>
      <c r="N682" s="21" t="s">
        <v>2276</v>
      </c>
      <c r="O682" s="3" t="s">
        <v>2641</v>
      </c>
      <c r="P682" s="5" t="s">
        <v>5187</v>
      </c>
      <c r="Q682" s="3"/>
    </row>
    <row r="683" spans="1:17" ht="32" customHeight="1">
      <c r="A683" s="109">
        <v>159</v>
      </c>
      <c r="B683" s="40" t="s">
        <v>4027</v>
      </c>
      <c r="C683" s="11" t="s">
        <v>4031</v>
      </c>
      <c r="D683" s="11" t="s">
        <v>2398</v>
      </c>
      <c r="E683" s="11" t="s">
        <v>2399</v>
      </c>
      <c r="F683" s="3" t="s">
        <v>4036</v>
      </c>
      <c r="G683" s="3" t="s">
        <v>4038</v>
      </c>
      <c r="H683" s="11" t="s">
        <v>4032</v>
      </c>
      <c r="I683" s="21">
        <v>47.596265099999997</v>
      </c>
      <c r="J683" s="21">
        <v>101.20940210000001</v>
      </c>
      <c r="K683" s="21" t="s">
        <v>2276</v>
      </c>
      <c r="L683" s="3">
        <v>1995</v>
      </c>
      <c r="M683" s="3">
        <v>1995</v>
      </c>
      <c r="N683" s="21" t="s">
        <v>2276</v>
      </c>
      <c r="O683" s="3" t="s">
        <v>2641</v>
      </c>
      <c r="P683" s="5" t="s">
        <v>5187</v>
      </c>
      <c r="Q683" s="3"/>
    </row>
    <row r="684" spans="1:17" ht="30" customHeight="1">
      <c r="A684" s="109">
        <v>160</v>
      </c>
      <c r="B684" s="40" t="s">
        <v>4050</v>
      </c>
      <c r="C684" s="11" t="s">
        <v>4048</v>
      </c>
      <c r="D684" s="11" t="s">
        <v>2398</v>
      </c>
      <c r="E684" s="11" t="s">
        <v>2636</v>
      </c>
      <c r="F684" s="3" t="s">
        <v>2276</v>
      </c>
      <c r="G684" s="3" t="s">
        <v>4052</v>
      </c>
      <c r="H684" s="3" t="s">
        <v>4051</v>
      </c>
      <c r="I684" s="21">
        <v>37.429386700000002</v>
      </c>
      <c r="J684" s="21">
        <v>22.388074499999998</v>
      </c>
      <c r="K684" s="21" t="s">
        <v>2276</v>
      </c>
      <c r="L684" s="3">
        <v>1992</v>
      </c>
      <c r="M684" s="3">
        <v>2011</v>
      </c>
      <c r="N684" s="21" t="s">
        <v>2276</v>
      </c>
      <c r="O684" s="3" t="s">
        <v>67</v>
      </c>
      <c r="P684" s="5" t="s">
        <v>5187</v>
      </c>
      <c r="Q684" s="3"/>
    </row>
    <row r="685" spans="1:17" ht="30" customHeight="1">
      <c r="A685" s="109">
        <v>160</v>
      </c>
      <c r="B685" s="40" t="s">
        <v>4050</v>
      </c>
      <c r="C685" s="11" t="s">
        <v>4059</v>
      </c>
      <c r="D685" s="11" t="s">
        <v>2398</v>
      </c>
      <c r="E685" s="11" t="s">
        <v>2636</v>
      </c>
      <c r="F685" s="3" t="s">
        <v>2276</v>
      </c>
      <c r="G685" s="11" t="s">
        <v>4053</v>
      </c>
      <c r="H685" s="3" t="s">
        <v>4051</v>
      </c>
      <c r="I685" s="21">
        <v>37.85</v>
      </c>
      <c r="J685" s="21">
        <v>24.9</v>
      </c>
      <c r="K685" s="21" t="s">
        <v>2276</v>
      </c>
      <c r="L685" s="3">
        <v>1992</v>
      </c>
      <c r="M685" s="3">
        <v>2011</v>
      </c>
      <c r="N685" s="21" t="s">
        <v>2276</v>
      </c>
      <c r="O685" s="3" t="s">
        <v>67</v>
      </c>
      <c r="P685" s="5" t="s">
        <v>5187</v>
      </c>
      <c r="Q685" s="3"/>
    </row>
    <row r="686" spans="1:17" ht="30" customHeight="1">
      <c r="A686" s="109">
        <v>160</v>
      </c>
      <c r="B686" s="40" t="s">
        <v>4050</v>
      </c>
      <c r="C686" s="11" t="s">
        <v>4060</v>
      </c>
      <c r="D686" s="11" t="s">
        <v>2398</v>
      </c>
      <c r="E686" s="11" t="s">
        <v>2636</v>
      </c>
      <c r="F686" s="3" t="s">
        <v>2276</v>
      </c>
      <c r="G686" s="11" t="s">
        <v>4054</v>
      </c>
      <c r="H686" s="3" t="s">
        <v>4051</v>
      </c>
      <c r="I686" s="21">
        <v>38.7352116</v>
      </c>
      <c r="J686" s="21">
        <v>21.3725807</v>
      </c>
      <c r="K686" s="21" t="s">
        <v>2276</v>
      </c>
      <c r="L686" s="3">
        <v>1992</v>
      </c>
      <c r="M686" s="3">
        <v>2011</v>
      </c>
      <c r="N686" s="21" t="s">
        <v>2276</v>
      </c>
      <c r="O686" s="3" t="s">
        <v>67</v>
      </c>
      <c r="P686" s="5" t="s">
        <v>5187</v>
      </c>
      <c r="Q686" s="3"/>
    </row>
    <row r="687" spans="1:17" ht="30" customHeight="1">
      <c r="A687" s="109">
        <v>160</v>
      </c>
      <c r="B687" s="40" t="s">
        <v>4050</v>
      </c>
      <c r="C687" s="11" t="s">
        <v>4061</v>
      </c>
      <c r="D687" s="11" t="s">
        <v>2398</v>
      </c>
      <c r="E687" s="11" t="s">
        <v>2636</v>
      </c>
      <c r="F687" s="3" t="s">
        <v>2276</v>
      </c>
      <c r="G687" s="11" t="s">
        <v>4055</v>
      </c>
      <c r="H687" s="3" t="s">
        <v>4051</v>
      </c>
      <c r="I687" s="21">
        <v>39.6605031</v>
      </c>
      <c r="J687" s="21">
        <v>20.719313199999998</v>
      </c>
      <c r="K687" s="21" t="s">
        <v>2276</v>
      </c>
      <c r="L687" s="3">
        <v>1992</v>
      </c>
      <c r="M687" s="3">
        <v>2011</v>
      </c>
      <c r="N687" s="21" t="s">
        <v>2276</v>
      </c>
      <c r="O687" s="3" t="s">
        <v>67</v>
      </c>
      <c r="P687" s="5" t="s">
        <v>5187</v>
      </c>
      <c r="Q687" s="3"/>
    </row>
    <row r="688" spans="1:17" ht="30" customHeight="1">
      <c r="A688" s="109">
        <v>160</v>
      </c>
      <c r="B688" s="40" t="s">
        <v>4050</v>
      </c>
      <c r="C688" s="11" t="s">
        <v>4062</v>
      </c>
      <c r="D688" s="11" t="s">
        <v>2398</v>
      </c>
      <c r="E688" s="11" t="s">
        <v>2636</v>
      </c>
      <c r="F688" s="3" t="s">
        <v>2276</v>
      </c>
      <c r="G688" s="11" t="s">
        <v>4056</v>
      </c>
      <c r="H688" s="3" t="s">
        <v>4051</v>
      </c>
      <c r="I688" s="21">
        <v>40.789708400000002</v>
      </c>
      <c r="J688" s="21">
        <v>23.705434799999999</v>
      </c>
      <c r="K688" s="21" t="s">
        <v>2276</v>
      </c>
      <c r="L688" s="3">
        <v>1992</v>
      </c>
      <c r="M688" s="3">
        <v>2011</v>
      </c>
      <c r="N688" s="21" t="s">
        <v>2276</v>
      </c>
      <c r="O688" s="3" t="s">
        <v>67</v>
      </c>
      <c r="P688" s="5" t="s">
        <v>5187</v>
      </c>
      <c r="Q688" s="3"/>
    </row>
    <row r="689" spans="1:17" ht="30" customHeight="1">
      <c r="A689" s="109">
        <v>160</v>
      </c>
      <c r="B689" s="40" t="s">
        <v>4050</v>
      </c>
      <c r="C689" s="11" t="s">
        <v>4063</v>
      </c>
      <c r="D689" s="11" t="s">
        <v>2398</v>
      </c>
      <c r="E689" s="11" t="s">
        <v>2636</v>
      </c>
      <c r="F689" s="3" t="s">
        <v>2276</v>
      </c>
      <c r="G689" s="11" t="s">
        <v>4057</v>
      </c>
      <c r="H689" s="3" t="s">
        <v>4051</v>
      </c>
      <c r="I689" s="21">
        <v>37.078574699999997</v>
      </c>
      <c r="J689" s="21">
        <v>21.970439299999999</v>
      </c>
      <c r="K689" s="21" t="s">
        <v>2276</v>
      </c>
      <c r="L689" s="3">
        <v>1992</v>
      </c>
      <c r="M689" s="3">
        <v>2011</v>
      </c>
      <c r="N689" s="21" t="s">
        <v>2276</v>
      </c>
      <c r="O689" s="3" t="s">
        <v>67</v>
      </c>
      <c r="P689" s="5" t="s">
        <v>5187</v>
      </c>
      <c r="Q689" s="3"/>
    </row>
    <row r="690" spans="1:17" ht="30" customHeight="1">
      <c r="A690" s="109">
        <v>160</v>
      </c>
      <c r="B690" s="40" t="s">
        <v>4050</v>
      </c>
      <c r="C690" s="11" t="s">
        <v>4064</v>
      </c>
      <c r="D690" s="11" t="s">
        <v>2398</v>
      </c>
      <c r="E690" s="11" t="s">
        <v>2636</v>
      </c>
      <c r="F690" s="3" t="s">
        <v>2276</v>
      </c>
      <c r="G690" s="11" t="s">
        <v>4058</v>
      </c>
      <c r="H690" s="3" t="s">
        <v>4051</v>
      </c>
      <c r="I690" s="21">
        <v>39.582922799999999</v>
      </c>
      <c r="J690" s="21">
        <v>22.726840299999999</v>
      </c>
      <c r="K690" s="21" t="s">
        <v>2276</v>
      </c>
      <c r="L690" s="3">
        <v>1992</v>
      </c>
      <c r="M690" s="3">
        <v>2011</v>
      </c>
      <c r="N690" s="21" t="s">
        <v>2276</v>
      </c>
      <c r="O690" s="3" t="s">
        <v>67</v>
      </c>
      <c r="P690" s="5" t="s">
        <v>5187</v>
      </c>
      <c r="Q690" s="3"/>
    </row>
    <row r="691" spans="1:17" ht="53.5" customHeight="1">
      <c r="A691" s="109">
        <v>161</v>
      </c>
      <c r="B691" s="40" t="s">
        <v>4085</v>
      </c>
      <c r="C691" s="11" t="s">
        <v>4086</v>
      </c>
      <c r="D691" s="11" t="s">
        <v>2398</v>
      </c>
      <c r="E691" s="3" t="s">
        <v>2399</v>
      </c>
      <c r="F691" s="3" t="s">
        <v>2276</v>
      </c>
      <c r="G691" s="3" t="s">
        <v>4087</v>
      </c>
      <c r="H691" s="3" t="s">
        <v>4032</v>
      </c>
      <c r="I691" s="21">
        <v>49</v>
      </c>
      <c r="J691" s="21">
        <v>105</v>
      </c>
      <c r="K691" s="21">
        <f>900*400</f>
        <v>360000</v>
      </c>
      <c r="L691" s="98">
        <v>1982</v>
      </c>
      <c r="M691" s="3">
        <v>2020</v>
      </c>
      <c r="N691" s="21" t="s">
        <v>2276</v>
      </c>
      <c r="O691" s="3" t="s">
        <v>67</v>
      </c>
      <c r="P691" s="5" t="s">
        <v>5187</v>
      </c>
      <c r="Q691" s="4" t="s">
        <v>4088</v>
      </c>
    </row>
    <row r="692" spans="1:17" ht="55.5" customHeight="1">
      <c r="A692" s="109">
        <v>162</v>
      </c>
      <c r="B692" s="40" t="s">
        <v>4107</v>
      </c>
      <c r="C692" s="11" t="s">
        <v>4108</v>
      </c>
      <c r="D692" s="11" t="s">
        <v>2398</v>
      </c>
      <c r="E692" s="3" t="s">
        <v>2414</v>
      </c>
      <c r="F692" s="147" t="s">
        <v>4115</v>
      </c>
      <c r="G692" s="3" t="s">
        <v>4111</v>
      </c>
      <c r="H692" s="3" t="s">
        <v>4112</v>
      </c>
      <c r="I692" s="21">
        <v>38.209899499999999</v>
      </c>
      <c r="J692" s="21">
        <v>-96.467848599999996</v>
      </c>
      <c r="K692" s="21" t="s">
        <v>2276</v>
      </c>
      <c r="L692" s="98">
        <v>1880</v>
      </c>
      <c r="M692" s="11">
        <v>1990</v>
      </c>
      <c r="N692" s="21" t="s">
        <v>2276</v>
      </c>
      <c r="O692" s="3" t="s">
        <v>67</v>
      </c>
      <c r="P692" s="5" t="s">
        <v>5187</v>
      </c>
      <c r="Q692" s="4" t="s">
        <v>4116</v>
      </c>
    </row>
    <row r="693" spans="1:17" ht="52.5" customHeight="1">
      <c r="A693" s="109">
        <v>162</v>
      </c>
      <c r="B693" s="40" t="s">
        <v>4107</v>
      </c>
      <c r="C693" s="11" t="s">
        <v>4109</v>
      </c>
      <c r="D693" s="11" t="s">
        <v>2398</v>
      </c>
      <c r="E693" s="3" t="s">
        <v>2414</v>
      </c>
      <c r="F693" s="147" t="s">
        <v>4114</v>
      </c>
      <c r="G693" s="3" t="s">
        <v>4113</v>
      </c>
      <c r="H693" s="3" t="s">
        <v>4110</v>
      </c>
      <c r="I693" s="21">
        <v>-45.481157699999997</v>
      </c>
      <c r="J693" s="21">
        <v>170.21678069999999</v>
      </c>
      <c r="K693" s="21" t="s">
        <v>2276</v>
      </c>
      <c r="L693" s="98">
        <v>1865</v>
      </c>
      <c r="M693" s="11">
        <v>1990</v>
      </c>
      <c r="N693" s="21" t="s">
        <v>2276</v>
      </c>
      <c r="O693" s="3" t="s">
        <v>67</v>
      </c>
      <c r="P693" s="5" t="s">
        <v>5187</v>
      </c>
      <c r="Q693" s="4" t="s">
        <v>4116</v>
      </c>
    </row>
    <row r="694" spans="1:17" ht="47.5" customHeight="1">
      <c r="A694" s="109">
        <v>163</v>
      </c>
      <c r="B694" s="40" t="s">
        <v>4130</v>
      </c>
      <c r="C694" s="11" t="s">
        <v>4129</v>
      </c>
      <c r="D694" s="11" t="s">
        <v>2398</v>
      </c>
      <c r="E694" s="3" t="s">
        <v>2399</v>
      </c>
      <c r="F694" s="3" t="s">
        <v>4131</v>
      </c>
      <c r="G694" s="3" t="s">
        <v>4132</v>
      </c>
      <c r="H694" s="3" t="s">
        <v>4112</v>
      </c>
      <c r="I694" s="21">
        <v>38.645959099999999</v>
      </c>
      <c r="J694" s="21">
        <v>-120.8445846</v>
      </c>
      <c r="K694" s="21" t="s">
        <v>2276</v>
      </c>
      <c r="L694" s="3">
        <v>2001</v>
      </c>
      <c r="M694" s="3">
        <v>2002</v>
      </c>
      <c r="N694" s="21" t="s">
        <v>2276</v>
      </c>
      <c r="O694" s="3" t="s">
        <v>67</v>
      </c>
      <c r="P694" s="5" t="s">
        <v>5187</v>
      </c>
      <c r="Q694" s="3"/>
    </row>
    <row r="695" spans="1:17" ht="48" customHeight="1">
      <c r="A695" s="109">
        <v>164</v>
      </c>
      <c r="B695" s="40" t="s">
        <v>4137</v>
      </c>
      <c r="C695" s="3" t="s">
        <v>4138</v>
      </c>
      <c r="D695" s="11" t="s">
        <v>2398</v>
      </c>
      <c r="E695" s="3" t="s">
        <v>2399</v>
      </c>
      <c r="F695" s="3" t="s">
        <v>4139</v>
      </c>
      <c r="G695" s="3" t="s">
        <v>4140</v>
      </c>
      <c r="H695" s="3" t="s">
        <v>88</v>
      </c>
      <c r="I695" s="21">
        <f>AVERAGE(29 + 48/60, 29+23/60)</f>
        <v>29.591666666666669</v>
      </c>
      <c r="J695" s="21">
        <f>AVERAGE(78 + 39/60, 79+9/60)</f>
        <v>78.900000000000006</v>
      </c>
      <c r="K695" s="21">
        <v>1288.32</v>
      </c>
      <c r="L695" s="168">
        <v>2014</v>
      </c>
      <c r="M695" s="168">
        <v>2014</v>
      </c>
      <c r="N695" s="21" t="s">
        <v>2276</v>
      </c>
      <c r="O695" s="3" t="s">
        <v>67</v>
      </c>
      <c r="P695" s="5" t="s">
        <v>5187</v>
      </c>
      <c r="Q695" s="169" t="s">
        <v>4141</v>
      </c>
    </row>
    <row r="696" spans="1:17" ht="29" customHeight="1">
      <c r="A696" s="109">
        <v>165</v>
      </c>
      <c r="B696" s="40" t="s">
        <v>4148</v>
      </c>
      <c r="C696" s="11" t="s">
        <v>4146</v>
      </c>
      <c r="D696" s="11" t="s">
        <v>2398</v>
      </c>
      <c r="E696" s="3" t="s">
        <v>2399</v>
      </c>
      <c r="F696" s="3" t="s">
        <v>4149</v>
      </c>
      <c r="G696" s="3" t="s">
        <v>4150</v>
      </c>
      <c r="H696" s="3" t="s">
        <v>1951</v>
      </c>
      <c r="I696" s="21">
        <v>-2.3948835000000002</v>
      </c>
      <c r="J696" s="21">
        <v>37.9732038</v>
      </c>
      <c r="K696" s="21" t="s">
        <v>2276</v>
      </c>
      <c r="L696" s="3">
        <v>2012</v>
      </c>
      <c r="M696" s="3">
        <v>2012</v>
      </c>
      <c r="N696" s="21" t="s">
        <v>2276</v>
      </c>
      <c r="O696" s="3" t="s">
        <v>67</v>
      </c>
      <c r="P696" s="5" t="s">
        <v>5187</v>
      </c>
      <c r="Q696" s="3"/>
    </row>
    <row r="697" spans="1:17" ht="29" customHeight="1">
      <c r="A697" s="109">
        <v>165</v>
      </c>
      <c r="B697" s="40" t="s">
        <v>4148</v>
      </c>
      <c r="C697" s="11" t="s">
        <v>4147</v>
      </c>
      <c r="D697" s="11" t="s">
        <v>2398</v>
      </c>
      <c r="E697" s="3" t="s">
        <v>2399</v>
      </c>
      <c r="F697" s="3" t="s">
        <v>4151</v>
      </c>
      <c r="G697" s="3" t="s">
        <v>4152</v>
      </c>
      <c r="H697" s="3" t="s">
        <v>1951</v>
      </c>
      <c r="I697" s="21">
        <v>-2.9064418000000001</v>
      </c>
      <c r="J697" s="21">
        <v>37.545422799999997</v>
      </c>
      <c r="K697" s="21">
        <v>2427</v>
      </c>
      <c r="L697" s="3">
        <v>2012</v>
      </c>
      <c r="M697" s="3">
        <v>2012</v>
      </c>
      <c r="N697" s="21">
        <f>15000/K697</f>
        <v>6.1804697156983934</v>
      </c>
      <c r="O697" s="3" t="s">
        <v>67</v>
      </c>
      <c r="P697" s="5" t="s">
        <v>5187</v>
      </c>
      <c r="Q697" s="3"/>
    </row>
    <row r="698" spans="1:17" ht="35.5" customHeight="1">
      <c r="A698" s="109">
        <v>166</v>
      </c>
      <c r="B698" s="40" t="s">
        <v>4196</v>
      </c>
      <c r="C698" s="11" t="s">
        <v>4197</v>
      </c>
      <c r="D698" s="11" t="s">
        <v>2398</v>
      </c>
      <c r="E698" s="3" t="s">
        <v>2400</v>
      </c>
      <c r="F698" s="3" t="s">
        <v>4198</v>
      </c>
      <c r="G698" s="3" t="s">
        <v>4199</v>
      </c>
      <c r="H698" s="3" t="s">
        <v>3616</v>
      </c>
      <c r="I698" s="21">
        <v>-27.9045177</v>
      </c>
      <c r="J698" s="21">
        <v>-58.683236200000003</v>
      </c>
      <c r="K698" s="21">
        <f>191976/100</f>
        <v>1919.76</v>
      </c>
      <c r="L698" s="3">
        <v>2000</v>
      </c>
      <c r="M698" s="3">
        <v>2005</v>
      </c>
      <c r="N698" s="21" t="s">
        <v>2276</v>
      </c>
      <c r="O698" s="3" t="s">
        <v>67</v>
      </c>
      <c r="P698" s="5" t="s">
        <v>5187</v>
      </c>
      <c r="Q698" s="3"/>
    </row>
    <row r="699" spans="1:17" ht="32.5" customHeight="1">
      <c r="A699" s="109">
        <v>167</v>
      </c>
      <c r="B699" s="40" t="s">
        <v>4209</v>
      </c>
      <c r="C699" s="11" t="s">
        <v>4210</v>
      </c>
      <c r="D699" s="11" t="s">
        <v>2398</v>
      </c>
      <c r="E699" s="3" t="s">
        <v>2637</v>
      </c>
      <c r="F699" s="3" t="s">
        <v>4211</v>
      </c>
      <c r="G699" s="3" t="s">
        <v>4212</v>
      </c>
      <c r="H699" s="3" t="s">
        <v>1950</v>
      </c>
      <c r="I699" s="21">
        <f>4 + 5/6</f>
        <v>4.833333333333333</v>
      </c>
      <c r="J699" s="21">
        <f>37 + 39.5/60</f>
        <v>37.658333333333331</v>
      </c>
      <c r="K699" s="21" t="s">
        <v>2276</v>
      </c>
      <c r="L699" s="3">
        <v>2011</v>
      </c>
      <c r="M699" s="3">
        <v>2012</v>
      </c>
      <c r="N699" s="21" t="s">
        <v>2276</v>
      </c>
      <c r="O699" s="3" t="s">
        <v>67</v>
      </c>
      <c r="P699" s="5" t="s">
        <v>5187</v>
      </c>
      <c r="Q699" s="3"/>
    </row>
    <row r="700" spans="1:17" ht="43" customHeight="1">
      <c r="A700" s="109">
        <v>168</v>
      </c>
      <c r="B700" s="40" t="s">
        <v>4219</v>
      </c>
      <c r="C700" s="3" t="s">
        <v>4220</v>
      </c>
      <c r="D700" s="11" t="s">
        <v>2398</v>
      </c>
      <c r="E700" s="3" t="s">
        <v>2399</v>
      </c>
      <c r="F700" s="3" t="s">
        <v>4222</v>
      </c>
      <c r="G700" s="3" t="s">
        <v>2276</v>
      </c>
      <c r="H700" s="3" t="s">
        <v>422</v>
      </c>
      <c r="I700" s="21">
        <v>-12.5464509</v>
      </c>
      <c r="J700" s="21">
        <v>30.215519</v>
      </c>
      <c r="K700" s="21">
        <v>390</v>
      </c>
      <c r="L700" s="3">
        <v>2004</v>
      </c>
      <c r="M700" s="3">
        <v>2004</v>
      </c>
      <c r="N700" s="21" t="s">
        <v>2276</v>
      </c>
      <c r="O700" s="3" t="s">
        <v>67</v>
      </c>
      <c r="P700" s="5" t="s">
        <v>5187</v>
      </c>
      <c r="Q700" s="3"/>
    </row>
    <row r="701" spans="1:17" ht="44" customHeight="1">
      <c r="A701" s="109">
        <v>168</v>
      </c>
      <c r="B701" s="40" t="s">
        <v>4219</v>
      </c>
      <c r="C701" s="3" t="s">
        <v>4221</v>
      </c>
      <c r="D701" s="11" t="s">
        <v>2398</v>
      </c>
      <c r="E701" s="3" t="s">
        <v>2399</v>
      </c>
      <c r="F701" s="4" t="s">
        <v>4223</v>
      </c>
      <c r="G701" s="3" t="s">
        <v>2276</v>
      </c>
      <c r="H701" s="3" t="s">
        <v>422</v>
      </c>
      <c r="I701" s="21">
        <v>-12.6814923</v>
      </c>
      <c r="J701" s="21">
        <v>30.155905600000001</v>
      </c>
      <c r="K701" s="21">
        <f>4280-K700</f>
        <v>3890</v>
      </c>
      <c r="L701" s="3">
        <v>2004</v>
      </c>
      <c r="M701" s="3">
        <v>2004</v>
      </c>
      <c r="N701" s="21" t="s">
        <v>2276</v>
      </c>
      <c r="O701" s="3" t="s">
        <v>67</v>
      </c>
      <c r="P701" s="5" t="s">
        <v>5187</v>
      </c>
      <c r="Q701" s="3"/>
    </row>
    <row r="702" spans="1:17" ht="37" customHeight="1">
      <c r="A702" s="109">
        <v>169</v>
      </c>
      <c r="B702" s="40" t="s">
        <v>4255</v>
      </c>
      <c r="C702" s="3" t="s">
        <v>4256</v>
      </c>
      <c r="D702" s="11" t="s">
        <v>2398</v>
      </c>
      <c r="E702" s="3" t="s">
        <v>2422</v>
      </c>
      <c r="F702" s="3" t="s">
        <v>4258</v>
      </c>
      <c r="G702" s="3" t="s">
        <v>2276</v>
      </c>
      <c r="H702" s="3" t="s">
        <v>4261</v>
      </c>
      <c r="I702" s="21">
        <f>36+25/60</f>
        <v>36.416666666666664</v>
      </c>
      <c r="J702" s="21">
        <f>4 + 6/60</f>
        <v>4.0999999999999996</v>
      </c>
      <c r="K702" s="21">
        <f>5784/100</f>
        <v>57.84</v>
      </c>
      <c r="L702" s="3">
        <v>2010</v>
      </c>
      <c r="M702" s="3">
        <v>2010</v>
      </c>
      <c r="N702" s="21">
        <f>9488/K702</f>
        <v>164.03872752420469</v>
      </c>
      <c r="O702" s="3" t="s">
        <v>67</v>
      </c>
      <c r="P702" s="5" t="s">
        <v>5187</v>
      </c>
      <c r="Q702" s="41" t="s">
        <v>6087</v>
      </c>
    </row>
    <row r="703" spans="1:17" ht="34.5" customHeight="1">
      <c r="A703" s="109">
        <v>169</v>
      </c>
      <c r="B703" s="40" t="s">
        <v>4255</v>
      </c>
      <c r="C703" s="3" t="s">
        <v>4257</v>
      </c>
      <c r="D703" s="11" t="s">
        <v>2398</v>
      </c>
      <c r="E703" s="3" t="s">
        <v>2422</v>
      </c>
      <c r="F703" s="3" t="s">
        <v>4259</v>
      </c>
      <c r="G703" s="3" t="s">
        <v>2276</v>
      </c>
      <c r="H703" s="3" t="s">
        <v>4261</v>
      </c>
      <c r="I703" s="21">
        <f>36+25/60</f>
        <v>36.416666666666664</v>
      </c>
      <c r="J703" s="21">
        <f>4 + 6/60</f>
        <v>4.0999999999999996</v>
      </c>
      <c r="K703" s="21">
        <f>5677/100</f>
        <v>56.77</v>
      </c>
      <c r="L703" s="3">
        <v>2010</v>
      </c>
      <c r="M703" s="3">
        <v>2010</v>
      </c>
      <c r="N703" s="21">
        <f>17322/K703</f>
        <v>305.12594680288885</v>
      </c>
      <c r="O703" s="3" t="s">
        <v>67</v>
      </c>
      <c r="P703" s="5" t="s">
        <v>5187</v>
      </c>
      <c r="Q703" s="41" t="s">
        <v>6087</v>
      </c>
    </row>
    <row r="704" spans="1:17" ht="33.5" customHeight="1">
      <c r="A704" s="109">
        <v>169</v>
      </c>
      <c r="B704" s="40" t="s">
        <v>4255</v>
      </c>
      <c r="C704" s="11" t="s">
        <v>4065</v>
      </c>
      <c r="D704" s="11" t="s">
        <v>2398</v>
      </c>
      <c r="E704" s="3" t="s">
        <v>2422</v>
      </c>
      <c r="F704" s="3" t="s">
        <v>4260</v>
      </c>
      <c r="G704" s="3" t="s">
        <v>2276</v>
      </c>
      <c r="H704" s="3" t="s">
        <v>4261</v>
      </c>
      <c r="I704" s="21">
        <f>36+25/60</f>
        <v>36.416666666666664</v>
      </c>
      <c r="J704" s="21">
        <f>AVERAGE(3 + 55/60, 4+1/6)</f>
        <v>4.041666666666667</v>
      </c>
      <c r="K704" s="21">
        <f>8900/100</f>
        <v>89</v>
      </c>
      <c r="L704" s="3">
        <v>2010</v>
      </c>
      <c r="M704" s="3">
        <v>2010</v>
      </c>
      <c r="N704" s="21">
        <f>18371/K704</f>
        <v>206.41573033707866</v>
      </c>
      <c r="O704" s="3" t="s">
        <v>67</v>
      </c>
      <c r="P704" s="5" t="s">
        <v>5187</v>
      </c>
      <c r="Q704" s="41" t="s">
        <v>6087</v>
      </c>
    </row>
    <row r="705" spans="1:17" ht="49" customHeight="1">
      <c r="A705" s="109">
        <v>170</v>
      </c>
      <c r="B705" s="40" t="s">
        <v>4315</v>
      </c>
      <c r="C705" s="11" t="s">
        <v>4313</v>
      </c>
      <c r="D705" s="11" t="s">
        <v>2398</v>
      </c>
      <c r="E705" s="3" t="s">
        <v>2399</v>
      </c>
      <c r="F705" s="3" t="s">
        <v>2276</v>
      </c>
      <c r="G705" s="3" t="s">
        <v>4316</v>
      </c>
      <c r="H705" s="11" t="s">
        <v>4314</v>
      </c>
      <c r="I705" s="21">
        <v>37.333351</v>
      </c>
      <c r="J705" s="21">
        <v>-4.5765007000000004</v>
      </c>
      <c r="K705" s="21">
        <v>82678</v>
      </c>
      <c r="L705" s="3">
        <v>2003</v>
      </c>
      <c r="M705" s="3">
        <v>2009</v>
      </c>
      <c r="N705" s="21" t="s">
        <v>2276</v>
      </c>
      <c r="O705" s="3" t="s">
        <v>67</v>
      </c>
      <c r="P705" s="5" t="s">
        <v>5187</v>
      </c>
      <c r="Q705" s="4" t="s">
        <v>4331</v>
      </c>
    </row>
    <row r="706" spans="1:17" ht="39" customHeight="1">
      <c r="A706" s="173">
        <v>170</v>
      </c>
      <c r="B706" s="54" t="s">
        <v>4315</v>
      </c>
      <c r="C706" s="35" t="s">
        <v>4317</v>
      </c>
      <c r="D706" s="35" t="s">
        <v>2398</v>
      </c>
      <c r="E706" s="38" t="s">
        <v>2399</v>
      </c>
      <c r="F706" s="38" t="s">
        <v>4327</v>
      </c>
      <c r="G706" s="38" t="s">
        <v>4316</v>
      </c>
      <c r="H706" s="35" t="s">
        <v>4314</v>
      </c>
      <c r="I706" s="14">
        <v>36.688008000000004</v>
      </c>
      <c r="J706" s="14">
        <v>-5.7051084000000003</v>
      </c>
      <c r="K706" s="76">
        <f>23.46/10</f>
        <v>2.3460000000000001</v>
      </c>
      <c r="L706" s="38">
        <v>2003</v>
      </c>
      <c r="M706" s="38">
        <v>2009</v>
      </c>
      <c r="N706" s="76" t="s">
        <v>2276</v>
      </c>
      <c r="O706" s="38" t="s">
        <v>67</v>
      </c>
      <c r="P706" s="5" t="s">
        <v>5187</v>
      </c>
      <c r="Q706" s="171" t="s">
        <v>4328</v>
      </c>
    </row>
    <row r="707" spans="1:17" ht="39" customHeight="1">
      <c r="A707" s="109">
        <v>170</v>
      </c>
      <c r="B707" s="40" t="s">
        <v>4315</v>
      </c>
      <c r="C707" s="11" t="s">
        <v>4318</v>
      </c>
      <c r="D707" s="35" t="s">
        <v>2398</v>
      </c>
      <c r="E707" s="38" t="s">
        <v>2399</v>
      </c>
      <c r="F707" s="38" t="s">
        <v>4327</v>
      </c>
      <c r="G707" s="38" t="s">
        <v>4316</v>
      </c>
      <c r="H707" s="35" t="s">
        <v>4314</v>
      </c>
      <c r="I707" s="21">
        <v>37.498520499999998</v>
      </c>
      <c r="J707" s="21">
        <v>-7.0745521</v>
      </c>
      <c r="K707" s="76">
        <f t="shared" ref="K707:K715" si="8">23.46/10</f>
        <v>2.3460000000000001</v>
      </c>
      <c r="L707" s="38">
        <v>2003</v>
      </c>
      <c r="M707" s="38">
        <v>2009</v>
      </c>
      <c r="N707" s="76" t="s">
        <v>2276</v>
      </c>
      <c r="O707" s="38" t="s">
        <v>67</v>
      </c>
      <c r="P707" s="5" t="s">
        <v>5187</v>
      </c>
      <c r="Q707" s="171" t="s">
        <v>4328</v>
      </c>
    </row>
    <row r="708" spans="1:17" ht="39" customHeight="1">
      <c r="A708" s="109">
        <v>170</v>
      </c>
      <c r="B708" s="40" t="s">
        <v>4315</v>
      </c>
      <c r="C708" s="11" t="s">
        <v>4319</v>
      </c>
      <c r="D708" s="35" t="s">
        <v>2398</v>
      </c>
      <c r="E708" s="38" t="s">
        <v>2399</v>
      </c>
      <c r="F708" s="38" t="s">
        <v>4327</v>
      </c>
      <c r="G708" s="38" t="s">
        <v>4316</v>
      </c>
      <c r="H708" s="35" t="s">
        <v>4314</v>
      </c>
      <c r="I708" s="21">
        <v>38.043869299999997</v>
      </c>
      <c r="J708" s="21">
        <v>-5.1794403999999998</v>
      </c>
      <c r="K708" s="76">
        <f t="shared" si="8"/>
        <v>2.3460000000000001</v>
      </c>
      <c r="L708" s="38">
        <v>2003</v>
      </c>
      <c r="M708" s="38">
        <v>2009</v>
      </c>
      <c r="N708" s="76" t="s">
        <v>2276</v>
      </c>
      <c r="O708" s="38" t="s">
        <v>67</v>
      </c>
      <c r="P708" s="5" t="s">
        <v>5187</v>
      </c>
      <c r="Q708" s="171" t="s">
        <v>4328</v>
      </c>
    </row>
    <row r="709" spans="1:17" ht="39" customHeight="1">
      <c r="A709" s="109">
        <v>170</v>
      </c>
      <c r="B709" s="40" t="s">
        <v>4315</v>
      </c>
      <c r="C709" s="11" t="s">
        <v>4320</v>
      </c>
      <c r="D709" s="35" t="s">
        <v>2398</v>
      </c>
      <c r="E709" s="38" t="s">
        <v>2399</v>
      </c>
      <c r="F709" s="38" t="s">
        <v>4327</v>
      </c>
      <c r="G709" s="38" t="s">
        <v>4316</v>
      </c>
      <c r="H709" s="35" t="s">
        <v>4314</v>
      </c>
      <c r="I709" s="21">
        <f>38+27/60</f>
        <v>38.450000000000003</v>
      </c>
      <c r="J709" s="21">
        <f>-2-36/60</f>
        <v>-2.6</v>
      </c>
      <c r="K709" s="76">
        <f t="shared" si="8"/>
        <v>2.3460000000000001</v>
      </c>
      <c r="L709" s="38">
        <v>2003</v>
      </c>
      <c r="M709" s="38">
        <v>2009</v>
      </c>
      <c r="N709" s="76" t="s">
        <v>2276</v>
      </c>
      <c r="O709" s="38" t="s">
        <v>67</v>
      </c>
      <c r="P709" s="5" t="s">
        <v>5187</v>
      </c>
      <c r="Q709" s="171" t="s">
        <v>4328</v>
      </c>
    </row>
    <row r="710" spans="1:17" ht="39" customHeight="1">
      <c r="A710" s="109">
        <v>170</v>
      </c>
      <c r="B710" s="40" t="s">
        <v>4315</v>
      </c>
      <c r="C710" s="11" t="s">
        <v>4321</v>
      </c>
      <c r="D710" s="35" t="s">
        <v>2398</v>
      </c>
      <c r="E710" s="38" t="s">
        <v>2399</v>
      </c>
      <c r="F710" s="38" t="s">
        <v>4327</v>
      </c>
      <c r="G710" s="38" t="s">
        <v>4316</v>
      </c>
      <c r="H710" s="35" t="s">
        <v>4314</v>
      </c>
      <c r="I710" s="21">
        <f>38 + 29/60</f>
        <v>38.483333333333334</v>
      </c>
      <c r="J710" s="21">
        <f>-2-49/60</f>
        <v>-2.8166666666666664</v>
      </c>
      <c r="K710" s="76">
        <f t="shared" si="8"/>
        <v>2.3460000000000001</v>
      </c>
      <c r="L710" s="38">
        <v>2003</v>
      </c>
      <c r="M710" s="38">
        <v>2009</v>
      </c>
      <c r="N710" s="76" t="s">
        <v>2276</v>
      </c>
      <c r="O710" s="38" t="s">
        <v>67</v>
      </c>
      <c r="P710" s="5" t="s">
        <v>5187</v>
      </c>
      <c r="Q710" s="171" t="s">
        <v>4328</v>
      </c>
    </row>
    <row r="711" spans="1:17" ht="39" customHeight="1">
      <c r="A711" s="109">
        <v>170</v>
      </c>
      <c r="B711" s="40" t="s">
        <v>4315</v>
      </c>
      <c r="C711" s="11" t="s">
        <v>4322</v>
      </c>
      <c r="D711" s="35" t="s">
        <v>2398</v>
      </c>
      <c r="E711" s="38" t="s">
        <v>2399</v>
      </c>
      <c r="F711" s="38" t="s">
        <v>4327</v>
      </c>
      <c r="G711" s="38" t="s">
        <v>4316</v>
      </c>
      <c r="H711" s="35" t="s">
        <v>4314</v>
      </c>
      <c r="I711" s="21">
        <v>37.8344892</v>
      </c>
      <c r="J711" s="21">
        <v>-2.9360164000000002</v>
      </c>
      <c r="K711" s="76">
        <f t="shared" si="8"/>
        <v>2.3460000000000001</v>
      </c>
      <c r="L711" s="38">
        <v>2003</v>
      </c>
      <c r="M711" s="38">
        <v>2009</v>
      </c>
      <c r="N711" s="76" t="s">
        <v>2276</v>
      </c>
      <c r="O711" s="38" t="s">
        <v>67</v>
      </c>
      <c r="P711" s="5" t="s">
        <v>5187</v>
      </c>
      <c r="Q711" s="171" t="s">
        <v>4328</v>
      </c>
    </row>
    <row r="712" spans="1:17" ht="39" customHeight="1">
      <c r="A712" s="109">
        <v>170</v>
      </c>
      <c r="B712" s="40" t="s">
        <v>4315</v>
      </c>
      <c r="C712" s="11" t="s">
        <v>4323</v>
      </c>
      <c r="D712" s="35" t="s">
        <v>2398</v>
      </c>
      <c r="E712" s="38" t="s">
        <v>2399</v>
      </c>
      <c r="F712" s="38" t="s">
        <v>4327</v>
      </c>
      <c r="G712" s="38" t="s">
        <v>4316</v>
      </c>
      <c r="H712" s="35" t="s">
        <v>4314</v>
      </c>
      <c r="I712" s="21">
        <v>37.064624000000002</v>
      </c>
      <c r="J712" s="21">
        <v>-3.3127602</v>
      </c>
      <c r="K712" s="76">
        <f t="shared" si="8"/>
        <v>2.3460000000000001</v>
      </c>
      <c r="L712" s="38">
        <v>2003</v>
      </c>
      <c r="M712" s="38">
        <v>2009</v>
      </c>
      <c r="N712" s="76" t="s">
        <v>2276</v>
      </c>
      <c r="O712" s="38" t="s">
        <v>67</v>
      </c>
      <c r="P712" s="5" t="s">
        <v>5187</v>
      </c>
      <c r="Q712" s="171" t="s">
        <v>4328</v>
      </c>
    </row>
    <row r="713" spans="1:17" ht="39" customHeight="1">
      <c r="A713" s="109">
        <v>170</v>
      </c>
      <c r="B713" s="40" t="s">
        <v>4315</v>
      </c>
      <c r="C713" s="11" t="s">
        <v>4324</v>
      </c>
      <c r="D713" s="11" t="s">
        <v>2398</v>
      </c>
      <c r="E713" s="3" t="s">
        <v>2399</v>
      </c>
      <c r="F713" s="3" t="s">
        <v>4327</v>
      </c>
      <c r="G713" s="3" t="s">
        <v>4316</v>
      </c>
      <c r="H713" s="11" t="s">
        <v>4314</v>
      </c>
      <c r="I713" s="21">
        <v>36.5959547</v>
      </c>
      <c r="J713" s="21">
        <v>-4.4345077000000002</v>
      </c>
      <c r="K713" s="21">
        <f t="shared" si="8"/>
        <v>2.3460000000000001</v>
      </c>
      <c r="L713" s="3">
        <v>2003</v>
      </c>
      <c r="M713" s="3">
        <v>2009</v>
      </c>
      <c r="N713" s="21" t="s">
        <v>2276</v>
      </c>
      <c r="O713" s="3" t="s">
        <v>67</v>
      </c>
      <c r="P713" s="5" t="s">
        <v>5187</v>
      </c>
      <c r="Q713" s="4" t="s">
        <v>4328</v>
      </c>
    </row>
    <row r="714" spans="1:17" ht="39" customHeight="1">
      <c r="A714" s="109">
        <v>170</v>
      </c>
      <c r="B714" s="40" t="s">
        <v>4315</v>
      </c>
      <c r="C714" s="11" t="s">
        <v>4325</v>
      </c>
      <c r="D714" s="11" t="s">
        <v>2398</v>
      </c>
      <c r="E714" s="3" t="s">
        <v>2399</v>
      </c>
      <c r="F714" s="3" t="s">
        <v>4327</v>
      </c>
      <c r="G714" s="3" t="s">
        <v>4316</v>
      </c>
      <c r="H714" s="11" t="s">
        <v>4314</v>
      </c>
      <c r="I714" s="21">
        <v>36.694679700000002</v>
      </c>
      <c r="J714" s="21">
        <v>-4.5031409</v>
      </c>
      <c r="K714" s="21">
        <f t="shared" si="8"/>
        <v>2.3460000000000001</v>
      </c>
      <c r="L714" s="3">
        <v>2003</v>
      </c>
      <c r="M714" s="3">
        <v>2009</v>
      </c>
      <c r="N714" s="21" t="s">
        <v>2276</v>
      </c>
      <c r="O714" s="3" t="s">
        <v>67</v>
      </c>
      <c r="P714" s="5" t="s">
        <v>5187</v>
      </c>
      <c r="Q714" s="4" t="s">
        <v>4328</v>
      </c>
    </row>
    <row r="715" spans="1:17" ht="39" customHeight="1">
      <c r="A715" s="109">
        <v>170</v>
      </c>
      <c r="B715" s="40" t="s">
        <v>4315</v>
      </c>
      <c r="C715" s="11" t="s">
        <v>4326</v>
      </c>
      <c r="D715" s="11" t="s">
        <v>2398</v>
      </c>
      <c r="E715" s="3" t="s">
        <v>2399</v>
      </c>
      <c r="F715" s="3" t="s">
        <v>4327</v>
      </c>
      <c r="G715" s="3" t="s">
        <v>4316</v>
      </c>
      <c r="H715" s="11" t="s">
        <v>4314</v>
      </c>
      <c r="I715" s="21">
        <v>36.750232599999997</v>
      </c>
      <c r="J715" s="21">
        <v>-4.8053749000000003</v>
      </c>
      <c r="K715" s="21">
        <f t="shared" si="8"/>
        <v>2.3460000000000001</v>
      </c>
      <c r="L715" s="3">
        <v>2003</v>
      </c>
      <c r="M715" s="3">
        <v>2009</v>
      </c>
      <c r="N715" s="21" t="s">
        <v>2276</v>
      </c>
      <c r="O715" s="3" t="s">
        <v>67</v>
      </c>
      <c r="P715" s="5" t="s">
        <v>5187</v>
      </c>
      <c r="Q715" s="4" t="s">
        <v>4328</v>
      </c>
    </row>
    <row r="716" spans="1:17" ht="55.5" customHeight="1">
      <c r="A716" s="31">
        <v>171</v>
      </c>
      <c r="B716" s="40" t="s">
        <v>4359</v>
      </c>
      <c r="C716" s="3" t="s">
        <v>4360</v>
      </c>
      <c r="D716" s="11" t="s">
        <v>2398</v>
      </c>
      <c r="E716" s="3" t="s">
        <v>2422</v>
      </c>
      <c r="F716" s="11" t="s">
        <v>4358</v>
      </c>
      <c r="G716" s="11" t="s">
        <v>3621</v>
      </c>
      <c r="H716" s="11" t="s">
        <v>3616</v>
      </c>
      <c r="I716" s="21">
        <v>-42.974161500000001</v>
      </c>
      <c r="J716" s="21">
        <v>-71.591682199999994</v>
      </c>
      <c r="K716" s="21">
        <v>2596</v>
      </c>
      <c r="L716" s="11">
        <v>1937</v>
      </c>
      <c r="M716" s="11">
        <v>1937</v>
      </c>
      <c r="N716" s="21" t="s">
        <v>2276</v>
      </c>
      <c r="O716" s="3" t="s">
        <v>67</v>
      </c>
      <c r="P716" s="5" t="s">
        <v>5187</v>
      </c>
      <c r="Q716" s="4" t="s">
        <v>4381</v>
      </c>
    </row>
    <row r="717" spans="1:17" ht="41" customHeight="1">
      <c r="A717" s="31">
        <v>171</v>
      </c>
      <c r="B717" s="40" t="s">
        <v>4359</v>
      </c>
      <c r="C717" s="3" t="s">
        <v>4362</v>
      </c>
      <c r="D717" s="11" t="s">
        <v>2398</v>
      </c>
      <c r="E717" s="3" t="s">
        <v>2399</v>
      </c>
      <c r="F717" s="11" t="s">
        <v>4358</v>
      </c>
      <c r="G717" s="11" t="s">
        <v>3621</v>
      </c>
      <c r="H717" s="11" t="s">
        <v>3616</v>
      </c>
      <c r="I717" s="21">
        <v>-42.974161500000001</v>
      </c>
      <c r="J717" s="21">
        <v>-71.591682199999994</v>
      </c>
      <c r="K717" s="21">
        <v>2596</v>
      </c>
      <c r="L717" s="11">
        <v>2016</v>
      </c>
      <c r="M717" s="11">
        <v>2017</v>
      </c>
      <c r="N717" s="21">
        <f>320/K717</f>
        <v>0.12326656394453005</v>
      </c>
      <c r="O717" s="3" t="s">
        <v>67</v>
      </c>
      <c r="P717" s="5" t="s">
        <v>5187</v>
      </c>
      <c r="Q717" s="3" t="s">
        <v>4361</v>
      </c>
    </row>
    <row r="718" spans="1:17" ht="35.5" customHeight="1">
      <c r="A718" s="174">
        <v>172</v>
      </c>
      <c r="B718" s="61" t="s">
        <v>4388</v>
      </c>
      <c r="C718" s="23" t="s">
        <v>4387</v>
      </c>
      <c r="D718" s="22" t="s">
        <v>2416</v>
      </c>
      <c r="E718" s="22" t="s">
        <v>2400</v>
      </c>
      <c r="F718" s="3" t="s">
        <v>2276</v>
      </c>
      <c r="G718" s="23" t="s">
        <v>3934</v>
      </c>
      <c r="H718" s="23" t="s">
        <v>3933</v>
      </c>
      <c r="I718" s="80">
        <v>13.349641399999999</v>
      </c>
      <c r="J718" s="80">
        <v>-16.019096399999999</v>
      </c>
      <c r="K718" s="21" t="s">
        <v>2276</v>
      </c>
      <c r="L718" s="22">
        <v>2008</v>
      </c>
      <c r="M718" s="22">
        <v>2009</v>
      </c>
      <c r="N718" s="80" t="s">
        <v>2276</v>
      </c>
      <c r="O718" s="3" t="s">
        <v>67</v>
      </c>
      <c r="P718" s="5" t="s">
        <v>5187</v>
      </c>
      <c r="Q718" s="24" t="s">
        <v>4394</v>
      </c>
    </row>
    <row r="719" spans="1:17" ht="35.5" customHeight="1">
      <c r="A719" s="174">
        <v>172</v>
      </c>
      <c r="B719" s="61" t="s">
        <v>4388</v>
      </c>
      <c r="C719" s="23" t="s">
        <v>4389</v>
      </c>
      <c r="D719" s="22" t="s">
        <v>2416</v>
      </c>
      <c r="E719" s="22" t="s">
        <v>2400</v>
      </c>
      <c r="F719" s="33" t="s">
        <v>2276</v>
      </c>
      <c r="G719" s="23" t="s">
        <v>3935</v>
      </c>
      <c r="H719" s="23" t="s">
        <v>3933</v>
      </c>
      <c r="I719" s="80">
        <v>13.7160305</v>
      </c>
      <c r="J719" s="80">
        <v>-15.100198600000001</v>
      </c>
      <c r="K719" s="21" t="s">
        <v>2276</v>
      </c>
      <c r="L719" s="22">
        <v>2008</v>
      </c>
      <c r="M719" s="22">
        <v>2009</v>
      </c>
      <c r="N719" s="80" t="s">
        <v>2276</v>
      </c>
      <c r="O719" s="3" t="s">
        <v>67</v>
      </c>
      <c r="P719" s="5" t="s">
        <v>5187</v>
      </c>
      <c r="Q719" s="24" t="s">
        <v>4394</v>
      </c>
    </row>
    <row r="720" spans="1:17" ht="35.5" customHeight="1">
      <c r="A720" s="174">
        <v>172</v>
      </c>
      <c r="B720" s="61" t="s">
        <v>4388</v>
      </c>
      <c r="C720" s="23" t="s">
        <v>4390</v>
      </c>
      <c r="D720" s="22" t="s">
        <v>2416</v>
      </c>
      <c r="E720" s="22" t="s">
        <v>2400</v>
      </c>
      <c r="F720" s="3" t="s">
        <v>2276</v>
      </c>
      <c r="G720" s="23" t="s">
        <v>4412</v>
      </c>
      <c r="H720" s="23" t="s">
        <v>3933</v>
      </c>
      <c r="I720" s="80">
        <v>13.5721112</v>
      </c>
      <c r="J720" s="80">
        <v>-15.2698559</v>
      </c>
      <c r="K720" s="21" t="s">
        <v>2276</v>
      </c>
      <c r="L720" s="22">
        <v>2008</v>
      </c>
      <c r="M720" s="22">
        <v>2009</v>
      </c>
      <c r="N720" s="80" t="s">
        <v>2276</v>
      </c>
      <c r="O720" s="3" t="s">
        <v>67</v>
      </c>
      <c r="P720" s="5" t="s">
        <v>5187</v>
      </c>
      <c r="Q720" s="24" t="s">
        <v>4394</v>
      </c>
    </row>
    <row r="721" spans="1:17" ht="35.5" customHeight="1">
      <c r="A721" s="174">
        <v>172</v>
      </c>
      <c r="B721" s="61" t="s">
        <v>4388</v>
      </c>
      <c r="C721" s="23" t="s">
        <v>4391</v>
      </c>
      <c r="D721" s="22" t="s">
        <v>2416</v>
      </c>
      <c r="E721" s="22" t="s">
        <v>2400</v>
      </c>
      <c r="F721" s="3" t="s">
        <v>2276</v>
      </c>
      <c r="G721" s="3" t="s">
        <v>3942</v>
      </c>
      <c r="H721" s="3" t="s">
        <v>3944</v>
      </c>
      <c r="I721" s="21">
        <v>11.7544994</v>
      </c>
      <c r="J721" s="21">
        <v>-13.204300399999999</v>
      </c>
      <c r="K721" s="21">
        <v>11350</v>
      </c>
      <c r="L721" s="22">
        <v>2008</v>
      </c>
      <c r="M721" s="22">
        <v>2009</v>
      </c>
      <c r="N721" s="80">
        <v>13</v>
      </c>
      <c r="O721" s="3" t="s">
        <v>67</v>
      </c>
      <c r="P721" s="5" t="s">
        <v>5187</v>
      </c>
      <c r="Q721" s="24" t="s">
        <v>4394</v>
      </c>
    </row>
    <row r="722" spans="1:17" ht="35.5" customHeight="1">
      <c r="A722" s="174">
        <v>172</v>
      </c>
      <c r="B722" s="61" t="s">
        <v>4388</v>
      </c>
      <c r="C722" s="23" t="s">
        <v>4392</v>
      </c>
      <c r="D722" s="22" t="s">
        <v>2416</v>
      </c>
      <c r="E722" s="22" t="s">
        <v>2400</v>
      </c>
      <c r="F722" s="33" t="s">
        <v>2276</v>
      </c>
      <c r="G722" s="3" t="s">
        <v>3943</v>
      </c>
      <c r="H722" s="3" t="s">
        <v>3944</v>
      </c>
      <c r="I722" s="21">
        <v>11.291210700000001</v>
      </c>
      <c r="J722" s="21">
        <v>-10.711305100000001</v>
      </c>
      <c r="K722" s="21">
        <v>3474</v>
      </c>
      <c r="L722" s="22">
        <v>2008</v>
      </c>
      <c r="M722" s="22">
        <v>2009</v>
      </c>
      <c r="N722" s="80" t="s">
        <v>2276</v>
      </c>
      <c r="O722" s="3" t="s">
        <v>67</v>
      </c>
      <c r="P722" s="5" t="s">
        <v>5187</v>
      </c>
      <c r="Q722" s="24" t="s">
        <v>4394</v>
      </c>
    </row>
    <row r="723" spans="1:17" ht="35.5" customHeight="1">
      <c r="A723" s="174">
        <v>172</v>
      </c>
      <c r="B723" s="61" t="s">
        <v>4388</v>
      </c>
      <c r="C723" s="23" t="s">
        <v>4393</v>
      </c>
      <c r="D723" s="22" t="s">
        <v>2416</v>
      </c>
      <c r="E723" s="22" t="s">
        <v>2400</v>
      </c>
      <c r="F723" s="3" t="s">
        <v>2276</v>
      </c>
      <c r="G723" s="3" t="s">
        <v>3945</v>
      </c>
      <c r="H723" s="3" t="s">
        <v>3944</v>
      </c>
      <c r="I723" s="21">
        <v>8.8076275000000006</v>
      </c>
      <c r="J723" s="21">
        <v>-8.3084334999999996</v>
      </c>
      <c r="K723" s="21">
        <v>3129.69</v>
      </c>
      <c r="L723" s="22">
        <v>2008</v>
      </c>
      <c r="M723" s="22">
        <v>2009</v>
      </c>
      <c r="N723" s="80" t="s">
        <v>2276</v>
      </c>
      <c r="O723" s="3" t="s">
        <v>67</v>
      </c>
      <c r="P723" s="5" t="s">
        <v>5187</v>
      </c>
      <c r="Q723" s="24" t="s">
        <v>4394</v>
      </c>
    </row>
    <row r="724" spans="1:17" ht="41" customHeight="1">
      <c r="A724" s="174">
        <v>173</v>
      </c>
      <c r="B724" s="40" t="s">
        <v>4419</v>
      </c>
      <c r="C724" s="23" t="s">
        <v>4418</v>
      </c>
      <c r="D724" s="3" t="s">
        <v>2398</v>
      </c>
      <c r="E724" s="3" t="s">
        <v>2637</v>
      </c>
      <c r="F724" s="3" t="s">
        <v>2276</v>
      </c>
      <c r="G724" s="3" t="s">
        <v>4423</v>
      </c>
      <c r="H724" s="3" t="s">
        <v>4420</v>
      </c>
      <c r="I724" s="21">
        <v>35.279265500000001</v>
      </c>
      <c r="J724" s="21">
        <v>63.872084999999998</v>
      </c>
      <c r="K724" s="80" t="s">
        <v>2276</v>
      </c>
      <c r="L724" s="98">
        <v>2006</v>
      </c>
      <c r="M724" s="175">
        <v>2006</v>
      </c>
      <c r="N724" s="80" t="s">
        <v>2276</v>
      </c>
      <c r="O724" s="3" t="s">
        <v>67</v>
      </c>
      <c r="P724" s="5" t="s">
        <v>5187</v>
      </c>
      <c r="Q724" s="3"/>
    </row>
    <row r="725" spans="1:17" ht="38" customHeight="1">
      <c r="A725" s="174">
        <v>173</v>
      </c>
      <c r="B725" s="40" t="s">
        <v>4419</v>
      </c>
      <c r="C725" s="23" t="s">
        <v>4421</v>
      </c>
      <c r="D725" s="3" t="s">
        <v>2398</v>
      </c>
      <c r="E725" s="3" t="s">
        <v>2637</v>
      </c>
      <c r="F725" s="3" t="s">
        <v>4424</v>
      </c>
      <c r="G725" s="3" t="s">
        <v>2276</v>
      </c>
      <c r="H725" s="11" t="s">
        <v>4422</v>
      </c>
      <c r="I725" s="21">
        <v>35.866898399999997</v>
      </c>
      <c r="J725" s="21">
        <v>61.665154600000001</v>
      </c>
      <c r="K725" s="80" t="s">
        <v>2276</v>
      </c>
      <c r="L725" s="98">
        <v>2006</v>
      </c>
      <c r="M725" s="175">
        <v>2006</v>
      </c>
      <c r="N725" s="80" t="s">
        <v>2276</v>
      </c>
      <c r="O725" s="3" t="s">
        <v>67</v>
      </c>
      <c r="P725" s="5" t="s">
        <v>5187</v>
      </c>
      <c r="Q725" s="3"/>
    </row>
    <row r="726" spans="1:17" ht="50" customHeight="1">
      <c r="A726" s="174">
        <v>174</v>
      </c>
      <c r="B726" s="40" t="s">
        <v>4435</v>
      </c>
      <c r="C726" s="23" t="s">
        <v>4436</v>
      </c>
      <c r="D726" s="3" t="s">
        <v>2398</v>
      </c>
      <c r="E726" s="3" t="s">
        <v>2399</v>
      </c>
      <c r="F726" s="3" t="s">
        <v>4437</v>
      </c>
      <c r="G726" s="3" t="s">
        <v>3771</v>
      </c>
      <c r="H726" s="3" t="s">
        <v>3770</v>
      </c>
      <c r="I726" s="21">
        <v>-33.5</v>
      </c>
      <c r="J726" s="21">
        <v>25.332999999999998</v>
      </c>
      <c r="K726" s="21" t="s">
        <v>2276</v>
      </c>
      <c r="L726" s="98">
        <v>2001</v>
      </c>
      <c r="M726" s="175">
        <v>2002</v>
      </c>
      <c r="N726" s="80" t="s">
        <v>2276</v>
      </c>
      <c r="O726" s="3" t="s">
        <v>67</v>
      </c>
      <c r="P726" s="5" t="s">
        <v>5187</v>
      </c>
      <c r="Q726" s="3"/>
    </row>
    <row r="727" spans="1:17" ht="44.5" customHeight="1">
      <c r="A727" s="174">
        <v>175</v>
      </c>
      <c r="B727" s="40" t="s">
        <v>4447</v>
      </c>
      <c r="C727" s="23" t="s">
        <v>4448</v>
      </c>
      <c r="D727" s="3" t="s">
        <v>2398</v>
      </c>
      <c r="E727" s="3" t="s">
        <v>2636</v>
      </c>
      <c r="F727" s="3" t="s">
        <v>4449</v>
      </c>
      <c r="G727" s="3" t="s">
        <v>4450</v>
      </c>
      <c r="H727" s="3" t="s">
        <v>770</v>
      </c>
      <c r="I727" s="21">
        <v>16.594422600000001</v>
      </c>
      <c r="J727" s="21">
        <v>-92.363898300000002</v>
      </c>
      <c r="K727" s="21" t="s">
        <v>2276</v>
      </c>
      <c r="L727" s="175">
        <v>1990</v>
      </c>
      <c r="M727" s="175">
        <v>1990</v>
      </c>
      <c r="N727" s="80" t="s">
        <v>2276</v>
      </c>
      <c r="O727" s="3" t="s">
        <v>67</v>
      </c>
      <c r="P727" s="5" t="s">
        <v>5187</v>
      </c>
      <c r="Q727" s="4" t="s">
        <v>4455</v>
      </c>
    </row>
    <row r="728" spans="1:17" ht="43.5" customHeight="1">
      <c r="A728" s="174">
        <v>175</v>
      </c>
      <c r="B728" s="40" t="s">
        <v>4447</v>
      </c>
      <c r="C728" s="23" t="s">
        <v>4451</v>
      </c>
      <c r="D728" s="3" t="s">
        <v>2398</v>
      </c>
      <c r="E728" s="3" t="s">
        <v>2637</v>
      </c>
      <c r="F728" s="3" t="s">
        <v>4452</v>
      </c>
      <c r="G728" s="3" t="s">
        <v>4450</v>
      </c>
      <c r="H728" s="3" t="s">
        <v>770</v>
      </c>
      <c r="I728" s="21">
        <v>16.594422600000001</v>
      </c>
      <c r="J728" s="21">
        <v>-92.363898300000002</v>
      </c>
      <c r="K728" s="21" t="s">
        <v>2276</v>
      </c>
      <c r="L728" s="175">
        <v>2010</v>
      </c>
      <c r="M728" s="175">
        <v>2010</v>
      </c>
      <c r="N728" s="80" t="s">
        <v>2276</v>
      </c>
      <c r="O728" s="3" t="s">
        <v>67</v>
      </c>
      <c r="P728" s="5" t="s">
        <v>5187</v>
      </c>
      <c r="Q728" s="4" t="s">
        <v>4456</v>
      </c>
    </row>
    <row r="729" spans="1:17" ht="52" customHeight="1">
      <c r="A729" s="174">
        <v>175</v>
      </c>
      <c r="B729" s="41" t="s">
        <v>4454</v>
      </c>
      <c r="C729" s="23" t="s">
        <v>4453</v>
      </c>
      <c r="D729" s="3" t="s">
        <v>2398</v>
      </c>
      <c r="E729" s="3" t="s">
        <v>2637</v>
      </c>
      <c r="F729" s="3" t="s">
        <v>4452</v>
      </c>
      <c r="G729" s="3" t="s">
        <v>4450</v>
      </c>
      <c r="H729" s="3" t="s">
        <v>770</v>
      </c>
      <c r="I729" s="21">
        <v>20.597460399999999</v>
      </c>
      <c r="J729" s="21">
        <v>-88.162852200000003</v>
      </c>
      <c r="K729" s="21" t="s">
        <v>2276</v>
      </c>
      <c r="L729" s="175">
        <v>1990</v>
      </c>
      <c r="M729" s="175">
        <v>1990</v>
      </c>
      <c r="N729" s="80" t="s">
        <v>2276</v>
      </c>
      <c r="O729" s="3" t="s">
        <v>67</v>
      </c>
      <c r="P729" s="5" t="s">
        <v>5187</v>
      </c>
      <c r="Q729" s="3"/>
    </row>
    <row r="730" spans="1:17" ht="58.5" customHeight="1">
      <c r="A730" s="174">
        <v>176</v>
      </c>
      <c r="B730" s="40" t="s">
        <v>4472</v>
      </c>
      <c r="C730" s="3" t="s">
        <v>4473</v>
      </c>
      <c r="D730" s="3" t="s">
        <v>2398</v>
      </c>
      <c r="E730" s="3" t="s">
        <v>2399</v>
      </c>
      <c r="F730" s="3" t="s">
        <v>4474</v>
      </c>
      <c r="G730" s="3" t="s">
        <v>3969</v>
      </c>
      <c r="H730" s="3" t="s">
        <v>1951</v>
      </c>
      <c r="I730" s="21">
        <f>3 + 7/60</f>
        <v>3.1166666666666667</v>
      </c>
      <c r="J730" s="21">
        <f>35+35/60</f>
        <v>35.583333333333336</v>
      </c>
      <c r="K730" s="21">
        <v>840</v>
      </c>
      <c r="L730" s="3">
        <v>1987</v>
      </c>
      <c r="M730" s="3">
        <v>1987</v>
      </c>
      <c r="N730" s="80" t="s">
        <v>2276</v>
      </c>
      <c r="O730" s="3" t="s">
        <v>67</v>
      </c>
      <c r="P730" s="5" t="s">
        <v>5187</v>
      </c>
      <c r="Q730" s="3"/>
    </row>
    <row r="731" spans="1:17" ht="49" customHeight="1">
      <c r="A731" s="174">
        <v>177</v>
      </c>
      <c r="B731" s="40" t="s">
        <v>4484</v>
      </c>
      <c r="C731" s="3" t="s">
        <v>4485</v>
      </c>
      <c r="D731" s="3" t="s">
        <v>2398</v>
      </c>
      <c r="E731" s="4" t="s">
        <v>2639</v>
      </c>
      <c r="F731" s="3" t="s">
        <v>4486</v>
      </c>
      <c r="G731" s="3" t="s">
        <v>2276</v>
      </c>
      <c r="H731" s="3" t="s">
        <v>1951</v>
      </c>
      <c r="I731" s="21">
        <v>-1.25</v>
      </c>
      <c r="J731" s="21">
        <v>35.25</v>
      </c>
      <c r="K731" s="21">
        <v>2250</v>
      </c>
      <c r="L731" s="3">
        <v>1950</v>
      </c>
      <c r="M731" s="3">
        <v>1966</v>
      </c>
      <c r="N731" s="80">
        <f>202/K731</f>
        <v>8.9777777777777776E-2</v>
      </c>
      <c r="O731" s="3" t="s">
        <v>67</v>
      </c>
      <c r="P731" s="5" t="s">
        <v>5187</v>
      </c>
      <c r="Q731" s="3"/>
    </row>
    <row r="732" spans="1:17" ht="49" customHeight="1">
      <c r="A732" s="174">
        <v>177</v>
      </c>
      <c r="B732" s="40" t="s">
        <v>4484</v>
      </c>
      <c r="C732" s="3" t="s">
        <v>4487</v>
      </c>
      <c r="D732" s="3" t="s">
        <v>2398</v>
      </c>
      <c r="E732" s="4" t="s">
        <v>2639</v>
      </c>
      <c r="F732" s="3" t="s">
        <v>4486</v>
      </c>
      <c r="G732" s="3" t="s">
        <v>2276</v>
      </c>
      <c r="H732" s="3" t="s">
        <v>1951</v>
      </c>
      <c r="I732" s="21">
        <v>-1.25</v>
      </c>
      <c r="J732" s="21">
        <v>35.25</v>
      </c>
      <c r="K732" s="21">
        <v>2250</v>
      </c>
      <c r="L732" s="177">
        <v>1967</v>
      </c>
      <c r="M732" s="177">
        <v>1982</v>
      </c>
      <c r="N732" s="80">
        <f>1283/K732</f>
        <v>0.57022222222222219</v>
      </c>
      <c r="O732" s="3" t="s">
        <v>67</v>
      </c>
      <c r="P732" s="5" t="s">
        <v>5187</v>
      </c>
      <c r="Q732" s="3"/>
    </row>
    <row r="733" spans="1:17" ht="49" customHeight="1">
      <c r="A733" s="174">
        <v>177</v>
      </c>
      <c r="B733" s="40" t="s">
        <v>4484</v>
      </c>
      <c r="C733" s="3" t="s">
        <v>4488</v>
      </c>
      <c r="D733" s="3" t="s">
        <v>2398</v>
      </c>
      <c r="E733" s="4" t="s">
        <v>2639</v>
      </c>
      <c r="F733" s="3" t="s">
        <v>4486</v>
      </c>
      <c r="G733" s="3" t="s">
        <v>2276</v>
      </c>
      <c r="H733" s="3" t="s">
        <v>1951</v>
      </c>
      <c r="I733" s="21">
        <v>-1.25</v>
      </c>
      <c r="J733" s="21">
        <v>35.25</v>
      </c>
      <c r="K733" s="21">
        <v>2250</v>
      </c>
      <c r="L733" s="177">
        <v>1983</v>
      </c>
      <c r="M733" s="177">
        <v>1998</v>
      </c>
      <c r="N733" s="80">
        <f>4151/K733</f>
        <v>1.8448888888888888</v>
      </c>
      <c r="O733" s="3" t="s">
        <v>67</v>
      </c>
      <c r="P733" s="5" t="s">
        <v>5187</v>
      </c>
      <c r="Q733" s="3"/>
    </row>
    <row r="734" spans="1:17" ht="49" customHeight="1">
      <c r="A734" s="174">
        <v>177</v>
      </c>
      <c r="B734" s="40" t="s">
        <v>4484</v>
      </c>
      <c r="C734" s="3" t="s">
        <v>4489</v>
      </c>
      <c r="D734" s="3" t="s">
        <v>2398</v>
      </c>
      <c r="E734" s="4" t="s">
        <v>2639</v>
      </c>
      <c r="F734" s="3" t="s">
        <v>4486</v>
      </c>
      <c r="G734" s="3" t="s">
        <v>2276</v>
      </c>
      <c r="H734" s="3" t="s">
        <v>1951</v>
      </c>
      <c r="I734" s="21">
        <v>-1.25</v>
      </c>
      <c r="J734" s="21">
        <v>35.25</v>
      </c>
      <c r="K734" s="21">
        <v>2250</v>
      </c>
      <c r="L734" s="177">
        <v>1999</v>
      </c>
      <c r="M734" s="177">
        <v>2000</v>
      </c>
      <c r="N734" s="80">
        <f>8428/K734</f>
        <v>3.7457777777777777</v>
      </c>
      <c r="O734" s="3" t="s">
        <v>67</v>
      </c>
      <c r="P734" s="5" t="s">
        <v>5187</v>
      </c>
      <c r="Q734" s="3"/>
    </row>
    <row r="735" spans="1:17" ht="50" customHeight="1">
      <c r="A735" s="174">
        <v>178</v>
      </c>
      <c r="B735" s="40" t="s">
        <v>4501</v>
      </c>
      <c r="C735" s="11" t="s">
        <v>4502</v>
      </c>
      <c r="D735" s="3" t="s">
        <v>2398</v>
      </c>
      <c r="E735" s="3" t="s">
        <v>2399</v>
      </c>
      <c r="F735" s="3" t="s">
        <v>4505</v>
      </c>
      <c r="G735" s="3" t="s">
        <v>2276</v>
      </c>
      <c r="H735" s="3" t="s">
        <v>1951</v>
      </c>
      <c r="I735" s="21">
        <f>17/60</f>
        <v>0.28333333333333333</v>
      </c>
      <c r="J735" s="21">
        <f>37+53/60</f>
        <v>37.883333333333333</v>
      </c>
      <c r="K735" s="21" t="s">
        <v>2276</v>
      </c>
      <c r="L735" s="3">
        <v>1984</v>
      </c>
      <c r="M735" s="3">
        <v>2004</v>
      </c>
      <c r="N735" s="21" t="s">
        <v>2276</v>
      </c>
      <c r="O735" s="3" t="s">
        <v>67</v>
      </c>
      <c r="P735" s="5" t="s">
        <v>5187</v>
      </c>
      <c r="Q735" s="3" t="s">
        <v>4507</v>
      </c>
    </row>
    <row r="736" spans="1:17" ht="45" customHeight="1">
      <c r="A736" s="174">
        <v>178</v>
      </c>
      <c r="B736" s="40" t="s">
        <v>4501</v>
      </c>
      <c r="C736" s="11" t="s">
        <v>4506</v>
      </c>
      <c r="D736" s="3" t="s">
        <v>2398</v>
      </c>
      <c r="E736" s="3" t="s">
        <v>2399</v>
      </c>
      <c r="F736" s="3" t="s">
        <v>4505</v>
      </c>
      <c r="G736" s="3" t="s">
        <v>2276</v>
      </c>
      <c r="H736" s="3" t="s">
        <v>1951</v>
      </c>
      <c r="I736" s="21">
        <f>17/60</f>
        <v>0.28333333333333333</v>
      </c>
      <c r="J736" s="21">
        <f>37+53/60</f>
        <v>37.883333333333333</v>
      </c>
      <c r="K736" s="21" t="s">
        <v>2276</v>
      </c>
      <c r="L736" s="3">
        <v>2004</v>
      </c>
      <c r="M736" s="3">
        <v>2006</v>
      </c>
      <c r="N736" s="21" t="s">
        <v>2276</v>
      </c>
      <c r="O736" s="3" t="s">
        <v>67</v>
      </c>
      <c r="P736" s="5" t="s">
        <v>5187</v>
      </c>
      <c r="Q736" s="3"/>
    </row>
    <row r="737" spans="1:17" ht="43" customHeight="1">
      <c r="A737" s="174">
        <v>179</v>
      </c>
      <c r="B737" s="40" t="s">
        <v>4517</v>
      </c>
      <c r="C737" s="3" t="s">
        <v>4518</v>
      </c>
      <c r="D737" s="3" t="s">
        <v>2398</v>
      </c>
      <c r="E737" s="3" t="s">
        <v>2399</v>
      </c>
      <c r="F737" s="3" t="s">
        <v>4523</v>
      </c>
      <c r="G737" s="11" t="s">
        <v>4514</v>
      </c>
      <c r="H737" s="11" t="s">
        <v>4515</v>
      </c>
      <c r="I737" s="21">
        <f>-26 - 16.5/60</f>
        <v>-26.274999999999999</v>
      </c>
      <c r="J737" s="21">
        <f>31 + 53.5/60</f>
        <v>31.891666666666666</v>
      </c>
      <c r="K737" s="21">
        <v>124</v>
      </c>
      <c r="L737" s="3">
        <v>1967</v>
      </c>
      <c r="M737" s="3">
        <v>1997</v>
      </c>
      <c r="N737" s="21" t="s">
        <v>2276</v>
      </c>
      <c r="O737" s="3" t="s">
        <v>67</v>
      </c>
      <c r="P737" s="5" t="s">
        <v>5187</v>
      </c>
      <c r="Q737" s="3"/>
    </row>
    <row r="738" spans="1:17" ht="43" customHeight="1">
      <c r="A738" s="174">
        <v>179</v>
      </c>
      <c r="B738" s="40" t="s">
        <v>4517</v>
      </c>
      <c r="C738" s="3" t="s">
        <v>4519</v>
      </c>
      <c r="D738" s="3" t="s">
        <v>2398</v>
      </c>
      <c r="E738" s="3" t="s">
        <v>2399</v>
      </c>
      <c r="F738" s="3" t="s">
        <v>4524</v>
      </c>
      <c r="G738" s="11" t="s">
        <v>4514</v>
      </c>
      <c r="H738" s="11" t="s">
        <v>4515</v>
      </c>
      <c r="I738" s="21">
        <f t="shared" ref="I738:I741" si="9">-26 - 16.5/60</f>
        <v>-26.274999999999999</v>
      </c>
      <c r="J738" s="21">
        <f t="shared" ref="J738:J741" si="10">31 + 53.5/60</f>
        <v>31.891666666666666</v>
      </c>
      <c r="K738" s="21">
        <v>39</v>
      </c>
      <c r="L738" s="3">
        <v>1967</v>
      </c>
      <c r="M738" s="3">
        <v>1997</v>
      </c>
      <c r="N738" s="21" t="s">
        <v>2276</v>
      </c>
      <c r="O738" s="3" t="s">
        <v>67</v>
      </c>
      <c r="P738" s="5" t="s">
        <v>5187</v>
      </c>
      <c r="Q738" s="3"/>
    </row>
    <row r="739" spans="1:17" ht="43" customHeight="1">
      <c r="A739" s="174">
        <v>179</v>
      </c>
      <c r="B739" s="40" t="s">
        <v>4517</v>
      </c>
      <c r="C739" s="3" t="s">
        <v>4520</v>
      </c>
      <c r="D739" s="3" t="s">
        <v>2398</v>
      </c>
      <c r="E739" s="3" t="s">
        <v>2399</v>
      </c>
      <c r="F739" s="4" t="s">
        <v>4525</v>
      </c>
      <c r="G739" s="11" t="s">
        <v>4514</v>
      </c>
      <c r="H739" s="11" t="s">
        <v>4515</v>
      </c>
      <c r="I739" s="21">
        <f t="shared" si="9"/>
        <v>-26.274999999999999</v>
      </c>
      <c r="J739" s="21">
        <f t="shared" si="10"/>
        <v>31.891666666666666</v>
      </c>
      <c r="K739" s="21">
        <v>15</v>
      </c>
      <c r="L739" s="3">
        <v>1967</v>
      </c>
      <c r="M739" s="3">
        <v>1997</v>
      </c>
      <c r="N739" s="21" t="s">
        <v>2276</v>
      </c>
      <c r="O739" s="3" t="s">
        <v>67</v>
      </c>
      <c r="P739" s="5" t="s">
        <v>5187</v>
      </c>
      <c r="Q739" s="3"/>
    </row>
    <row r="740" spans="1:17" ht="43" customHeight="1">
      <c r="A740" s="174">
        <v>179</v>
      </c>
      <c r="B740" s="40" t="s">
        <v>4517</v>
      </c>
      <c r="C740" s="3" t="s">
        <v>4521</v>
      </c>
      <c r="D740" s="3" t="s">
        <v>2398</v>
      </c>
      <c r="E740" s="3" t="s">
        <v>2399</v>
      </c>
      <c r="F740" s="4" t="s">
        <v>4526</v>
      </c>
      <c r="G740" s="11" t="s">
        <v>4514</v>
      </c>
      <c r="H740" s="11" t="s">
        <v>4515</v>
      </c>
      <c r="I740" s="21">
        <f t="shared" si="9"/>
        <v>-26.274999999999999</v>
      </c>
      <c r="J740" s="21">
        <f t="shared" si="10"/>
        <v>31.891666666666666</v>
      </c>
      <c r="K740" s="21">
        <v>38</v>
      </c>
      <c r="L740" s="3">
        <v>1967</v>
      </c>
      <c r="M740" s="3">
        <v>1997</v>
      </c>
      <c r="N740" s="21" t="s">
        <v>2276</v>
      </c>
      <c r="O740" s="3" t="s">
        <v>67</v>
      </c>
      <c r="P740" s="5" t="s">
        <v>5187</v>
      </c>
      <c r="Q740" s="3"/>
    </row>
    <row r="741" spans="1:17" ht="43" customHeight="1">
      <c r="A741" s="174">
        <v>179</v>
      </c>
      <c r="B741" s="40" t="s">
        <v>4517</v>
      </c>
      <c r="C741" s="3" t="s">
        <v>4522</v>
      </c>
      <c r="D741" s="3" t="s">
        <v>2398</v>
      </c>
      <c r="E741" s="3" t="s">
        <v>2399</v>
      </c>
      <c r="F741" s="3" t="s">
        <v>4527</v>
      </c>
      <c r="G741" s="11" t="s">
        <v>4514</v>
      </c>
      <c r="H741" s="11" t="s">
        <v>4515</v>
      </c>
      <c r="I741" s="21">
        <f t="shared" si="9"/>
        <v>-26.274999999999999</v>
      </c>
      <c r="J741" s="21">
        <f t="shared" si="10"/>
        <v>31.891666666666666</v>
      </c>
      <c r="K741" s="21">
        <v>0.5</v>
      </c>
      <c r="L741" s="3">
        <v>1967</v>
      </c>
      <c r="M741" s="3">
        <v>1997</v>
      </c>
      <c r="N741" s="21" t="s">
        <v>2276</v>
      </c>
      <c r="O741" s="3" t="s">
        <v>67</v>
      </c>
      <c r="P741" s="5" t="s">
        <v>5187</v>
      </c>
      <c r="Q741" s="3"/>
    </row>
    <row r="742" spans="1:17" ht="43.5" customHeight="1">
      <c r="A742" s="174">
        <v>180</v>
      </c>
      <c r="B742" s="40" t="s">
        <v>4542</v>
      </c>
      <c r="C742" s="11" t="s">
        <v>4543</v>
      </c>
      <c r="D742" s="3" t="s">
        <v>2398</v>
      </c>
      <c r="E742" s="3" t="s">
        <v>2637</v>
      </c>
      <c r="F742" s="3" t="s">
        <v>4544</v>
      </c>
      <c r="G742" s="3" t="s">
        <v>4545</v>
      </c>
      <c r="H742" s="3" t="s">
        <v>1948</v>
      </c>
      <c r="I742" s="21">
        <v>-19.3195555</v>
      </c>
      <c r="J742" s="21">
        <v>23.007431</v>
      </c>
      <c r="K742" s="21" t="s">
        <v>2276</v>
      </c>
      <c r="L742" s="3">
        <v>2006</v>
      </c>
      <c r="M742" s="3">
        <v>2006</v>
      </c>
      <c r="N742" s="21" t="s">
        <v>2276</v>
      </c>
      <c r="O742" s="3" t="s">
        <v>67</v>
      </c>
      <c r="P742" s="5" t="s">
        <v>5187</v>
      </c>
      <c r="Q742" s="3"/>
    </row>
    <row r="743" spans="1:17" ht="44.5" customHeight="1">
      <c r="A743" s="174">
        <v>180</v>
      </c>
      <c r="B743" s="40" t="s">
        <v>4542</v>
      </c>
      <c r="C743" s="11" t="s">
        <v>4546</v>
      </c>
      <c r="D743" s="3" t="s">
        <v>2398</v>
      </c>
      <c r="E743" s="3" t="s">
        <v>2637</v>
      </c>
      <c r="F743" s="3" t="s">
        <v>4548</v>
      </c>
      <c r="G743" s="3" t="s">
        <v>4547</v>
      </c>
      <c r="H743" s="3" t="s">
        <v>422</v>
      </c>
      <c r="I743" s="21">
        <v>-16.747628200000001</v>
      </c>
      <c r="J743" s="21">
        <v>24.087938900000001</v>
      </c>
      <c r="K743" s="21" t="s">
        <v>2276</v>
      </c>
      <c r="L743" s="11">
        <v>2010</v>
      </c>
      <c r="M743" s="11">
        <v>2010</v>
      </c>
      <c r="N743" s="21" t="s">
        <v>2276</v>
      </c>
      <c r="O743" s="3" t="s">
        <v>67</v>
      </c>
      <c r="P743" s="5" t="s">
        <v>5187</v>
      </c>
      <c r="Q743" s="3"/>
    </row>
    <row r="744" spans="1:17" ht="43" customHeight="1">
      <c r="A744" s="174">
        <v>180</v>
      </c>
      <c r="B744" s="40" t="s">
        <v>4542</v>
      </c>
      <c r="C744" s="11" t="s">
        <v>4571</v>
      </c>
      <c r="D744" s="3" t="s">
        <v>2398</v>
      </c>
      <c r="E744" s="3" t="s">
        <v>2637</v>
      </c>
      <c r="F744" s="3" t="s">
        <v>4572</v>
      </c>
      <c r="G744" s="3" t="s">
        <v>4573</v>
      </c>
      <c r="H744" s="3" t="s">
        <v>3770</v>
      </c>
      <c r="I744" s="21">
        <v>-27.808495600000001</v>
      </c>
      <c r="J744" s="21">
        <v>32.346019499999997</v>
      </c>
      <c r="K744" s="21">
        <v>170</v>
      </c>
      <c r="L744" s="11">
        <v>2004</v>
      </c>
      <c r="M744" s="11">
        <v>2010</v>
      </c>
      <c r="N744" s="21" t="s">
        <v>2276</v>
      </c>
      <c r="O744" s="3" t="s">
        <v>67</v>
      </c>
      <c r="P744" s="5" t="s">
        <v>5187</v>
      </c>
      <c r="Q744" s="3"/>
    </row>
    <row r="745" spans="1:17" ht="42.5" customHeight="1">
      <c r="A745" s="174">
        <v>180</v>
      </c>
      <c r="B745" s="40" t="s">
        <v>4542</v>
      </c>
      <c r="C745" s="11" t="s">
        <v>4582</v>
      </c>
      <c r="D745" s="3" t="s">
        <v>2398</v>
      </c>
      <c r="E745" s="3" t="s">
        <v>2399</v>
      </c>
      <c r="F745" s="3" t="s">
        <v>4581</v>
      </c>
      <c r="G745" s="3" t="s">
        <v>2276</v>
      </c>
      <c r="H745" s="3" t="s">
        <v>385</v>
      </c>
      <c r="I745" s="21">
        <v>-3.2261674999999999</v>
      </c>
      <c r="J745" s="21">
        <v>35.446659500000003</v>
      </c>
      <c r="K745" s="21">
        <v>170</v>
      </c>
      <c r="L745" s="11">
        <v>1995</v>
      </c>
      <c r="M745" s="11">
        <v>2003</v>
      </c>
      <c r="N745" s="21" t="s">
        <v>2276</v>
      </c>
      <c r="O745" s="3" t="s">
        <v>67</v>
      </c>
      <c r="P745" s="5" t="s">
        <v>5187</v>
      </c>
      <c r="Q745" s="3"/>
    </row>
    <row r="746" spans="1:17" ht="42.5" customHeight="1">
      <c r="A746" s="174">
        <v>180</v>
      </c>
      <c r="B746" s="40" t="s">
        <v>4542</v>
      </c>
      <c r="C746" s="11" t="s">
        <v>4585</v>
      </c>
      <c r="D746" s="3" t="s">
        <v>2398</v>
      </c>
      <c r="E746" s="3" t="s">
        <v>2636</v>
      </c>
      <c r="F746" s="3" t="s">
        <v>4587</v>
      </c>
      <c r="G746" s="3" t="s">
        <v>2276</v>
      </c>
      <c r="H746" s="3" t="s">
        <v>3770</v>
      </c>
      <c r="I746" s="21">
        <v>-23.988384799999999</v>
      </c>
      <c r="J746" s="21">
        <v>31.554740200000001</v>
      </c>
      <c r="K746" s="21">
        <v>170</v>
      </c>
      <c r="L746" s="11">
        <v>2010</v>
      </c>
      <c r="M746" s="11">
        <v>2010</v>
      </c>
      <c r="N746" s="21" t="s">
        <v>2276</v>
      </c>
      <c r="O746" s="3" t="s">
        <v>67</v>
      </c>
      <c r="P746" s="5" t="s">
        <v>5187</v>
      </c>
      <c r="Q746" s="3"/>
    </row>
    <row r="747" spans="1:17" ht="42" customHeight="1">
      <c r="A747" s="174">
        <v>180</v>
      </c>
      <c r="B747" s="40" t="s">
        <v>4542</v>
      </c>
      <c r="C747" s="11" t="s">
        <v>4586</v>
      </c>
      <c r="D747" s="3" t="s">
        <v>2398</v>
      </c>
      <c r="E747" s="3" t="s">
        <v>2636</v>
      </c>
      <c r="F747" s="3" t="s">
        <v>4588</v>
      </c>
      <c r="G747" s="3" t="s">
        <v>2276</v>
      </c>
      <c r="H747" s="3" t="s">
        <v>3770</v>
      </c>
      <c r="I747" s="21">
        <v>-25.244948900000001</v>
      </c>
      <c r="J747" s="21">
        <v>27.0891302</v>
      </c>
      <c r="K747" s="21">
        <v>170</v>
      </c>
      <c r="L747" s="11">
        <v>2010</v>
      </c>
      <c r="M747" s="11">
        <v>2010</v>
      </c>
      <c r="N747" s="21" t="s">
        <v>2276</v>
      </c>
      <c r="O747" s="3" t="s">
        <v>67</v>
      </c>
      <c r="P747" s="5" t="s">
        <v>5187</v>
      </c>
      <c r="Q747" s="3"/>
    </row>
    <row r="748" spans="1:17" ht="57" customHeight="1">
      <c r="A748" s="174">
        <v>181</v>
      </c>
      <c r="B748" s="41" t="s">
        <v>4600</v>
      </c>
      <c r="C748" s="11" t="s">
        <v>4597</v>
      </c>
      <c r="D748" s="3" t="s">
        <v>2398</v>
      </c>
      <c r="E748" s="3" t="s">
        <v>2399</v>
      </c>
      <c r="F748" s="3" t="s">
        <v>4598</v>
      </c>
      <c r="G748" s="3" t="s">
        <v>2276</v>
      </c>
      <c r="H748" s="3" t="s">
        <v>3718</v>
      </c>
      <c r="I748" s="21">
        <v>-18.855590899999999</v>
      </c>
      <c r="J748" s="21">
        <v>16.329319699999999</v>
      </c>
      <c r="K748" s="21">
        <v>22720</v>
      </c>
      <c r="L748" s="3">
        <v>1981</v>
      </c>
      <c r="M748" s="3">
        <v>1997</v>
      </c>
      <c r="N748" s="21" t="s">
        <v>2276</v>
      </c>
      <c r="O748" s="3" t="s">
        <v>67</v>
      </c>
      <c r="P748" s="5" t="s">
        <v>5187</v>
      </c>
      <c r="Q748" s="3"/>
    </row>
    <row r="749" spans="1:17" ht="41" customHeight="1">
      <c r="A749" s="174">
        <v>181</v>
      </c>
      <c r="B749" s="41" t="s">
        <v>4599</v>
      </c>
      <c r="C749" s="11" t="s">
        <v>4601</v>
      </c>
      <c r="D749" s="3" t="s">
        <v>2398</v>
      </c>
      <c r="E749" s="3" t="s">
        <v>2399</v>
      </c>
      <c r="F749" s="3" t="s">
        <v>4604</v>
      </c>
      <c r="G749" s="3" t="s">
        <v>2276</v>
      </c>
      <c r="H749" s="3" t="s">
        <v>3414</v>
      </c>
      <c r="I749" s="21">
        <v>-25.312678600000002</v>
      </c>
      <c r="J749" s="21">
        <v>131.02235709999999</v>
      </c>
      <c r="K749" s="21" t="s">
        <v>2276</v>
      </c>
      <c r="L749" s="3">
        <v>2001</v>
      </c>
      <c r="M749" s="3">
        <v>2001</v>
      </c>
      <c r="N749" s="21" t="s">
        <v>2276</v>
      </c>
      <c r="O749" s="3" t="s">
        <v>67</v>
      </c>
      <c r="P749" s="5" t="s">
        <v>5187</v>
      </c>
      <c r="Q749" s="3"/>
    </row>
    <row r="750" spans="1:17" ht="37" customHeight="1">
      <c r="A750" s="174">
        <v>181</v>
      </c>
      <c r="B750" s="41" t="s">
        <v>4599</v>
      </c>
      <c r="C750" s="11" t="s">
        <v>4602</v>
      </c>
      <c r="D750" s="3" t="s">
        <v>2398</v>
      </c>
      <c r="E750" s="3" t="s">
        <v>2399</v>
      </c>
      <c r="F750" s="3" t="s">
        <v>4605</v>
      </c>
      <c r="G750" s="3" t="s">
        <v>2276</v>
      </c>
      <c r="H750" s="3" t="s">
        <v>3414</v>
      </c>
      <c r="I750" s="21">
        <v>-13.092293099999999</v>
      </c>
      <c r="J750" s="21">
        <v>132.39376580000001</v>
      </c>
      <c r="K750" s="21" t="s">
        <v>2276</v>
      </c>
      <c r="L750" s="3">
        <v>2001</v>
      </c>
      <c r="M750" s="3">
        <v>2001</v>
      </c>
      <c r="N750" s="21" t="s">
        <v>2276</v>
      </c>
      <c r="O750" s="3" t="s">
        <v>67</v>
      </c>
      <c r="P750" s="5" t="s">
        <v>5187</v>
      </c>
      <c r="Q750" s="3"/>
    </row>
    <row r="751" spans="1:17" ht="41" customHeight="1">
      <c r="A751" s="174">
        <v>181</v>
      </c>
      <c r="B751" s="41" t="s">
        <v>4599</v>
      </c>
      <c r="C751" s="11" t="s">
        <v>4603</v>
      </c>
      <c r="D751" s="3" t="s">
        <v>2398</v>
      </c>
      <c r="E751" s="3" t="s">
        <v>2399</v>
      </c>
      <c r="F751" s="3" t="s">
        <v>4588</v>
      </c>
      <c r="G751" s="3" t="s">
        <v>2276</v>
      </c>
      <c r="H751" s="3" t="s">
        <v>3770</v>
      </c>
      <c r="I751" s="21">
        <v>-25.244948900000001</v>
      </c>
      <c r="J751" s="21">
        <v>27.0891302</v>
      </c>
      <c r="K751" s="21">
        <f>50000/100</f>
        <v>500</v>
      </c>
      <c r="L751" s="3">
        <v>2001</v>
      </c>
      <c r="M751" s="3">
        <v>2001</v>
      </c>
      <c r="N751" s="21" t="s">
        <v>2276</v>
      </c>
      <c r="O751" s="3" t="s">
        <v>67</v>
      </c>
      <c r="P751" s="5" t="s">
        <v>5187</v>
      </c>
      <c r="Q751" s="3"/>
    </row>
    <row r="752" spans="1:17" ht="43" customHeight="1">
      <c r="A752" s="174">
        <v>182</v>
      </c>
      <c r="B752" s="40" t="s">
        <v>4625</v>
      </c>
      <c r="C752" s="11" t="s">
        <v>4620</v>
      </c>
      <c r="D752" s="3" t="s">
        <v>2398</v>
      </c>
      <c r="E752" s="3" t="s">
        <v>2399</v>
      </c>
      <c r="F752" s="3" t="s">
        <v>4626</v>
      </c>
      <c r="G752" s="3" t="s">
        <v>2276</v>
      </c>
      <c r="H752" s="3" t="s">
        <v>1948</v>
      </c>
      <c r="I752" s="21">
        <v>-26</v>
      </c>
      <c r="J752" s="21">
        <v>22.4</v>
      </c>
      <c r="K752" s="21" t="s">
        <v>2276</v>
      </c>
      <c r="L752" s="168">
        <v>2004</v>
      </c>
      <c r="M752" s="168">
        <v>2004</v>
      </c>
      <c r="N752" s="21" t="s">
        <v>2276</v>
      </c>
      <c r="O752" s="3" t="s">
        <v>67</v>
      </c>
      <c r="P752" s="5" t="s">
        <v>5187</v>
      </c>
      <c r="Q752" s="4" t="s">
        <v>4627</v>
      </c>
    </row>
    <row r="753" spans="1:17" ht="44.5" customHeight="1">
      <c r="A753" s="174">
        <v>182</v>
      </c>
      <c r="B753" s="40" t="s">
        <v>4625</v>
      </c>
      <c r="C753" s="11" t="s">
        <v>4621</v>
      </c>
      <c r="D753" s="3" t="s">
        <v>2398</v>
      </c>
      <c r="E753" s="3" t="s">
        <v>2399</v>
      </c>
      <c r="F753" s="3" t="s">
        <v>4623</v>
      </c>
      <c r="G753" s="3" t="s">
        <v>2276</v>
      </c>
      <c r="H753" s="3" t="s">
        <v>1948</v>
      </c>
      <c r="I753" s="21">
        <v>-21</v>
      </c>
      <c r="J753" s="21">
        <v>24.75</v>
      </c>
      <c r="K753" s="21" t="s">
        <v>2276</v>
      </c>
      <c r="L753" s="168">
        <v>2004</v>
      </c>
      <c r="M753" s="168">
        <v>2004</v>
      </c>
      <c r="N753" s="21" t="s">
        <v>2276</v>
      </c>
      <c r="O753" s="3" t="s">
        <v>67</v>
      </c>
      <c r="P753" s="5" t="s">
        <v>5187</v>
      </c>
      <c r="Q753" s="4" t="s">
        <v>4627</v>
      </c>
    </row>
    <row r="754" spans="1:17" ht="43.5" customHeight="1">
      <c r="A754" s="174">
        <v>182</v>
      </c>
      <c r="B754" s="40" t="s">
        <v>4625</v>
      </c>
      <c r="C754" s="11" t="s">
        <v>4622</v>
      </c>
      <c r="D754" s="3" t="s">
        <v>2398</v>
      </c>
      <c r="E754" s="3" t="s">
        <v>2399</v>
      </c>
      <c r="F754" s="3" t="s">
        <v>4624</v>
      </c>
      <c r="G754" s="3" t="s">
        <v>2276</v>
      </c>
      <c r="H754" s="3" t="s">
        <v>1948</v>
      </c>
      <c r="I754" s="21">
        <v>-24.5992307</v>
      </c>
      <c r="J754" s="21">
        <v>26.0002967</v>
      </c>
      <c r="K754" s="21" t="s">
        <v>2276</v>
      </c>
      <c r="L754" s="168">
        <v>2004</v>
      </c>
      <c r="M754" s="168">
        <v>2004</v>
      </c>
      <c r="N754" s="21" t="s">
        <v>2276</v>
      </c>
      <c r="O754" s="3" t="s">
        <v>67</v>
      </c>
      <c r="P754" s="5" t="s">
        <v>5187</v>
      </c>
      <c r="Q754" s="4" t="s">
        <v>4627</v>
      </c>
    </row>
    <row r="755" spans="1:17" ht="42" customHeight="1">
      <c r="A755" s="174">
        <v>183</v>
      </c>
      <c r="B755" s="40" t="s">
        <v>4642</v>
      </c>
      <c r="C755" s="11" t="s">
        <v>4643</v>
      </c>
      <c r="D755" s="3" t="s">
        <v>2398</v>
      </c>
      <c r="E755" s="3" t="s">
        <v>2399</v>
      </c>
      <c r="F755" s="11" t="s">
        <v>4645</v>
      </c>
      <c r="G755" s="11" t="s">
        <v>4646</v>
      </c>
      <c r="H755" s="11" t="s">
        <v>4647</v>
      </c>
      <c r="I755" s="21">
        <f>31 + 2/6</f>
        <v>31.333333333333332</v>
      </c>
      <c r="J755" s="21">
        <f>34 + 5.5/6</f>
        <v>34.916666666666664</v>
      </c>
      <c r="K755" s="21">
        <v>30</v>
      </c>
      <c r="L755" s="23">
        <v>1997</v>
      </c>
      <c r="M755" s="23">
        <v>1999</v>
      </c>
      <c r="N755" s="21" t="s">
        <v>2276</v>
      </c>
      <c r="O755" s="3" t="s">
        <v>67</v>
      </c>
      <c r="P755" s="5" t="s">
        <v>5187</v>
      </c>
      <c r="Q755" s="19" t="s">
        <v>4649</v>
      </c>
    </row>
    <row r="756" spans="1:17" ht="49" customHeight="1">
      <c r="A756" s="174">
        <v>183</v>
      </c>
      <c r="B756" s="40" t="s">
        <v>4642</v>
      </c>
      <c r="C756" s="11" t="s">
        <v>4644</v>
      </c>
      <c r="D756" s="3" t="s">
        <v>2398</v>
      </c>
      <c r="E756" s="3" t="s">
        <v>2399</v>
      </c>
      <c r="F756" s="11" t="s">
        <v>4645</v>
      </c>
      <c r="G756" s="11" t="s">
        <v>4646</v>
      </c>
      <c r="H756" s="11" t="s">
        <v>4648</v>
      </c>
      <c r="I756" s="21">
        <f>31 + 2/6</f>
        <v>31.333333333333332</v>
      </c>
      <c r="J756" s="21">
        <f>34 + 5.5/6</f>
        <v>34.916666666666664</v>
      </c>
      <c r="K756" s="21">
        <v>30</v>
      </c>
      <c r="L756" s="23">
        <v>1997</v>
      </c>
      <c r="M756" s="23">
        <v>1999</v>
      </c>
      <c r="N756" s="21" t="s">
        <v>2276</v>
      </c>
      <c r="O756" s="3" t="s">
        <v>67</v>
      </c>
      <c r="P756" s="5" t="s">
        <v>5187</v>
      </c>
      <c r="Q756" s="19" t="s">
        <v>4649</v>
      </c>
    </row>
    <row r="757" spans="1:17" ht="41" customHeight="1">
      <c r="A757" s="174">
        <v>184</v>
      </c>
      <c r="B757" s="40" t="s">
        <v>4660</v>
      </c>
      <c r="C757" s="11" t="s">
        <v>4661</v>
      </c>
      <c r="D757" s="3" t="s">
        <v>2398</v>
      </c>
      <c r="E757" s="3" t="s">
        <v>2399</v>
      </c>
      <c r="F757" s="3" t="s">
        <v>4662</v>
      </c>
      <c r="G757" s="3" t="s">
        <v>3588</v>
      </c>
      <c r="H757" s="3" t="s">
        <v>1950</v>
      </c>
      <c r="I757" s="21">
        <f>4.75</f>
        <v>4.75</v>
      </c>
      <c r="J757" s="21">
        <f>38.25</f>
        <v>38.25</v>
      </c>
      <c r="K757" s="21" t="s">
        <v>2276</v>
      </c>
      <c r="L757" s="3">
        <v>2009</v>
      </c>
      <c r="M757" s="3">
        <v>2009</v>
      </c>
      <c r="N757" s="21" t="s">
        <v>2276</v>
      </c>
      <c r="O757" s="3" t="s">
        <v>67</v>
      </c>
      <c r="P757" s="5" t="s">
        <v>5187</v>
      </c>
      <c r="Q757" s="19" t="s">
        <v>4663</v>
      </c>
    </row>
    <row r="758" spans="1:17" ht="42.5" customHeight="1">
      <c r="A758" s="174">
        <v>185</v>
      </c>
      <c r="B758" s="40" t="s">
        <v>4680</v>
      </c>
      <c r="C758" s="11" t="s">
        <v>4671</v>
      </c>
      <c r="D758" s="3" t="s">
        <v>2398</v>
      </c>
      <c r="E758" s="3" t="s">
        <v>2399</v>
      </c>
      <c r="F758" s="3" t="s">
        <v>4676</v>
      </c>
      <c r="G758" s="11" t="s">
        <v>4675</v>
      </c>
      <c r="H758" s="11" t="s">
        <v>1951</v>
      </c>
      <c r="I758" s="21">
        <v>-1.5670063000000001</v>
      </c>
      <c r="J758" s="21">
        <v>35.417772599999999</v>
      </c>
      <c r="K758" s="21">
        <v>629.15</v>
      </c>
      <c r="L758" s="3">
        <v>1998</v>
      </c>
      <c r="M758" s="3">
        <v>1999</v>
      </c>
      <c r="N758" s="21" t="s">
        <v>2276</v>
      </c>
      <c r="O758" s="3" t="s">
        <v>2641</v>
      </c>
      <c r="P758" s="5" t="s">
        <v>5187</v>
      </c>
      <c r="Q758" s="4" t="s">
        <v>4705</v>
      </c>
    </row>
    <row r="759" spans="1:17" ht="42.5" customHeight="1">
      <c r="A759" s="174">
        <v>185</v>
      </c>
      <c r="B759" s="40" t="s">
        <v>4680</v>
      </c>
      <c r="C759" s="11" t="s">
        <v>4672</v>
      </c>
      <c r="D759" s="3" t="s">
        <v>2398</v>
      </c>
      <c r="E759" s="3" t="s">
        <v>2399</v>
      </c>
      <c r="F759" s="3" t="s">
        <v>4677</v>
      </c>
      <c r="G759" s="11" t="s">
        <v>4675</v>
      </c>
      <c r="H759" s="11" t="s">
        <v>1951</v>
      </c>
      <c r="I759" s="21">
        <v>-1.4423280999999999</v>
      </c>
      <c r="J759" s="21">
        <v>35.243078300000001</v>
      </c>
      <c r="K759" s="21">
        <v>876.75</v>
      </c>
      <c r="L759" s="3">
        <v>1998</v>
      </c>
      <c r="M759" s="3">
        <v>1999</v>
      </c>
      <c r="N759" s="21" t="s">
        <v>2276</v>
      </c>
      <c r="O759" s="3" t="s">
        <v>2641</v>
      </c>
      <c r="P759" s="5" t="s">
        <v>5187</v>
      </c>
      <c r="Q759" s="4" t="s">
        <v>4705</v>
      </c>
    </row>
    <row r="760" spans="1:17" ht="42.5" customHeight="1">
      <c r="A760" s="174">
        <v>185</v>
      </c>
      <c r="B760" s="40" t="s">
        <v>4680</v>
      </c>
      <c r="C760" s="11" t="s">
        <v>4673</v>
      </c>
      <c r="D760" s="3" t="s">
        <v>2398</v>
      </c>
      <c r="E760" s="3" t="s">
        <v>2399</v>
      </c>
      <c r="F760" s="3" t="s">
        <v>4678</v>
      </c>
      <c r="G760" s="11" t="s">
        <v>4675</v>
      </c>
      <c r="H760" s="11" t="s">
        <v>1951</v>
      </c>
      <c r="I760" s="21">
        <v>-1.1029850000000001</v>
      </c>
      <c r="J760" s="21">
        <v>35.389451999999999</v>
      </c>
      <c r="K760" s="21">
        <v>495</v>
      </c>
      <c r="L760" s="3">
        <v>1998</v>
      </c>
      <c r="M760" s="3">
        <v>1999</v>
      </c>
      <c r="N760" s="21" t="s">
        <v>2276</v>
      </c>
      <c r="O760" s="3" t="s">
        <v>2641</v>
      </c>
      <c r="P760" s="5" t="s">
        <v>5187</v>
      </c>
      <c r="Q760" s="4" t="s">
        <v>4705</v>
      </c>
    </row>
    <row r="761" spans="1:17" ht="42.5" customHeight="1">
      <c r="A761" s="174">
        <v>185</v>
      </c>
      <c r="B761" s="40" t="s">
        <v>4680</v>
      </c>
      <c r="C761" s="11" t="s">
        <v>4674</v>
      </c>
      <c r="D761" s="3" t="s">
        <v>2398</v>
      </c>
      <c r="E761" s="3" t="s">
        <v>2399</v>
      </c>
      <c r="F761" s="3" t="s">
        <v>4679</v>
      </c>
      <c r="G761" s="11" t="s">
        <v>4675</v>
      </c>
      <c r="H761" s="11" t="s">
        <v>1951</v>
      </c>
      <c r="I761" s="21">
        <v>-0.8221676</v>
      </c>
      <c r="J761" s="21">
        <v>35.398656699999997</v>
      </c>
      <c r="K761" s="21" t="s">
        <v>2276</v>
      </c>
      <c r="L761" s="3">
        <v>1998</v>
      </c>
      <c r="M761" s="3">
        <v>1999</v>
      </c>
      <c r="N761" s="21" t="s">
        <v>2276</v>
      </c>
      <c r="O761" s="3" t="s">
        <v>2641</v>
      </c>
      <c r="P761" s="5" t="s">
        <v>5187</v>
      </c>
      <c r="Q761" s="4" t="s">
        <v>4705</v>
      </c>
    </row>
    <row r="762" spans="1:17" ht="43.5" customHeight="1">
      <c r="A762" s="174">
        <v>186</v>
      </c>
      <c r="B762" s="40" t="s">
        <v>4694</v>
      </c>
      <c r="C762" s="11" t="s">
        <v>4695</v>
      </c>
      <c r="D762" s="3" t="s">
        <v>2398</v>
      </c>
      <c r="E762" s="3" t="s">
        <v>2399</v>
      </c>
      <c r="F762" s="3" t="s">
        <v>4700</v>
      </c>
      <c r="G762" s="3" t="s">
        <v>2276</v>
      </c>
      <c r="H762" s="3" t="s">
        <v>4698</v>
      </c>
      <c r="I762" s="21">
        <v>12.040833299999999</v>
      </c>
      <c r="J762" s="21">
        <v>3.0341667000000001</v>
      </c>
      <c r="K762" s="21">
        <f>10000/3</f>
        <v>3333.3333333333335</v>
      </c>
      <c r="L762" s="3">
        <v>2002</v>
      </c>
      <c r="M762" s="3">
        <v>2002</v>
      </c>
      <c r="N762" s="21" t="s">
        <v>2276</v>
      </c>
      <c r="O762" s="3" t="s">
        <v>67</v>
      </c>
      <c r="P762" s="5" t="s">
        <v>5187</v>
      </c>
      <c r="Q762" s="4" t="s">
        <v>4701</v>
      </c>
    </row>
    <row r="763" spans="1:17" ht="41.5" customHeight="1">
      <c r="A763" s="174">
        <v>186</v>
      </c>
      <c r="B763" s="40" t="s">
        <v>4694</v>
      </c>
      <c r="C763" s="11" t="s">
        <v>4696</v>
      </c>
      <c r="D763" s="3" t="s">
        <v>2398</v>
      </c>
      <c r="E763" s="3" t="s">
        <v>2399</v>
      </c>
      <c r="F763" s="3" t="s">
        <v>4700</v>
      </c>
      <c r="G763" s="3" t="s">
        <v>2276</v>
      </c>
      <c r="H763" s="3" t="s">
        <v>1949</v>
      </c>
      <c r="I763" s="21">
        <v>11.9146827</v>
      </c>
      <c r="J763" s="21">
        <v>2.1957206999999999</v>
      </c>
      <c r="K763" s="21">
        <f t="shared" ref="K763:K764" si="11">10000/3</f>
        <v>3333.3333333333335</v>
      </c>
      <c r="L763" s="3">
        <v>2002</v>
      </c>
      <c r="M763" s="3">
        <v>2002</v>
      </c>
      <c r="N763" s="21" t="s">
        <v>2276</v>
      </c>
      <c r="O763" s="3" t="s">
        <v>67</v>
      </c>
      <c r="P763" s="5" t="s">
        <v>5187</v>
      </c>
      <c r="Q763" s="4" t="s">
        <v>4701</v>
      </c>
    </row>
    <row r="764" spans="1:17" ht="41.5" customHeight="1">
      <c r="A764" s="174">
        <v>186</v>
      </c>
      <c r="B764" s="40" t="s">
        <v>4694</v>
      </c>
      <c r="C764" s="11" t="s">
        <v>4697</v>
      </c>
      <c r="D764" s="3" t="s">
        <v>2398</v>
      </c>
      <c r="E764" s="3" t="s">
        <v>2399</v>
      </c>
      <c r="F764" s="3" t="s">
        <v>4700</v>
      </c>
      <c r="G764" s="3" t="s">
        <v>2276</v>
      </c>
      <c r="H764" s="3" t="s">
        <v>4699</v>
      </c>
      <c r="I764" s="21">
        <v>12.0621489</v>
      </c>
      <c r="J764" s="21">
        <v>2.4321755999999999</v>
      </c>
      <c r="K764" s="21">
        <f t="shared" si="11"/>
        <v>3333.3333333333335</v>
      </c>
      <c r="L764" s="3">
        <v>2002</v>
      </c>
      <c r="M764" s="3">
        <v>2002</v>
      </c>
      <c r="N764" s="21" t="s">
        <v>2276</v>
      </c>
      <c r="O764" s="3" t="s">
        <v>67</v>
      </c>
      <c r="P764" s="5" t="s">
        <v>5187</v>
      </c>
      <c r="Q764" s="4" t="s">
        <v>4701</v>
      </c>
    </row>
    <row r="765" spans="1:17" ht="42.5" customHeight="1">
      <c r="A765" s="174">
        <v>187</v>
      </c>
      <c r="B765" s="40" t="s">
        <v>4715</v>
      </c>
      <c r="C765" s="11" t="s">
        <v>4716</v>
      </c>
      <c r="D765" s="3" t="s">
        <v>2398</v>
      </c>
      <c r="E765" s="3" t="s">
        <v>2400</v>
      </c>
      <c r="F765" s="3" t="s">
        <v>2276</v>
      </c>
      <c r="G765" s="3" t="s">
        <v>4718</v>
      </c>
      <c r="H765" s="3" t="s">
        <v>4717</v>
      </c>
      <c r="I765" s="21">
        <v>14.3130237</v>
      </c>
      <c r="J765" s="21">
        <v>33.456600700000003</v>
      </c>
      <c r="K765" s="21" t="s">
        <v>2276</v>
      </c>
      <c r="L765" s="3">
        <v>2000</v>
      </c>
      <c r="M765" s="3">
        <v>2007</v>
      </c>
      <c r="N765" s="21" t="s">
        <v>2276</v>
      </c>
      <c r="O765" s="3" t="s">
        <v>67</v>
      </c>
      <c r="P765" s="5" t="s">
        <v>5187</v>
      </c>
      <c r="Q765" s="3" t="s">
        <v>4719</v>
      </c>
    </row>
    <row r="766" spans="1:17" ht="43" customHeight="1">
      <c r="A766" s="174">
        <v>187</v>
      </c>
      <c r="B766" s="40" t="s">
        <v>4720</v>
      </c>
      <c r="C766" s="11" t="s">
        <v>4721</v>
      </c>
      <c r="D766" s="3" t="s">
        <v>2398</v>
      </c>
      <c r="E766" s="3" t="s">
        <v>2399</v>
      </c>
      <c r="F766" s="3" t="s">
        <v>2276</v>
      </c>
      <c r="G766" s="3" t="s">
        <v>4722</v>
      </c>
      <c r="H766" s="3" t="s">
        <v>4717</v>
      </c>
      <c r="I766" s="21">
        <v>13.26074</v>
      </c>
      <c r="J766" s="21">
        <v>32.8455297</v>
      </c>
      <c r="K766" s="21" t="s">
        <v>2276</v>
      </c>
      <c r="L766" s="3">
        <v>2000</v>
      </c>
      <c r="M766" s="3">
        <v>2007</v>
      </c>
      <c r="N766" s="21" t="s">
        <v>2276</v>
      </c>
      <c r="O766" s="3" t="s">
        <v>67</v>
      </c>
      <c r="P766" s="5" t="s">
        <v>5187</v>
      </c>
      <c r="Q766" s="3" t="s">
        <v>4719</v>
      </c>
    </row>
    <row r="767" spans="1:17" ht="39.5" customHeight="1">
      <c r="A767" s="174">
        <v>188</v>
      </c>
      <c r="B767" s="40" t="s">
        <v>4737</v>
      </c>
      <c r="C767" s="11" t="s">
        <v>4734</v>
      </c>
      <c r="D767" s="3" t="s">
        <v>2398</v>
      </c>
      <c r="E767" s="3" t="s">
        <v>2399</v>
      </c>
      <c r="F767" s="11" t="s">
        <v>4736</v>
      </c>
      <c r="G767" s="3" t="s">
        <v>2276</v>
      </c>
      <c r="H767" s="11" t="s">
        <v>4733</v>
      </c>
      <c r="I767" s="21">
        <v>37</v>
      </c>
      <c r="J767" s="21">
        <v>32.75</v>
      </c>
      <c r="K767" s="21" t="s">
        <v>2276</v>
      </c>
      <c r="L767" s="11">
        <v>2015</v>
      </c>
      <c r="M767" s="11">
        <v>2015</v>
      </c>
      <c r="N767" s="21" t="s">
        <v>2276</v>
      </c>
      <c r="O767" s="3" t="s">
        <v>67</v>
      </c>
      <c r="P767" s="5" t="s">
        <v>5187</v>
      </c>
      <c r="Q767" s="3" t="s">
        <v>4719</v>
      </c>
    </row>
    <row r="768" spans="1:17" ht="39.5" customHeight="1">
      <c r="A768" s="174">
        <v>188</v>
      </c>
      <c r="B768" s="40" t="s">
        <v>4737</v>
      </c>
      <c r="C768" s="11" t="s">
        <v>4735</v>
      </c>
      <c r="D768" s="3" t="s">
        <v>2398</v>
      </c>
      <c r="E768" s="3" t="s">
        <v>2399</v>
      </c>
      <c r="F768" s="11" t="s">
        <v>4736</v>
      </c>
      <c r="G768" s="3" t="s">
        <v>2276</v>
      </c>
      <c r="H768" s="11" t="s">
        <v>4733</v>
      </c>
      <c r="I768" s="21">
        <v>37.158519300000002</v>
      </c>
      <c r="J768" s="21">
        <v>31.889355299999998</v>
      </c>
      <c r="K768" s="21" t="s">
        <v>2276</v>
      </c>
      <c r="L768" s="11">
        <v>2015</v>
      </c>
      <c r="M768" s="11">
        <v>2015</v>
      </c>
      <c r="N768" s="21" t="s">
        <v>2276</v>
      </c>
      <c r="O768" s="3" t="s">
        <v>67</v>
      </c>
      <c r="P768" s="5" t="s">
        <v>5187</v>
      </c>
      <c r="Q768" s="3" t="s">
        <v>4719</v>
      </c>
    </row>
    <row r="769" spans="1:17" s="125" customFormat="1" ht="49.5" customHeight="1">
      <c r="A769" s="174">
        <v>189</v>
      </c>
      <c r="B769" s="40" t="s">
        <v>4743</v>
      </c>
      <c r="C769" s="11" t="s">
        <v>4742</v>
      </c>
      <c r="D769" s="3" t="s">
        <v>2398</v>
      </c>
      <c r="E769" s="3" t="s">
        <v>2400</v>
      </c>
      <c r="F769" s="11" t="s">
        <v>4744</v>
      </c>
      <c r="G769" s="11" t="s">
        <v>4573</v>
      </c>
      <c r="H769" s="11" t="s">
        <v>3770</v>
      </c>
      <c r="I769" s="21">
        <v>-27.901354300000001</v>
      </c>
      <c r="J769" s="21">
        <v>32.256438199999998</v>
      </c>
      <c r="K769" s="21">
        <v>900</v>
      </c>
      <c r="L769" s="3">
        <v>2000</v>
      </c>
      <c r="M769" s="3">
        <v>2000</v>
      </c>
      <c r="N769" s="21" t="s">
        <v>2276</v>
      </c>
      <c r="O769" s="3" t="s">
        <v>67</v>
      </c>
      <c r="P769" s="5" t="s">
        <v>5187</v>
      </c>
      <c r="Q769" s="3" t="s">
        <v>4719</v>
      </c>
    </row>
    <row r="770" spans="1:17" s="125" customFormat="1" ht="49.5" customHeight="1">
      <c r="A770" s="174">
        <v>189</v>
      </c>
      <c r="B770" s="40" t="s">
        <v>4743</v>
      </c>
      <c r="C770" s="11" t="s">
        <v>4747</v>
      </c>
      <c r="D770" s="3" t="s">
        <v>2398</v>
      </c>
      <c r="E770" s="3" t="s">
        <v>2400</v>
      </c>
      <c r="F770" s="11" t="s">
        <v>4745</v>
      </c>
      <c r="G770" s="11" t="s">
        <v>4573</v>
      </c>
      <c r="H770" s="11" t="s">
        <v>3770</v>
      </c>
      <c r="I770" s="21">
        <v>-27.901354300000001</v>
      </c>
      <c r="J770" s="21">
        <v>32.256438199999998</v>
      </c>
      <c r="K770" s="21" t="s">
        <v>2276</v>
      </c>
      <c r="L770" s="3">
        <v>2000</v>
      </c>
      <c r="M770" s="3">
        <v>2000</v>
      </c>
      <c r="N770" s="21">
        <v>151</v>
      </c>
      <c r="O770" s="3" t="s">
        <v>67</v>
      </c>
      <c r="P770" s="5" t="s">
        <v>5187</v>
      </c>
      <c r="Q770" s="3" t="s">
        <v>4719</v>
      </c>
    </row>
    <row r="771" spans="1:17" s="125" customFormat="1" ht="49.5" customHeight="1">
      <c r="A771" s="174">
        <v>189</v>
      </c>
      <c r="B771" s="40" t="s">
        <v>4743</v>
      </c>
      <c r="C771" s="11" t="s">
        <v>4748</v>
      </c>
      <c r="D771" s="3" t="s">
        <v>2398</v>
      </c>
      <c r="E771" s="3" t="s">
        <v>2400</v>
      </c>
      <c r="F771" s="11" t="s">
        <v>4746</v>
      </c>
      <c r="G771" s="11" t="s">
        <v>4573</v>
      </c>
      <c r="H771" s="11" t="s">
        <v>3770</v>
      </c>
      <c r="I771" s="21">
        <v>-27.901354300000001</v>
      </c>
      <c r="J771" s="21">
        <v>32.256438199999998</v>
      </c>
      <c r="K771" s="21" t="s">
        <v>2276</v>
      </c>
      <c r="L771" s="3">
        <v>2000</v>
      </c>
      <c r="M771" s="3">
        <v>2000</v>
      </c>
      <c r="N771" s="21">
        <v>1</v>
      </c>
      <c r="O771" s="3" t="s">
        <v>67</v>
      </c>
      <c r="P771" s="5" t="s">
        <v>5187</v>
      </c>
      <c r="Q771" s="4" t="s">
        <v>4767</v>
      </c>
    </row>
    <row r="772" spans="1:17" ht="42" customHeight="1">
      <c r="A772" s="174">
        <v>190</v>
      </c>
      <c r="B772" s="40" t="s">
        <v>4768</v>
      </c>
      <c r="C772" s="3" t="s">
        <v>4773</v>
      </c>
      <c r="D772" s="3" t="s">
        <v>2398</v>
      </c>
      <c r="E772" s="3" t="s">
        <v>2399</v>
      </c>
      <c r="F772" s="11" t="s">
        <v>4772</v>
      </c>
      <c r="G772" s="11" t="s">
        <v>4573</v>
      </c>
      <c r="H772" s="11" t="s">
        <v>3770</v>
      </c>
      <c r="I772" s="21">
        <v>-28.042000000000002</v>
      </c>
      <c r="J772" s="21">
        <v>32.041960000000003</v>
      </c>
      <c r="K772" s="21">
        <v>25</v>
      </c>
      <c r="L772" s="3">
        <v>1955</v>
      </c>
      <c r="M772" s="3">
        <v>2000</v>
      </c>
      <c r="N772" s="21" t="s">
        <v>2276</v>
      </c>
      <c r="O772" s="3" t="s">
        <v>67</v>
      </c>
      <c r="P772" s="5" t="s">
        <v>5187</v>
      </c>
      <c r="Q772" s="3"/>
    </row>
    <row r="773" spans="1:17" ht="39" customHeight="1">
      <c r="A773" s="174">
        <v>191</v>
      </c>
      <c r="B773" s="40" t="s">
        <v>4776</v>
      </c>
      <c r="C773" s="11" t="s">
        <v>4777</v>
      </c>
      <c r="D773" s="3" t="s">
        <v>2398</v>
      </c>
      <c r="E773" s="3" t="s">
        <v>2637</v>
      </c>
      <c r="F773" s="3" t="s">
        <v>4779</v>
      </c>
      <c r="G773" s="3" t="s">
        <v>4778</v>
      </c>
      <c r="H773" s="3" t="s">
        <v>1951</v>
      </c>
      <c r="I773" s="21">
        <v>0.93876939999999998</v>
      </c>
      <c r="J773" s="21">
        <v>36.035071299999998</v>
      </c>
      <c r="K773" s="21">
        <v>436</v>
      </c>
      <c r="L773" s="98">
        <v>2014</v>
      </c>
      <c r="M773" s="3">
        <v>2015</v>
      </c>
      <c r="N773" s="21">
        <v>27</v>
      </c>
      <c r="O773" s="3" t="s">
        <v>67</v>
      </c>
      <c r="P773" s="5" t="s">
        <v>5187</v>
      </c>
      <c r="Q773" s="3"/>
    </row>
    <row r="774" spans="1:17" ht="66.5" customHeight="1">
      <c r="A774" s="174">
        <v>191</v>
      </c>
      <c r="B774" s="40" t="s">
        <v>4776</v>
      </c>
      <c r="C774" s="11" t="s">
        <v>4781</v>
      </c>
      <c r="D774" s="3" t="s">
        <v>2398</v>
      </c>
      <c r="E774" s="3" t="s">
        <v>2637</v>
      </c>
      <c r="F774" s="3" t="s">
        <v>4779</v>
      </c>
      <c r="G774" s="3" t="s">
        <v>4778</v>
      </c>
      <c r="H774" s="3" t="s">
        <v>1951</v>
      </c>
      <c r="I774" s="21">
        <v>0.93876939999999998</v>
      </c>
      <c r="J774" s="21">
        <v>36.035071299999998</v>
      </c>
      <c r="K774" s="21">
        <v>436</v>
      </c>
      <c r="L774" s="98">
        <v>1975</v>
      </c>
      <c r="M774" s="3">
        <v>1990</v>
      </c>
      <c r="N774" s="21" t="s">
        <v>2276</v>
      </c>
      <c r="O774" s="3" t="s">
        <v>67</v>
      </c>
      <c r="P774" s="5" t="s">
        <v>5187</v>
      </c>
      <c r="Q774" s="19" t="s">
        <v>4782</v>
      </c>
    </row>
    <row r="775" spans="1:17" ht="72.5" customHeight="1">
      <c r="A775" s="174">
        <v>192</v>
      </c>
      <c r="B775" s="40" t="s">
        <v>4790</v>
      </c>
      <c r="C775" s="11" t="s">
        <v>4791</v>
      </c>
      <c r="D775" s="3" t="s">
        <v>2398</v>
      </c>
      <c r="E775" s="3" t="s">
        <v>2422</v>
      </c>
      <c r="F775" s="3" t="s">
        <v>4792</v>
      </c>
      <c r="G775" s="3" t="s">
        <v>4778</v>
      </c>
      <c r="H775" s="3" t="s">
        <v>1951</v>
      </c>
      <c r="I775" s="21">
        <v>0.93876939999999998</v>
      </c>
      <c r="J775" s="21">
        <v>36.035071299999998</v>
      </c>
      <c r="K775" s="21" t="s">
        <v>2276</v>
      </c>
      <c r="L775" s="98">
        <v>1950</v>
      </c>
      <c r="M775" s="3">
        <v>2000</v>
      </c>
      <c r="N775" s="21" t="s">
        <v>2276</v>
      </c>
      <c r="O775" s="3" t="s">
        <v>67</v>
      </c>
      <c r="P775" s="5" t="s">
        <v>5187</v>
      </c>
      <c r="Q775" s="19" t="s">
        <v>4782</v>
      </c>
    </row>
    <row r="776" spans="1:17" ht="58" customHeight="1">
      <c r="A776" s="174">
        <v>192</v>
      </c>
      <c r="B776" s="40" t="s">
        <v>4790</v>
      </c>
      <c r="C776" s="11" t="s">
        <v>4793</v>
      </c>
      <c r="D776" s="3" t="s">
        <v>2398</v>
      </c>
      <c r="E776" s="3" t="s">
        <v>2422</v>
      </c>
      <c r="F776" s="3" t="s">
        <v>4792</v>
      </c>
      <c r="G776" s="3" t="s">
        <v>4778</v>
      </c>
      <c r="H776" s="3" t="s">
        <v>1951</v>
      </c>
      <c r="I776" s="21">
        <v>0.71382299999999999</v>
      </c>
      <c r="J776" s="21">
        <v>36.003399799999997</v>
      </c>
      <c r="K776" s="21" t="s">
        <v>2276</v>
      </c>
      <c r="L776" s="97">
        <v>2000</v>
      </c>
      <c r="M776" s="11">
        <v>2015</v>
      </c>
      <c r="N776" s="21" t="s">
        <v>2276</v>
      </c>
      <c r="O776" s="3" t="s">
        <v>67</v>
      </c>
      <c r="P776" s="5" t="s">
        <v>5187</v>
      </c>
      <c r="Q776" s="3"/>
    </row>
    <row r="777" spans="1:17" ht="43" customHeight="1">
      <c r="A777" s="174">
        <v>193</v>
      </c>
      <c r="B777" s="40" t="s">
        <v>4798</v>
      </c>
      <c r="C777" s="11" t="s">
        <v>4799</v>
      </c>
      <c r="D777" s="11" t="s">
        <v>2398</v>
      </c>
      <c r="E777" s="3" t="s">
        <v>2422</v>
      </c>
      <c r="F777" s="3" t="s">
        <v>4801</v>
      </c>
      <c r="G777" s="3" t="s">
        <v>2276</v>
      </c>
      <c r="H777" s="3" t="s">
        <v>4032</v>
      </c>
      <c r="I777" s="21">
        <v>48</v>
      </c>
      <c r="J777" s="21">
        <v>107.5</v>
      </c>
      <c r="K777" s="21">
        <v>8735</v>
      </c>
      <c r="L777" s="98">
        <v>1924</v>
      </c>
      <c r="M777" s="3">
        <v>1990</v>
      </c>
      <c r="N777" s="21" t="s">
        <v>2276</v>
      </c>
      <c r="O777" s="3" t="s">
        <v>67</v>
      </c>
      <c r="P777" s="5" t="s">
        <v>5187</v>
      </c>
      <c r="Q777" s="4" t="s">
        <v>4800</v>
      </c>
    </row>
    <row r="778" spans="1:17" ht="40" customHeight="1">
      <c r="A778" s="174">
        <v>193</v>
      </c>
      <c r="B778" s="40" t="s">
        <v>4798</v>
      </c>
      <c r="C778" s="11" t="s">
        <v>4802</v>
      </c>
      <c r="D778" s="11" t="s">
        <v>2398</v>
      </c>
      <c r="E778" s="3" t="s">
        <v>2422</v>
      </c>
      <c r="F778" s="3" t="s">
        <v>4801</v>
      </c>
      <c r="G778" s="3" t="s">
        <v>2276</v>
      </c>
      <c r="H778" s="3" t="s">
        <v>4032</v>
      </c>
      <c r="I778" s="21">
        <v>48</v>
      </c>
      <c r="J778" s="21">
        <v>107.5</v>
      </c>
      <c r="K778" s="21">
        <v>8735</v>
      </c>
      <c r="L778" s="97">
        <v>1990</v>
      </c>
      <c r="M778" s="11">
        <v>2009</v>
      </c>
      <c r="N778" s="21">
        <f>1221000/K778</f>
        <v>139.78248425872926</v>
      </c>
      <c r="O778" s="3" t="s">
        <v>67</v>
      </c>
      <c r="P778" s="5" t="s">
        <v>5187</v>
      </c>
      <c r="Q778" s="4" t="s">
        <v>4800</v>
      </c>
    </row>
    <row r="779" spans="1:17" ht="45" customHeight="1">
      <c r="A779" s="174">
        <v>193</v>
      </c>
      <c r="B779" s="40" t="s">
        <v>4798</v>
      </c>
      <c r="C779" s="11" t="s">
        <v>4803</v>
      </c>
      <c r="D779" s="11" t="s">
        <v>2398</v>
      </c>
      <c r="E779" s="3" t="s">
        <v>2399</v>
      </c>
      <c r="F779" s="64" t="s">
        <v>4806</v>
      </c>
      <c r="G779" s="3" t="s">
        <v>4809</v>
      </c>
      <c r="H779" s="3" t="s">
        <v>4032</v>
      </c>
      <c r="I779" s="21">
        <v>48</v>
      </c>
      <c r="J779" s="21">
        <v>107</v>
      </c>
      <c r="K779" s="21">
        <v>2</v>
      </c>
      <c r="L779" s="97">
        <v>1990</v>
      </c>
      <c r="M779" s="11">
        <v>2009</v>
      </c>
      <c r="N779" s="21" t="s">
        <v>2276</v>
      </c>
      <c r="O779" s="3" t="s">
        <v>67</v>
      </c>
      <c r="P779" s="5" t="s">
        <v>5187</v>
      </c>
      <c r="Q779" s="3" t="s">
        <v>2214</v>
      </c>
    </row>
    <row r="780" spans="1:17" ht="45" customHeight="1">
      <c r="A780" s="174">
        <v>193</v>
      </c>
      <c r="B780" s="40" t="s">
        <v>4798</v>
      </c>
      <c r="C780" s="11" t="s">
        <v>4804</v>
      </c>
      <c r="D780" s="11" t="s">
        <v>2398</v>
      </c>
      <c r="E780" s="3" t="s">
        <v>2399</v>
      </c>
      <c r="F780" s="64" t="s">
        <v>4807</v>
      </c>
      <c r="G780" s="3" t="s">
        <v>2276</v>
      </c>
      <c r="H780" s="3" t="s">
        <v>4032</v>
      </c>
      <c r="I780" s="21">
        <v>48</v>
      </c>
      <c r="J780" s="21">
        <v>107.5</v>
      </c>
      <c r="K780" s="21">
        <v>2</v>
      </c>
      <c r="L780" s="97">
        <v>1990</v>
      </c>
      <c r="M780" s="11">
        <v>2009</v>
      </c>
      <c r="N780" s="21" t="s">
        <v>2276</v>
      </c>
      <c r="O780" s="3" t="s">
        <v>67</v>
      </c>
      <c r="P780" s="5" t="s">
        <v>5187</v>
      </c>
      <c r="Q780" s="3" t="s">
        <v>2214</v>
      </c>
    </row>
    <row r="781" spans="1:17" ht="45" customHeight="1">
      <c r="A781" s="174">
        <v>193</v>
      </c>
      <c r="B781" s="40" t="s">
        <v>4798</v>
      </c>
      <c r="C781" s="11" t="s">
        <v>4805</v>
      </c>
      <c r="D781" s="11" t="s">
        <v>2398</v>
      </c>
      <c r="E781" s="3" t="s">
        <v>2399</v>
      </c>
      <c r="F781" s="64" t="s">
        <v>4808</v>
      </c>
      <c r="G781" s="3" t="s">
        <v>2276</v>
      </c>
      <c r="H781" s="3" t="s">
        <v>4032</v>
      </c>
      <c r="I781" s="21">
        <v>48.2</v>
      </c>
      <c r="J781" s="21">
        <v>108</v>
      </c>
      <c r="K781" s="21">
        <v>3.6</v>
      </c>
      <c r="L781" s="97">
        <v>1990</v>
      </c>
      <c r="M781" s="11">
        <v>2009</v>
      </c>
      <c r="N781" s="21" t="s">
        <v>2276</v>
      </c>
      <c r="O781" s="3" t="s">
        <v>67</v>
      </c>
      <c r="P781" s="5" t="s">
        <v>5187</v>
      </c>
      <c r="Q781" s="3" t="s">
        <v>2214</v>
      </c>
    </row>
    <row r="782" spans="1:17" ht="51" customHeight="1">
      <c r="A782" s="174">
        <v>194</v>
      </c>
      <c r="B782" s="40" t="s">
        <v>4841</v>
      </c>
      <c r="C782" s="11" t="s">
        <v>4833</v>
      </c>
      <c r="D782" s="11" t="s">
        <v>2398</v>
      </c>
      <c r="E782" s="11" t="s">
        <v>2399</v>
      </c>
      <c r="F782" s="3" t="s">
        <v>2276</v>
      </c>
      <c r="G782" s="3" t="s">
        <v>4316</v>
      </c>
      <c r="H782" s="3" t="s">
        <v>4314</v>
      </c>
      <c r="I782" s="21">
        <v>37.328295199999999</v>
      </c>
      <c r="J782" s="21">
        <v>-4.5042868</v>
      </c>
      <c r="K782" s="21">
        <f>6000/100</f>
        <v>60</v>
      </c>
      <c r="L782" s="3">
        <v>2010</v>
      </c>
      <c r="M782" s="3">
        <v>2018</v>
      </c>
      <c r="N782" s="21" t="s">
        <v>2276</v>
      </c>
      <c r="O782" s="3" t="s">
        <v>67</v>
      </c>
      <c r="P782" s="5" t="s">
        <v>5187</v>
      </c>
      <c r="Q782" s="4" t="s">
        <v>4842</v>
      </c>
    </row>
    <row r="783" spans="1:17" ht="55" customHeight="1">
      <c r="A783" s="174">
        <v>195</v>
      </c>
      <c r="B783" s="57" t="s">
        <v>4849</v>
      </c>
      <c r="C783" s="11" t="s">
        <v>4848</v>
      </c>
      <c r="D783" s="11" t="s">
        <v>2398</v>
      </c>
      <c r="E783" s="11" t="s">
        <v>4847</v>
      </c>
      <c r="F783" s="3" t="s">
        <v>2276</v>
      </c>
      <c r="G783" s="23" t="s">
        <v>4316</v>
      </c>
      <c r="H783" s="23" t="s">
        <v>4314</v>
      </c>
      <c r="I783" s="21">
        <f>AVERAGE(I784:I807)</f>
        <v>-4.3734684538849988</v>
      </c>
      <c r="J783" s="21">
        <f>AVERAGE(J784:J807)</f>
        <v>37.298506191515123</v>
      </c>
      <c r="K783" s="79">
        <f>1549</f>
        <v>1549</v>
      </c>
      <c r="L783" s="23">
        <v>1988</v>
      </c>
      <c r="M783" s="11">
        <v>2000</v>
      </c>
      <c r="N783" s="77" t="s">
        <v>2276</v>
      </c>
      <c r="O783" s="11" t="s">
        <v>67</v>
      </c>
      <c r="P783" s="5" t="s">
        <v>5187</v>
      </c>
      <c r="Q783" s="19" t="s">
        <v>4888</v>
      </c>
    </row>
    <row r="784" spans="1:17" ht="55" customHeight="1">
      <c r="A784" s="174">
        <v>195</v>
      </c>
      <c r="B784" s="57" t="s">
        <v>4849</v>
      </c>
      <c r="C784" s="11" t="s">
        <v>4850</v>
      </c>
      <c r="D784" s="11" t="s">
        <v>2398</v>
      </c>
      <c r="E784" s="11" t="s">
        <v>4847</v>
      </c>
      <c r="F784" s="182" t="s">
        <v>4874</v>
      </c>
      <c r="G784" s="23" t="s">
        <v>4316</v>
      </c>
      <c r="H784" s="23" t="s">
        <v>4314</v>
      </c>
      <c r="I784" s="21">
        <v>-2.1917559999999998</v>
      </c>
      <c r="J784" s="21">
        <v>36.722192</v>
      </c>
      <c r="K784" s="183">
        <f>45663/100</f>
        <v>456.63</v>
      </c>
      <c r="L784" s="23">
        <v>1988</v>
      </c>
      <c r="M784" s="11">
        <v>2000</v>
      </c>
      <c r="N784" s="77" t="s">
        <v>2276</v>
      </c>
      <c r="O784" s="11" t="s">
        <v>67</v>
      </c>
      <c r="P784" s="5" t="s">
        <v>5187</v>
      </c>
      <c r="Q784" s="19"/>
    </row>
    <row r="785" spans="1:17" ht="55" customHeight="1">
      <c r="A785" s="174">
        <v>195</v>
      </c>
      <c r="B785" s="57" t="s">
        <v>4849</v>
      </c>
      <c r="C785" s="11" t="s">
        <v>4851</v>
      </c>
      <c r="D785" s="11" t="s">
        <v>2398</v>
      </c>
      <c r="E785" s="11" t="s">
        <v>4847</v>
      </c>
      <c r="F785" s="182" t="s">
        <v>4875</v>
      </c>
      <c r="G785" s="23" t="s">
        <v>4316</v>
      </c>
      <c r="H785" s="23" t="s">
        <v>4314</v>
      </c>
      <c r="I785" s="21">
        <v>-2.0469151000000001</v>
      </c>
      <c r="J785" s="21">
        <v>37.769821</v>
      </c>
      <c r="K785" s="79">
        <f>22670/100</f>
        <v>226.7</v>
      </c>
      <c r="L785" s="23">
        <v>1988</v>
      </c>
      <c r="M785" s="11">
        <v>2000</v>
      </c>
      <c r="N785" s="77" t="s">
        <v>2276</v>
      </c>
      <c r="O785" s="11" t="s">
        <v>67</v>
      </c>
      <c r="P785" s="5" t="s">
        <v>5187</v>
      </c>
      <c r="Q785" s="19"/>
    </row>
    <row r="786" spans="1:17" ht="55" customHeight="1">
      <c r="A786" s="174">
        <v>195</v>
      </c>
      <c r="B786" s="57" t="s">
        <v>4849</v>
      </c>
      <c r="C786" s="11" t="s">
        <v>4852</v>
      </c>
      <c r="D786" s="11" t="s">
        <v>2398</v>
      </c>
      <c r="E786" s="11" t="s">
        <v>4847</v>
      </c>
      <c r="F786" s="23" t="s">
        <v>4876</v>
      </c>
      <c r="G786" s="23" t="s">
        <v>4316</v>
      </c>
      <c r="H786" s="23" t="s">
        <v>4314</v>
      </c>
      <c r="I786" s="21">
        <v>-5.3672516000000003</v>
      </c>
      <c r="J786" s="21">
        <v>36.759118000000001</v>
      </c>
      <c r="K786" s="79">
        <f>51695/100</f>
        <v>516.95000000000005</v>
      </c>
      <c r="L786" s="23">
        <v>1988</v>
      </c>
      <c r="M786" s="11">
        <v>2000</v>
      </c>
      <c r="N786" s="77" t="s">
        <v>2276</v>
      </c>
      <c r="O786" s="11" t="s">
        <v>67</v>
      </c>
      <c r="P786" s="5" t="s">
        <v>5187</v>
      </c>
      <c r="Q786" s="19"/>
    </row>
    <row r="787" spans="1:17" ht="55" customHeight="1">
      <c r="A787" s="174">
        <v>195</v>
      </c>
      <c r="B787" s="57" t="s">
        <v>4849</v>
      </c>
      <c r="C787" s="11" t="s">
        <v>4853</v>
      </c>
      <c r="D787" s="11" t="s">
        <v>2398</v>
      </c>
      <c r="E787" s="11" t="s">
        <v>4847</v>
      </c>
      <c r="F787" s="23" t="s">
        <v>4877</v>
      </c>
      <c r="G787" s="23" t="s">
        <v>4316</v>
      </c>
      <c r="H787" s="23" t="s">
        <v>4314</v>
      </c>
      <c r="I787" s="21">
        <v>-6.1727332932400003</v>
      </c>
      <c r="J787" s="21">
        <v>36.418017296363203</v>
      </c>
      <c r="K787" s="79">
        <f>10522/100</f>
        <v>105.22</v>
      </c>
      <c r="L787" s="23">
        <v>1988</v>
      </c>
      <c r="M787" s="11">
        <v>2000</v>
      </c>
      <c r="N787" s="77" t="s">
        <v>2276</v>
      </c>
      <c r="O787" s="11" t="s">
        <v>67</v>
      </c>
      <c r="P787" s="5" t="s">
        <v>5187</v>
      </c>
      <c r="Q787" s="19"/>
    </row>
    <row r="788" spans="1:17" ht="55" customHeight="1">
      <c r="A788" s="174">
        <v>195</v>
      </c>
      <c r="B788" s="57" t="s">
        <v>4849</v>
      </c>
      <c r="C788" s="11" t="s">
        <v>4854</v>
      </c>
      <c r="D788" s="11" t="s">
        <v>2398</v>
      </c>
      <c r="E788" s="11" t="s">
        <v>4847</v>
      </c>
      <c r="F788" s="23" t="s">
        <v>4878</v>
      </c>
      <c r="G788" s="23" t="s">
        <v>4316</v>
      </c>
      <c r="H788" s="23" t="s">
        <v>4314</v>
      </c>
      <c r="I788" s="21">
        <v>-5.6037464999999997</v>
      </c>
      <c r="J788" s="21">
        <v>36.3485941</v>
      </c>
      <c r="K788" s="79">
        <f>167767/100</f>
        <v>1677.67</v>
      </c>
      <c r="L788" s="23">
        <v>1988</v>
      </c>
      <c r="M788" s="11">
        <v>2000</v>
      </c>
      <c r="N788" s="77" t="s">
        <v>2276</v>
      </c>
      <c r="O788" s="11" t="s">
        <v>67</v>
      </c>
      <c r="P788" s="5" t="s">
        <v>5187</v>
      </c>
      <c r="Q788" s="19"/>
    </row>
    <row r="789" spans="1:17" ht="55" customHeight="1">
      <c r="A789" s="174">
        <v>195</v>
      </c>
      <c r="B789" s="57" t="s">
        <v>4849</v>
      </c>
      <c r="C789" s="11" t="s">
        <v>4855</v>
      </c>
      <c r="D789" s="11" t="s">
        <v>2398</v>
      </c>
      <c r="E789" s="11" t="s">
        <v>4847</v>
      </c>
      <c r="F789" s="23" t="s">
        <v>4879</v>
      </c>
      <c r="G789" s="23" t="s">
        <v>4316</v>
      </c>
      <c r="H789" s="23" t="s">
        <v>4314</v>
      </c>
      <c r="I789" s="21">
        <v>-5.9487895999999996</v>
      </c>
      <c r="J789" s="21">
        <v>36.186901400000004</v>
      </c>
      <c r="K789" s="79">
        <f>4863/100</f>
        <v>48.63</v>
      </c>
      <c r="L789" s="23">
        <v>1988</v>
      </c>
      <c r="M789" s="11">
        <v>2000</v>
      </c>
      <c r="N789" s="77" t="s">
        <v>2276</v>
      </c>
      <c r="O789" s="11" t="s">
        <v>67</v>
      </c>
      <c r="P789" s="5" t="s">
        <v>5187</v>
      </c>
      <c r="Q789" s="19"/>
    </row>
    <row r="790" spans="1:17" ht="55" customHeight="1">
      <c r="A790" s="174">
        <v>195</v>
      </c>
      <c r="B790" s="57" t="s">
        <v>4849</v>
      </c>
      <c r="C790" s="11" t="s">
        <v>4856</v>
      </c>
      <c r="D790" s="11" t="s">
        <v>2398</v>
      </c>
      <c r="E790" s="11" t="s">
        <v>4847</v>
      </c>
      <c r="F790" s="23" t="s">
        <v>4880</v>
      </c>
      <c r="G790" s="23" t="s">
        <v>4316</v>
      </c>
      <c r="H790" s="23" t="s">
        <v>4314</v>
      </c>
      <c r="I790" s="21">
        <v>-5.5894766999999996</v>
      </c>
      <c r="J790" s="21">
        <v>36.013178799999999</v>
      </c>
      <c r="K790" s="79">
        <f>18931/100</f>
        <v>189.31</v>
      </c>
      <c r="L790" s="23">
        <v>1988</v>
      </c>
      <c r="M790" s="11">
        <v>2000</v>
      </c>
      <c r="N790" s="77" t="s">
        <v>2276</v>
      </c>
      <c r="O790" s="11" t="s">
        <v>67</v>
      </c>
      <c r="P790" s="5" t="s">
        <v>5187</v>
      </c>
      <c r="Q790" s="19"/>
    </row>
    <row r="791" spans="1:17" ht="55" customHeight="1">
      <c r="A791" s="174">
        <v>195</v>
      </c>
      <c r="B791" s="57" t="s">
        <v>4849</v>
      </c>
      <c r="C791" s="11" t="s">
        <v>4857</v>
      </c>
      <c r="D791" s="11" t="s">
        <v>2398</v>
      </c>
      <c r="E791" s="11" t="s">
        <v>4847</v>
      </c>
      <c r="F791" s="11" t="s">
        <v>4881</v>
      </c>
      <c r="G791" s="11" t="s">
        <v>4316</v>
      </c>
      <c r="H791" s="11" t="s">
        <v>4314</v>
      </c>
      <c r="I791" s="21">
        <v>-4.2739966999999996</v>
      </c>
      <c r="J791" s="21">
        <v>38.198005999999999</v>
      </c>
      <c r="K791" s="77">
        <f>38449/100</f>
        <v>384.49</v>
      </c>
      <c r="L791" s="11">
        <v>1988</v>
      </c>
      <c r="M791" s="11">
        <v>2000</v>
      </c>
      <c r="N791" s="77" t="s">
        <v>2276</v>
      </c>
      <c r="O791" s="11" t="s">
        <v>67</v>
      </c>
      <c r="P791" s="5" t="s">
        <v>5187</v>
      </c>
      <c r="Q791" s="19"/>
    </row>
    <row r="792" spans="1:17" ht="55" customHeight="1">
      <c r="A792" s="174">
        <v>195</v>
      </c>
      <c r="B792" s="57" t="s">
        <v>4849</v>
      </c>
      <c r="C792" s="11" t="s">
        <v>4858</v>
      </c>
      <c r="D792" s="11" t="s">
        <v>2398</v>
      </c>
      <c r="E792" s="11" t="s">
        <v>4847</v>
      </c>
      <c r="F792" s="11" t="s">
        <v>4882</v>
      </c>
      <c r="G792" s="11" t="s">
        <v>4316</v>
      </c>
      <c r="H792" s="11" t="s">
        <v>4314</v>
      </c>
      <c r="I792" s="21">
        <v>-5.2688879999999996</v>
      </c>
      <c r="J792" s="21">
        <v>37.9029746</v>
      </c>
      <c r="K792" s="77">
        <f>60042/100</f>
        <v>600.41999999999996</v>
      </c>
      <c r="L792" s="11">
        <v>1988</v>
      </c>
      <c r="M792" s="11">
        <v>2000</v>
      </c>
      <c r="N792" s="77" t="s">
        <v>2276</v>
      </c>
      <c r="O792" s="11" t="s">
        <v>67</v>
      </c>
      <c r="P792" s="5" t="s">
        <v>5187</v>
      </c>
      <c r="Q792" s="19"/>
    </row>
    <row r="793" spans="1:17" ht="55" customHeight="1">
      <c r="A793" s="174">
        <v>195</v>
      </c>
      <c r="B793" s="57" t="s">
        <v>4849</v>
      </c>
      <c r="C793" s="11" t="s">
        <v>4859</v>
      </c>
      <c r="D793" s="11" t="s">
        <v>2398</v>
      </c>
      <c r="E793" s="11" t="s">
        <v>4847</v>
      </c>
      <c r="F793" s="11" t="s">
        <v>4883</v>
      </c>
      <c r="G793" s="11" t="s">
        <v>4316</v>
      </c>
      <c r="H793" s="11" t="s">
        <v>4314</v>
      </c>
      <c r="I793" s="21">
        <v>-4.3359635000000001</v>
      </c>
      <c r="J793" s="21">
        <v>37.452826100000003</v>
      </c>
      <c r="K793" s="77">
        <f>32056/100</f>
        <v>320.56</v>
      </c>
      <c r="L793" s="11">
        <v>1988</v>
      </c>
      <c r="M793" s="11">
        <v>2000</v>
      </c>
      <c r="N793" s="77" t="s">
        <v>2276</v>
      </c>
      <c r="O793" s="11" t="s">
        <v>67</v>
      </c>
      <c r="P793" s="5" t="s">
        <v>5187</v>
      </c>
      <c r="Q793" s="19"/>
    </row>
    <row r="794" spans="1:17" ht="55" customHeight="1">
      <c r="A794" s="174">
        <v>195</v>
      </c>
      <c r="B794" s="57" t="s">
        <v>4849</v>
      </c>
      <c r="C794" s="11" t="s">
        <v>4860</v>
      </c>
      <c r="D794" s="11" t="s">
        <v>2398</v>
      </c>
      <c r="E794" s="11" t="s">
        <v>4847</v>
      </c>
      <c r="F794" s="11" t="s">
        <v>4884</v>
      </c>
      <c r="G794" s="11" t="s">
        <v>4316</v>
      </c>
      <c r="H794" s="11" t="s">
        <v>4314</v>
      </c>
      <c r="I794" s="21">
        <v>-3.1620577999999999</v>
      </c>
      <c r="J794" s="21">
        <v>37.092430700000001</v>
      </c>
      <c r="K794" s="77">
        <f>86208/100</f>
        <v>862.08</v>
      </c>
      <c r="L794" s="11">
        <v>1988</v>
      </c>
      <c r="M794" s="11">
        <v>2000</v>
      </c>
      <c r="N794" s="77" t="s">
        <v>2276</v>
      </c>
      <c r="O794" s="11" t="s">
        <v>67</v>
      </c>
      <c r="P794" s="5" t="s">
        <v>5187</v>
      </c>
      <c r="Q794" s="19"/>
    </row>
    <row r="795" spans="1:17" ht="55" customHeight="1">
      <c r="A795" s="174">
        <v>195</v>
      </c>
      <c r="B795" s="57" t="s">
        <v>4849</v>
      </c>
      <c r="C795" s="11" t="s">
        <v>4861</v>
      </c>
      <c r="D795" s="11" t="s">
        <v>2398</v>
      </c>
      <c r="E795" s="11" t="s">
        <v>4847</v>
      </c>
      <c r="F795" s="11" t="s">
        <v>4885</v>
      </c>
      <c r="G795" s="11" t="s">
        <v>4316</v>
      </c>
      <c r="H795" s="11" t="s">
        <v>4314</v>
      </c>
      <c r="I795" s="21">
        <v>-2.7488888999999999</v>
      </c>
      <c r="J795" s="21">
        <v>37.252222199999999</v>
      </c>
      <c r="K795" s="77">
        <f>53649/100</f>
        <v>536.49</v>
      </c>
      <c r="L795" s="11">
        <v>1988</v>
      </c>
      <c r="M795" s="11">
        <v>2000</v>
      </c>
      <c r="N795" s="77" t="s">
        <v>2276</v>
      </c>
      <c r="O795" s="11" t="s">
        <v>67</v>
      </c>
      <c r="P795" s="5" t="s">
        <v>5187</v>
      </c>
      <c r="Q795" s="19"/>
    </row>
    <row r="796" spans="1:17" ht="55" customHeight="1">
      <c r="A796" s="174">
        <v>195</v>
      </c>
      <c r="B796" s="57" t="s">
        <v>4849</v>
      </c>
      <c r="C796" s="11" t="s">
        <v>4862</v>
      </c>
      <c r="D796" s="11" t="s">
        <v>2398</v>
      </c>
      <c r="E796" s="11" t="s">
        <v>4847</v>
      </c>
      <c r="F796" s="11" t="s">
        <v>4886</v>
      </c>
      <c r="G796" s="11" t="s">
        <v>4316</v>
      </c>
      <c r="H796" s="11" t="s">
        <v>4314</v>
      </c>
      <c r="I796" s="21">
        <v>-2.7580700999999999</v>
      </c>
      <c r="J796" s="21">
        <v>37.882684699999999</v>
      </c>
      <c r="K796" s="77">
        <f>12300/100</f>
        <v>123</v>
      </c>
      <c r="L796" s="11">
        <v>1988</v>
      </c>
      <c r="M796" s="11">
        <v>2000</v>
      </c>
      <c r="N796" s="77" t="s">
        <v>2276</v>
      </c>
      <c r="O796" s="11" t="s">
        <v>67</v>
      </c>
      <c r="P796" s="5" t="s">
        <v>5187</v>
      </c>
      <c r="Q796" s="19"/>
    </row>
    <row r="797" spans="1:17" ht="55" customHeight="1">
      <c r="A797" s="174">
        <v>195</v>
      </c>
      <c r="B797" s="57" t="s">
        <v>4849</v>
      </c>
      <c r="C797" s="11" t="s">
        <v>4863</v>
      </c>
      <c r="D797" s="11" t="s">
        <v>2398</v>
      </c>
      <c r="E797" s="11" t="s">
        <v>4847</v>
      </c>
      <c r="F797" s="11" t="s">
        <v>4887</v>
      </c>
      <c r="G797" s="11" t="s">
        <v>4316</v>
      </c>
      <c r="H797" s="11" t="s">
        <v>4314</v>
      </c>
      <c r="I797" s="21">
        <v>-3.4884496</v>
      </c>
      <c r="J797" s="21">
        <v>37.253073399999998</v>
      </c>
      <c r="K797" s="77">
        <f>12128/100</f>
        <v>121.28</v>
      </c>
      <c r="L797" s="11">
        <v>1988</v>
      </c>
      <c r="M797" s="11">
        <v>2000</v>
      </c>
      <c r="N797" s="77" t="s">
        <v>2276</v>
      </c>
      <c r="O797" s="11" t="s">
        <v>67</v>
      </c>
      <c r="P797" s="5" t="s">
        <v>5187</v>
      </c>
      <c r="Q797" s="19"/>
    </row>
    <row r="798" spans="1:17" ht="55" customHeight="1">
      <c r="A798" s="174">
        <v>195</v>
      </c>
      <c r="B798" s="57" t="s">
        <v>4849</v>
      </c>
      <c r="C798" s="11" t="s">
        <v>4864</v>
      </c>
      <c r="D798" s="11" t="s">
        <v>2398</v>
      </c>
      <c r="E798" s="11" t="s">
        <v>4847</v>
      </c>
      <c r="F798" s="11" t="s">
        <v>4889</v>
      </c>
      <c r="G798" s="11" t="s">
        <v>4316</v>
      </c>
      <c r="H798" s="11" t="s">
        <v>4314</v>
      </c>
      <c r="I798" s="21">
        <v>-6.4344466999999996</v>
      </c>
      <c r="J798" s="21">
        <v>37.0427289</v>
      </c>
      <c r="K798" s="77">
        <v>1300</v>
      </c>
      <c r="L798" s="11">
        <v>1988</v>
      </c>
      <c r="M798" s="11">
        <v>2000</v>
      </c>
      <c r="N798" s="77" t="s">
        <v>2276</v>
      </c>
      <c r="O798" s="11" t="s">
        <v>67</v>
      </c>
      <c r="P798" s="5" t="s">
        <v>5187</v>
      </c>
      <c r="Q798" s="19"/>
    </row>
    <row r="799" spans="1:17" ht="55" customHeight="1">
      <c r="A799" s="174">
        <v>195</v>
      </c>
      <c r="B799" s="57" t="s">
        <v>4849</v>
      </c>
      <c r="C799" s="11" t="s">
        <v>4865</v>
      </c>
      <c r="D799" s="11" t="s">
        <v>2398</v>
      </c>
      <c r="E799" s="11" t="s">
        <v>4847</v>
      </c>
      <c r="F799" s="11" t="s">
        <v>4890</v>
      </c>
      <c r="G799" s="11" t="s">
        <v>4316</v>
      </c>
      <c r="H799" s="11" t="s">
        <v>4314</v>
      </c>
      <c r="I799" s="21">
        <v>-6.8333332999999996</v>
      </c>
      <c r="J799" s="21">
        <v>37.933333300000001</v>
      </c>
      <c r="K799" s="77">
        <f>184000/100</f>
        <v>1840</v>
      </c>
      <c r="L799" s="11">
        <v>1988</v>
      </c>
      <c r="M799" s="11">
        <v>2000</v>
      </c>
      <c r="N799" s="77" t="s">
        <v>2276</v>
      </c>
      <c r="O799" s="11" t="s">
        <v>67</v>
      </c>
      <c r="P799" s="5" t="s">
        <v>5187</v>
      </c>
      <c r="Q799" s="19"/>
    </row>
    <row r="800" spans="1:17" ht="55" customHeight="1">
      <c r="A800" s="174">
        <v>195</v>
      </c>
      <c r="B800" s="57" t="s">
        <v>4849</v>
      </c>
      <c r="C800" s="11" t="s">
        <v>4866</v>
      </c>
      <c r="D800" s="11" t="s">
        <v>2398</v>
      </c>
      <c r="E800" s="11" t="s">
        <v>4847</v>
      </c>
      <c r="F800" s="11" t="s">
        <v>4891</v>
      </c>
      <c r="G800" s="11" t="s">
        <v>4316</v>
      </c>
      <c r="H800" s="11" t="s">
        <v>4314</v>
      </c>
      <c r="I800" s="21">
        <v>-3.561026</v>
      </c>
      <c r="J800" s="21">
        <v>38.410043199999997</v>
      </c>
      <c r="K800" s="77">
        <f>7649/100</f>
        <v>76.489999999999995</v>
      </c>
      <c r="L800" s="11">
        <v>1988</v>
      </c>
      <c r="M800" s="11">
        <v>2000</v>
      </c>
      <c r="N800" s="77" t="s">
        <v>2276</v>
      </c>
      <c r="O800" s="11" t="s">
        <v>67</v>
      </c>
      <c r="P800" s="5" t="s">
        <v>5187</v>
      </c>
      <c r="Q800" s="19"/>
    </row>
    <row r="801" spans="1:17" ht="55" customHeight="1">
      <c r="A801" s="174">
        <v>195</v>
      </c>
      <c r="B801" s="57" t="s">
        <v>4849</v>
      </c>
      <c r="C801" s="11" t="s">
        <v>4867</v>
      </c>
      <c r="D801" s="11" t="s">
        <v>2398</v>
      </c>
      <c r="E801" s="11" t="s">
        <v>4847</v>
      </c>
      <c r="F801" s="11" t="s">
        <v>4892</v>
      </c>
      <c r="G801" s="11" t="s">
        <v>4316</v>
      </c>
      <c r="H801" s="11" t="s">
        <v>4314</v>
      </c>
      <c r="I801" s="21">
        <v>-4.0286780000000002</v>
      </c>
      <c r="J801" s="21">
        <v>38.2897569</v>
      </c>
      <c r="K801" s="77">
        <f>74774/100</f>
        <v>747.74</v>
      </c>
      <c r="L801" s="11">
        <v>1988</v>
      </c>
      <c r="M801" s="11">
        <v>2000</v>
      </c>
      <c r="N801" s="77" t="s">
        <v>2276</v>
      </c>
      <c r="O801" s="11" t="s">
        <v>67</v>
      </c>
      <c r="P801" s="5" t="s">
        <v>5187</v>
      </c>
      <c r="Q801" s="19"/>
    </row>
    <row r="802" spans="1:17" ht="55" customHeight="1">
      <c r="A802" s="174">
        <v>195</v>
      </c>
      <c r="B802" s="57" t="s">
        <v>4849</v>
      </c>
      <c r="C802" s="11" t="s">
        <v>4868</v>
      </c>
      <c r="D802" s="11" t="s">
        <v>2398</v>
      </c>
      <c r="E802" s="11" t="s">
        <v>4847</v>
      </c>
      <c r="F802" s="19" t="s">
        <v>4893</v>
      </c>
      <c r="G802" s="11" t="s">
        <v>4316</v>
      </c>
      <c r="H802" s="11" t="s">
        <v>4314</v>
      </c>
      <c r="I802" s="21">
        <v>-2.7381671999999999</v>
      </c>
      <c r="J802" s="21">
        <v>38.158175999999997</v>
      </c>
      <c r="K802" s="77">
        <f>209920/100</f>
        <v>2099.1999999999998</v>
      </c>
      <c r="L802" s="11">
        <v>1988</v>
      </c>
      <c r="M802" s="11">
        <v>2000</v>
      </c>
      <c r="N802" s="77" t="s">
        <v>2276</v>
      </c>
      <c r="O802" s="11" t="s">
        <v>67</v>
      </c>
      <c r="P802" s="5" t="s">
        <v>5187</v>
      </c>
      <c r="Q802" s="19"/>
    </row>
    <row r="803" spans="1:17" ht="55" customHeight="1">
      <c r="A803" s="174">
        <v>195</v>
      </c>
      <c r="B803" s="57" t="s">
        <v>4849</v>
      </c>
      <c r="C803" s="11" t="s">
        <v>4869</v>
      </c>
      <c r="D803" s="11" t="s">
        <v>2398</v>
      </c>
      <c r="E803" s="11" t="s">
        <v>4847</v>
      </c>
      <c r="F803" s="11" t="s">
        <v>4894</v>
      </c>
      <c r="G803" s="11" t="s">
        <v>4316</v>
      </c>
      <c r="H803" s="11" t="s">
        <v>4314</v>
      </c>
      <c r="I803" s="21">
        <v>-3.4291667000000001</v>
      </c>
      <c r="J803" s="21">
        <v>37.745833300000001</v>
      </c>
      <c r="K803" s="77">
        <f>19000/100</f>
        <v>190</v>
      </c>
      <c r="L803" s="11">
        <v>1988</v>
      </c>
      <c r="M803" s="11">
        <v>2000</v>
      </c>
      <c r="N803" s="77" t="s">
        <v>2276</v>
      </c>
      <c r="O803" s="11" t="s">
        <v>67</v>
      </c>
      <c r="P803" s="5" t="s">
        <v>5187</v>
      </c>
      <c r="Q803" s="19"/>
    </row>
    <row r="804" spans="1:17" ht="55" customHeight="1">
      <c r="A804" s="174">
        <v>195</v>
      </c>
      <c r="B804" s="57" t="s">
        <v>4849</v>
      </c>
      <c r="C804" s="11" t="s">
        <v>4870</v>
      </c>
      <c r="D804" s="11" t="s">
        <v>2398</v>
      </c>
      <c r="E804" s="11" t="s">
        <v>4847</v>
      </c>
      <c r="F804" s="11" t="s">
        <v>4895</v>
      </c>
      <c r="G804" s="11" t="s">
        <v>4316</v>
      </c>
      <c r="H804" s="11" t="s">
        <v>4314</v>
      </c>
      <c r="I804" s="21">
        <v>-4.3667907000000001</v>
      </c>
      <c r="J804" s="21">
        <v>36.841895800000003</v>
      </c>
      <c r="K804" s="77">
        <f>4996/100</f>
        <v>49.96</v>
      </c>
      <c r="L804" s="11">
        <v>1988</v>
      </c>
      <c r="M804" s="11">
        <v>2000</v>
      </c>
      <c r="N804" s="77" t="s">
        <v>2276</v>
      </c>
      <c r="O804" s="11" t="s">
        <v>67</v>
      </c>
      <c r="P804" s="5" t="s">
        <v>5187</v>
      </c>
      <c r="Q804" s="19"/>
    </row>
    <row r="805" spans="1:17" ht="55" customHeight="1">
      <c r="A805" s="174">
        <v>195</v>
      </c>
      <c r="B805" s="57" t="s">
        <v>4849</v>
      </c>
      <c r="C805" s="11" t="s">
        <v>4871</v>
      </c>
      <c r="D805" s="11" t="s">
        <v>2398</v>
      </c>
      <c r="E805" s="11" t="s">
        <v>4847</v>
      </c>
      <c r="F805" s="19" t="s">
        <v>4896</v>
      </c>
      <c r="G805" s="11" t="s">
        <v>4316</v>
      </c>
      <c r="H805" s="11" t="s">
        <v>4314</v>
      </c>
      <c r="I805" s="21">
        <v>-3.8652695000000001</v>
      </c>
      <c r="J805" s="21">
        <v>36.847572800000002</v>
      </c>
      <c r="K805" s="77">
        <f>40663/100</f>
        <v>406.63</v>
      </c>
      <c r="L805" s="11">
        <v>1988</v>
      </c>
      <c r="M805" s="11">
        <v>2000</v>
      </c>
      <c r="N805" s="77" t="s">
        <v>2276</v>
      </c>
      <c r="O805" s="11" t="s">
        <v>67</v>
      </c>
      <c r="P805" s="5" t="s">
        <v>5187</v>
      </c>
      <c r="Q805" s="19"/>
    </row>
    <row r="806" spans="1:17" ht="55" customHeight="1">
      <c r="A806" s="174">
        <v>195</v>
      </c>
      <c r="B806" s="57" t="s">
        <v>4849</v>
      </c>
      <c r="C806" s="11" t="s">
        <v>4872</v>
      </c>
      <c r="D806" s="11" t="s">
        <v>2398</v>
      </c>
      <c r="E806" s="11" t="s">
        <v>4847</v>
      </c>
      <c r="F806" s="11" t="s">
        <v>4897</v>
      </c>
      <c r="G806" s="11" t="s">
        <v>4316</v>
      </c>
      <c r="H806" s="11" t="s">
        <v>4314</v>
      </c>
      <c r="I806" s="21">
        <v>-4.9350928999999999</v>
      </c>
      <c r="J806" s="21">
        <v>36.722982799999997</v>
      </c>
      <c r="K806" s="77">
        <f>18530/100</f>
        <v>185.3</v>
      </c>
      <c r="L806" s="11">
        <v>1988</v>
      </c>
      <c r="M806" s="11">
        <v>2000</v>
      </c>
      <c r="N806" s="77" t="s">
        <v>2276</v>
      </c>
      <c r="O806" s="11" t="s">
        <v>67</v>
      </c>
      <c r="P806" s="5" t="s">
        <v>5187</v>
      </c>
      <c r="Q806" s="19"/>
    </row>
    <row r="807" spans="1:17" ht="55" customHeight="1">
      <c r="A807" s="174">
        <v>195</v>
      </c>
      <c r="B807" s="57" t="s">
        <v>4849</v>
      </c>
      <c r="C807" s="11" t="s">
        <v>4873</v>
      </c>
      <c r="D807" s="11" t="s">
        <v>2398</v>
      </c>
      <c r="E807" s="11" t="s">
        <v>4847</v>
      </c>
      <c r="F807" s="11" t="s">
        <v>4898</v>
      </c>
      <c r="G807" s="11" t="s">
        <v>4316</v>
      </c>
      <c r="H807" s="11" t="s">
        <v>4314</v>
      </c>
      <c r="I807" s="21">
        <v>-5.8142885</v>
      </c>
      <c r="J807" s="21">
        <v>37.919785300000001</v>
      </c>
      <c r="K807" s="77">
        <f>177484/100</f>
        <v>1774.84</v>
      </c>
      <c r="L807" s="11">
        <v>1988</v>
      </c>
      <c r="M807" s="11">
        <v>2000</v>
      </c>
      <c r="N807" s="77" t="s">
        <v>2276</v>
      </c>
      <c r="O807" s="11" t="s">
        <v>67</v>
      </c>
      <c r="P807" s="5" t="s">
        <v>5187</v>
      </c>
      <c r="Q807" s="19"/>
    </row>
    <row r="808" spans="1:17" ht="43.5" customHeight="1">
      <c r="A808" s="174">
        <v>196</v>
      </c>
      <c r="B808" s="40" t="s">
        <v>4924</v>
      </c>
      <c r="C808" s="11" t="s">
        <v>4925</v>
      </c>
      <c r="D808" s="11" t="s">
        <v>2398</v>
      </c>
      <c r="E808" s="11" t="s">
        <v>2399</v>
      </c>
      <c r="F808" s="3" t="s">
        <v>4928</v>
      </c>
      <c r="G808" s="3" t="s">
        <v>4927</v>
      </c>
      <c r="H808" s="3" t="s">
        <v>4926</v>
      </c>
      <c r="I808" s="21">
        <v>31.64686</v>
      </c>
      <c r="J808" s="21">
        <v>-6.4636088000000003</v>
      </c>
      <c r="K808" s="21" t="s">
        <v>2276</v>
      </c>
      <c r="L808" s="3">
        <v>2004</v>
      </c>
      <c r="M808" s="3">
        <v>2009</v>
      </c>
      <c r="N808" s="21" t="s">
        <v>2276</v>
      </c>
      <c r="O808" s="3" t="s">
        <v>2641</v>
      </c>
      <c r="P808" s="5" t="s">
        <v>5187</v>
      </c>
      <c r="Q808" s="3" t="s">
        <v>4930</v>
      </c>
    </row>
    <row r="809" spans="1:17" ht="41.5" customHeight="1">
      <c r="A809" s="174">
        <v>196</v>
      </c>
      <c r="B809" s="40" t="s">
        <v>4924</v>
      </c>
      <c r="C809" s="11" t="s">
        <v>4929</v>
      </c>
      <c r="D809" s="11" t="s">
        <v>2398</v>
      </c>
      <c r="E809" s="11" t="s">
        <v>2399</v>
      </c>
      <c r="F809" s="3" t="s">
        <v>4932</v>
      </c>
      <c r="G809" s="3" t="s">
        <v>4931</v>
      </c>
      <c r="H809" s="3" t="s">
        <v>4926</v>
      </c>
      <c r="I809" s="21">
        <v>31.213474099999999</v>
      </c>
      <c r="J809" s="21">
        <v>-9.5471030999999993</v>
      </c>
      <c r="K809" s="21" t="s">
        <v>2276</v>
      </c>
      <c r="L809" s="3">
        <v>2004</v>
      </c>
      <c r="M809" s="3">
        <v>2009</v>
      </c>
      <c r="N809" s="21" t="s">
        <v>2276</v>
      </c>
      <c r="O809" s="3" t="s">
        <v>2641</v>
      </c>
      <c r="P809" s="5" t="s">
        <v>5187</v>
      </c>
      <c r="Q809" s="3" t="s">
        <v>4930</v>
      </c>
    </row>
    <row r="810" spans="1:17" ht="39" customHeight="1">
      <c r="A810" s="174">
        <v>197</v>
      </c>
      <c r="B810" s="40" t="s">
        <v>4958</v>
      </c>
      <c r="C810" s="11" t="s">
        <v>4939</v>
      </c>
      <c r="D810" s="11" t="s">
        <v>2398</v>
      </c>
      <c r="E810" s="11" t="s">
        <v>4847</v>
      </c>
      <c r="F810" s="3" t="s">
        <v>2276</v>
      </c>
      <c r="G810" s="3" t="s">
        <v>4941</v>
      </c>
      <c r="H810" s="3" t="s">
        <v>4942</v>
      </c>
      <c r="I810" s="21">
        <v>40.061622800000002</v>
      </c>
      <c r="J810" s="21">
        <v>8.9789212000000003</v>
      </c>
      <c r="K810" s="21">
        <f>2346169/100</f>
        <v>23461.69</v>
      </c>
      <c r="L810" s="11">
        <v>2000</v>
      </c>
      <c r="M810" s="11">
        <v>2004</v>
      </c>
      <c r="N810" s="21" t="s">
        <v>2276</v>
      </c>
      <c r="O810" s="11" t="s">
        <v>67</v>
      </c>
      <c r="P810" s="5" t="s">
        <v>5187</v>
      </c>
      <c r="Q810" s="3" t="s">
        <v>4940</v>
      </c>
    </row>
    <row r="811" spans="1:17" ht="31.5" customHeight="1">
      <c r="A811" s="174">
        <v>198</v>
      </c>
      <c r="B811" s="40" t="s">
        <v>4959</v>
      </c>
      <c r="C811" s="11" t="s">
        <v>4960</v>
      </c>
      <c r="D811" s="3" t="s">
        <v>2633</v>
      </c>
      <c r="E811" s="3" t="s">
        <v>2636</v>
      </c>
      <c r="F811" s="3" t="s">
        <v>2276</v>
      </c>
      <c r="G811" s="3" t="s">
        <v>4961</v>
      </c>
      <c r="H811" s="3" t="s">
        <v>1950</v>
      </c>
      <c r="I811" s="21">
        <v>7.5135350000000001</v>
      </c>
      <c r="J811" s="21">
        <v>44.339283000000002</v>
      </c>
      <c r="K811" s="21" t="s">
        <v>2276</v>
      </c>
      <c r="L811" s="3">
        <v>2002</v>
      </c>
      <c r="M811" s="3">
        <v>2009</v>
      </c>
      <c r="N811" s="21" t="s">
        <v>2276</v>
      </c>
      <c r="O811" s="11" t="s">
        <v>67</v>
      </c>
      <c r="P811" s="5" t="s">
        <v>5187</v>
      </c>
      <c r="Q811" s="3"/>
    </row>
    <row r="812" spans="1:17" ht="36.5" customHeight="1">
      <c r="A812" s="174">
        <v>198</v>
      </c>
      <c r="B812" s="40" t="s">
        <v>4959</v>
      </c>
      <c r="C812" s="11" t="s">
        <v>4964</v>
      </c>
      <c r="D812" s="3" t="s">
        <v>2633</v>
      </c>
      <c r="E812" s="3" t="s">
        <v>2636</v>
      </c>
      <c r="F812" s="3" t="s">
        <v>2276</v>
      </c>
      <c r="G812" s="3" t="s">
        <v>4965</v>
      </c>
      <c r="H812" s="3" t="s">
        <v>1950</v>
      </c>
      <c r="I812" s="21">
        <v>4.8210772999999998</v>
      </c>
      <c r="J812" s="21">
        <v>39.848957800000001</v>
      </c>
      <c r="K812" s="21" t="s">
        <v>2276</v>
      </c>
      <c r="L812" s="3">
        <v>2002</v>
      </c>
      <c r="M812" s="3">
        <v>2009</v>
      </c>
      <c r="N812" s="21" t="s">
        <v>2276</v>
      </c>
      <c r="O812" s="11" t="s">
        <v>67</v>
      </c>
      <c r="P812" s="5" t="s">
        <v>5187</v>
      </c>
      <c r="Q812" s="3" t="s">
        <v>4663</v>
      </c>
    </row>
    <row r="813" spans="1:17" ht="41.5" customHeight="1">
      <c r="A813" s="174">
        <v>198</v>
      </c>
      <c r="B813" s="40" t="s">
        <v>4959</v>
      </c>
      <c r="C813" s="11" t="s">
        <v>4970</v>
      </c>
      <c r="D813" s="3" t="s">
        <v>2633</v>
      </c>
      <c r="E813" s="3" t="s">
        <v>2636</v>
      </c>
      <c r="F813" s="3" t="s">
        <v>2276</v>
      </c>
      <c r="G813" s="11" t="s">
        <v>4969</v>
      </c>
      <c r="H813" s="11" t="s">
        <v>3576</v>
      </c>
      <c r="I813" s="21">
        <v>2.8156618999999998</v>
      </c>
      <c r="J813" s="21">
        <v>34.278856599999997</v>
      </c>
      <c r="K813" s="21" t="s">
        <v>2276</v>
      </c>
      <c r="L813" s="3">
        <v>2001</v>
      </c>
      <c r="M813" s="3">
        <v>2011</v>
      </c>
      <c r="N813" s="21" t="s">
        <v>2276</v>
      </c>
      <c r="O813" s="11" t="s">
        <v>67</v>
      </c>
      <c r="P813" s="5" t="s">
        <v>5187</v>
      </c>
      <c r="Q813" s="3"/>
    </row>
    <row r="814" spans="1:17" ht="40.5" customHeight="1">
      <c r="A814" s="174">
        <v>198</v>
      </c>
      <c r="B814" s="40" t="s">
        <v>4959</v>
      </c>
      <c r="C814" s="11" t="s">
        <v>4972</v>
      </c>
      <c r="D814" s="3" t="s">
        <v>2633</v>
      </c>
      <c r="E814" s="3" t="s">
        <v>2636</v>
      </c>
      <c r="F814" s="3" t="s">
        <v>2276</v>
      </c>
      <c r="G814" s="3" t="s">
        <v>4974</v>
      </c>
      <c r="H814" s="11" t="s">
        <v>4973</v>
      </c>
      <c r="I814" s="21">
        <v>9.2034134000000005</v>
      </c>
      <c r="J814" s="21">
        <v>29.936733499999999</v>
      </c>
      <c r="K814" s="21" t="s">
        <v>2276</v>
      </c>
      <c r="L814" s="11">
        <v>2002</v>
      </c>
      <c r="M814" s="11">
        <v>2013</v>
      </c>
      <c r="N814" s="21" t="s">
        <v>2276</v>
      </c>
      <c r="O814" s="11" t="s">
        <v>67</v>
      </c>
      <c r="P814" s="5" t="s">
        <v>5187</v>
      </c>
      <c r="Q814" s="3"/>
    </row>
    <row r="815" spans="1:17" ht="42" customHeight="1">
      <c r="A815" s="174">
        <v>198</v>
      </c>
      <c r="B815" s="40" t="s">
        <v>4959</v>
      </c>
      <c r="C815" s="11" t="s">
        <v>4976</v>
      </c>
      <c r="D815" s="3" t="s">
        <v>2633</v>
      </c>
      <c r="E815" s="3" t="s">
        <v>2636</v>
      </c>
      <c r="F815" s="3" t="s">
        <v>2276</v>
      </c>
      <c r="G815" s="3" t="s">
        <v>4974</v>
      </c>
      <c r="H815" s="11" t="s">
        <v>4973</v>
      </c>
      <c r="I815" s="21">
        <v>10.6282593</v>
      </c>
      <c r="J815" s="21">
        <v>41.107728299999998</v>
      </c>
      <c r="K815" s="21" t="s">
        <v>2276</v>
      </c>
      <c r="L815" s="11">
        <v>2002</v>
      </c>
      <c r="M815" s="11">
        <v>2013</v>
      </c>
      <c r="N815" s="21" t="s">
        <v>2276</v>
      </c>
      <c r="O815" s="11" t="s">
        <v>67</v>
      </c>
      <c r="P815" s="5" t="s">
        <v>5187</v>
      </c>
      <c r="Q815" s="3"/>
    </row>
    <row r="816" spans="1:17" ht="48.5" customHeight="1">
      <c r="A816" s="174">
        <v>199</v>
      </c>
      <c r="B816" s="40" t="s">
        <v>4979</v>
      </c>
      <c r="C816" s="11" t="s">
        <v>4977</v>
      </c>
      <c r="D816" s="3" t="s">
        <v>2398</v>
      </c>
      <c r="E816" s="3" t="s">
        <v>2422</v>
      </c>
      <c r="F816" s="11" t="s">
        <v>4981</v>
      </c>
      <c r="G816" s="11" t="s">
        <v>4980</v>
      </c>
      <c r="H816" s="11" t="s">
        <v>1948</v>
      </c>
      <c r="I816" s="21">
        <v>-25.25</v>
      </c>
      <c r="J816" s="21">
        <v>21.75</v>
      </c>
      <c r="K816" s="21" t="s">
        <v>2276</v>
      </c>
      <c r="L816" s="3">
        <v>1976</v>
      </c>
      <c r="M816" s="168">
        <v>2004</v>
      </c>
      <c r="N816" s="21" t="s">
        <v>2276</v>
      </c>
      <c r="O816" s="11" t="s">
        <v>67</v>
      </c>
      <c r="P816" s="5" t="s">
        <v>5187</v>
      </c>
      <c r="Q816" s="4" t="s">
        <v>4982</v>
      </c>
    </row>
    <row r="817" spans="1:17" ht="43" customHeight="1">
      <c r="A817" s="174">
        <v>200</v>
      </c>
      <c r="B817" s="41" t="s">
        <v>4993</v>
      </c>
      <c r="C817" s="11" t="s">
        <v>4994</v>
      </c>
      <c r="D817" s="3" t="s">
        <v>2416</v>
      </c>
      <c r="E817" s="3" t="s">
        <v>2399</v>
      </c>
      <c r="F817" s="64" t="s">
        <v>4995</v>
      </c>
      <c r="G817" s="3" t="s">
        <v>2276</v>
      </c>
      <c r="H817" s="11" t="s">
        <v>3718</v>
      </c>
      <c r="I817" s="21">
        <v>-20.514149499999998</v>
      </c>
      <c r="J817" s="21">
        <v>20</v>
      </c>
      <c r="K817" s="21" t="s">
        <v>2276</v>
      </c>
      <c r="L817" s="11">
        <v>1994</v>
      </c>
      <c r="M817" s="11">
        <v>1994</v>
      </c>
      <c r="N817" s="21" t="s">
        <v>2276</v>
      </c>
      <c r="O817" s="11" t="s">
        <v>67</v>
      </c>
      <c r="P817" s="5" t="s">
        <v>5187</v>
      </c>
      <c r="Q817" s="4" t="s">
        <v>4996</v>
      </c>
    </row>
    <row r="818" spans="1:17" ht="35.5" customHeight="1">
      <c r="A818" s="174">
        <v>201</v>
      </c>
      <c r="B818" s="40" t="s">
        <v>5087</v>
      </c>
      <c r="C818" s="11" t="s">
        <v>5088</v>
      </c>
      <c r="D818" s="3" t="s">
        <v>2398</v>
      </c>
      <c r="E818" s="3" t="s">
        <v>2399</v>
      </c>
      <c r="F818" s="3" t="s">
        <v>5089</v>
      </c>
      <c r="G818" s="3" t="s">
        <v>5090</v>
      </c>
      <c r="H818" s="11" t="s">
        <v>5091</v>
      </c>
      <c r="I818" s="21">
        <f>66+37/69</f>
        <v>66.536231884057969</v>
      </c>
      <c r="J818" s="21">
        <f>19+50/60</f>
        <v>19.833333333333332</v>
      </c>
      <c r="K818" s="21">
        <v>19334</v>
      </c>
      <c r="L818" s="11">
        <v>2018</v>
      </c>
      <c r="M818" s="11">
        <v>2018</v>
      </c>
      <c r="N818" s="21" t="s">
        <v>2276</v>
      </c>
      <c r="O818" s="11" t="s">
        <v>67</v>
      </c>
      <c r="P818" s="11" t="s">
        <v>5188</v>
      </c>
      <c r="Q818" s="4" t="s">
        <v>5092</v>
      </c>
    </row>
    <row r="819" spans="1:17" ht="43.5" customHeight="1">
      <c r="A819" s="174">
        <v>202</v>
      </c>
      <c r="B819" s="40" t="s">
        <v>5099</v>
      </c>
      <c r="C819" s="11" t="s">
        <v>5100</v>
      </c>
      <c r="D819" s="3" t="s">
        <v>2398</v>
      </c>
      <c r="E819" s="3" t="s">
        <v>2399</v>
      </c>
      <c r="F819" s="3" t="s">
        <v>2276</v>
      </c>
      <c r="G819" s="11" t="s">
        <v>5101</v>
      </c>
      <c r="H819" s="11" t="s">
        <v>1952</v>
      </c>
      <c r="I819" s="21">
        <v>7.8402092000000003</v>
      </c>
      <c r="J819" s="21">
        <v>3.9292001000000001</v>
      </c>
      <c r="K819" s="21">
        <v>28454</v>
      </c>
      <c r="L819" s="11">
        <v>2014</v>
      </c>
      <c r="M819" s="11">
        <v>2014</v>
      </c>
      <c r="N819" s="21" t="s">
        <v>2276</v>
      </c>
      <c r="O819" s="11" t="s">
        <v>67</v>
      </c>
      <c r="P819" s="11" t="s">
        <v>5188</v>
      </c>
      <c r="Q819" s="3"/>
    </row>
    <row r="820" spans="1:17" ht="43.5" customHeight="1">
      <c r="A820" s="174">
        <v>202</v>
      </c>
      <c r="B820" s="40" t="s">
        <v>5099</v>
      </c>
      <c r="C820" s="11" t="s">
        <v>5104</v>
      </c>
      <c r="D820" s="3" t="s">
        <v>2398</v>
      </c>
      <c r="E820" s="3" t="s">
        <v>2399</v>
      </c>
      <c r="F820" s="3" t="s">
        <v>2276</v>
      </c>
      <c r="G820" s="11" t="s">
        <v>5102</v>
      </c>
      <c r="H820" s="11" t="s">
        <v>1952</v>
      </c>
      <c r="I820" s="21">
        <v>7.538119</v>
      </c>
      <c r="J820" s="21">
        <v>4.5552811000000002</v>
      </c>
      <c r="K820" s="21">
        <v>9251</v>
      </c>
      <c r="L820" s="11">
        <v>2014</v>
      </c>
      <c r="M820" s="11">
        <v>2014</v>
      </c>
      <c r="N820" s="21" t="s">
        <v>2276</v>
      </c>
      <c r="O820" s="11" t="s">
        <v>67</v>
      </c>
      <c r="P820" s="11" t="s">
        <v>5188</v>
      </c>
      <c r="Q820" s="3"/>
    </row>
    <row r="821" spans="1:17" ht="43.5" customHeight="1">
      <c r="A821" s="174">
        <v>202</v>
      </c>
      <c r="B821" s="40" t="s">
        <v>5099</v>
      </c>
      <c r="C821" s="11" t="s">
        <v>5105</v>
      </c>
      <c r="D821" s="3" t="s">
        <v>2398</v>
      </c>
      <c r="E821" s="3" t="s">
        <v>2399</v>
      </c>
      <c r="F821" s="3" t="s">
        <v>2276</v>
      </c>
      <c r="G821" s="11" t="s">
        <v>5103</v>
      </c>
      <c r="H821" s="11" t="s">
        <v>1952</v>
      </c>
      <c r="I821" s="21">
        <v>7.1165304999999996</v>
      </c>
      <c r="J821" s="21">
        <v>3.6499621000000002</v>
      </c>
      <c r="K821" s="21">
        <v>16980</v>
      </c>
      <c r="L821" s="11">
        <v>2014</v>
      </c>
      <c r="M821" s="11">
        <v>2014</v>
      </c>
      <c r="N821" s="21" t="s">
        <v>2276</v>
      </c>
      <c r="O821" s="11" t="s">
        <v>67</v>
      </c>
      <c r="P821" s="11" t="s">
        <v>5188</v>
      </c>
      <c r="Q821" s="3"/>
    </row>
    <row r="822" spans="1:17" ht="43.5" customHeight="1">
      <c r="A822" s="174">
        <v>203</v>
      </c>
      <c r="B822" s="40" t="s">
        <v>5108</v>
      </c>
      <c r="C822" s="3" t="s">
        <v>5109</v>
      </c>
      <c r="D822" s="3" t="s">
        <v>2398</v>
      </c>
      <c r="E822" s="3" t="s">
        <v>2399</v>
      </c>
      <c r="F822" s="3" t="s">
        <v>2276</v>
      </c>
      <c r="G822" s="3" t="s">
        <v>5107</v>
      </c>
      <c r="H822" s="11" t="s">
        <v>1952</v>
      </c>
      <c r="I822" s="21">
        <v>9</v>
      </c>
      <c r="J822" s="21">
        <v>12.5</v>
      </c>
      <c r="K822" s="21">
        <v>7282.2</v>
      </c>
      <c r="L822" s="3">
        <v>2015</v>
      </c>
      <c r="M822" s="3">
        <v>2015</v>
      </c>
      <c r="N822" s="21" t="s">
        <v>2276</v>
      </c>
      <c r="O822" s="11" t="s">
        <v>67</v>
      </c>
      <c r="P822" s="11" t="s">
        <v>5188</v>
      </c>
      <c r="Q822" s="3"/>
    </row>
    <row r="823" spans="1:17" ht="43" customHeight="1">
      <c r="A823" s="174">
        <v>204</v>
      </c>
      <c r="B823" s="40" t="s">
        <v>5116</v>
      </c>
      <c r="C823" s="11" t="s">
        <v>5117</v>
      </c>
      <c r="D823" s="3" t="s">
        <v>2398</v>
      </c>
      <c r="E823" s="3" t="s">
        <v>2399</v>
      </c>
      <c r="F823" s="11" t="s">
        <v>5118</v>
      </c>
      <c r="G823" s="11" t="s">
        <v>5119</v>
      </c>
      <c r="H823" s="11" t="s">
        <v>1952</v>
      </c>
      <c r="I823" s="21">
        <f>AVERAGE(9 + 11/60, 9+39/60)</f>
        <v>9.4166666666666679</v>
      </c>
      <c r="J823" s="21">
        <f>AVERAGE(12 + 11/60, 12 + 49/60)</f>
        <v>12.5</v>
      </c>
      <c r="K823" s="21" t="s">
        <v>2276</v>
      </c>
      <c r="L823" s="11">
        <v>2016</v>
      </c>
      <c r="M823" s="11">
        <v>2016</v>
      </c>
      <c r="N823" s="21" t="s">
        <v>2276</v>
      </c>
      <c r="O823" s="11" t="s">
        <v>67</v>
      </c>
      <c r="P823" s="11" t="s">
        <v>5188</v>
      </c>
      <c r="Q823" s="3"/>
    </row>
    <row r="824" spans="1:17" ht="57" customHeight="1">
      <c r="A824" s="174">
        <v>205</v>
      </c>
      <c r="B824" s="40" t="s">
        <v>5122</v>
      </c>
      <c r="C824" s="11" t="s">
        <v>5123</v>
      </c>
      <c r="D824" s="3" t="s">
        <v>2398</v>
      </c>
      <c r="E824" s="3" t="s">
        <v>2422</v>
      </c>
      <c r="F824" s="64" t="s">
        <v>5134</v>
      </c>
      <c r="G824" s="3" t="s">
        <v>5133</v>
      </c>
      <c r="H824" s="11" t="s">
        <v>3414</v>
      </c>
      <c r="I824" s="187">
        <v>-16.347667699999999</v>
      </c>
      <c r="J824" s="21">
        <v>132.70656389999999</v>
      </c>
      <c r="K824" s="21">
        <v>26000</v>
      </c>
      <c r="L824" s="3">
        <v>1996</v>
      </c>
      <c r="M824" s="3">
        <v>2005</v>
      </c>
      <c r="N824" s="21" t="s">
        <v>2276</v>
      </c>
      <c r="O824" s="11" t="s">
        <v>67</v>
      </c>
      <c r="P824" s="11" t="s">
        <v>5188</v>
      </c>
      <c r="Q824" s="4" t="s">
        <v>5139</v>
      </c>
    </row>
    <row r="825" spans="1:17" ht="57" customHeight="1">
      <c r="A825" s="174">
        <v>205</v>
      </c>
      <c r="B825" s="40" t="s">
        <v>5122</v>
      </c>
      <c r="C825" s="11" t="s">
        <v>5124</v>
      </c>
      <c r="D825" s="3" t="s">
        <v>2398</v>
      </c>
      <c r="E825" s="3" t="s">
        <v>2422</v>
      </c>
      <c r="F825" s="64" t="s">
        <v>5135</v>
      </c>
      <c r="G825" s="3" t="s">
        <v>5133</v>
      </c>
      <c r="H825" s="11" t="s">
        <v>3414</v>
      </c>
      <c r="I825" s="21">
        <v>-15.2194482</v>
      </c>
      <c r="J825" s="21">
        <v>131.77928410000001</v>
      </c>
      <c r="K825" s="21">
        <v>28000</v>
      </c>
      <c r="L825" s="3">
        <v>1995</v>
      </c>
      <c r="M825" s="3">
        <v>2004</v>
      </c>
      <c r="N825" s="21" t="s">
        <v>2276</v>
      </c>
      <c r="O825" s="11" t="s">
        <v>67</v>
      </c>
      <c r="P825" s="11" t="s">
        <v>5188</v>
      </c>
      <c r="Q825" s="4" t="s">
        <v>5139</v>
      </c>
    </row>
    <row r="826" spans="1:17" ht="57" customHeight="1">
      <c r="A826" s="174">
        <v>205</v>
      </c>
      <c r="B826" s="40" t="s">
        <v>5122</v>
      </c>
      <c r="C826" s="11" t="s">
        <v>5125</v>
      </c>
      <c r="D826" s="3" t="s">
        <v>2398</v>
      </c>
      <c r="E826" s="3" t="s">
        <v>2422</v>
      </c>
      <c r="F826" s="64" t="s">
        <v>5136</v>
      </c>
      <c r="G826" s="3" t="s">
        <v>5133</v>
      </c>
      <c r="H826" s="11" t="s">
        <v>3414</v>
      </c>
      <c r="I826" s="21">
        <v>-13.6592447</v>
      </c>
      <c r="J826" s="21">
        <v>134.8716282</v>
      </c>
      <c r="K826" s="21">
        <v>11000</v>
      </c>
      <c r="L826" s="3">
        <v>2006</v>
      </c>
      <c r="M826" s="3">
        <v>2015</v>
      </c>
      <c r="N826" s="21" t="s">
        <v>2276</v>
      </c>
      <c r="O826" s="11" t="s">
        <v>67</v>
      </c>
      <c r="P826" s="11" t="s">
        <v>5188</v>
      </c>
      <c r="Q826" s="4" t="s">
        <v>5139</v>
      </c>
    </row>
    <row r="827" spans="1:17" ht="57" customHeight="1">
      <c r="A827" s="174">
        <v>205</v>
      </c>
      <c r="B827" s="40" t="s">
        <v>5122</v>
      </c>
      <c r="C827" s="11" t="s">
        <v>5126</v>
      </c>
      <c r="D827" s="3" t="s">
        <v>2398</v>
      </c>
      <c r="E827" s="3" t="s">
        <v>2422</v>
      </c>
      <c r="F827" s="64" t="s">
        <v>5137</v>
      </c>
      <c r="G827" s="3" t="s">
        <v>5133</v>
      </c>
      <c r="H827" s="11" t="s">
        <v>3414</v>
      </c>
      <c r="I827" s="21">
        <v>-14.2296459</v>
      </c>
      <c r="J827" s="21">
        <v>135.27392330000001</v>
      </c>
      <c r="K827" s="21">
        <v>5000</v>
      </c>
      <c r="L827" s="3">
        <v>2000</v>
      </c>
      <c r="M827" s="3">
        <v>2014</v>
      </c>
      <c r="N827" s="21" t="s">
        <v>2276</v>
      </c>
      <c r="O827" s="11" t="s">
        <v>67</v>
      </c>
      <c r="P827" s="11" t="s">
        <v>5188</v>
      </c>
      <c r="Q827" s="4" t="s">
        <v>5139</v>
      </c>
    </row>
    <row r="828" spans="1:17" ht="57" customHeight="1">
      <c r="A828" s="174">
        <v>205</v>
      </c>
      <c r="B828" s="40" t="s">
        <v>5122</v>
      </c>
      <c r="C828" s="11" t="s">
        <v>5127</v>
      </c>
      <c r="D828" s="3" t="s">
        <v>2398</v>
      </c>
      <c r="E828" s="3" t="s">
        <v>2422</v>
      </c>
      <c r="F828" s="64" t="s">
        <v>5138</v>
      </c>
      <c r="G828" s="3" t="s">
        <v>5133</v>
      </c>
      <c r="H828" s="11" t="s">
        <v>3414</v>
      </c>
      <c r="I828" s="21">
        <v>-14.658561600000001</v>
      </c>
      <c r="J828" s="21">
        <v>134.6898109</v>
      </c>
      <c r="K828" s="21">
        <v>10000</v>
      </c>
      <c r="L828" s="3">
        <v>2000</v>
      </c>
      <c r="M828" s="3">
        <v>2015</v>
      </c>
      <c r="N828" s="21" t="s">
        <v>2276</v>
      </c>
      <c r="O828" s="11" t="s">
        <v>67</v>
      </c>
      <c r="P828" s="11" t="s">
        <v>5188</v>
      </c>
      <c r="Q828" s="4" t="s">
        <v>5139</v>
      </c>
    </row>
    <row r="829" spans="1:17" ht="57" customHeight="1">
      <c r="A829" s="174">
        <v>205</v>
      </c>
      <c r="B829" s="40" t="s">
        <v>5122</v>
      </c>
      <c r="C829" s="11" t="s">
        <v>5128</v>
      </c>
      <c r="D829" s="3" t="s">
        <v>2398</v>
      </c>
      <c r="E829" s="3" t="s">
        <v>2422</v>
      </c>
      <c r="F829" s="64" t="s">
        <v>5134</v>
      </c>
      <c r="G829" s="3" t="s">
        <v>5133</v>
      </c>
      <c r="H829" s="11" t="s">
        <v>3414</v>
      </c>
      <c r="I829" s="187">
        <v>-16.347667699999999</v>
      </c>
      <c r="J829" s="21">
        <v>132.70656389999999</v>
      </c>
      <c r="K829" s="21">
        <v>26000</v>
      </c>
      <c r="L829" s="3">
        <v>2015</v>
      </c>
      <c r="M829" s="3">
        <v>2017</v>
      </c>
      <c r="N829" s="21" t="s">
        <v>2276</v>
      </c>
      <c r="O829" s="11" t="s">
        <v>67</v>
      </c>
      <c r="P829" s="11" t="s">
        <v>5188</v>
      </c>
      <c r="Q829" s="4" t="s">
        <v>5139</v>
      </c>
    </row>
    <row r="830" spans="1:17" ht="57" customHeight="1">
      <c r="A830" s="174">
        <v>205</v>
      </c>
      <c r="B830" s="40" t="s">
        <v>5122</v>
      </c>
      <c r="C830" s="11" t="s">
        <v>5129</v>
      </c>
      <c r="D830" s="3" t="s">
        <v>2398</v>
      </c>
      <c r="E830" s="3" t="s">
        <v>2422</v>
      </c>
      <c r="F830" s="64" t="s">
        <v>5135</v>
      </c>
      <c r="G830" s="3" t="s">
        <v>5133</v>
      </c>
      <c r="H830" s="11" t="s">
        <v>3414</v>
      </c>
      <c r="I830" s="21">
        <v>-15.2194482</v>
      </c>
      <c r="J830" s="21">
        <v>131.77928410000001</v>
      </c>
      <c r="K830" s="21">
        <v>28000</v>
      </c>
      <c r="L830" s="3">
        <v>2015</v>
      </c>
      <c r="M830" s="3">
        <v>2017</v>
      </c>
      <c r="N830" s="21" t="s">
        <v>2276</v>
      </c>
      <c r="O830" s="11" t="s">
        <v>67</v>
      </c>
      <c r="P830" s="11" t="s">
        <v>5188</v>
      </c>
      <c r="Q830" s="4" t="s">
        <v>5139</v>
      </c>
    </row>
    <row r="831" spans="1:17" ht="57" customHeight="1">
      <c r="A831" s="174">
        <v>205</v>
      </c>
      <c r="B831" s="40" t="s">
        <v>5122</v>
      </c>
      <c r="C831" s="11" t="s">
        <v>5130</v>
      </c>
      <c r="D831" s="3" t="s">
        <v>2398</v>
      </c>
      <c r="E831" s="3" t="s">
        <v>2422</v>
      </c>
      <c r="F831" s="64" t="s">
        <v>5136</v>
      </c>
      <c r="G831" s="3" t="s">
        <v>5133</v>
      </c>
      <c r="H831" s="11" t="s">
        <v>3414</v>
      </c>
      <c r="I831" s="21">
        <v>-13.6592447</v>
      </c>
      <c r="J831" s="21">
        <v>134.8716282</v>
      </c>
      <c r="K831" s="21">
        <v>11000</v>
      </c>
      <c r="L831" s="3">
        <v>2016</v>
      </c>
      <c r="M831" s="3">
        <v>2017</v>
      </c>
      <c r="N831" s="21" t="s">
        <v>2276</v>
      </c>
      <c r="O831" s="11" t="s">
        <v>67</v>
      </c>
      <c r="P831" s="11" t="s">
        <v>5188</v>
      </c>
      <c r="Q831" s="4" t="s">
        <v>5139</v>
      </c>
    </row>
    <row r="832" spans="1:17" ht="57" customHeight="1">
      <c r="A832" s="174">
        <v>205</v>
      </c>
      <c r="B832" s="40" t="s">
        <v>5122</v>
      </c>
      <c r="C832" s="11" t="s">
        <v>5131</v>
      </c>
      <c r="D832" s="3" t="s">
        <v>2398</v>
      </c>
      <c r="E832" s="3" t="s">
        <v>2422</v>
      </c>
      <c r="F832" s="64" t="s">
        <v>5137</v>
      </c>
      <c r="G832" s="3" t="s">
        <v>5133</v>
      </c>
      <c r="H832" s="11" t="s">
        <v>3414</v>
      </c>
      <c r="I832" s="21">
        <v>-14.2296459</v>
      </c>
      <c r="J832" s="21">
        <v>135.27392330000001</v>
      </c>
      <c r="K832" s="21">
        <v>5000</v>
      </c>
      <c r="L832" s="3">
        <v>2015</v>
      </c>
      <c r="M832" s="3">
        <v>2017</v>
      </c>
      <c r="N832" s="21" t="s">
        <v>2276</v>
      </c>
      <c r="O832" s="11" t="s">
        <v>67</v>
      </c>
      <c r="P832" s="11" t="s">
        <v>5188</v>
      </c>
      <c r="Q832" s="4" t="s">
        <v>5139</v>
      </c>
    </row>
    <row r="833" spans="1:17" ht="57" customHeight="1">
      <c r="A833" s="174">
        <v>205</v>
      </c>
      <c r="B833" s="40" t="s">
        <v>5122</v>
      </c>
      <c r="C833" s="11" t="s">
        <v>5132</v>
      </c>
      <c r="D833" s="3" t="s">
        <v>2398</v>
      </c>
      <c r="E833" s="3" t="s">
        <v>2422</v>
      </c>
      <c r="F833" s="64" t="s">
        <v>5138</v>
      </c>
      <c r="G833" s="3" t="s">
        <v>5133</v>
      </c>
      <c r="H833" s="11" t="s">
        <v>3414</v>
      </c>
      <c r="I833" s="21">
        <v>-14.658561600000001</v>
      </c>
      <c r="J833" s="21">
        <v>134.6898109</v>
      </c>
      <c r="K833" s="21">
        <v>10000</v>
      </c>
      <c r="L833" s="3">
        <v>2016</v>
      </c>
      <c r="M833" s="3">
        <v>2017</v>
      </c>
      <c r="N833" s="21" t="s">
        <v>2276</v>
      </c>
      <c r="O833" s="11" t="s">
        <v>67</v>
      </c>
      <c r="P833" s="11" t="s">
        <v>5188</v>
      </c>
      <c r="Q833" s="4" t="s">
        <v>5139</v>
      </c>
    </row>
    <row r="834" spans="1:17" ht="40" customHeight="1">
      <c r="A834" s="174">
        <v>206</v>
      </c>
      <c r="B834" s="40" t="s">
        <v>5189</v>
      </c>
      <c r="C834" s="11" t="s">
        <v>5190</v>
      </c>
      <c r="D834" s="3" t="s">
        <v>2398</v>
      </c>
      <c r="E834" s="3" t="s">
        <v>2400</v>
      </c>
      <c r="F834" s="3" t="s">
        <v>5191</v>
      </c>
      <c r="G834" s="3" t="s">
        <v>1056</v>
      </c>
      <c r="H834" s="3" t="s">
        <v>895</v>
      </c>
      <c r="I834" s="21">
        <f>-2 - 2/6</f>
        <v>-2.3333333333333335</v>
      </c>
      <c r="J834" s="21">
        <f>114 + 3/6</f>
        <v>114.5</v>
      </c>
      <c r="K834" s="21">
        <f>48191/100</f>
        <v>481.91</v>
      </c>
      <c r="L834" s="3">
        <v>2014</v>
      </c>
      <c r="M834" s="3">
        <v>2016</v>
      </c>
      <c r="N834" s="21" t="s">
        <v>2276</v>
      </c>
      <c r="O834" s="11" t="s">
        <v>67</v>
      </c>
      <c r="P834" s="11" t="s">
        <v>5188</v>
      </c>
      <c r="Q834" s="3"/>
    </row>
    <row r="835" spans="1:17" ht="38.5" customHeight="1">
      <c r="A835" s="174">
        <v>207</v>
      </c>
      <c r="B835" s="40" t="s">
        <v>5208</v>
      </c>
      <c r="C835" s="11" t="s">
        <v>5209</v>
      </c>
      <c r="D835" s="11" t="s">
        <v>2398</v>
      </c>
      <c r="E835" s="11" t="s">
        <v>2399</v>
      </c>
      <c r="F835" s="64" t="s">
        <v>5210</v>
      </c>
      <c r="G835" s="11" t="s">
        <v>5212</v>
      </c>
      <c r="H835" s="11" t="s">
        <v>5211</v>
      </c>
      <c r="I835" s="21">
        <v>36.923876499999999</v>
      </c>
      <c r="J835" s="21">
        <v>139.06780000000001</v>
      </c>
      <c r="K835" s="21">
        <f>9.7/100</f>
        <v>9.6999999999999989E-2</v>
      </c>
      <c r="L835" s="3">
        <v>2015</v>
      </c>
      <c r="M835" s="3">
        <v>2016</v>
      </c>
      <c r="N835" s="21" t="s">
        <v>2276</v>
      </c>
      <c r="O835" s="11" t="s">
        <v>67</v>
      </c>
      <c r="P835" s="11" t="s">
        <v>5188</v>
      </c>
      <c r="Q835" s="3"/>
    </row>
    <row r="836" spans="1:17" ht="48" customHeight="1">
      <c r="A836" s="174">
        <v>208</v>
      </c>
      <c r="B836" s="40" t="s">
        <v>5222</v>
      </c>
      <c r="C836" s="23" t="s">
        <v>5223</v>
      </c>
      <c r="D836" s="23" t="s">
        <v>2398</v>
      </c>
      <c r="E836" s="23" t="s">
        <v>2399</v>
      </c>
      <c r="F836" s="23" t="s">
        <v>5226</v>
      </c>
      <c r="G836" s="23" t="s">
        <v>5225</v>
      </c>
      <c r="H836" s="23" t="s">
        <v>5224</v>
      </c>
      <c r="I836" s="80">
        <f>28 + 5.5/60</f>
        <v>28.091666666666665</v>
      </c>
      <c r="J836" s="80">
        <f xml:space="preserve"> 85 + 23.4/60</f>
        <v>85.39</v>
      </c>
      <c r="K836" s="80">
        <v>1</v>
      </c>
      <c r="L836" s="22">
        <v>2011</v>
      </c>
      <c r="M836" s="22">
        <v>2011</v>
      </c>
      <c r="N836" s="80" t="s">
        <v>2276</v>
      </c>
      <c r="O836" s="23" t="s">
        <v>67</v>
      </c>
      <c r="P836" s="23" t="s">
        <v>5188</v>
      </c>
      <c r="Q836" s="22"/>
    </row>
    <row r="837" spans="1:17" ht="43.5" customHeight="1">
      <c r="A837" s="174">
        <v>209</v>
      </c>
      <c r="B837" s="40" t="s">
        <v>5233</v>
      </c>
      <c r="C837" s="23" t="s">
        <v>5234</v>
      </c>
      <c r="D837" s="3" t="s">
        <v>2416</v>
      </c>
      <c r="E837" s="23" t="s">
        <v>2399</v>
      </c>
      <c r="F837" s="3" t="s">
        <v>5243</v>
      </c>
      <c r="G837" s="3" t="s">
        <v>5248</v>
      </c>
      <c r="H837" s="3" t="s">
        <v>5224</v>
      </c>
      <c r="I837" s="21">
        <v>28.679242299999999</v>
      </c>
      <c r="J837" s="21">
        <v>80.505154899999994</v>
      </c>
      <c r="K837" s="21">
        <f>1594/100</f>
        <v>15.94</v>
      </c>
      <c r="L837" s="3">
        <v>2004</v>
      </c>
      <c r="M837" s="3">
        <v>2004</v>
      </c>
      <c r="N837" s="80" t="s">
        <v>2276</v>
      </c>
      <c r="O837" s="23" t="s">
        <v>67</v>
      </c>
      <c r="P837" s="23" t="s">
        <v>5188</v>
      </c>
      <c r="Q837" s="3"/>
    </row>
    <row r="838" spans="1:17" ht="28.5" customHeight="1">
      <c r="A838" s="174">
        <v>209</v>
      </c>
      <c r="B838" s="40" t="s">
        <v>5233</v>
      </c>
      <c r="C838" s="23" t="s">
        <v>5236</v>
      </c>
      <c r="D838" s="3" t="s">
        <v>2416</v>
      </c>
      <c r="E838" s="23" t="s">
        <v>2399</v>
      </c>
      <c r="F838" s="11" t="s">
        <v>5244</v>
      </c>
      <c r="G838" s="3" t="s">
        <v>5248</v>
      </c>
      <c r="H838" s="3" t="s">
        <v>5224</v>
      </c>
      <c r="I838" s="21">
        <v>28.467973099999998</v>
      </c>
      <c r="J838" s="21">
        <v>81.010586700000005</v>
      </c>
      <c r="K838" s="21">
        <f>8261/100</f>
        <v>82.61</v>
      </c>
      <c r="L838" s="3">
        <v>2004</v>
      </c>
      <c r="M838" s="3">
        <v>2004</v>
      </c>
      <c r="N838" s="80" t="s">
        <v>2276</v>
      </c>
      <c r="O838" s="23" t="s">
        <v>67</v>
      </c>
      <c r="P838" s="3" t="s">
        <v>5187</v>
      </c>
      <c r="Q838" s="3"/>
    </row>
    <row r="839" spans="1:17" ht="28.5" customHeight="1">
      <c r="A839" s="174">
        <v>209</v>
      </c>
      <c r="B839" s="40" t="s">
        <v>5233</v>
      </c>
      <c r="C839" s="23" t="s">
        <v>5237</v>
      </c>
      <c r="D839" s="3" t="s">
        <v>2416</v>
      </c>
      <c r="E839" s="23" t="s">
        <v>2399</v>
      </c>
      <c r="F839" s="11" t="s">
        <v>5245</v>
      </c>
      <c r="G839" s="3" t="s">
        <v>5248</v>
      </c>
      <c r="H839" s="3" t="s">
        <v>5224</v>
      </c>
      <c r="I839" s="21">
        <v>28.096767799999999</v>
      </c>
      <c r="J839" s="21">
        <v>81.2960128</v>
      </c>
      <c r="K839" s="21">
        <f>1422/100</f>
        <v>14.22</v>
      </c>
      <c r="L839" s="3">
        <v>2004</v>
      </c>
      <c r="M839" s="3">
        <v>2004</v>
      </c>
      <c r="N839" s="80" t="s">
        <v>2276</v>
      </c>
      <c r="O839" s="23" t="s">
        <v>67</v>
      </c>
      <c r="P839" s="3" t="s">
        <v>5187</v>
      </c>
      <c r="Q839" s="3"/>
    </row>
    <row r="840" spans="1:17" ht="28.5" customHeight="1">
      <c r="A840" s="174">
        <v>209</v>
      </c>
      <c r="B840" s="40" t="s">
        <v>5233</v>
      </c>
      <c r="C840" s="23" t="s">
        <v>5238</v>
      </c>
      <c r="D840" s="3" t="s">
        <v>2416</v>
      </c>
      <c r="E840" s="23" t="s">
        <v>2399</v>
      </c>
      <c r="F840" s="11" t="s">
        <v>5246</v>
      </c>
      <c r="G840" s="3" t="s">
        <v>5248</v>
      </c>
      <c r="H840" s="3" t="s">
        <v>5224</v>
      </c>
      <c r="I840" s="21">
        <v>27.994374799999999</v>
      </c>
      <c r="J840" s="21">
        <v>81.512683600000003</v>
      </c>
      <c r="K840" s="21">
        <f>2665/100</f>
        <v>26.65</v>
      </c>
      <c r="L840" s="3">
        <v>2004</v>
      </c>
      <c r="M840" s="3">
        <v>2004</v>
      </c>
      <c r="N840" s="80" t="s">
        <v>2276</v>
      </c>
      <c r="O840" s="23" t="s">
        <v>67</v>
      </c>
      <c r="P840" s="3" t="s">
        <v>5187</v>
      </c>
      <c r="Q840" s="3"/>
    </row>
    <row r="841" spans="1:17" ht="28.5" customHeight="1">
      <c r="A841" s="174">
        <v>209</v>
      </c>
      <c r="B841" s="40" t="s">
        <v>5233</v>
      </c>
      <c r="C841" s="23" t="s">
        <v>5239</v>
      </c>
      <c r="D841" s="3" t="s">
        <v>2416</v>
      </c>
      <c r="E841" s="23" t="s">
        <v>2399</v>
      </c>
      <c r="F841" s="11" t="s">
        <v>5247</v>
      </c>
      <c r="G841" s="3" t="s">
        <v>5248</v>
      </c>
      <c r="H841" s="3" t="s">
        <v>5224</v>
      </c>
      <c r="I841" s="21">
        <v>27.466681099999999</v>
      </c>
      <c r="J841" s="21">
        <v>83.241941299999993</v>
      </c>
      <c r="K841" s="21">
        <f>889/100</f>
        <v>8.89</v>
      </c>
      <c r="L841" s="3">
        <v>2004</v>
      </c>
      <c r="M841" s="3">
        <v>2004</v>
      </c>
      <c r="N841" s="80" t="s">
        <v>2276</v>
      </c>
      <c r="O841" s="23" t="s">
        <v>67</v>
      </c>
      <c r="P841" s="3" t="s">
        <v>5187</v>
      </c>
      <c r="Q841" s="3"/>
    </row>
    <row r="842" spans="1:17" ht="28.5" customHeight="1">
      <c r="A842" s="174">
        <v>209</v>
      </c>
      <c r="B842" s="40" t="s">
        <v>5233</v>
      </c>
      <c r="C842" s="23" t="s">
        <v>5240</v>
      </c>
      <c r="D842" s="3" t="s">
        <v>2416</v>
      </c>
      <c r="E842" s="23" t="s">
        <v>2399</v>
      </c>
      <c r="F842" s="11" t="s">
        <v>5235</v>
      </c>
      <c r="G842" s="3" t="s">
        <v>5248</v>
      </c>
      <c r="H842" s="3" t="s">
        <v>5224</v>
      </c>
      <c r="I842" s="21">
        <v>27.0329312</v>
      </c>
      <c r="J842" s="21">
        <v>84.400949499999996</v>
      </c>
      <c r="K842" s="21">
        <f>4751/100</f>
        <v>47.51</v>
      </c>
      <c r="L842" s="3">
        <v>2004</v>
      </c>
      <c r="M842" s="3">
        <v>2004</v>
      </c>
      <c r="N842" s="80" t="s">
        <v>2276</v>
      </c>
      <c r="O842" s="23" t="s">
        <v>67</v>
      </c>
      <c r="P842" s="3" t="s">
        <v>5187</v>
      </c>
      <c r="Q842" s="3"/>
    </row>
    <row r="843" spans="1:17" ht="28.5" customHeight="1">
      <c r="A843" s="174">
        <v>209</v>
      </c>
      <c r="B843" s="40" t="s">
        <v>5233</v>
      </c>
      <c r="C843" s="23" t="s">
        <v>5241</v>
      </c>
      <c r="D843" s="3" t="s">
        <v>2416</v>
      </c>
      <c r="E843" s="23" t="s">
        <v>2399</v>
      </c>
      <c r="F843" s="11" t="s">
        <v>5242</v>
      </c>
      <c r="G843" s="3" t="s">
        <v>5248</v>
      </c>
      <c r="H843" s="3" t="s">
        <v>5224</v>
      </c>
      <c r="I843" s="21">
        <v>27.549236799999999</v>
      </c>
      <c r="J843" s="21">
        <v>82.814955299999994</v>
      </c>
      <c r="K843" s="21">
        <f>817/100</f>
        <v>8.17</v>
      </c>
      <c r="L843" s="3">
        <v>2004</v>
      </c>
      <c r="M843" s="3">
        <v>2004</v>
      </c>
      <c r="N843" s="80" t="s">
        <v>2276</v>
      </c>
      <c r="O843" s="23" t="s">
        <v>67</v>
      </c>
      <c r="P843" s="3" t="s">
        <v>5187</v>
      </c>
      <c r="Q843" s="3"/>
    </row>
    <row r="844" spans="1:17" ht="33.5" customHeight="1">
      <c r="A844" s="174">
        <v>210</v>
      </c>
      <c r="B844" s="40" t="s">
        <v>5342</v>
      </c>
      <c r="C844" s="23" t="s">
        <v>5337</v>
      </c>
      <c r="D844" s="11" t="s">
        <v>2398</v>
      </c>
      <c r="E844" s="11" t="s">
        <v>2400</v>
      </c>
      <c r="F844" s="3" t="s">
        <v>5344</v>
      </c>
      <c r="G844" s="11" t="s">
        <v>5341</v>
      </c>
      <c r="H844" s="11" t="s">
        <v>895</v>
      </c>
      <c r="I844" s="21">
        <v>0.38180150000000002</v>
      </c>
      <c r="J844" s="21">
        <v>101.83745260000001</v>
      </c>
      <c r="K844" s="21">
        <f>(9113+32981+23994+48531+160231+4563)/100</f>
        <v>2794.13</v>
      </c>
      <c r="L844" s="3">
        <v>2013</v>
      </c>
      <c r="M844" s="3">
        <v>2015</v>
      </c>
      <c r="N844" s="80" t="s">
        <v>2276</v>
      </c>
      <c r="O844" s="23" t="s">
        <v>67</v>
      </c>
      <c r="P844" s="23" t="s">
        <v>5188</v>
      </c>
      <c r="Q844" s="3"/>
    </row>
    <row r="845" spans="1:17" ht="33.5" customHeight="1">
      <c r="A845" s="174">
        <v>210</v>
      </c>
      <c r="B845" s="40" t="s">
        <v>5342</v>
      </c>
      <c r="C845" s="23" t="s">
        <v>5338</v>
      </c>
      <c r="D845" s="11" t="s">
        <v>2398</v>
      </c>
      <c r="E845" s="11" t="s">
        <v>2400</v>
      </c>
      <c r="F845" s="3" t="s">
        <v>5344</v>
      </c>
      <c r="G845" s="11" t="s">
        <v>5341</v>
      </c>
      <c r="H845" s="11" t="s">
        <v>895</v>
      </c>
      <c r="I845" s="21">
        <v>0.38180150000000002</v>
      </c>
      <c r="J845" s="21">
        <v>101.83745260000001</v>
      </c>
      <c r="K845" s="21">
        <f>(9113+32981+23994+48531+160231+4563)/100</f>
        <v>2794.13</v>
      </c>
      <c r="L845" s="3">
        <v>2016</v>
      </c>
      <c r="M845" s="3">
        <v>2017</v>
      </c>
      <c r="N845" s="80" t="s">
        <v>2276</v>
      </c>
      <c r="O845" s="23" t="s">
        <v>67</v>
      </c>
      <c r="P845" s="23" t="s">
        <v>5188</v>
      </c>
      <c r="Q845" s="3"/>
    </row>
    <row r="846" spans="1:17" ht="33.5" customHeight="1">
      <c r="A846" s="174">
        <v>210</v>
      </c>
      <c r="B846" s="40" t="s">
        <v>5342</v>
      </c>
      <c r="C846" s="23" t="s">
        <v>5339</v>
      </c>
      <c r="D846" s="11" t="s">
        <v>2398</v>
      </c>
      <c r="E846" s="11" t="s">
        <v>2400</v>
      </c>
      <c r="F846" s="3" t="s">
        <v>5343</v>
      </c>
      <c r="G846" s="11" t="s">
        <v>5341</v>
      </c>
      <c r="H846" s="11" t="s">
        <v>895</v>
      </c>
      <c r="I846" s="21">
        <v>0.38180150000000002</v>
      </c>
      <c r="J846" s="21">
        <v>101.83745260000001</v>
      </c>
      <c r="K846" s="21">
        <f>(3844+7119+43538+31444+26238+75281)/100</f>
        <v>1874.64</v>
      </c>
      <c r="L846" s="3">
        <v>2013</v>
      </c>
      <c r="M846" s="3">
        <v>2015</v>
      </c>
      <c r="N846" s="80" t="s">
        <v>2276</v>
      </c>
      <c r="O846" s="23" t="s">
        <v>67</v>
      </c>
      <c r="P846" s="23" t="s">
        <v>5188</v>
      </c>
      <c r="Q846" s="3"/>
    </row>
    <row r="847" spans="1:17" ht="33.5" customHeight="1">
      <c r="A847" s="174">
        <v>210</v>
      </c>
      <c r="B847" s="40" t="s">
        <v>5342</v>
      </c>
      <c r="C847" s="23" t="s">
        <v>5340</v>
      </c>
      <c r="D847" s="11" t="s">
        <v>2398</v>
      </c>
      <c r="E847" s="11" t="s">
        <v>2400</v>
      </c>
      <c r="F847" s="3" t="s">
        <v>5343</v>
      </c>
      <c r="G847" s="11" t="s">
        <v>5341</v>
      </c>
      <c r="H847" s="11" t="s">
        <v>895</v>
      </c>
      <c r="I847" s="21">
        <v>0.38180150000000002</v>
      </c>
      <c r="J847" s="21">
        <v>101.83745260000001</v>
      </c>
      <c r="K847" s="21">
        <f>(3844+7119+43538+31444+26238+75281)/100</f>
        <v>1874.64</v>
      </c>
      <c r="L847" s="3">
        <v>2016</v>
      </c>
      <c r="M847" s="3">
        <v>2017</v>
      </c>
      <c r="N847" s="80" t="s">
        <v>2276</v>
      </c>
      <c r="O847" s="23" t="s">
        <v>67</v>
      </c>
      <c r="P847" s="23" t="s">
        <v>5188</v>
      </c>
      <c r="Q847" s="3"/>
    </row>
    <row r="848" spans="1:17" ht="28" customHeight="1">
      <c r="A848" s="174">
        <v>211</v>
      </c>
      <c r="B848" s="40" t="s">
        <v>5362</v>
      </c>
      <c r="C848" s="23" t="s">
        <v>5361</v>
      </c>
      <c r="D848" s="11" t="s">
        <v>2398</v>
      </c>
      <c r="E848" s="23" t="s">
        <v>2399</v>
      </c>
      <c r="F848" s="3" t="s">
        <v>5363</v>
      </c>
      <c r="G848" s="3" t="s">
        <v>5364</v>
      </c>
      <c r="H848" s="11" t="s">
        <v>1952</v>
      </c>
      <c r="I848" s="21">
        <v>5.2789324999999998</v>
      </c>
      <c r="J848" s="21">
        <f>7 + 3/6</f>
        <v>7.5</v>
      </c>
      <c r="K848" s="21">
        <v>83.5</v>
      </c>
      <c r="L848" s="3">
        <v>2018</v>
      </c>
      <c r="M848" s="3">
        <v>2018</v>
      </c>
      <c r="N848" s="80" t="s">
        <v>2276</v>
      </c>
      <c r="O848" s="23" t="s">
        <v>67</v>
      </c>
      <c r="P848" s="23" t="s">
        <v>5188</v>
      </c>
      <c r="Q848" s="3"/>
    </row>
    <row r="849" spans="1:17" ht="32.5" customHeight="1">
      <c r="A849" s="174">
        <v>212</v>
      </c>
      <c r="B849" s="40" t="s">
        <v>5369</v>
      </c>
      <c r="C849" s="23" t="s">
        <v>5370</v>
      </c>
      <c r="D849" s="11" t="s">
        <v>2398</v>
      </c>
      <c r="E849" s="23" t="s">
        <v>2399</v>
      </c>
      <c r="F849" s="11" t="s">
        <v>5371</v>
      </c>
      <c r="G849" s="11" t="s">
        <v>5372</v>
      </c>
      <c r="H849" s="11" t="s">
        <v>5373</v>
      </c>
      <c r="I849" s="21">
        <v>50.223177</v>
      </c>
      <c r="J849" s="21">
        <v>-121.5703489</v>
      </c>
      <c r="K849" s="80" t="s">
        <v>2276</v>
      </c>
      <c r="L849" s="3">
        <v>2013</v>
      </c>
      <c r="M849" s="3">
        <v>2013</v>
      </c>
      <c r="N849" s="80" t="s">
        <v>2276</v>
      </c>
      <c r="O849" s="23" t="s">
        <v>67</v>
      </c>
      <c r="P849" s="23" t="s">
        <v>5188</v>
      </c>
      <c r="Q849" s="3"/>
    </row>
    <row r="850" spans="1:17" ht="54.5" customHeight="1">
      <c r="A850" s="174">
        <v>213</v>
      </c>
      <c r="B850" s="40" t="s">
        <v>5382</v>
      </c>
      <c r="C850" s="3" t="s">
        <v>5385</v>
      </c>
      <c r="D850" s="11" t="s">
        <v>2398</v>
      </c>
      <c r="E850" s="23" t="s">
        <v>2399</v>
      </c>
      <c r="F850" s="19" t="s">
        <v>5383</v>
      </c>
      <c r="G850" s="11" t="s">
        <v>5384</v>
      </c>
      <c r="H850" s="11" t="s">
        <v>3414</v>
      </c>
      <c r="I850" s="21">
        <v>-30.2251966</v>
      </c>
      <c r="J850" s="21">
        <v>151.5917676</v>
      </c>
      <c r="K850" s="80" t="s">
        <v>2276</v>
      </c>
      <c r="L850" s="3">
        <v>2015</v>
      </c>
      <c r="M850" s="3">
        <v>2015</v>
      </c>
      <c r="N850" s="80" t="s">
        <v>2276</v>
      </c>
      <c r="O850" s="23" t="s">
        <v>67</v>
      </c>
      <c r="P850" s="23" t="s">
        <v>5188</v>
      </c>
      <c r="Q850" s="4" t="s">
        <v>5386</v>
      </c>
    </row>
    <row r="851" spans="1:17" ht="40" customHeight="1">
      <c r="A851" s="174">
        <v>214</v>
      </c>
      <c r="B851" s="40" t="s">
        <v>5402</v>
      </c>
      <c r="C851" s="11" t="s">
        <v>5403</v>
      </c>
      <c r="D851" s="11" t="s">
        <v>2398</v>
      </c>
      <c r="E851" s="23" t="s">
        <v>2422</v>
      </c>
      <c r="F851" s="3" t="s">
        <v>5133</v>
      </c>
      <c r="G851" s="3" t="s">
        <v>5404</v>
      </c>
      <c r="H851" s="11" t="s">
        <v>3414</v>
      </c>
      <c r="I851" s="21">
        <v>-14.790237400000001</v>
      </c>
      <c r="J851" s="21">
        <v>132.4698094</v>
      </c>
      <c r="K851" s="80" t="s">
        <v>2276</v>
      </c>
      <c r="L851" s="11">
        <v>1999</v>
      </c>
      <c r="M851" s="11">
        <v>2018</v>
      </c>
      <c r="N851" s="80" t="s">
        <v>2276</v>
      </c>
      <c r="O851" s="23" t="s">
        <v>67</v>
      </c>
      <c r="P851" s="23" t="s">
        <v>5188</v>
      </c>
      <c r="Q851" s="3" t="s">
        <v>5405</v>
      </c>
    </row>
    <row r="852" spans="1:17" ht="32" customHeight="1">
      <c r="A852" s="174">
        <v>215</v>
      </c>
      <c r="B852" s="40" t="s">
        <v>5413</v>
      </c>
      <c r="C852" s="11" t="s">
        <v>5414</v>
      </c>
      <c r="D852" s="11" t="s">
        <v>2398</v>
      </c>
      <c r="E852" s="23" t="s">
        <v>2399</v>
      </c>
      <c r="F852" s="3" t="s">
        <v>5415</v>
      </c>
      <c r="G852" s="3" t="s">
        <v>4132</v>
      </c>
      <c r="H852" s="3" t="s">
        <v>4112</v>
      </c>
      <c r="I852" s="21">
        <v>41.75</v>
      </c>
      <c r="J852" s="21">
        <v>-123.5</v>
      </c>
      <c r="K852" s="21">
        <f>1919+2728</f>
        <v>4647</v>
      </c>
      <c r="L852" s="3">
        <v>2008</v>
      </c>
      <c r="M852" s="3">
        <v>2009</v>
      </c>
      <c r="N852" s="80" t="s">
        <v>2276</v>
      </c>
      <c r="O852" s="23" t="s">
        <v>67</v>
      </c>
      <c r="P852" s="23" t="s">
        <v>5188</v>
      </c>
      <c r="Q852" s="3" t="s">
        <v>2214</v>
      </c>
    </row>
    <row r="853" spans="1:17" ht="36.5" customHeight="1">
      <c r="A853" s="174">
        <v>216</v>
      </c>
      <c r="B853" s="40" t="s">
        <v>5420</v>
      </c>
      <c r="C853" s="11" t="s">
        <v>5421</v>
      </c>
      <c r="D853" s="11" t="s">
        <v>2398</v>
      </c>
      <c r="E853" s="23" t="s">
        <v>2399</v>
      </c>
      <c r="F853" s="11" t="s">
        <v>5422</v>
      </c>
      <c r="G853" s="3" t="s">
        <v>5133</v>
      </c>
      <c r="H853" s="11" t="s">
        <v>3414</v>
      </c>
      <c r="I853" s="21">
        <v>-14.7184116</v>
      </c>
      <c r="J853" s="21">
        <v>135.06096249999999</v>
      </c>
      <c r="K853" s="21">
        <v>19170</v>
      </c>
      <c r="L853" s="3">
        <v>2016</v>
      </c>
      <c r="M853" s="3">
        <v>2019</v>
      </c>
      <c r="N853" s="80" t="s">
        <v>2276</v>
      </c>
      <c r="O853" s="23" t="s">
        <v>67</v>
      </c>
      <c r="P853" s="23" t="s">
        <v>5188</v>
      </c>
      <c r="Q853" s="3" t="s">
        <v>2214</v>
      </c>
    </row>
    <row r="854" spans="1:17" ht="37.5" customHeight="1">
      <c r="A854" s="174">
        <v>217</v>
      </c>
      <c r="B854" s="40" t="s">
        <v>5428</v>
      </c>
      <c r="C854" s="11" t="s">
        <v>5427</v>
      </c>
      <c r="D854" s="11" t="s">
        <v>2398</v>
      </c>
      <c r="E854" s="23" t="s">
        <v>2637</v>
      </c>
      <c r="F854" s="3" t="s">
        <v>5429</v>
      </c>
      <c r="G854" s="3" t="s">
        <v>4132</v>
      </c>
      <c r="H854" s="3" t="s">
        <v>4112</v>
      </c>
      <c r="I854" s="21">
        <v>37.804652300000001</v>
      </c>
      <c r="J854" s="21">
        <v>-118.93180700000001</v>
      </c>
      <c r="K854" s="21" t="s">
        <v>2276</v>
      </c>
      <c r="L854" s="3">
        <v>2016</v>
      </c>
      <c r="M854" s="3">
        <v>2017</v>
      </c>
      <c r="N854" s="80" t="s">
        <v>2276</v>
      </c>
      <c r="O854" s="23" t="s">
        <v>67</v>
      </c>
      <c r="P854" s="23" t="s">
        <v>5188</v>
      </c>
      <c r="Q854" s="3" t="s">
        <v>2214</v>
      </c>
    </row>
    <row r="855" spans="1:17" ht="38" customHeight="1">
      <c r="A855" s="174">
        <v>218</v>
      </c>
      <c r="B855" s="40" t="s">
        <v>5438</v>
      </c>
      <c r="C855" s="11" t="s">
        <v>5440</v>
      </c>
      <c r="D855" s="11" t="s">
        <v>2398</v>
      </c>
      <c r="E855" s="3" t="s">
        <v>2400</v>
      </c>
      <c r="F855" s="147" t="s">
        <v>5442</v>
      </c>
      <c r="G855" s="3" t="s">
        <v>5447</v>
      </c>
      <c r="H855" s="11" t="s">
        <v>5441</v>
      </c>
      <c r="I855" s="21">
        <f>12+5/60</f>
        <v>12.083333333333334</v>
      </c>
      <c r="J855" s="21">
        <v>-14.885611900000001</v>
      </c>
      <c r="K855" s="21" t="s">
        <v>2276</v>
      </c>
      <c r="L855" s="3">
        <v>2008</v>
      </c>
      <c r="M855" s="3">
        <v>2015</v>
      </c>
      <c r="N855" s="21">
        <f>AVERAGE(33.6, 22.5)</f>
        <v>28.05</v>
      </c>
      <c r="O855" s="23" t="s">
        <v>67</v>
      </c>
      <c r="P855" s="23" t="s">
        <v>5188</v>
      </c>
      <c r="Q855" s="3"/>
    </row>
    <row r="856" spans="1:17" ht="38" customHeight="1">
      <c r="A856" s="174">
        <v>218</v>
      </c>
      <c r="B856" s="40" t="s">
        <v>5438</v>
      </c>
      <c r="C856" s="11" t="s">
        <v>5443</v>
      </c>
      <c r="D856" s="11" t="s">
        <v>2398</v>
      </c>
      <c r="E856" s="3" t="s">
        <v>2400</v>
      </c>
      <c r="F856" s="147" t="s">
        <v>5452</v>
      </c>
      <c r="G856" s="3" t="s">
        <v>5448</v>
      </c>
      <c r="H856" s="11" t="s">
        <v>5441</v>
      </c>
      <c r="I856" s="21">
        <f>12+15/60</f>
        <v>12.25</v>
      </c>
      <c r="J856" s="21">
        <f>-15-25/60</f>
        <v>-15.416666666666666</v>
      </c>
      <c r="K856" s="21" t="s">
        <v>2276</v>
      </c>
      <c r="L856" s="3">
        <v>2008</v>
      </c>
      <c r="M856" s="3">
        <v>2015</v>
      </c>
      <c r="N856" s="80">
        <v>39.799999999999997</v>
      </c>
      <c r="O856" s="23" t="s">
        <v>67</v>
      </c>
      <c r="P856" s="23" t="s">
        <v>5188</v>
      </c>
      <c r="Q856" s="3"/>
    </row>
    <row r="857" spans="1:17" ht="38" customHeight="1">
      <c r="A857" s="174">
        <v>218</v>
      </c>
      <c r="B857" s="40" t="s">
        <v>5438</v>
      </c>
      <c r="C857" s="11" t="s">
        <v>5444</v>
      </c>
      <c r="D857" s="11" t="s">
        <v>2398</v>
      </c>
      <c r="E857" s="3" t="s">
        <v>2400</v>
      </c>
      <c r="F857" s="147" t="s">
        <v>5453</v>
      </c>
      <c r="G857" s="3" t="s">
        <v>5449</v>
      </c>
      <c r="H857" s="11" t="s">
        <v>5441</v>
      </c>
      <c r="I857" s="21">
        <f>12+16/60</f>
        <v>12.266666666666667</v>
      </c>
      <c r="J857" s="21">
        <f>-16</f>
        <v>-16</v>
      </c>
      <c r="K857" s="21" t="s">
        <v>2276</v>
      </c>
      <c r="L857" s="3">
        <v>2008</v>
      </c>
      <c r="M857" s="3">
        <v>2015</v>
      </c>
      <c r="N857" s="80">
        <f>AVERAGE(35.8, 110.9)</f>
        <v>73.349999999999994</v>
      </c>
      <c r="O857" s="23" t="s">
        <v>67</v>
      </c>
      <c r="P857" s="23" t="s">
        <v>5188</v>
      </c>
      <c r="Q857" s="3"/>
    </row>
    <row r="858" spans="1:17" ht="38" customHeight="1">
      <c r="A858" s="174">
        <v>218</v>
      </c>
      <c r="B858" s="40" t="s">
        <v>5438</v>
      </c>
      <c r="C858" s="11" t="s">
        <v>5446</v>
      </c>
      <c r="D858" s="11" t="s">
        <v>2398</v>
      </c>
      <c r="E858" s="3" t="s">
        <v>2400</v>
      </c>
      <c r="F858" s="147" t="s">
        <v>5454</v>
      </c>
      <c r="G858" s="3" t="s">
        <v>5450</v>
      </c>
      <c r="H858" s="11" t="s">
        <v>5441</v>
      </c>
      <c r="I858" s="21">
        <f>11+45/60</f>
        <v>11.75</v>
      </c>
      <c r="J858" s="21">
        <f>-15-3/60</f>
        <v>-15.05</v>
      </c>
      <c r="K858" s="21" t="s">
        <v>2276</v>
      </c>
      <c r="L858" s="3">
        <v>2008</v>
      </c>
      <c r="M858" s="3">
        <v>2015</v>
      </c>
      <c r="N858" s="80">
        <v>19.399999999999999</v>
      </c>
      <c r="O858" s="23" t="s">
        <v>67</v>
      </c>
      <c r="P858" s="23" t="s">
        <v>5188</v>
      </c>
      <c r="Q858" s="3"/>
    </row>
    <row r="859" spans="1:17" ht="38" customHeight="1">
      <c r="A859" s="174">
        <v>218</v>
      </c>
      <c r="B859" s="40" t="s">
        <v>5438</v>
      </c>
      <c r="C859" s="11" t="s">
        <v>5445</v>
      </c>
      <c r="D859" s="11" t="s">
        <v>2398</v>
      </c>
      <c r="E859" s="3" t="s">
        <v>2400</v>
      </c>
      <c r="F859" s="147" t="s">
        <v>5455</v>
      </c>
      <c r="G859" s="3" t="s">
        <v>5451</v>
      </c>
      <c r="H859" s="11" t="s">
        <v>5441</v>
      </c>
      <c r="I859" s="21">
        <f>11+26/60</f>
        <v>11.433333333333334</v>
      </c>
      <c r="J859" s="21">
        <f>-15-13/60</f>
        <v>-15.216666666666667</v>
      </c>
      <c r="K859" s="21" t="s">
        <v>2276</v>
      </c>
      <c r="L859" s="3">
        <v>2008</v>
      </c>
      <c r="M859" s="3">
        <v>2015</v>
      </c>
      <c r="N859" s="80">
        <v>22</v>
      </c>
      <c r="O859" s="23" t="s">
        <v>67</v>
      </c>
      <c r="P859" s="23" t="s">
        <v>5188</v>
      </c>
      <c r="Q859" s="3"/>
    </row>
    <row r="860" spans="1:17" ht="39.5" customHeight="1">
      <c r="A860" s="174">
        <v>219</v>
      </c>
      <c r="B860" s="40" t="s">
        <v>5528</v>
      </c>
      <c r="C860" s="11" t="s">
        <v>5527</v>
      </c>
      <c r="D860" s="11" t="s">
        <v>2398</v>
      </c>
      <c r="E860" s="23" t="s">
        <v>2399</v>
      </c>
      <c r="F860" s="3" t="s">
        <v>5529</v>
      </c>
      <c r="G860" s="3" t="s">
        <v>5533</v>
      </c>
      <c r="H860" s="11" t="s">
        <v>1143</v>
      </c>
      <c r="I860" s="21">
        <v>10.4290115</v>
      </c>
      <c r="J860" s="21">
        <v>-0.39070129999999997</v>
      </c>
      <c r="K860" s="21" t="s">
        <v>2276</v>
      </c>
      <c r="L860" s="3">
        <v>2010</v>
      </c>
      <c r="M860" s="3">
        <v>2010</v>
      </c>
      <c r="N860" s="21" t="s">
        <v>2276</v>
      </c>
      <c r="O860" s="23" t="s">
        <v>67</v>
      </c>
      <c r="P860" s="23" t="s">
        <v>5188</v>
      </c>
      <c r="Q860" s="3" t="s">
        <v>5549</v>
      </c>
    </row>
    <row r="861" spans="1:17" ht="39.5" customHeight="1">
      <c r="A861" s="174">
        <v>219</v>
      </c>
      <c r="B861" s="40" t="s">
        <v>5528</v>
      </c>
      <c r="C861" s="11" t="s">
        <v>5539</v>
      </c>
      <c r="D861" s="11" t="s">
        <v>2398</v>
      </c>
      <c r="E861" s="23" t="s">
        <v>2399</v>
      </c>
      <c r="F861" s="23" t="s">
        <v>5530</v>
      </c>
      <c r="G861" s="11" t="s">
        <v>5532</v>
      </c>
      <c r="H861" s="11" t="s">
        <v>1143</v>
      </c>
      <c r="I861" s="21">
        <v>7.3825552999999999</v>
      </c>
      <c r="J861" s="21">
        <v>-1.3594508000000001</v>
      </c>
      <c r="K861" s="21" t="s">
        <v>2276</v>
      </c>
      <c r="L861" s="3">
        <v>2010</v>
      </c>
      <c r="M861" s="3">
        <v>2010</v>
      </c>
      <c r="N861" s="21" t="s">
        <v>2276</v>
      </c>
      <c r="O861" s="23" t="s">
        <v>67</v>
      </c>
      <c r="P861" s="23" t="s">
        <v>5188</v>
      </c>
      <c r="Q861" s="3" t="s">
        <v>5549</v>
      </c>
    </row>
    <row r="862" spans="1:17" ht="39.5" customHeight="1">
      <c r="A862" s="174">
        <v>219</v>
      </c>
      <c r="B862" s="40" t="s">
        <v>5528</v>
      </c>
      <c r="C862" s="11" t="s">
        <v>5540</v>
      </c>
      <c r="D862" s="11" t="s">
        <v>2398</v>
      </c>
      <c r="E862" s="23" t="s">
        <v>2399</v>
      </c>
      <c r="F862" s="23" t="s">
        <v>5531</v>
      </c>
      <c r="G862" s="11" t="s">
        <v>5532</v>
      </c>
      <c r="H862" s="11" t="s">
        <v>1143</v>
      </c>
      <c r="I862" s="21">
        <v>7.1337909000000002</v>
      </c>
      <c r="J862" s="21">
        <v>-0.83461759999999996</v>
      </c>
      <c r="K862" s="21" t="s">
        <v>2276</v>
      </c>
      <c r="L862" s="3">
        <v>2010</v>
      </c>
      <c r="M862" s="3">
        <v>2010</v>
      </c>
      <c r="N862" s="21" t="s">
        <v>2276</v>
      </c>
      <c r="O862" s="23" t="s">
        <v>67</v>
      </c>
      <c r="P862" s="23" t="s">
        <v>5188</v>
      </c>
      <c r="Q862" s="3" t="s">
        <v>5549</v>
      </c>
    </row>
    <row r="863" spans="1:17" ht="39.5" customHeight="1">
      <c r="A863" s="174">
        <v>219</v>
      </c>
      <c r="B863" s="40" t="s">
        <v>5528</v>
      </c>
      <c r="C863" s="11" t="s">
        <v>5541</v>
      </c>
      <c r="D863" s="11" t="s">
        <v>2398</v>
      </c>
      <c r="E863" s="23" t="s">
        <v>2399</v>
      </c>
      <c r="F863" s="23" t="s">
        <v>5535</v>
      </c>
      <c r="G863" s="11" t="s">
        <v>5534</v>
      </c>
      <c r="H863" s="11" t="s">
        <v>1143</v>
      </c>
      <c r="I863" s="21">
        <v>7.5659910000000004</v>
      </c>
      <c r="J863" s="21">
        <v>-1.7061424000000001</v>
      </c>
      <c r="K863" s="21" t="s">
        <v>2276</v>
      </c>
      <c r="L863" s="3">
        <v>2010</v>
      </c>
      <c r="M863" s="3">
        <v>2010</v>
      </c>
      <c r="N863" s="21" t="s">
        <v>2276</v>
      </c>
      <c r="O863" s="23" t="s">
        <v>67</v>
      </c>
      <c r="P863" s="23" t="s">
        <v>5188</v>
      </c>
      <c r="Q863" s="3" t="s">
        <v>5549</v>
      </c>
    </row>
    <row r="864" spans="1:17" ht="39.5" customHeight="1">
      <c r="A864" s="174">
        <v>219</v>
      </c>
      <c r="B864" s="40" t="s">
        <v>5528</v>
      </c>
      <c r="C864" s="11" t="s">
        <v>5542</v>
      </c>
      <c r="D864" s="11" t="s">
        <v>2398</v>
      </c>
      <c r="E864" s="23" t="s">
        <v>2399</v>
      </c>
      <c r="F864" s="23" t="s">
        <v>5536</v>
      </c>
      <c r="G864" s="11" t="s">
        <v>5534</v>
      </c>
      <c r="H864" s="11" t="s">
        <v>1143</v>
      </c>
      <c r="I864" s="21">
        <v>7.7532189000000002</v>
      </c>
      <c r="J864" s="21">
        <v>-0.98370559999999996</v>
      </c>
      <c r="K864" s="21" t="s">
        <v>2276</v>
      </c>
      <c r="L864" s="3">
        <v>2010</v>
      </c>
      <c r="M864" s="3">
        <v>2010</v>
      </c>
      <c r="N864" s="21" t="s">
        <v>2276</v>
      </c>
      <c r="O864" s="23" t="s">
        <v>67</v>
      </c>
      <c r="P864" s="23" t="s">
        <v>5188</v>
      </c>
      <c r="Q864" s="3" t="s">
        <v>5549</v>
      </c>
    </row>
    <row r="865" spans="1:17" ht="39.5" customHeight="1">
      <c r="A865" s="174">
        <v>219</v>
      </c>
      <c r="B865" s="40" t="s">
        <v>5528</v>
      </c>
      <c r="C865" s="11" t="s">
        <v>5543</v>
      </c>
      <c r="D865" s="11" t="s">
        <v>2398</v>
      </c>
      <c r="E865" s="23" t="s">
        <v>2399</v>
      </c>
      <c r="F865" s="23" t="s">
        <v>5537</v>
      </c>
      <c r="G865" s="11" t="s">
        <v>5538</v>
      </c>
      <c r="H865" s="11" t="s">
        <v>1143</v>
      </c>
      <c r="I865" s="21">
        <v>6.4999998999999997</v>
      </c>
      <c r="J865" s="21">
        <v>-0.5</v>
      </c>
      <c r="K865" s="21" t="s">
        <v>2276</v>
      </c>
      <c r="L865" s="3">
        <v>2010</v>
      </c>
      <c r="M865" s="3">
        <v>2010</v>
      </c>
      <c r="N865" s="21" t="s">
        <v>2276</v>
      </c>
      <c r="O865" s="23" t="s">
        <v>67</v>
      </c>
      <c r="P865" s="23" t="s">
        <v>5188</v>
      </c>
      <c r="Q865" s="3" t="s">
        <v>5549</v>
      </c>
    </row>
    <row r="866" spans="1:17" ht="39.5" customHeight="1">
      <c r="A866" s="174">
        <v>219</v>
      </c>
      <c r="B866" s="40" t="s">
        <v>5528</v>
      </c>
      <c r="C866" s="11" t="s">
        <v>5547</v>
      </c>
      <c r="D866" s="11" t="s">
        <v>2398</v>
      </c>
      <c r="E866" s="23" t="s">
        <v>2399</v>
      </c>
      <c r="F866" s="23" t="s">
        <v>5544</v>
      </c>
      <c r="G866" s="11" t="s">
        <v>5546</v>
      </c>
      <c r="H866" s="11" t="s">
        <v>1143</v>
      </c>
      <c r="I866" s="21">
        <v>6.1678239000000001</v>
      </c>
      <c r="J866" s="21">
        <v>0.38658140000000002</v>
      </c>
      <c r="K866" s="21" t="s">
        <v>2276</v>
      </c>
      <c r="L866" s="3">
        <v>2010</v>
      </c>
      <c r="M866" s="3">
        <v>2010</v>
      </c>
      <c r="N866" s="21" t="s">
        <v>2276</v>
      </c>
      <c r="O866" s="23" t="s">
        <v>67</v>
      </c>
      <c r="P866" s="23" t="s">
        <v>5188</v>
      </c>
      <c r="Q866" s="3" t="s">
        <v>5549</v>
      </c>
    </row>
    <row r="867" spans="1:17" ht="39.5" customHeight="1">
      <c r="A867" s="174">
        <v>219</v>
      </c>
      <c r="B867" s="40" t="s">
        <v>5528</v>
      </c>
      <c r="C867" s="11" t="s">
        <v>5548</v>
      </c>
      <c r="D867" s="11" t="s">
        <v>2398</v>
      </c>
      <c r="E867" s="23" t="s">
        <v>2399</v>
      </c>
      <c r="F867" s="23" t="s">
        <v>5545</v>
      </c>
      <c r="G867" s="11" t="s">
        <v>5546</v>
      </c>
      <c r="H867" s="11" t="s">
        <v>1143</v>
      </c>
      <c r="I867" s="21">
        <v>6.1760519</v>
      </c>
      <c r="J867" s="21">
        <v>1.0313089</v>
      </c>
      <c r="K867" s="21" t="s">
        <v>2276</v>
      </c>
      <c r="L867" s="3">
        <v>2010</v>
      </c>
      <c r="M867" s="3">
        <v>2010</v>
      </c>
      <c r="N867" s="21" t="s">
        <v>2276</v>
      </c>
      <c r="O867" s="23" t="s">
        <v>67</v>
      </c>
      <c r="P867" s="23" t="s">
        <v>5188</v>
      </c>
      <c r="Q867" s="3" t="s">
        <v>5549</v>
      </c>
    </row>
    <row r="868" spans="1:17" ht="30" customHeight="1">
      <c r="A868" s="174">
        <v>220</v>
      </c>
      <c r="B868" s="40" t="s">
        <v>5577</v>
      </c>
      <c r="C868" s="11" t="s">
        <v>5578</v>
      </c>
      <c r="D868" s="11" t="s">
        <v>2398</v>
      </c>
      <c r="E868" s="23" t="s">
        <v>2400</v>
      </c>
      <c r="F868" s="3" t="s">
        <v>5579</v>
      </c>
      <c r="G868" s="3" t="s">
        <v>5580</v>
      </c>
      <c r="H868" s="11" t="s">
        <v>5581</v>
      </c>
      <c r="I868" s="21">
        <v>16</v>
      </c>
      <c r="J868" s="21">
        <v>121</v>
      </c>
      <c r="K868" s="21">
        <f>70531/100</f>
        <v>705.31</v>
      </c>
      <c r="L868" s="11">
        <v>2002</v>
      </c>
      <c r="M868" s="11">
        <v>2014</v>
      </c>
      <c r="N868" s="21" t="s">
        <v>2276</v>
      </c>
      <c r="O868" s="23" t="s">
        <v>67</v>
      </c>
      <c r="P868" s="23" t="s">
        <v>5188</v>
      </c>
      <c r="Q868" s="3"/>
    </row>
    <row r="869" spans="1:17" ht="39" customHeight="1">
      <c r="A869" s="174">
        <v>221</v>
      </c>
      <c r="B869" s="40" t="s">
        <v>5589</v>
      </c>
      <c r="C869" s="11" t="s">
        <v>5590</v>
      </c>
      <c r="D869" s="11" t="s">
        <v>2398</v>
      </c>
      <c r="E869" s="23" t="s">
        <v>2399</v>
      </c>
      <c r="F869" s="189" t="s">
        <v>5591</v>
      </c>
      <c r="G869" s="11" t="s">
        <v>644</v>
      </c>
      <c r="H869" s="11" t="s">
        <v>895</v>
      </c>
      <c r="I869" s="21">
        <v>0.83457400000000004</v>
      </c>
      <c r="J869" s="21">
        <v>112.86569249999999</v>
      </c>
      <c r="K869" s="21" t="s">
        <v>2276</v>
      </c>
      <c r="L869" s="3">
        <v>2017</v>
      </c>
      <c r="M869" s="3">
        <v>2017</v>
      </c>
      <c r="N869" s="21" t="s">
        <v>2276</v>
      </c>
      <c r="O869" s="23" t="s">
        <v>67</v>
      </c>
      <c r="P869" s="3" t="s">
        <v>5187</v>
      </c>
      <c r="Q869" s="4" t="s">
        <v>5592</v>
      </c>
    </row>
    <row r="870" spans="1:17" ht="33.5" customHeight="1">
      <c r="A870" s="174">
        <v>222</v>
      </c>
      <c r="B870" s="40" t="s">
        <v>5598</v>
      </c>
      <c r="C870" s="11" t="s">
        <v>5599</v>
      </c>
      <c r="D870" s="11" t="s">
        <v>2398</v>
      </c>
      <c r="E870" s="23" t="s">
        <v>2399</v>
      </c>
      <c r="F870" s="11" t="s">
        <v>2712</v>
      </c>
      <c r="G870" s="11" t="s">
        <v>166</v>
      </c>
      <c r="H870" s="11" t="s">
        <v>121</v>
      </c>
      <c r="I870" s="21">
        <v>-2.9940028999999999</v>
      </c>
      <c r="J870" s="21">
        <v>-47.358630699999999</v>
      </c>
      <c r="K870" s="21" t="s">
        <v>2276</v>
      </c>
      <c r="L870" s="3">
        <v>2015</v>
      </c>
      <c r="M870" s="3">
        <v>2015</v>
      </c>
      <c r="N870" s="21" t="s">
        <v>2276</v>
      </c>
      <c r="O870" s="23" t="s">
        <v>67</v>
      </c>
      <c r="P870" s="3" t="s">
        <v>5187</v>
      </c>
      <c r="Q870" s="3" t="s">
        <v>5602</v>
      </c>
    </row>
    <row r="871" spans="1:17" ht="32" customHeight="1">
      <c r="A871" s="174">
        <v>222</v>
      </c>
      <c r="B871" s="40" t="s">
        <v>5598</v>
      </c>
      <c r="C871" s="11" t="s">
        <v>5600</v>
      </c>
      <c r="D871" s="11" t="s">
        <v>2398</v>
      </c>
      <c r="E871" s="23" t="s">
        <v>2399</v>
      </c>
      <c r="F871" s="11" t="s">
        <v>5601</v>
      </c>
      <c r="G871" s="11" t="s">
        <v>166</v>
      </c>
      <c r="H871" s="11" t="s">
        <v>121</v>
      </c>
      <c r="I871" s="21">
        <v>-2.5596822000000001</v>
      </c>
      <c r="J871" s="21">
        <v>-47.496251100000002</v>
      </c>
      <c r="K871" s="21" t="s">
        <v>2276</v>
      </c>
      <c r="L871" s="3">
        <v>2015</v>
      </c>
      <c r="M871" s="3">
        <v>2015</v>
      </c>
      <c r="N871" s="21" t="s">
        <v>2276</v>
      </c>
      <c r="O871" s="23" t="s">
        <v>67</v>
      </c>
      <c r="P871" s="3" t="s">
        <v>5187</v>
      </c>
      <c r="Q871" s="3" t="s">
        <v>5602</v>
      </c>
    </row>
    <row r="872" spans="1:17" ht="38" customHeight="1">
      <c r="A872" s="174">
        <v>223</v>
      </c>
      <c r="B872" s="40" t="s">
        <v>5626</v>
      </c>
      <c r="C872" s="11" t="s">
        <v>5625</v>
      </c>
      <c r="D872" s="11" t="s">
        <v>2398</v>
      </c>
      <c r="E872" s="23" t="s">
        <v>2399</v>
      </c>
      <c r="F872" s="11" t="s">
        <v>2712</v>
      </c>
      <c r="G872" s="11" t="s">
        <v>166</v>
      </c>
      <c r="H872" s="11" t="s">
        <v>121</v>
      </c>
      <c r="I872" s="21">
        <v>-2.9940028999999999</v>
      </c>
      <c r="J872" s="21">
        <v>-47.358630699999999</v>
      </c>
      <c r="K872" s="21" t="s">
        <v>2276</v>
      </c>
      <c r="L872" s="3">
        <v>2015</v>
      </c>
      <c r="M872" s="3">
        <v>2015</v>
      </c>
      <c r="N872" s="21" t="s">
        <v>2276</v>
      </c>
      <c r="O872" s="23" t="s">
        <v>67</v>
      </c>
      <c r="P872" s="23" t="s">
        <v>5188</v>
      </c>
      <c r="Q872" s="3"/>
    </row>
    <row r="873" spans="1:17" ht="28" customHeight="1">
      <c r="A873" s="174">
        <v>223</v>
      </c>
      <c r="B873" s="40" t="s">
        <v>5626</v>
      </c>
      <c r="C873" s="11" t="s">
        <v>5629</v>
      </c>
      <c r="D873" s="11" t="s">
        <v>2398</v>
      </c>
      <c r="E873" s="23" t="s">
        <v>2399</v>
      </c>
      <c r="F873" s="11" t="s">
        <v>5601</v>
      </c>
      <c r="G873" s="11" t="s">
        <v>166</v>
      </c>
      <c r="H873" s="11" t="s">
        <v>121</v>
      </c>
      <c r="I873" s="21">
        <v>-2.5596822000000001</v>
      </c>
      <c r="J873" s="21">
        <v>-47.496251100000002</v>
      </c>
      <c r="K873" s="21" t="s">
        <v>2276</v>
      </c>
      <c r="L873" s="3">
        <v>2015</v>
      </c>
      <c r="M873" s="3">
        <v>2015</v>
      </c>
      <c r="N873" s="21" t="s">
        <v>2276</v>
      </c>
      <c r="O873" s="23" t="s">
        <v>67</v>
      </c>
      <c r="P873" s="23" t="s">
        <v>5188</v>
      </c>
      <c r="Q873" s="3"/>
    </row>
    <row r="874" spans="1:17" ht="28" customHeight="1">
      <c r="A874" s="174">
        <v>223</v>
      </c>
      <c r="B874" s="40" t="s">
        <v>5626</v>
      </c>
      <c r="C874" s="11" t="s">
        <v>5630</v>
      </c>
      <c r="D874" s="11" t="s">
        <v>2398</v>
      </c>
      <c r="E874" s="23" t="s">
        <v>2399</v>
      </c>
      <c r="F874" s="11" t="s">
        <v>5627</v>
      </c>
      <c r="G874" s="11" t="s">
        <v>166</v>
      </c>
      <c r="H874" s="11" t="s">
        <v>121</v>
      </c>
      <c r="I874" s="21">
        <v>-1.9281064999999999</v>
      </c>
      <c r="J874" s="21">
        <v>-47.778332800000001</v>
      </c>
      <c r="K874" s="21" t="s">
        <v>2276</v>
      </c>
      <c r="L874" s="3">
        <v>2015</v>
      </c>
      <c r="M874" s="3">
        <v>2015</v>
      </c>
      <c r="N874" s="21" t="s">
        <v>2276</v>
      </c>
      <c r="O874" s="23" t="s">
        <v>67</v>
      </c>
      <c r="P874" s="23" t="s">
        <v>5188</v>
      </c>
      <c r="Q874" s="3"/>
    </row>
    <row r="875" spans="1:17" ht="28" customHeight="1">
      <c r="A875" s="174">
        <v>223</v>
      </c>
      <c r="B875" s="40" t="s">
        <v>5626</v>
      </c>
      <c r="C875" s="11" t="s">
        <v>5631</v>
      </c>
      <c r="D875" s="11" t="s">
        <v>2398</v>
      </c>
      <c r="E875" s="23" t="s">
        <v>2399</v>
      </c>
      <c r="F875" s="11" t="s">
        <v>5628</v>
      </c>
      <c r="G875" s="11" t="s">
        <v>166</v>
      </c>
      <c r="H875" s="11" t="s">
        <v>121</v>
      </c>
      <c r="I875" s="21">
        <v>-1.7721188999999999</v>
      </c>
      <c r="J875" s="21">
        <v>-47.446589600000003</v>
      </c>
      <c r="K875" s="21" t="s">
        <v>2276</v>
      </c>
      <c r="L875" s="3">
        <v>2015</v>
      </c>
      <c r="M875" s="3">
        <v>2015</v>
      </c>
      <c r="N875" s="21" t="s">
        <v>2276</v>
      </c>
      <c r="O875" s="23" t="s">
        <v>67</v>
      </c>
      <c r="P875" s="23" t="s">
        <v>5188</v>
      </c>
      <c r="Q875" s="3"/>
    </row>
    <row r="876" spans="1:17" ht="29" customHeight="1">
      <c r="A876" s="174">
        <v>224</v>
      </c>
      <c r="B876" s="40" t="s">
        <v>5648</v>
      </c>
      <c r="C876" s="11" t="s">
        <v>5649</v>
      </c>
      <c r="D876" s="11" t="s">
        <v>2398</v>
      </c>
      <c r="E876" s="23" t="s">
        <v>2399</v>
      </c>
      <c r="F876" s="3" t="s">
        <v>5651</v>
      </c>
      <c r="G876" s="3" t="s">
        <v>5650</v>
      </c>
      <c r="H876" s="3" t="s">
        <v>895</v>
      </c>
      <c r="I876" s="21">
        <v>1.6675759000000001</v>
      </c>
      <c r="J876" s="21">
        <v>101.41145899999999</v>
      </c>
      <c r="K876" s="21" t="s">
        <v>2276</v>
      </c>
      <c r="L876" s="3">
        <v>2015</v>
      </c>
      <c r="M876" s="3">
        <v>2015</v>
      </c>
      <c r="N876" s="21" t="s">
        <v>2276</v>
      </c>
      <c r="O876" s="23" t="s">
        <v>67</v>
      </c>
      <c r="P876" s="3" t="s">
        <v>5187</v>
      </c>
      <c r="Q876" s="3"/>
    </row>
    <row r="877" spans="1:17" ht="54" customHeight="1">
      <c r="A877" s="174">
        <v>225</v>
      </c>
      <c r="B877" s="40" t="s">
        <v>5660</v>
      </c>
      <c r="C877" s="11" t="s">
        <v>5661</v>
      </c>
      <c r="D877" s="11" t="s">
        <v>2398</v>
      </c>
      <c r="E877" s="23" t="s">
        <v>2422</v>
      </c>
      <c r="F877" s="4" t="s">
        <v>5662</v>
      </c>
      <c r="G877" s="3" t="s">
        <v>5663</v>
      </c>
      <c r="H877" s="11" t="s">
        <v>3414</v>
      </c>
      <c r="I877" s="21">
        <v>-36.997885799999999</v>
      </c>
      <c r="J877" s="21">
        <v>144.5640659</v>
      </c>
      <c r="K877" s="21" t="s">
        <v>2276</v>
      </c>
      <c r="L877" s="11">
        <v>2016</v>
      </c>
      <c r="M877" s="11">
        <v>2018</v>
      </c>
      <c r="N877" s="21" t="s">
        <v>2276</v>
      </c>
      <c r="O877" s="23" t="s">
        <v>67</v>
      </c>
      <c r="P877" s="23" t="s">
        <v>5188</v>
      </c>
      <c r="Q877" s="3"/>
    </row>
    <row r="878" spans="1:17" ht="38" customHeight="1">
      <c r="A878" s="174">
        <v>226</v>
      </c>
      <c r="B878" s="40" t="s">
        <v>5675</v>
      </c>
      <c r="C878" s="11" t="s">
        <v>5676</v>
      </c>
      <c r="D878" s="11" t="s">
        <v>2398</v>
      </c>
      <c r="E878" s="23" t="s">
        <v>2399</v>
      </c>
      <c r="F878" s="3" t="s">
        <v>5678</v>
      </c>
      <c r="G878" s="3" t="s">
        <v>5677</v>
      </c>
      <c r="H878" s="3" t="s">
        <v>4112</v>
      </c>
      <c r="I878" s="21">
        <v>48.659928499999999</v>
      </c>
      <c r="J878" s="21">
        <v>-117.62298989999999</v>
      </c>
      <c r="K878" s="21" t="s">
        <v>2276</v>
      </c>
      <c r="L878" s="3">
        <v>2015</v>
      </c>
      <c r="M878" s="3">
        <v>2015</v>
      </c>
      <c r="N878" s="21" t="s">
        <v>2276</v>
      </c>
      <c r="O878" s="23" t="s">
        <v>67</v>
      </c>
      <c r="P878" s="23" t="s">
        <v>5188</v>
      </c>
      <c r="Q878" s="3"/>
    </row>
    <row r="879" spans="1:17" ht="37" customHeight="1">
      <c r="A879" s="174">
        <v>227</v>
      </c>
      <c r="B879" s="40" t="s">
        <v>5683</v>
      </c>
      <c r="C879" s="11" t="s">
        <v>5684</v>
      </c>
      <c r="D879" s="11" t="s">
        <v>2398</v>
      </c>
      <c r="E879" s="23" t="s">
        <v>2399</v>
      </c>
      <c r="F879" s="3" t="s">
        <v>5685</v>
      </c>
      <c r="G879" s="3" t="s">
        <v>5384</v>
      </c>
      <c r="H879" s="3" t="s">
        <v>3414</v>
      </c>
      <c r="I879" s="21">
        <v>-33.688485700000001</v>
      </c>
      <c r="J879" s="21">
        <v>150.6532861</v>
      </c>
      <c r="K879" s="21" t="s">
        <v>2276</v>
      </c>
      <c r="L879" s="3">
        <v>2014</v>
      </c>
      <c r="M879" s="3">
        <v>2017</v>
      </c>
      <c r="N879" s="21" t="s">
        <v>2276</v>
      </c>
      <c r="O879" s="23" t="s">
        <v>67</v>
      </c>
      <c r="P879" s="23" t="s">
        <v>5188</v>
      </c>
      <c r="Q879" s="3"/>
    </row>
    <row r="880" spans="1:17" ht="37.5" customHeight="1">
      <c r="A880" s="174">
        <v>228</v>
      </c>
      <c r="B880" s="40" t="s">
        <v>5692</v>
      </c>
      <c r="C880" s="11" t="s">
        <v>5693</v>
      </c>
      <c r="D880" s="11" t="s">
        <v>2398</v>
      </c>
      <c r="E880" s="23" t="s">
        <v>2399</v>
      </c>
      <c r="F880" s="3" t="s">
        <v>5695</v>
      </c>
      <c r="G880" s="3" t="s">
        <v>5696</v>
      </c>
      <c r="H880" s="3" t="s">
        <v>5694</v>
      </c>
      <c r="I880" s="21">
        <f>-17</f>
        <v>-17</v>
      </c>
      <c r="J880" s="21">
        <f>-61</f>
        <v>-61</v>
      </c>
      <c r="K880" s="21" t="s">
        <v>2276</v>
      </c>
      <c r="L880" s="3">
        <v>2013</v>
      </c>
      <c r="M880" s="3">
        <v>2013</v>
      </c>
      <c r="N880" s="21" t="s">
        <v>2276</v>
      </c>
      <c r="O880" s="23" t="s">
        <v>67</v>
      </c>
      <c r="P880" s="23" t="s">
        <v>5188</v>
      </c>
      <c r="Q880" s="3"/>
    </row>
    <row r="881" spans="1:17" ht="36.5" customHeight="1">
      <c r="A881" s="174">
        <v>229</v>
      </c>
      <c r="B881" s="40" t="s">
        <v>5716</v>
      </c>
      <c r="C881" s="11" t="s">
        <v>5715</v>
      </c>
      <c r="D881" s="11" t="s">
        <v>2398</v>
      </c>
      <c r="E881" s="23" t="s">
        <v>2399</v>
      </c>
      <c r="F881" s="4" t="s">
        <v>5714</v>
      </c>
      <c r="G881" s="11" t="s">
        <v>3852</v>
      </c>
      <c r="H881" s="11" t="s">
        <v>88</v>
      </c>
      <c r="I881" s="21">
        <v>11.9269962</v>
      </c>
      <c r="J881" s="21">
        <v>77.0878479</v>
      </c>
      <c r="K881" s="21">
        <v>575</v>
      </c>
      <c r="L881" s="3">
        <v>2016</v>
      </c>
      <c r="M881" s="3">
        <v>2016</v>
      </c>
      <c r="N881" s="21" t="s">
        <v>2276</v>
      </c>
      <c r="O881" s="23" t="s">
        <v>67</v>
      </c>
      <c r="P881" s="23" t="s">
        <v>5188</v>
      </c>
      <c r="Q881" s="3"/>
    </row>
    <row r="882" spans="1:17" ht="46.5" customHeight="1">
      <c r="A882" s="174">
        <v>230</v>
      </c>
      <c r="B882" s="40" t="s">
        <v>5722</v>
      </c>
      <c r="C882" s="11" t="s">
        <v>5723</v>
      </c>
      <c r="D882" s="11" t="s">
        <v>2398</v>
      </c>
      <c r="E882" s="23" t="s">
        <v>2399</v>
      </c>
      <c r="F882" s="3" t="s">
        <v>5724</v>
      </c>
      <c r="G882" s="3" t="s">
        <v>5725</v>
      </c>
      <c r="H882" s="11" t="s">
        <v>5224</v>
      </c>
      <c r="I882" s="21">
        <v>27.013861299999999</v>
      </c>
      <c r="J882" s="21">
        <v>87.821574299999995</v>
      </c>
      <c r="K882" s="21" t="s">
        <v>2276</v>
      </c>
      <c r="L882" s="3">
        <v>2015</v>
      </c>
      <c r="M882" s="3">
        <v>2015</v>
      </c>
      <c r="N882" s="21" t="s">
        <v>2276</v>
      </c>
      <c r="O882" s="23" t="s">
        <v>67</v>
      </c>
      <c r="P882" s="23" t="s">
        <v>5188</v>
      </c>
      <c r="Q882" s="3"/>
    </row>
    <row r="883" spans="1:17" ht="26.5" customHeight="1">
      <c r="A883" s="174">
        <v>230</v>
      </c>
      <c r="B883" s="40" t="s">
        <v>5722</v>
      </c>
      <c r="C883" s="11" t="s">
        <v>5726</v>
      </c>
      <c r="D883" s="11" t="s">
        <v>2398</v>
      </c>
      <c r="E883" s="23" t="s">
        <v>2399</v>
      </c>
      <c r="F883" s="3" t="s">
        <v>5730</v>
      </c>
      <c r="G883" s="3" t="s">
        <v>5725</v>
      </c>
      <c r="H883" s="11" t="s">
        <v>5224</v>
      </c>
      <c r="I883" s="21">
        <v>26.9892015</v>
      </c>
      <c r="J883" s="21">
        <v>87.993020999999999</v>
      </c>
      <c r="K883" s="21" t="s">
        <v>2276</v>
      </c>
      <c r="L883" s="3">
        <v>2015</v>
      </c>
      <c r="M883" s="3">
        <v>2015</v>
      </c>
      <c r="N883" s="21" t="s">
        <v>2276</v>
      </c>
      <c r="O883" s="23" t="s">
        <v>67</v>
      </c>
      <c r="P883" s="23" t="s">
        <v>5188</v>
      </c>
      <c r="Q883" s="3"/>
    </row>
    <row r="884" spans="1:17" ht="34.5" customHeight="1">
      <c r="A884" s="174">
        <v>230</v>
      </c>
      <c r="B884" s="40" t="s">
        <v>5722</v>
      </c>
      <c r="C884" s="11" t="s">
        <v>5727</v>
      </c>
      <c r="D884" s="11" t="s">
        <v>2398</v>
      </c>
      <c r="E884" s="23" t="s">
        <v>2399</v>
      </c>
      <c r="F884" s="3" t="s">
        <v>5731</v>
      </c>
      <c r="G884" s="3" t="s">
        <v>5725</v>
      </c>
      <c r="H884" s="11" t="s">
        <v>5224</v>
      </c>
      <c r="I884" s="21">
        <v>26.946999999999999</v>
      </c>
      <c r="J884" s="21">
        <v>88.025744000000003</v>
      </c>
      <c r="K884" s="21" t="s">
        <v>2276</v>
      </c>
      <c r="L884" s="3">
        <v>2015</v>
      </c>
      <c r="M884" s="3">
        <v>2015</v>
      </c>
      <c r="N884" s="21" t="s">
        <v>2276</v>
      </c>
      <c r="O884" s="23" t="s">
        <v>67</v>
      </c>
      <c r="P884" s="23" t="s">
        <v>5188</v>
      </c>
      <c r="Q884" s="3"/>
    </row>
    <row r="885" spans="1:17" ht="30" customHeight="1">
      <c r="A885" s="174">
        <v>230</v>
      </c>
      <c r="B885" s="40" t="s">
        <v>5722</v>
      </c>
      <c r="C885" s="11" t="s">
        <v>5728</v>
      </c>
      <c r="D885" s="11" t="s">
        <v>2398</v>
      </c>
      <c r="E885" s="23" t="s">
        <v>2399</v>
      </c>
      <c r="F885" s="3" t="s">
        <v>5729</v>
      </c>
      <c r="G885" s="3" t="s">
        <v>5725</v>
      </c>
      <c r="H885" s="11" t="s">
        <v>5224</v>
      </c>
      <c r="I885" s="21">
        <v>26.803654000000002</v>
      </c>
      <c r="J885" s="21">
        <v>88.150799300000003</v>
      </c>
      <c r="K885" s="21" t="s">
        <v>2276</v>
      </c>
      <c r="L885" s="3">
        <v>2015</v>
      </c>
      <c r="M885" s="3">
        <v>2015</v>
      </c>
      <c r="N885" s="21" t="s">
        <v>2276</v>
      </c>
      <c r="O885" s="23" t="s">
        <v>67</v>
      </c>
      <c r="P885" s="23" t="s">
        <v>5188</v>
      </c>
      <c r="Q885" s="3"/>
    </row>
    <row r="886" spans="1:17" ht="41" customHeight="1">
      <c r="A886" s="174">
        <v>231</v>
      </c>
      <c r="B886" s="40" t="s">
        <v>5738</v>
      </c>
      <c r="C886" s="11" t="s">
        <v>5739</v>
      </c>
      <c r="D886" s="11" t="s">
        <v>2398</v>
      </c>
      <c r="E886" s="23" t="s">
        <v>2399</v>
      </c>
      <c r="F886" s="3" t="s">
        <v>4258</v>
      </c>
      <c r="G886" s="3" t="s">
        <v>5740</v>
      </c>
      <c r="H886" s="11" t="s">
        <v>4261</v>
      </c>
      <c r="I886" s="21">
        <v>36.843739599999999</v>
      </c>
      <c r="J886" s="21">
        <v>4.1303998999999996</v>
      </c>
      <c r="K886" s="21" t="s">
        <v>2276</v>
      </c>
      <c r="L886" s="3">
        <v>2016</v>
      </c>
      <c r="M886" s="3">
        <v>2016</v>
      </c>
      <c r="N886" s="21">
        <v>168</v>
      </c>
      <c r="O886" s="23" t="s">
        <v>67</v>
      </c>
      <c r="P886" s="3" t="s">
        <v>5187</v>
      </c>
      <c r="Q886" s="3"/>
    </row>
    <row r="887" spans="1:17" ht="41" customHeight="1">
      <c r="A887" s="174">
        <v>231</v>
      </c>
      <c r="B887" s="40" t="s">
        <v>5738</v>
      </c>
      <c r="C887" s="11" t="s">
        <v>5743</v>
      </c>
      <c r="D887" s="11" t="s">
        <v>2398</v>
      </c>
      <c r="E887" s="23" t="s">
        <v>2399</v>
      </c>
      <c r="F887" s="3" t="s">
        <v>5741</v>
      </c>
      <c r="G887" s="3" t="s">
        <v>5740</v>
      </c>
      <c r="H887" s="11" t="s">
        <v>4261</v>
      </c>
      <c r="I887" s="21">
        <v>36.863439800000002</v>
      </c>
      <c r="J887" s="21">
        <v>4.1354508000000001</v>
      </c>
      <c r="K887" s="21" t="s">
        <v>2276</v>
      </c>
      <c r="L887" s="3">
        <v>2016</v>
      </c>
      <c r="M887" s="3">
        <v>2016</v>
      </c>
      <c r="N887" s="21">
        <v>287</v>
      </c>
      <c r="O887" s="23" t="s">
        <v>67</v>
      </c>
      <c r="P887" s="3" t="s">
        <v>5187</v>
      </c>
      <c r="Q887" s="3"/>
    </row>
    <row r="888" spans="1:17" ht="41" customHeight="1">
      <c r="A888" s="174">
        <v>231</v>
      </c>
      <c r="B888" s="40" t="s">
        <v>5738</v>
      </c>
      <c r="C888" s="11" t="s">
        <v>5744</v>
      </c>
      <c r="D888" s="11" t="s">
        <v>2398</v>
      </c>
      <c r="E888" s="23" t="s">
        <v>2399</v>
      </c>
      <c r="F888" s="3" t="s">
        <v>5742</v>
      </c>
      <c r="G888" s="3" t="s">
        <v>5740</v>
      </c>
      <c r="H888" s="11" t="s">
        <v>4261</v>
      </c>
      <c r="I888" s="21">
        <v>36.8561865</v>
      </c>
      <c r="J888" s="21">
        <v>3.9943854000000001</v>
      </c>
      <c r="K888" s="21" t="s">
        <v>2276</v>
      </c>
      <c r="L888" s="3">
        <v>2016</v>
      </c>
      <c r="M888" s="3">
        <v>2016</v>
      </c>
      <c r="N888" s="21">
        <v>213</v>
      </c>
      <c r="O888" s="23" t="s">
        <v>67</v>
      </c>
      <c r="P888" s="3" t="s">
        <v>5187</v>
      </c>
      <c r="Q888" s="3"/>
    </row>
    <row r="889" spans="1:17" ht="34.5" customHeight="1">
      <c r="A889" s="174">
        <v>232</v>
      </c>
      <c r="B889" s="40" t="s">
        <v>5778</v>
      </c>
      <c r="C889" s="11" t="s">
        <v>5779</v>
      </c>
      <c r="D889" s="11" t="s">
        <v>2398</v>
      </c>
      <c r="E889" s="3" t="s">
        <v>2637</v>
      </c>
      <c r="F889" s="11" t="s">
        <v>2276</v>
      </c>
      <c r="G889" s="11" t="s">
        <v>5781</v>
      </c>
      <c r="H889" s="11" t="s">
        <v>4112</v>
      </c>
      <c r="I889" s="21">
        <v>61.308075500000001</v>
      </c>
      <c r="J889" s="21">
        <v>-158.81583240000001</v>
      </c>
      <c r="K889" s="21">
        <v>1718000</v>
      </c>
      <c r="L889" s="3">
        <v>1950</v>
      </c>
      <c r="M889" s="3">
        <v>2004</v>
      </c>
      <c r="N889" s="21" t="s">
        <v>2276</v>
      </c>
      <c r="O889" s="23" t="s">
        <v>67</v>
      </c>
      <c r="P889" s="3" t="s">
        <v>5187</v>
      </c>
      <c r="Q889" s="3"/>
    </row>
    <row r="890" spans="1:17" ht="29.5" customHeight="1">
      <c r="A890" s="174">
        <v>232</v>
      </c>
      <c r="B890" s="40" t="s">
        <v>5778</v>
      </c>
      <c r="C890" s="11" t="s">
        <v>5780</v>
      </c>
      <c r="D890" s="11" t="s">
        <v>2398</v>
      </c>
      <c r="E890" s="3" t="s">
        <v>2637</v>
      </c>
      <c r="F890" s="11" t="s">
        <v>5782</v>
      </c>
      <c r="G890" s="11" t="s">
        <v>5781</v>
      </c>
      <c r="H890" s="11" t="s">
        <v>4112</v>
      </c>
      <c r="I890" s="21">
        <v>66.333347200000006</v>
      </c>
      <c r="J890" s="21">
        <v>-146.00054710000001</v>
      </c>
      <c r="K890" s="21" t="s">
        <v>2276</v>
      </c>
      <c r="L890" s="3">
        <v>1950</v>
      </c>
      <c r="M890" s="3">
        <v>2004</v>
      </c>
      <c r="N890" s="21" t="s">
        <v>2276</v>
      </c>
      <c r="O890" s="23" t="s">
        <v>67</v>
      </c>
      <c r="P890" s="3" t="s">
        <v>5187</v>
      </c>
      <c r="Q890" s="3"/>
    </row>
    <row r="891" spans="1:17" ht="37" customHeight="1">
      <c r="A891" s="174">
        <v>233</v>
      </c>
      <c r="B891" s="40" t="s">
        <v>5796</v>
      </c>
      <c r="C891" s="11" t="s">
        <v>5797</v>
      </c>
      <c r="D891" s="11" t="s">
        <v>2398</v>
      </c>
      <c r="E891" s="3" t="s">
        <v>2422</v>
      </c>
      <c r="F891" s="11" t="s">
        <v>2276</v>
      </c>
      <c r="G891" s="11" t="s">
        <v>5799</v>
      </c>
      <c r="H891" s="11" t="s">
        <v>5798</v>
      </c>
      <c r="I891" s="21">
        <v>44.427912599999999</v>
      </c>
      <c r="J891" s="21">
        <v>16.9487752</v>
      </c>
      <c r="K891" s="21">
        <v>12158</v>
      </c>
      <c r="L891" s="3">
        <v>2011</v>
      </c>
      <c r="M891" s="3">
        <v>2013</v>
      </c>
      <c r="N891" s="21" t="s">
        <v>2276</v>
      </c>
      <c r="O891" s="23" t="s">
        <v>67</v>
      </c>
      <c r="P891" s="23" t="s">
        <v>5188</v>
      </c>
      <c r="Q891" s="3"/>
    </row>
    <row r="892" spans="1:17" ht="36.5" customHeight="1">
      <c r="A892" s="174">
        <v>234</v>
      </c>
      <c r="B892" s="40" t="s">
        <v>5815</v>
      </c>
      <c r="C892" s="11" t="s">
        <v>5816</v>
      </c>
      <c r="D892" s="11" t="s">
        <v>2398</v>
      </c>
      <c r="E892" s="3" t="s">
        <v>2399</v>
      </c>
      <c r="F892" s="3" t="s">
        <v>5819</v>
      </c>
      <c r="G892" s="3" t="s">
        <v>2448</v>
      </c>
      <c r="H892" s="11" t="s">
        <v>88</v>
      </c>
      <c r="I892" s="21">
        <v>24.1760254</v>
      </c>
      <c r="J892" s="21">
        <v>92.710449199999999</v>
      </c>
      <c r="K892" s="21">
        <v>1386</v>
      </c>
      <c r="L892" s="11">
        <v>2016</v>
      </c>
      <c r="M892" s="11">
        <v>2016</v>
      </c>
      <c r="N892" s="21" t="s">
        <v>2276</v>
      </c>
      <c r="O892" s="23" t="s">
        <v>67</v>
      </c>
      <c r="P892" s="23" t="s">
        <v>5188</v>
      </c>
      <c r="Q892" s="3"/>
    </row>
    <row r="893" spans="1:17" ht="34.5" customHeight="1">
      <c r="A893" s="174">
        <v>234</v>
      </c>
      <c r="B893" s="40" t="s">
        <v>5815</v>
      </c>
      <c r="C893" s="11" t="s">
        <v>5817</v>
      </c>
      <c r="D893" s="11" t="s">
        <v>2398</v>
      </c>
      <c r="E893" s="3" t="s">
        <v>2399</v>
      </c>
      <c r="F893" s="3" t="s">
        <v>5818</v>
      </c>
      <c r="G893" s="3" t="s">
        <v>2448</v>
      </c>
      <c r="H893" s="11" t="s">
        <v>88</v>
      </c>
      <c r="I893" s="21">
        <v>22.366528500000001</v>
      </c>
      <c r="J893" s="21">
        <v>92.729449500000001</v>
      </c>
      <c r="K893" s="21" t="s">
        <v>2276</v>
      </c>
      <c r="L893" s="11">
        <v>2016</v>
      </c>
      <c r="M893" s="11">
        <v>2016</v>
      </c>
      <c r="N893" s="21" t="s">
        <v>2276</v>
      </c>
      <c r="O893" s="23" t="s">
        <v>67</v>
      </c>
      <c r="P893" s="23" t="s">
        <v>5188</v>
      </c>
      <c r="Q893" s="3"/>
    </row>
    <row r="894" spans="1:17" ht="34.5" customHeight="1">
      <c r="A894" s="174">
        <v>235</v>
      </c>
      <c r="B894" s="40" t="s">
        <v>5827</v>
      </c>
      <c r="C894" s="11" t="s">
        <v>5828</v>
      </c>
      <c r="D894" s="11" t="s">
        <v>2398</v>
      </c>
      <c r="E894" s="3" t="s">
        <v>2399</v>
      </c>
      <c r="F894" s="3" t="s">
        <v>5829</v>
      </c>
      <c r="G894" s="3" t="s">
        <v>5831</v>
      </c>
      <c r="H894" s="11" t="s">
        <v>5830</v>
      </c>
      <c r="I894" s="21">
        <f>21 + 9/60</f>
        <v>21.15</v>
      </c>
      <c r="J894" s="21">
        <f>96 + 29/60</f>
        <v>96.483333333333334</v>
      </c>
      <c r="K894" s="21">
        <f>265724/100</f>
        <v>2657.24</v>
      </c>
      <c r="L894" s="11">
        <v>2016</v>
      </c>
      <c r="M894" s="11">
        <v>2016</v>
      </c>
      <c r="N894" s="21">
        <f>80700/K894</f>
        <v>30.369857446071865</v>
      </c>
      <c r="O894" s="23" t="s">
        <v>67</v>
      </c>
      <c r="P894" s="23" t="s">
        <v>5188</v>
      </c>
      <c r="Q894" s="3"/>
    </row>
    <row r="895" spans="1:17" ht="56.5" customHeight="1">
      <c r="A895" s="191">
        <v>236</v>
      </c>
      <c r="B895" s="41" t="s">
        <v>5836</v>
      </c>
      <c r="C895" s="19" t="s">
        <v>5837</v>
      </c>
      <c r="D895" s="19" t="s">
        <v>2398</v>
      </c>
      <c r="E895" s="4" t="s">
        <v>4847</v>
      </c>
      <c r="F895" s="24" t="s">
        <v>5838</v>
      </c>
      <c r="G895" s="4" t="s">
        <v>5839</v>
      </c>
      <c r="H895" s="19" t="s">
        <v>4314</v>
      </c>
      <c r="I895" s="78">
        <v>43.208880299999997</v>
      </c>
      <c r="J895" s="78">
        <v>-4.3576147000000001</v>
      </c>
      <c r="K895" s="78" t="s">
        <v>2276</v>
      </c>
      <c r="L895" s="19">
        <v>1900</v>
      </c>
      <c r="M895" s="19">
        <v>2018</v>
      </c>
      <c r="N895" s="78" t="s">
        <v>2276</v>
      </c>
      <c r="O895" s="26" t="s">
        <v>67</v>
      </c>
      <c r="P895" s="26" t="s">
        <v>5840</v>
      </c>
      <c r="Q895" s="26" t="s">
        <v>5841</v>
      </c>
    </row>
    <row r="896" spans="1:17" ht="56.5" customHeight="1">
      <c r="A896" s="191">
        <v>237</v>
      </c>
      <c r="B896" s="41" t="s">
        <v>5847</v>
      </c>
      <c r="C896" s="19" t="s">
        <v>5844</v>
      </c>
      <c r="D896" s="19" t="s">
        <v>2398</v>
      </c>
      <c r="E896" s="4" t="s">
        <v>2405</v>
      </c>
      <c r="F896" s="24" t="s">
        <v>5848</v>
      </c>
      <c r="G896" s="11" t="s">
        <v>2276</v>
      </c>
      <c r="H896" s="19" t="s">
        <v>1951</v>
      </c>
      <c r="I896" s="78">
        <v>-0.15213840000000001</v>
      </c>
      <c r="J896" s="78">
        <v>37.308407899999999</v>
      </c>
      <c r="K896" s="78" t="s">
        <v>2276</v>
      </c>
      <c r="L896" s="19">
        <v>2000</v>
      </c>
      <c r="M896" s="19">
        <v>2015</v>
      </c>
      <c r="N896" s="78" t="s">
        <v>2276</v>
      </c>
      <c r="O896" s="26" t="s">
        <v>67</v>
      </c>
      <c r="P896" s="3" t="s">
        <v>5187</v>
      </c>
      <c r="Q896" s="26"/>
    </row>
    <row r="897" spans="1:17" ht="56.5" customHeight="1">
      <c r="A897" s="191">
        <v>238</v>
      </c>
      <c r="B897" s="41" t="s">
        <v>5855</v>
      </c>
      <c r="C897" s="19" t="s">
        <v>5849</v>
      </c>
      <c r="D897" s="19" t="s">
        <v>2398</v>
      </c>
      <c r="E897" s="4" t="s">
        <v>2399</v>
      </c>
      <c r="F897" s="24" t="s">
        <v>5868</v>
      </c>
      <c r="G897" s="11" t="s">
        <v>2276</v>
      </c>
      <c r="H897" s="19" t="s">
        <v>3576</v>
      </c>
      <c r="I897" s="78">
        <v>1.1496248</v>
      </c>
      <c r="J897" s="78">
        <v>34.547538799999998</v>
      </c>
      <c r="K897" s="78">
        <v>44.7</v>
      </c>
      <c r="L897" s="19">
        <v>1997</v>
      </c>
      <c r="M897" s="19">
        <v>1999</v>
      </c>
      <c r="N897" s="78" t="s">
        <v>2276</v>
      </c>
      <c r="O897" s="26" t="s">
        <v>67</v>
      </c>
      <c r="P897" s="3" t="s">
        <v>5187</v>
      </c>
      <c r="Q897" s="26"/>
    </row>
    <row r="898" spans="1:17" ht="56.5" customHeight="1">
      <c r="A898" s="191">
        <v>239</v>
      </c>
      <c r="B898" s="41" t="s">
        <v>5870</v>
      </c>
      <c r="C898" s="19" t="s">
        <v>5854</v>
      </c>
      <c r="D898" s="19" t="s">
        <v>2398</v>
      </c>
      <c r="E898" s="4" t="s">
        <v>2399</v>
      </c>
      <c r="F898" s="24" t="s">
        <v>5867</v>
      </c>
      <c r="G898" s="11" t="s">
        <v>2276</v>
      </c>
      <c r="H898" s="19" t="s">
        <v>1950</v>
      </c>
      <c r="I898" s="78">
        <v>13</v>
      </c>
      <c r="J898" s="78">
        <v>38</v>
      </c>
      <c r="K898" s="11" t="s">
        <v>2276</v>
      </c>
      <c r="L898" s="19">
        <v>1997</v>
      </c>
      <c r="M898" s="19">
        <v>1999</v>
      </c>
      <c r="N898" s="78" t="s">
        <v>2276</v>
      </c>
      <c r="O898" s="26" t="s">
        <v>67</v>
      </c>
      <c r="P898" s="3" t="s">
        <v>5187</v>
      </c>
      <c r="Q898" s="26"/>
    </row>
    <row r="899" spans="1:17" ht="56.5" customHeight="1">
      <c r="A899" s="191">
        <v>239</v>
      </c>
      <c r="B899" s="41" t="s">
        <v>5870</v>
      </c>
      <c r="C899" s="19" t="s">
        <v>5859</v>
      </c>
      <c r="D899" s="19" t="s">
        <v>2398</v>
      </c>
      <c r="E899" s="4" t="s">
        <v>2399</v>
      </c>
      <c r="F899" s="24" t="s">
        <v>3738</v>
      </c>
      <c r="G899" s="11" t="s">
        <v>2276</v>
      </c>
      <c r="H899" s="19" t="s">
        <v>1950</v>
      </c>
      <c r="I899" s="78">
        <f>6 + 45/60</f>
        <v>6.75</v>
      </c>
      <c r="J899" s="78">
        <f>39.75</f>
        <v>39.75</v>
      </c>
      <c r="K899" s="11" t="s">
        <v>2276</v>
      </c>
      <c r="L899" s="19">
        <v>1997</v>
      </c>
      <c r="M899" s="19">
        <v>1999</v>
      </c>
      <c r="N899" s="78" t="s">
        <v>2276</v>
      </c>
      <c r="O899" s="26" t="s">
        <v>67</v>
      </c>
      <c r="P899" s="3" t="s">
        <v>5187</v>
      </c>
      <c r="Q899" s="26"/>
    </row>
    <row r="900" spans="1:17" ht="56.5" customHeight="1">
      <c r="A900" s="191">
        <v>239</v>
      </c>
      <c r="B900" s="41" t="s">
        <v>5870</v>
      </c>
      <c r="C900" s="19" t="s">
        <v>5860</v>
      </c>
      <c r="D900" s="19" t="s">
        <v>2398</v>
      </c>
      <c r="E900" s="4" t="s">
        <v>2399</v>
      </c>
      <c r="F900" s="24" t="s">
        <v>5868</v>
      </c>
      <c r="G900" s="11" t="s">
        <v>2276</v>
      </c>
      <c r="H900" s="19" t="s">
        <v>3576</v>
      </c>
      <c r="I900" s="78">
        <v>1</v>
      </c>
      <c r="J900" s="78">
        <f>34.5</f>
        <v>34.5</v>
      </c>
      <c r="K900" s="11" t="s">
        <v>2276</v>
      </c>
      <c r="L900" s="19">
        <v>1997</v>
      </c>
      <c r="M900" s="19">
        <v>1999</v>
      </c>
      <c r="N900" s="78" t="s">
        <v>2276</v>
      </c>
      <c r="O900" s="26" t="s">
        <v>67</v>
      </c>
      <c r="P900" s="3" t="s">
        <v>5187</v>
      </c>
      <c r="Q900" s="26"/>
    </row>
    <row r="901" spans="1:17" ht="56.5" customHeight="1">
      <c r="A901" s="191">
        <v>239</v>
      </c>
      <c r="B901" s="41" t="s">
        <v>5870</v>
      </c>
      <c r="C901" s="19" t="s">
        <v>5861</v>
      </c>
      <c r="D901" s="19" t="s">
        <v>2398</v>
      </c>
      <c r="E901" s="4" t="s">
        <v>2399</v>
      </c>
      <c r="F901" s="24" t="s">
        <v>5869</v>
      </c>
      <c r="G901" s="11" t="s">
        <v>2276</v>
      </c>
      <c r="H901" s="19" t="s">
        <v>3576</v>
      </c>
      <c r="I901" s="78">
        <f>0 + 1/6</f>
        <v>0.16666666666666666</v>
      </c>
      <c r="J901" s="78">
        <v>30</v>
      </c>
      <c r="K901" s="11" t="s">
        <v>2276</v>
      </c>
      <c r="L901" s="19">
        <v>1997</v>
      </c>
      <c r="M901" s="19">
        <v>1999</v>
      </c>
      <c r="N901" s="78" t="s">
        <v>2276</v>
      </c>
      <c r="O901" s="26" t="s">
        <v>67</v>
      </c>
      <c r="P901" s="3" t="s">
        <v>5187</v>
      </c>
      <c r="Q901" s="26"/>
    </row>
    <row r="902" spans="1:17" ht="56.5" customHeight="1">
      <c r="A902" s="191">
        <v>240</v>
      </c>
      <c r="B902" s="41" t="s">
        <v>5876</v>
      </c>
      <c r="C902" s="19" t="s">
        <v>5862</v>
      </c>
      <c r="D902" s="19" t="s">
        <v>2398</v>
      </c>
      <c r="E902" s="4" t="s">
        <v>2399</v>
      </c>
      <c r="F902" s="24" t="s">
        <v>5877</v>
      </c>
      <c r="G902" s="11" t="s">
        <v>5878</v>
      </c>
      <c r="H902" s="19" t="s">
        <v>4110</v>
      </c>
      <c r="I902" s="78">
        <v>-34.884701900000003</v>
      </c>
      <c r="J902" s="78">
        <v>173.37160499999999</v>
      </c>
      <c r="K902" s="11">
        <f>5530/100</f>
        <v>55.3</v>
      </c>
      <c r="L902" s="19">
        <v>2015</v>
      </c>
      <c r="M902" s="19">
        <v>2015</v>
      </c>
      <c r="N902" s="78" t="s">
        <v>2276</v>
      </c>
      <c r="O902" s="26" t="s">
        <v>67</v>
      </c>
      <c r="P902" s="23" t="s">
        <v>5188</v>
      </c>
      <c r="Q902" s="26"/>
    </row>
    <row r="903" spans="1:17" ht="56.5" customHeight="1">
      <c r="A903" s="191">
        <v>240</v>
      </c>
      <c r="B903" s="41" t="s">
        <v>5876</v>
      </c>
      <c r="C903" s="19" t="s">
        <v>5879</v>
      </c>
      <c r="D903" s="19" t="s">
        <v>2398</v>
      </c>
      <c r="E903" s="4" t="s">
        <v>4847</v>
      </c>
      <c r="F903" s="11" t="s">
        <v>2276</v>
      </c>
      <c r="G903" s="11" t="s">
        <v>5880</v>
      </c>
      <c r="H903" s="19" t="s">
        <v>4110</v>
      </c>
      <c r="I903" s="78">
        <v>-34.911798400000002</v>
      </c>
      <c r="J903" s="78">
        <v>173.18610369999999</v>
      </c>
      <c r="K903" s="11">
        <v>7324</v>
      </c>
      <c r="L903" s="19">
        <v>2009</v>
      </c>
      <c r="M903" s="19">
        <v>2013</v>
      </c>
      <c r="N903" s="78">
        <f>110000/K903</f>
        <v>15.019115237575095</v>
      </c>
      <c r="O903" s="26" t="s">
        <v>67</v>
      </c>
      <c r="P903" s="23" t="s">
        <v>5188</v>
      </c>
      <c r="Q903" s="26"/>
    </row>
    <row r="904" spans="1:17" ht="56.5" customHeight="1">
      <c r="A904" s="191">
        <v>241</v>
      </c>
      <c r="B904" s="193" t="s">
        <v>5895</v>
      </c>
      <c r="C904" s="26" t="s">
        <v>5875</v>
      </c>
      <c r="D904" s="26" t="s">
        <v>2398</v>
      </c>
      <c r="E904" s="24" t="s">
        <v>2399</v>
      </c>
      <c r="F904" s="26" t="s">
        <v>5896</v>
      </c>
      <c r="G904" s="26" t="s">
        <v>5897</v>
      </c>
      <c r="H904" s="26" t="s">
        <v>4112</v>
      </c>
      <c r="I904" s="192">
        <f>40+39/60</f>
        <v>40.65</v>
      </c>
      <c r="J904" s="194">
        <f>-94.15</f>
        <v>-94.15</v>
      </c>
      <c r="K904" s="26">
        <f>28350/100</f>
        <v>283.5</v>
      </c>
      <c r="L904" s="26">
        <v>2014</v>
      </c>
      <c r="M904" s="26">
        <v>2014</v>
      </c>
      <c r="N904" s="90" t="s">
        <v>2276</v>
      </c>
      <c r="O904" s="26" t="s">
        <v>67</v>
      </c>
      <c r="P904" s="26" t="s">
        <v>5898</v>
      </c>
      <c r="Q904" s="26"/>
    </row>
    <row r="905" spans="1:17" ht="44" customHeight="1">
      <c r="A905" s="191">
        <v>242</v>
      </c>
      <c r="B905" s="193" t="s">
        <v>5906</v>
      </c>
      <c r="C905" s="26" t="s">
        <v>5899</v>
      </c>
      <c r="D905" s="26" t="s">
        <v>2398</v>
      </c>
      <c r="E905" s="24" t="s">
        <v>2399</v>
      </c>
      <c r="F905" s="26" t="s">
        <v>5896</v>
      </c>
      <c r="G905" s="26" t="s">
        <v>5897</v>
      </c>
      <c r="H905" s="26" t="s">
        <v>4112</v>
      </c>
      <c r="I905" s="192">
        <f>40+39/60</f>
        <v>40.65</v>
      </c>
      <c r="J905" s="194">
        <f>-94.15</f>
        <v>-94.15</v>
      </c>
      <c r="K905" s="26">
        <f>28350/100</f>
        <v>283.5</v>
      </c>
      <c r="L905" s="26">
        <v>2008</v>
      </c>
      <c r="M905" s="26">
        <v>2008</v>
      </c>
      <c r="N905" s="90" t="s">
        <v>2276</v>
      </c>
      <c r="O905" s="26" t="s">
        <v>67</v>
      </c>
      <c r="P905" s="26" t="s">
        <v>5187</v>
      </c>
      <c r="Q905" s="26" t="s">
        <v>5907</v>
      </c>
    </row>
    <row r="906" spans="1:17" ht="40.5" customHeight="1">
      <c r="A906" s="174">
        <v>243</v>
      </c>
      <c r="B906" s="40" t="s">
        <v>5843</v>
      </c>
      <c r="C906" s="11" t="s">
        <v>5909</v>
      </c>
      <c r="D906" s="11" t="s">
        <v>2398</v>
      </c>
      <c r="E906" s="3" t="s">
        <v>2399</v>
      </c>
      <c r="F906" s="3" t="s">
        <v>5845</v>
      </c>
      <c r="G906" s="11" t="s">
        <v>5846</v>
      </c>
      <c r="H906" s="11" t="s">
        <v>1951</v>
      </c>
      <c r="I906" s="21">
        <v>-9.7846900000000001E-2</v>
      </c>
      <c r="J906" s="21">
        <v>37.1231461</v>
      </c>
      <c r="K906" s="3">
        <f>14978/100</f>
        <v>149.78</v>
      </c>
      <c r="L906" s="3">
        <v>2015</v>
      </c>
      <c r="M906" s="3">
        <v>2016</v>
      </c>
      <c r="N906" s="90" t="s">
        <v>2276</v>
      </c>
      <c r="O906" s="26" t="s">
        <v>67</v>
      </c>
      <c r="P906" s="23" t="s">
        <v>5188</v>
      </c>
      <c r="Q906" s="3"/>
    </row>
    <row r="907" spans="1:17" ht="40.5" customHeight="1">
      <c r="A907" s="191">
        <v>244</v>
      </c>
      <c r="B907" s="40" t="s">
        <v>5931</v>
      </c>
      <c r="C907" s="26" t="s">
        <v>5932</v>
      </c>
      <c r="D907" s="11" t="s">
        <v>2398</v>
      </c>
      <c r="E907" s="3" t="s">
        <v>2399</v>
      </c>
      <c r="F907" s="3" t="s">
        <v>3628</v>
      </c>
      <c r="G907" s="3" t="s">
        <v>3627</v>
      </c>
      <c r="H907" s="3" t="s">
        <v>584</v>
      </c>
      <c r="I907" s="21">
        <v>5.5</v>
      </c>
      <c r="J907" s="21">
        <v>-62</v>
      </c>
      <c r="K907" s="21">
        <v>30000</v>
      </c>
      <c r="L907" s="3">
        <v>2007</v>
      </c>
      <c r="M907" s="3">
        <v>2018</v>
      </c>
      <c r="N907" s="90" t="s">
        <v>2276</v>
      </c>
      <c r="O907" s="26" t="s">
        <v>67</v>
      </c>
      <c r="P907" s="23" t="s">
        <v>5188</v>
      </c>
      <c r="Q907" s="3"/>
    </row>
    <row r="908" spans="1:17" ht="33.5" customHeight="1">
      <c r="A908" s="191">
        <v>245</v>
      </c>
      <c r="B908" s="40" t="s">
        <v>5948</v>
      </c>
      <c r="C908" s="26" t="s">
        <v>5949</v>
      </c>
      <c r="D908" s="11" t="s">
        <v>2398</v>
      </c>
      <c r="E908" s="3" t="s">
        <v>2399</v>
      </c>
      <c r="F908" s="3" t="s">
        <v>5950</v>
      </c>
      <c r="G908" s="3" t="s">
        <v>5951</v>
      </c>
      <c r="H908" s="3" t="s">
        <v>895</v>
      </c>
      <c r="I908" s="21">
        <v>-3.7574264999999998</v>
      </c>
      <c r="J908" s="21">
        <v>114.619467</v>
      </c>
      <c r="K908" s="21" t="s">
        <v>2276</v>
      </c>
      <c r="L908" s="3">
        <v>2013</v>
      </c>
      <c r="M908" s="3">
        <v>2015</v>
      </c>
      <c r="N908" s="90" t="s">
        <v>2276</v>
      </c>
      <c r="O908" s="26" t="s">
        <v>67</v>
      </c>
      <c r="P908" s="23" t="s">
        <v>5188</v>
      </c>
      <c r="Q908" s="3"/>
    </row>
    <row r="909" spans="1:17" ht="30" customHeight="1">
      <c r="A909" s="191">
        <v>245</v>
      </c>
      <c r="B909" s="40" t="s">
        <v>5948</v>
      </c>
      <c r="C909" s="26" t="s">
        <v>5953</v>
      </c>
      <c r="D909" s="11" t="s">
        <v>2398</v>
      </c>
      <c r="E909" s="3" t="s">
        <v>2399</v>
      </c>
      <c r="F909" s="3" t="s">
        <v>5952</v>
      </c>
      <c r="G909" s="3" t="s">
        <v>5951</v>
      </c>
      <c r="H909" s="3" t="s">
        <v>895</v>
      </c>
      <c r="I909" s="21">
        <v>-3.728971</v>
      </c>
      <c r="J909" s="21">
        <v>114.68717599999999</v>
      </c>
      <c r="K909" s="21" t="s">
        <v>2276</v>
      </c>
      <c r="L909" s="3">
        <v>2013</v>
      </c>
      <c r="M909" s="3">
        <v>2015</v>
      </c>
      <c r="N909" s="90" t="s">
        <v>2276</v>
      </c>
      <c r="O909" s="26" t="s">
        <v>67</v>
      </c>
      <c r="P909" s="23" t="s">
        <v>5188</v>
      </c>
      <c r="Q909" s="3"/>
    </row>
    <row r="910" spans="1:17" ht="31.5" customHeight="1">
      <c r="A910" s="191">
        <v>246</v>
      </c>
      <c r="B910" s="40" t="s">
        <v>5958</v>
      </c>
      <c r="C910" s="26" t="s">
        <v>5956</v>
      </c>
      <c r="D910" s="11" t="s">
        <v>2398</v>
      </c>
      <c r="E910" s="3" t="s">
        <v>2399</v>
      </c>
      <c r="F910" s="11" t="s">
        <v>5959</v>
      </c>
      <c r="G910" s="11" t="s">
        <v>4132</v>
      </c>
      <c r="H910" s="11" t="s">
        <v>4112</v>
      </c>
      <c r="I910" s="21">
        <v>37.224465100000003</v>
      </c>
      <c r="J910" s="21">
        <v>-119.50581029999999</v>
      </c>
      <c r="K910" s="21" t="s">
        <v>2276</v>
      </c>
      <c r="L910" s="3">
        <v>2013</v>
      </c>
      <c r="M910" s="3">
        <v>2015</v>
      </c>
      <c r="N910" s="90" t="s">
        <v>2276</v>
      </c>
      <c r="O910" s="26" t="s">
        <v>67</v>
      </c>
      <c r="P910" s="23" t="s">
        <v>5188</v>
      </c>
      <c r="Q910" s="3"/>
    </row>
    <row r="911" spans="1:17" ht="36.5" customHeight="1">
      <c r="A911" s="191">
        <v>247</v>
      </c>
      <c r="B911" s="40" t="s">
        <v>5968</v>
      </c>
      <c r="C911" s="26" t="s">
        <v>5969</v>
      </c>
      <c r="D911" s="11" t="s">
        <v>2398</v>
      </c>
      <c r="E911" s="3" t="s">
        <v>2399</v>
      </c>
      <c r="F911" s="11" t="s">
        <v>5650</v>
      </c>
      <c r="G911" s="11" t="s">
        <v>1172</v>
      </c>
      <c r="H911" s="3" t="s">
        <v>895</v>
      </c>
      <c r="I911" s="21">
        <v>1.5</v>
      </c>
      <c r="J911" s="21">
        <v>101.25</v>
      </c>
      <c r="K911" s="21" t="s">
        <v>2276</v>
      </c>
      <c r="L911" s="3">
        <v>2015</v>
      </c>
      <c r="M911" s="3">
        <v>2015</v>
      </c>
      <c r="N911" s="90" t="s">
        <v>2276</v>
      </c>
      <c r="O911" s="26" t="s">
        <v>67</v>
      </c>
      <c r="P911" s="23" t="s">
        <v>5188</v>
      </c>
      <c r="Q911" s="3"/>
    </row>
    <row r="912" spans="1:17" ht="35.5" customHeight="1">
      <c r="A912" s="191">
        <v>248</v>
      </c>
      <c r="B912" s="40" t="s">
        <v>5981</v>
      </c>
      <c r="C912" s="26" t="s">
        <v>5982</v>
      </c>
      <c r="D912" s="11" t="s">
        <v>2398</v>
      </c>
      <c r="E912" s="3" t="s">
        <v>2399</v>
      </c>
      <c r="F912" s="3" t="s">
        <v>5984</v>
      </c>
      <c r="G912" s="3" t="s">
        <v>5986</v>
      </c>
      <c r="H912" s="3" t="s">
        <v>5211</v>
      </c>
      <c r="I912" s="21">
        <v>38.498441700000001</v>
      </c>
      <c r="J912" s="21">
        <v>139.6896936</v>
      </c>
      <c r="K912" s="21" t="s">
        <v>2276</v>
      </c>
      <c r="L912" s="3">
        <v>2013</v>
      </c>
      <c r="M912" s="3">
        <v>2013</v>
      </c>
      <c r="N912" s="90" t="s">
        <v>2276</v>
      </c>
      <c r="O912" s="26" t="s">
        <v>67</v>
      </c>
      <c r="P912" s="23" t="s">
        <v>5188</v>
      </c>
      <c r="Q912" s="3"/>
    </row>
    <row r="913" spans="1:17" ht="42" customHeight="1">
      <c r="A913" s="191">
        <v>248</v>
      </c>
      <c r="B913" s="40" t="s">
        <v>5981</v>
      </c>
      <c r="C913" s="26" t="s">
        <v>5982</v>
      </c>
      <c r="D913" s="11" t="s">
        <v>2398</v>
      </c>
      <c r="E913" s="3" t="s">
        <v>2399</v>
      </c>
      <c r="F913" s="3" t="s">
        <v>5985</v>
      </c>
      <c r="G913" s="3" t="s">
        <v>5983</v>
      </c>
      <c r="H913" s="3" t="s">
        <v>5211</v>
      </c>
      <c r="I913" s="21">
        <v>38.475431999999998</v>
      </c>
      <c r="J913" s="21">
        <v>139.62194270000001</v>
      </c>
      <c r="K913" s="21" t="s">
        <v>2276</v>
      </c>
      <c r="L913" s="3">
        <v>2013</v>
      </c>
      <c r="M913" s="3">
        <v>2013</v>
      </c>
      <c r="N913" s="90" t="s">
        <v>2276</v>
      </c>
      <c r="O913" s="26" t="s">
        <v>67</v>
      </c>
      <c r="P913" s="23" t="s">
        <v>5188</v>
      </c>
      <c r="Q913" s="3"/>
    </row>
    <row r="914" spans="1:17" ht="42" customHeight="1">
      <c r="A914" s="191">
        <v>249</v>
      </c>
      <c r="B914" s="40" t="s">
        <v>5995</v>
      </c>
      <c r="C914" s="26" t="s">
        <v>5994</v>
      </c>
      <c r="D914" s="11" t="s">
        <v>2398</v>
      </c>
      <c r="E914" s="3" t="s">
        <v>2400</v>
      </c>
      <c r="F914" s="147" t="s">
        <v>5996</v>
      </c>
      <c r="G914" s="3" t="s">
        <v>5999</v>
      </c>
      <c r="H914" s="3" t="s">
        <v>3414</v>
      </c>
      <c r="I914" s="21">
        <f>-21 - 55/60</f>
        <v>-21.916666666666668</v>
      </c>
      <c r="J914" s="21">
        <f>122 +26/60</f>
        <v>122.43333333333334</v>
      </c>
      <c r="K914" s="21" t="s">
        <v>2276</v>
      </c>
      <c r="L914" s="3">
        <v>2000</v>
      </c>
      <c r="M914" s="3">
        <v>2010</v>
      </c>
      <c r="N914" s="90" t="s">
        <v>2276</v>
      </c>
      <c r="O914" s="26" t="s">
        <v>67</v>
      </c>
      <c r="P914" s="23" t="s">
        <v>5187</v>
      </c>
      <c r="Q914" s="3"/>
    </row>
    <row r="915" spans="1:17" ht="42" customHeight="1">
      <c r="A915" s="191">
        <v>249</v>
      </c>
      <c r="B915" s="40" t="s">
        <v>5995</v>
      </c>
      <c r="C915" s="26" t="s">
        <v>5998</v>
      </c>
      <c r="D915" s="11" t="s">
        <v>2398</v>
      </c>
      <c r="E915" s="3" t="s">
        <v>2400</v>
      </c>
      <c r="F915" s="147" t="s">
        <v>5997</v>
      </c>
      <c r="G915" s="3" t="s">
        <v>5999</v>
      </c>
      <c r="H915" s="3" t="s">
        <v>3414</v>
      </c>
      <c r="I915" s="21">
        <f>-21 - 55/60</f>
        <v>-21.916666666666668</v>
      </c>
      <c r="J915" s="21">
        <f>122 +26/60</f>
        <v>122.43333333333334</v>
      </c>
      <c r="K915" s="21" t="s">
        <v>2276</v>
      </c>
      <c r="L915" s="3">
        <v>2000</v>
      </c>
      <c r="M915" s="3">
        <v>2010</v>
      </c>
      <c r="N915" s="90" t="s">
        <v>2276</v>
      </c>
      <c r="O915" s="26" t="s">
        <v>67</v>
      </c>
      <c r="P915" s="23" t="s">
        <v>5187</v>
      </c>
      <c r="Q915" s="3"/>
    </row>
    <row r="916" spans="1:17" ht="40" customHeight="1">
      <c r="A916" s="191">
        <v>250</v>
      </c>
      <c r="B916" s="40" t="s">
        <v>6010</v>
      </c>
      <c r="C916" s="26" t="s">
        <v>6000</v>
      </c>
      <c r="D916" s="11" t="s">
        <v>2398</v>
      </c>
      <c r="E916" s="3" t="s">
        <v>2399</v>
      </c>
      <c r="F916" s="22" t="s">
        <v>6011</v>
      </c>
      <c r="G916" s="3" t="s">
        <v>2276</v>
      </c>
      <c r="H916" s="3" t="s">
        <v>5694</v>
      </c>
      <c r="I916" s="21">
        <v>-16.769966799999999</v>
      </c>
      <c r="J916" s="21">
        <v>-61.810863099999999</v>
      </c>
      <c r="K916" s="21" t="s">
        <v>2276</v>
      </c>
      <c r="L916" s="11">
        <v>2003</v>
      </c>
      <c r="M916" s="11">
        <v>2003</v>
      </c>
      <c r="N916" s="90" t="s">
        <v>2276</v>
      </c>
      <c r="O916" s="26" t="s">
        <v>67</v>
      </c>
      <c r="P916" s="23" t="s">
        <v>5187</v>
      </c>
      <c r="Q916" s="3"/>
    </row>
    <row r="917" spans="1:17" ht="45.5" customHeight="1">
      <c r="A917" s="191">
        <v>251</v>
      </c>
      <c r="B917" s="40" t="s">
        <v>6017</v>
      </c>
      <c r="C917" s="26" t="s">
        <v>6018</v>
      </c>
      <c r="D917" s="11" t="s">
        <v>2398</v>
      </c>
      <c r="E917" s="3" t="s">
        <v>2399</v>
      </c>
      <c r="F917" s="11" t="s">
        <v>6019</v>
      </c>
      <c r="G917" s="11" t="s">
        <v>4132</v>
      </c>
      <c r="H917" s="11" t="s">
        <v>4112</v>
      </c>
      <c r="I917" s="21">
        <v>41.609751299999999</v>
      </c>
      <c r="J917" s="21">
        <v>-123.2715446</v>
      </c>
      <c r="K917" s="21" t="s">
        <v>2276</v>
      </c>
      <c r="L917" s="11">
        <v>1990</v>
      </c>
      <c r="M917" s="11">
        <v>2014</v>
      </c>
      <c r="N917" s="90" t="s">
        <v>2276</v>
      </c>
      <c r="O917" s="26" t="s">
        <v>67</v>
      </c>
      <c r="P917" s="23" t="s">
        <v>5188</v>
      </c>
      <c r="Q917" s="23" t="s">
        <v>6020</v>
      </c>
    </row>
    <row r="918" spans="1:17" ht="39" customHeight="1">
      <c r="A918" s="191">
        <v>252</v>
      </c>
      <c r="B918" s="40" t="s">
        <v>6031</v>
      </c>
      <c r="C918" s="26" t="s">
        <v>6032</v>
      </c>
      <c r="D918" s="11" t="s">
        <v>2398</v>
      </c>
      <c r="E918" s="3" t="s">
        <v>2399</v>
      </c>
      <c r="F918" s="3" t="s">
        <v>6033</v>
      </c>
      <c r="G918" s="3" t="s">
        <v>6034</v>
      </c>
      <c r="H918" s="11" t="s">
        <v>5211</v>
      </c>
      <c r="I918" s="21">
        <v>32.898505900000004</v>
      </c>
      <c r="J918" s="21">
        <v>131.08747539999999</v>
      </c>
      <c r="K918" s="21">
        <v>76.7</v>
      </c>
      <c r="L918" s="11">
        <v>2014</v>
      </c>
      <c r="M918" s="11">
        <v>2014</v>
      </c>
      <c r="N918" s="90" t="s">
        <v>2276</v>
      </c>
      <c r="O918" s="26" t="s">
        <v>67</v>
      </c>
      <c r="P918" s="23" t="s">
        <v>5187</v>
      </c>
      <c r="Q918" s="3"/>
    </row>
    <row r="919" spans="1:17" ht="37.5" customHeight="1">
      <c r="A919" s="191">
        <v>253</v>
      </c>
      <c r="B919" s="40" t="s">
        <v>6038</v>
      </c>
      <c r="C919" s="26" t="s">
        <v>6039</v>
      </c>
      <c r="D919" s="11" t="s">
        <v>2398</v>
      </c>
      <c r="E919" s="3" t="s">
        <v>2399</v>
      </c>
      <c r="F919" s="3" t="s">
        <v>6040</v>
      </c>
      <c r="G919" s="3" t="s">
        <v>6041</v>
      </c>
      <c r="H919" s="11" t="s">
        <v>5211</v>
      </c>
      <c r="I919" s="21">
        <f>35 +56/60</f>
        <v>35.93333333333333</v>
      </c>
      <c r="J919" s="21">
        <f>137 + 36/60</f>
        <v>137.6</v>
      </c>
      <c r="K919" s="21">
        <f>SUM(910, 1050, 950, 1250, 1140, 1350, 110, 220, 2300, 990, 1800, 990, 1080, 460, 410) / (1000^2)</f>
        <v>1.5010000000000001E-2</v>
      </c>
      <c r="L919" s="11">
        <v>2010</v>
      </c>
      <c r="M919" s="11">
        <v>2011</v>
      </c>
      <c r="N919" s="90" t="s">
        <v>2276</v>
      </c>
      <c r="O919" s="26" t="s">
        <v>67</v>
      </c>
      <c r="P919" s="23" t="s">
        <v>5188</v>
      </c>
      <c r="Q919" s="3"/>
    </row>
    <row r="920" spans="1:17" ht="45.5" customHeight="1">
      <c r="A920" s="191">
        <v>254</v>
      </c>
      <c r="B920" s="40" t="s">
        <v>6051</v>
      </c>
      <c r="C920" s="26" t="s">
        <v>6048</v>
      </c>
      <c r="D920" s="11" t="s">
        <v>2398</v>
      </c>
      <c r="E920" s="3" t="s">
        <v>2399</v>
      </c>
      <c r="F920" s="11" t="s">
        <v>6049</v>
      </c>
      <c r="G920" s="11" t="s">
        <v>6050</v>
      </c>
      <c r="H920" s="11" t="s">
        <v>770</v>
      </c>
      <c r="I920" s="21">
        <v>18.488329199999999</v>
      </c>
      <c r="J920" s="21">
        <v>-89.685020600000001</v>
      </c>
      <c r="K920" s="21" t="s">
        <v>2276</v>
      </c>
      <c r="L920" s="11">
        <v>2012</v>
      </c>
      <c r="M920" s="11">
        <v>2012</v>
      </c>
      <c r="N920" s="90" t="s">
        <v>2276</v>
      </c>
      <c r="O920" s="26" t="s">
        <v>67</v>
      </c>
      <c r="P920" s="23" t="s">
        <v>5188</v>
      </c>
      <c r="Q920" s="3"/>
    </row>
    <row r="921" spans="1:17" ht="43.5" customHeight="1">
      <c r="A921" s="31">
        <v>255</v>
      </c>
      <c r="B921" s="40" t="s">
        <v>6060</v>
      </c>
      <c r="C921" s="3" t="s">
        <v>6061</v>
      </c>
      <c r="D921" s="11" t="s">
        <v>2398</v>
      </c>
      <c r="E921" s="3" t="s">
        <v>2399</v>
      </c>
      <c r="F921" s="3" t="s">
        <v>910</v>
      </c>
      <c r="G921" s="3" t="s">
        <v>166</v>
      </c>
      <c r="H921" s="3" t="s">
        <v>121</v>
      </c>
      <c r="I921" s="21">
        <v>-0.95485589999999998</v>
      </c>
      <c r="J921" s="21">
        <v>-49.588692999999999</v>
      </c>
      <c r="K921" s="21">
        <v>23000</v>
      </c>
      <c r="L921" s="3">
        <v>1993</v>
      </c>
      <c r="M921" s="3">
        <v>1993</v>
      </c>
      <c r="N921" s="90" t="s">
        <v>2276</v>
      </c>
      <c r="O921" s="26" t="s">
        <v>67</v>
      </c>
      <c r="P921" s="3" t="s">
        <v>5187</v>
      </c>
      <c r="Q921" s="3"/>
    </row>
    <row r="922" spans="1:17" ht="43.5" customHeight="1">
      <c r="A922" s="31">
        <v>255</v>
      </c>
      <c r="B922" s="40" t="s">
        <v>6060</v>
      </c>
      <c r="C922" s="26" t="s">
        <v>6062</v>
      </c>
      <c r="D922" s="11" t="s">
        <v>2398</v>
      </c>
      <c r="E922" s="3" t="s">
        <v>2399</v>
      </c>
      <c r="F922" s="3" t="s">
        <v>6064</v>
      </c>
      <c r="G922" s="3" t="s">
        <v>166</v>
      </c>
      <c r="H922" s="3" t="s">
        <v>121</v>
      </c>
      <c r="I922" s="21">
        <v>-2.3106019</v>
      </c>
      <c r="J922" s="21">
        <v>-54.831132400000001</v>
      </c>
      <c r="K922" s="21" t="s">
        <v>2276</v>
      </c>
      <c r="L922" s="3">
        <v>1993</v>
      </c>
      <c r="M922" s="3">
        <v>1993</v>
      </c>
      <c r="N922" s="90" t="s">
        <v>2276</v>
      </c>
      <c r="O922" s="26" t="s">
        <v>67</v>
      </c>
      <c r="P922" s="3" t="s">
        <v>5187</v>
      </c>
      <c r="Q922" s="3"/>
    </row>
    <row r="923" spans="1:17" ht="43.5" customHeight="1">
      <c r="A923" s="31">
        <v>255</v>
      </c>
      <c r="B923" s="40" t="s">
        <v>6060</v>
      </c>
      <c r="C923" s="26" t="s">
        <v>6063</v>
      </c>
      <c r="D923" s="11" t="s">
        <v>2398</v>
      </c>
      <c r="E923" s="3" t="s">
        <v>2399</v>
      </c>
      <c r="F923" s="3" t="s">
        <v>6065</v>
      </c>
      <c r="G923" s="3" t="s">
        <v>166</v>
      </c>
      <c r="H923" s="3" t="s">
        <v>121</v>
      </c>
      <c r="I923" s="21">
        <v>-9.3710164999999996</v>
      </c>
      <c r="J923" s="21">
        <v>-50.332479900000003</v>
      </c>
      <c r="K923" s="21" t="s">
        <v>2276</v>
      </c>
      <c r="L923" s="3">
        <v>1993</v>
      </c>
      <c r="M923" s="3">
        <v>1993</v>
      </c>
      <c r="N923" s="90" t="s">
        <v>2276</v>
      </c>
      <c r="O923" s="26" t="s">
        <v>67</v>
      </c>
      <c r="P923" s="3" t="s">
        <v>5187</v>
      </c>
      <c r="Q923" s="3"/>
    </row>
    <row r="924" spans="1:17" ht="70.5" customHeight="1">
      <c r="A924" s="109">
        <v>256</v>
      </c>
      <c r="B924" s="40" t="s">
        <v>6074</v>
      </c>
      <c r="C924" s="26" t="s">
        <v>6075</v>
      </c>
      <c r="D924" s="11" t="s">
        <v>2398</v>
      </c>
      <c r="E924" s="11" t="s">
        <v>4847</v>
      </c>
      <c r="F924" s="3" t="s">
        <v>2276</v>
      </c>
      <c r="G924" s="11" t="s">
        <v>6076</v>
      </c>
      <c r="H924" s="11" t="s">
        <v>6077</v>
      </c>
      <c r="I924" s="21">
        <f>AVERAGE(30 +42/60, 34.5)</f>
        <v>32.6</v>
      </c>
      <c r="J924" s="21">
        <f>AVERAGE(49 + 36/60, 55)</f>
        <v>52.3</v>
      </c>
      <c r="K924" s="21">
        <v>106175</v>
      </c>
      <c r="L924" s="3">
        <v>2008</v>
      </c>
      <c r="M924" s="3">
        <v>2011</v>
      </c>
      <c r="N924" s="90" t="s">
        <v>2276</v>
      </c>
      <c r="O924" s="26" t="s">
        <v>67</v>
      </c>
      <c r="P924" s="3" t="s">
        <v>5187</v>
      </c>
      <c r="Q924" s="4" t="s">
        <v>6081</v>
      </c>
    </row>
    <row r="925" spans="1:17" ht="29" customHeight="1">
      <c r="A925" s="109">
        <v>257</v>
      </c>
      <c r="B925" s="40" t="s">
        <v>6085</v>
      </c>
      <c r="C925" s="26" t="s">
        <v>6083</v>
      </c>
      <c r="D925" s="11" t="s">
        <v>2398</v>
      </c>
      <c r="E925" s="3" t="s">
        <v>2399</v>
      </c>
      <c r="F925" s="3"/>
      <c r="G925" s="3"/>
      <c r="H925" s="3" t="s">
        <v>6086</v>
      </c>
      <c r="I925" s="21"/>
      <c r="J925" s="21"/>
      <c r="K925" s="21"/>
      <c r="L925" s="3"/>
      <c r="M925" s="3"/>
      <c r="N925" s="3"/>
      <c r="O925" s="3"/>
      <c r="P925" s="3"/>
      <c r="Q925" s="3"/>
    </row>
    <row r="926" spans="1:17" ht="29" customHeight="1">
      <c r="A926" s="109">
        <v>257</v>
      </c>
      <c r="B926" s="40" t="s">
        <v>6085</v>
      </c>
      <c r="C926" s="26" t="s">
        <v>6084</v>
      </c>
      <c r="D926" s="11" t="s">
        <v>2398</v>
      </c>
      <c r="E926" s="3" t="s">
        <v>2399</v>
      </c>
      <c r="F926" s="3"/>
      <c r="G926" s="3"/>
      <c r="H926" s="3" t="s">
        <v>6086</v>
      </c>
      <c r="I926" s="21"/>
      <c r="J926" s="21"/>
      <c r="K926" s="21"/>
      <c r="L926" s="3"/>
      <c r="M926" s="3"/>
      <c r="N926" s="3"/>
      <c r="O926" s="3"/>
      <c r="P926" s="3"/>
      <c r="Q926" s="3"/>
    </row>
    <row r="927" spans="1:17" ht="45.5" customHeight="1">
      <c r="A927" s="196">
        <v>258</v>
      </c>
      <c r="B927" s="41" t="s">
        <v>6106</v>
      </c>
      <c r="C927" s="4" t="s">
        <v>6172</v>
      </c>
      <c r="D927" s="4" t="s">
        <v>2398</v>
      </c>
      <c r="E927" s="4" t="s">
        <v>2422</v>
      </c>
      <c r="F927" s="4" t="s">
        <v>6107</v>
      </c>
      <c r="G927" s="4" t="s">
        <v>4132</v>
      </c>
      <c r="H927" s="4" t="s">
        <v>4112</v>
      </c>
      <c r="I927" s="198">
        <v>38.837499999999999</v>
      </c>
      <c r="J927" s="75">
        <v>-120.89579999999999</v>
      </c>
      <c r="K927" s="78" t="s">
        <v>2276</v>
      </c>
      <c r="L927" s="4">
        <v>2007</v>
      </c>
      <c r="M927" s="4">
        <v>2015</v>
      </c>
      <c r="N927" s="78" t="s">
        <v>2276</v>
      </c>
      <c r="O927" s="4" t="s">
        <v>67</v>
      </c>
      <c r="P927" s="3" t="s">
        <v>6218</v>
      </c>
      <c r="Q927" s="4"/>
    </row>
    <row r="928" spans="1:17" ht="45.5" customHeight="1">
      <c r="A928" s="196">
        <v>258</v>
      </c>
      <c r="B928" s="41" t="s">
        <v>6106</v>
      </c>
      <c r="C928" s="4" t="s">
        <v>6173</v>
      </c>
      <c r="D928" s="4" t="s">
        <v>2398</v>
      </c>
      <c r="E928" s="4" t="s">
        <v>2422</v>
      </c>
      <c r="F928" s="4" t="s">
        <v>6108</v>
      </c>
      <c r="G928" s="4" t="s">
        <v>4132</v>
      </c>
      <c r="H928" s="4" t="s">
        <v>4112</v>
      </c>
      <c r="I928" s="198">
        <v>34.959200000000003</v>
      </c>
      <c r="J928" s="75">
        <v>-116.699</v>
      </c>
      <c r="K928" s="78">
        <v>146347</v>
      </c>
      <c r="L928" s="4">
        <v>2003</v>
      </c>
      <c r="M928" s="4">
        <v>2018</v>
      </c>
      <c r="N928" s="78">
        <f>23860000/K928</f>
        <v>163.03716509392061</v>
      </c>
      <c r="O928" s="4" t="s">
        <v>67</v>
      </c>
      <c r="P928" s="3" t="s">
        <v>6218</v>
      </c>
      <c r="Q928" s="4" t="s">
        <v>6109</v>
      </c>
    </row>
    <row r="929" spans="1:17" ht="45.5" customHeight="1">
      <c r="A929" s="196">
        <v>259</v>
      </c>
      <c r="B929" s="41" t="s">
        <v>6110</v>
      </c>
      <c r="C929" s="4" t="s">
        <v>6174</v>
      </c>
      <c r="D929" s="4" t="s">
        <v>2398</v>
      </c>
      <c r="E929" s="4" t="s">
        <v>2422</v>
      </c>
      <c r="F929" s="4" t="s">
        <v>6111</v>
      </c>
      <c r="G929" s="4" t="s">
        <v>2276</v>
      </c>
      <c r="H929" s="4" t="s">
        <v>4051</v>
      </c>
      <c r="I929" s="75">
        <v>37.582833333333298</v>
      </c>
      <c r="J929" s="75">
        <v>22.587</v>
      </c>
      <c r="K929" s="78">
        <v>21549</v>
      </c>
      <c r="L929" s="4">
        <v>2007</v>
      </c>
      <c r="M929" s="4">
        <v>2007</v>
      </c>
      <c r="N929" s="78">
        <f t="shared" ref="N929:N934" si="12">638942/21549</f>
        <v>29.650656642999675</v>
      </c>
      <c r="O929" s="4" t="s">
        <v>67</v>
      </c>
      <c r="P929" s="3" t="s">
        <v>6218</v>
      </c>
      <c r="Q929" s="4"/>
    </row>
    <row r="930" spans="1:17" ht="45.5" customHeight="1">
      <c r="A930" s="196">
        <v>259</v>
      </c>
      <c r="B930" s="41" t="s">
        <v>6110</v>
      </c>
      <c r="C930" s="4" t="s">
        <v>6175</v>
      </c>
      <c r="D930" s="4" t="s">
        <v>2398</v>
      </c>
      <c r="E930" s="4" t="s">
        <v>2422</v>
      </c>
      <c r="F930" s="4" t="s">
        <v>6111</v>
      </c>
      <c r="G930" s="4" t="s">
        <v>2276</v>
      </c>
      <c r="H930" s="4" t="s">
        <v>4051</v>
      </c>
      <c r="I930" s="75">
        <v>37.582833333333298</v>
      </c>
      <c r="J930" s="75">
        <v>22.587</v>
      </c>
      <c r="K930" s="78">
        <v>21549</v>
      </c>
      <c r="L930" s="4">
        <v>2000</v>
      </c>
      <c r="M930" s="4">
        <v>2006</v>
      </c>
      <c r="N930" s="78">
        <f t="shared" si="12"/>
        <v>29.650656642999675</v>
      </c>
      <c r="O930" s="4" t="s">
        <v>67</v>
      </c>
      <c r="P930" s="3" t="s">
        <v>6218</v>
      </c>
      <c r="Q930" s="4"/>
    </row>
    <row r="931" spans="1:17" ht="45.5" customHeight="1">
      <c r="A931" s="196">
        <v>259</v>
      </c>
      <c r="B931" s="41" t="s">
        <v>6110</v>
      </c>
      <c r="C931" s="4" t="s">
        <v>6231</v>
      </c>
      <c r="D931" s="4" t="s">
        <v>2398</v>
      </c>
      <c r="E931" s="4" t="s">
        <v>2422</v>
      </c>
      <c r="F931" s="4" t="s">
        <v>6111</v>
      </c>
      <c r="G931" s="4" t="s">
        <v>2276</v>
      </c>
      <c r="H931" s="4" t="s">
        <v>4051</v>
      </c>
      <c r="I931" s="75">
        <v>37.582833333333298</v>
      </c>
      <c r="J931" s="75">
        <v>22.587</v>
      </c>
      <c r="K931" s="78">
        <v>21549</v>
      </c>
      <c r="L931" s="4">
        <v>2007</v>
      </c>
      <c r="M931" s="4">
        <v>2007</v>
      </c>
      <c r="N931" s="78">
        <f t="shared" si="12"/>
        <v>29.650656642999675</v>
      </c>
      <c r="O931" s="4" t="s">
        <v>67</v>
      </c>
      <c r="P931" s="3" t="s">
        <v>6218</v>
      </c>
      <c r="Q931" s="4"/>
    </row>
    <row r="932" spans="1:17" ht="45.5" customHeight="1">
      <c r="A932" s="196">
        <v>259</v>
      </c>
      <c r="B932" s="41" t="s">
        <v>6110</v>
      </c>
      <c r="C932" s="4" t="s">
        <v>6177</v>
      </c>
      <c r="D932" s="4" t="s">
        <v>2398</v>
      </c>
      <c r="E932" s="4" t="s">
        <v>2422</v>
      </c>
      <c r="F932" s="4" t="s">
        <v>6111</v>
      </c>
      <c r="G932" s="4" t="s">
        <v>2276</v>
      </c>
      <c r="H932" s="4" t="s">
        <v>4051</v>
      </c>
      <c r="I932" s="75">
        <v>37.582833333333298</v>
      </c>
      <c r="J932" s="75">
        <v>22.587</v>
      </c>
      <c r="K932" s="78">
        <v>21549</v>
      </c>
      <c r="L932" s="4">
        <v>2000</v>
      </c>
      <c r="M932" s="4">
        <v>2006</v>
      </c>
      <c r="N932" s="78">
        <f t="shared" si="12"/>
        <v>29.650656642999675</v>
      </c>
      <c r="O932" s="4" t="s">
        <v>67</v>
      </c>
      <c r="P932" s="3" t="s">
        <v>6218</v>
      </c>
      <c r="Q932" s="4"/>
    </row>
    <row r="933" spans="1:17" ht="45.5" customHeight="1">
      <c r="A933" s="196">
        <v>259</v>
      </c>
      <c r="B933" s="41" t="s">
        <v>6110</v>
      </c>
      <c r="C933" s="4" t="s">
        <v>6178</v>
      </c>
      <c r="D933" s="4" t="s">
        <v>2398</v>
      </c>
      <c r="E933" s="4" t="s">
        <v>2422</v>
      </c>
      <c r="F933" s="4" t="s">
        <v>6111</v>
      </c>
      <c r="G933" s="4" t="s">
        <v>2276</v>
      </c>
      <c r="H933" s="4" t="s">
        <v>4051</v>
      </c>
      <c r="I933" s="75">
        <v>37.582833333333298</v>
      </c>
      <c r="J933" s="75">
        <v>22.587</v>
      </c>
      <c r="K933" s="78">
        <v>21549</v>
      </c>
      <c r="L933" s="4">
        <v>2007</v>
      </c>
      <c r="M933" s="4">
        <v>2007</v>
      </c>
      <c r="N933" s="78">
        <f t="shared" si="12"/>
        <v>29.650656642999675</v>
      </c>
      <c r="O933" s="4" t="s">
        <v>67</v>
      </c>
      <c r="P933" s="3" t="s">
        <v>6218</v>
      </c>
      <c r="Q933" s="4"/>
    </row>
    <row r="934" spans="1:17" ht="45.5" customHeight="1">
      <c r="A934" s="196">
        <v>259</v>
      </c>
      <c r="B934" s="41" t="s">
        <v>6110</v>
      </c>
      <c r="C934" s="4" t="s">
        <v>6179</v>
      </c>
      <c r="D934" s="4" t="s">
        <v>2398</v>
      </c>
      <c r="E934" s="4" t="s">
        <v>2422</v>
      </c>
      <c r="F934" s="4" t="s">
        <v>6111</v>
      </c>
      <c r="G934" s="4" t="s">
        <v>2276</v>
      </c>
      <c r="H934" s="4" t="s">
        <v>4051</v>
      </c>
      <c r="I934" s="75">
        <v>37.582833333333298</v>
      </c>
      <c r="J934" s="75">
        <v>22.587</v>
      </c>
      <c r="K934" s="78">
        <v>21549</v>
      </c>
      <c r="L934" s="4">
        <v>2000</v>
      </c>
      <c r="M934" s="4">
        <v>2006</v>
      </c>
      <c r="N934" s="78">
        <f t="shared" si="12"/>
        <v>29.650656642999675</v>
      </c>
      <c r="O934" s="4" t="s">
        <v>67</v>
      </c>
      <c r="P934" s="3" t="s">
        <v>6218</v>
      </c>
      <c r="Q934" s="4"/>
    </row>
    <row r="935" spans="1:17" ht="45.5" customHeight="1">
      <c r="A935" s="196">
        <v>260</v>
      </c>
      <c r="B935" s="41" t="s">
        <v>6112</v>
      </c>
      <c r="C935" s="4" t="s">
        <v>6180</v>
      </c>
      <c r="D935" s="4" t="s">
        <v>2398</v>
      </c>
      <c r="E935" s="4" t="s">
        <v>2422</v>
      </c>
      <c r="F935" s="4" t="s">
        <v>6113</v>
      </c>
      <c r="G935" s="4" t="s">
        <v>2276</v>
      </c>
      <c r="H935" s="4" t="s">
        <v>6114</v>
      </c>
      <c r="I935" s="75">
        <v>40.338500000000003</v>
      </c>
      <c r="J935" s="75">
        <v>7.7663333333333302</v>
      </c>
      <c r="K935" s="78">
        <v>281047</v>
      </c>
      <c r="L935" s="4">
        <v>2003</v>
      </c>
      <c r="M935" s="4">
        <v>2005</v>
      </c>
      <c r="N935" s="78" t="s">
        <v>2276</v>
      </c>
      <c r="O935" s="4" t="s">
        <v>67</v>
      </c>
      <c r="P935" s="3" t="s">
        <v>6218</v>
      </c>
      <c r="Q935" s="4" t="s">
        <v>6115</v>
      </c>
    </row>
    <row r="936" spans="1:17" ht="45.5" customHeight="1">
      <c r="A936" s="196">
        <v>260</v>
      </c>
      <c r="B936" s="41" t="s">
        <v>6112</v>
      </c>
      <c r="C936" s="4" t="s">
        <v>6181</v>
      </c>
      <c r="D936" s="4" t="s">
        <v>2398</v>
      </c>
      <c r="E936" s="4" t="s">
        <v>2422</v>
      </c>
      <c r="F936" s="4" t="s">
        <v>6116</v>
      </c>
      <c r="G936" s="4" t="s">
        <v>2276</v>
      </c>
      <c r="H936" s="4" t="s">
        <v>4314</v>
      </c>
      <c r="I936" s="75">
        <v>42.958500000000001</v>
      </c>
      <c r="J936" s="75">
        <v>8.2231666666666694</v>
      </c>
      <c r="K936" s="78">
        <v>78000</v>
      </c>
      <c r="L936" s="4">
        <v>2006</v>
      </c>
      <c r="M936" s="4">
        <v>2006</v>
      </c>
      <c r="N936" s="78">
        <v>91</v>
      </c>
      <c r="O936" s="4" t="s">
        <v>67</v>
      </c>
      <c r="P936" s="3" t="s">
        <v>6218</v>
      </c>
      <c r="Q936" s="4" t="s">
        <v>6117</v>
      </c>
    </row>
    <row r="937" spans="1:17" ht="45.5" customHeight="1">
      <c r="A937" s="196">
        <v>260</v>
      </c>
      <c r="B937" s="41" t="s">
        <v>6112</v>
      </c>
      <c r="C937" s="4" t="s">
        <v>6182</v>
      </c>
      <c r="D937" s="4" t="s">
        <v>2398</v>
      </c>
      <c r="E937" s="4" t="s">
        <v>2422</v>
      </c>
      <c r="F937" s="4" t="s">
        <v>6111</v>
      </c>
      <c r="G937" s="4" t="s">
        <v>2276</v>
      </c>
      <c r="H937" s="4" t="s">
        <v>4051</v>
      </c>
      <c r="I937" s="75">
        <v>37.582833333333298</v>
      </c>
      <c r="J937" s="75">
        <v>22.587</v>
      </c>
      <c r="K937" s="78">
        <v>1950</v>
      </c>
      <c r="L937" s="4">
        <v>2007</v>
      </c>
      <c r="M937" s="4">
        <v>2007</v>
      </c>
      <c r="N937" s="78">
        <v>21549</v>
      </c>
      <c r="O937" s="4" t="s">
        <v>67</v>
      </c>
      <c r="P937" s="3" t="s">
        <v>6218</v>
      </c>
      <c r="Q937" s="4" t="s">
        <v>6118</v>
      </c>
    </row>
    <row r="938" spans="1:17" ht="45.5" customHeight="1">
      <c r="A938" s="196">
        <v>261</v>
      </c>
      <c r="B938" s="41" t="s">
        <v>6119</v>
      </c>
      <c r="C938" s="4" t="s">
        <v>6183</v>
      </c>
      <c r="D938" s="4" t="s">
        <v>2398</v>
      </c>
      <c r="E938" s="4" t="s">
        <v>2422</v>
      </c>
      <c r="F938" s="4" t="s">
        <v>6120</v>
      </c>
      <c r="G938" s="4" t="s">
        <v>2276</v>
      </c>
      <c r="H938" s="4" t="s">
        <v>6121</v>
      </c>
      <c r="I938" s="75">
        <v>43.4941666666667</v>
      </c>
      <c r="J938" s="75">
        <v>5.6163333333333298</v>
      </c>
      <c r="K938" s="78">
        <v>1680</v>
      </c>
      <c r="L938" s="4">
        <v>1990</v>
      </c>
      <c r="M938" s="4">
        <v>2007</v>
      </c>
      <c r="N938" s="78">
        <v>420</v>
      </c>
      <c r="O938" s="4" t="s">
        <v>67</v>
      </c>
      <c r="P938" s="3" t="s">
        <v>6218</v>
      </c>
      <c r="Q938" s="4" t="s">
        <v>6122</v>
      </c>
    </row>
    <row r="939" spans="1:17" ht="45.5" customHeight="1">
      <c r="A939" s="196">
        <v>261</v>
      </c>
      <c r="B939" s="41" t="s">
        <v>6119</v>
      </c>
      <c r="C939" s="4" t="s">
        <v>6184</v>
      </c>
      <c r="D939" s="4" t="s">
        <v>2398</v>
      </c>
      <c r="E939" s="4" t="s">
        <v>2422</v>
      </c>
      <c r="F939" s="4" t="s">
        <v>6120</v>
      </c>
      <c r="G939" s="4" t="s">
        <v>2276</v>
      </c>
      <c r="H939" s="4" t="s">
        <v>6121</v>
      </c>
      <c r="I939" s="75">
        <v>43.4941666666667</v>
      </c>
      <c r="J939" s="75">
        <v>5.6163333333333298</v>
      </c>
      <c r="K939" s="78">
        <v>1680</v>
      </c>
      <c r="L939" s="4">
        <v>1990</v>
      </c>
      <c r="M939" s="4">
        <v>2007</v>
      </c>
      <c r="N939" s="78">
        <v>420</v>
      </c>
      <c r="O939" s="4" t="s">
        <v>67</v>
      </c>
      <c r="P939" s="3" t="s">
        <v>6218</v>
      </c>
      <c r="Q939" s="4" t="s">
        <v>6123</v>
      </c>
    </row>
    <row r="940" spans="1:17" ht="45.5" customHeight="1">
      <c r="A940" s="196">
        <v>261</v>
      </c>
      <c r="B940" s="41" t="s">
        <v>6119</v>
      </c>
      <c r="C940" s="4" t="s">
        <v>6185</v>
      </c>
      <c r="D940" s="4" t="s">
        <v>2398</v>
      </c>
      <c r="E940" s="4" t="s">
        <v>2422</v>
      </c>
      <c r="F940" s="4" t="s">
        <v>6120</v>
      </c>
      <c r="G940" s="4" t="s">
        <v>2276</v>
      </c>
      <c r="H940" s="4" t="s">
        <v>6121</v>
      </c>
      <c r="I940" s="75">
        <v>43.4941666666667</v>
      </c>
      <c r="J940" s="75">
        <v>5.6163333333333298</v>
      </c>
      <c r="K940" s="78">
        <v>1680</v>
      </c>
      <c r="L940" s="4">
        <v>1990</v>
      </c>
      <c r="M940" s="4">
        <v>2007</v>
      </c>
      <c r="N940" s="78">
        <v>420</v>
      </c>
      <c r="O940" s="4" t="s">
        <v>67</v>
      </c>
      <c r="P940" s="3" t="s">
        <v>6218</v>
      </c>
      <c r="Q940" s="4" t="s">
        <v>6124</v>
      </c>
    </row>
    <row r="941" spans="1:17" ht="45.5" customHeight="1">
      <c r="A941" s="196">
        <v>261</v>
      </c>
      <c r="B941" s="41" t="s">
        <v>6119</v>
      </c>
      <c r="C941" s="4" t="s">
        <v>6186</v>
      </c>
      <c r="D941" s="4" t="s">
        <v>2398</v>
      </c>
      <c r="E941" s="4" t="s">
        <v>2422</v>
      </c>
      <c r="F941" s="4" t="s">
        <v>6120</v>
      </c>
      <c r="G941" s="4" t="s">
        <v>2276</v>
      </c>
      <c r="H941" s="4" t="s">
        <v>6121</v>
      </c>
      <c r="I941" s="75">
        <v>43.4941666666667</v>
      </c>
      <c r="J941" s="75">
        <v>5.6163333333333298</v>
      </c>
      <c r="K941" s="78">
        <v>1680</v>
      </c>
      <c r="L941" s="4">
        <v>1990</v>
      </c>
      <c r="M941" s="4">
        <v>2007</v>
      </c>
      <c r="N941" s="78">
        <v>420</v>
      </c>
      <c r="O941" s="4" t="s">
        <v>67</v>
      </c>
      <c r="P941" s="3" t="s">
        <v>6218</v>
      </c>
      <c r="Q941" s="4" t="s">
        <v>6125</v>
      </c>
    </row>
    <row r="942" spans="1:17" ht="45.5" customHeight="1">
      <c r="A942" s="196">
        <v>261</v>
      </c>
      <c r="B942" s="41" t="s">
        <v>6126</v>
      </c>
      <c r="C942" s="4" t="s">
        <v>6187</v>
      </c>
      <c r="D942" s="4" t="s">
        <v>2398</v>
      </c>
      <c r="E942" s="4" t="s">
        <v>2422</v>
      </c>
      <c r="F942" s="4" t="s">
        <v>6120</v>
      </c>
      <c r="G942" s="4" t="s">
        <v>2276</v>
      </c>
      <c r="H942" s="4" t="s">
        <v>6121</v>
      </c>
      <c r="I942" s="75">
        <v>43.4941666666667</v>
      </c>
      <c r="J942" s="75">
        <v>5.6163333333333298</v>
      </c>
      <c r="K942" s="78">
        <v>1680</v>
      </c>
      <c r="L942" s="4">
        <v>1990</v>
      </c>
      <c r="M942" s="4">
        <v>2007</v>
      </c>
      <c r="N942" s="78">
        <v>420</v>
      </c>
      <c r="O942" s="4" t="s">
        <v>67</v>
      </c>
      <c r="P942" s="3" t="s">
        <v>6218</v>
      </c>
      <c r="Q942" s="4" t="s">
        <v>6127</v>
      </c>
    </row>
    <row r="943" spans="1:17" ht="45.5" customHeight="1">
      <c r="A943" s="196">
        <v>261</v>
      </c>
      <c r="B943" s="41" t="s">
        <v>6119</v>
      </c>
      <c r="C943" s="4" t="s">
        <v>6188</v>
      </c>
      <c r="D943" s="4" t="s">
        <v>2398</v>
      </c>
      <c r="E943" s="4" t="s">
        <v>2422</v>
      </c>
      <c r="F943" s="4" t="s">
        <v>6120</v>
      </c>
      <c r="G943" s="4" t="s">
        <v>2276</v>
      </c>
      <c r="H943" s="4" t="s">
        <v>6121</v>
      </c>
      <c r="I943" s="75">
        <v>43.4941666666667</v>
      </c>
      <c r="J943" s="75">
        <v>5.6163333333333298</v>
      </c>
      <c r="K943" s="78">
        <v>1680</v>
      </c>
      <c r="L943" s="4">
        <v>1990</v>
      </c>
      <c r="M943" s="4">
        <v>2007</v>
      </c>
      <c r="N943" s="78">
        <v>420</v>
      </c>
      <c r="O943" s="4" t="s">
        <v>67</v>
      </c>
      <c r="P943" s="3" t="s">
        <v>6218</v>
      </c>
      <c r="Q943" s="4" t="s">
        <v>6128</v>
      </c>
    </row>
    <row r="944" spans="1:17" ht="45.5" customHeight="1">
      <c r="A944" s="196">
        <v>262</v>
      </c>
      <c r="B944" s="41" t="s">
        <v>6129</v>
      </c>
      <c r="C944" s="4" t="s">
        <v>6189</v>
      </c>
      <c r="D944" s="4" t="s">
        <v>2398</v>
      </c>
      <c r="E944" s="4" t="s">
        <v>2399</v>
      </c>
      <c r="F944" s="4" t="s">
        <v>6130</v>
      </c>
      <c r="G944" s="4" t="s">
        <v>6131</v>
      </c>
      <c r="H944" s="4" t="s">
        <v>4942</v>
      </c>
      <c r="I944" s="75">
        <v>46.273333333333298</v>
      </c>
      <c r="J944" s="75">
        <v>7.8220000000000001</v>
      </c>
      <c r="K944" s="78">
        <v>257</v>
      </c>
      <c r="L944" s="4">
        <v>2005</v>
      </c>
      <c r="M944" s="4">
        <v>2009</v>
      </c>
      <c r="N944" s="78">
        <v>39</v>
      </c>
      <c r="O944" s="4" t="s">
        <v>67</v>
      </c>
      <c r="P944" s="3" t="s">
        <v>6218</v>
      </c>
      <c r="Q944" s="4" t="s">
        <v>6132</v>
      </c>
    </row>
    <row r="945" spans="1:17" ht="45.5" customHeight="1">
      <c r="A945" s="196">
        <v>263</v>
      </c>
      <c r="B945" s="41" t="s">
        <v>6133</v>
      </c>
      <c r="C945" s="4" t="s">
        <v>6190</v>
      </c>
      <c r="D945" s="4" t="s">
        <v>2398</v>
      </c>
      <c r="E945" s="4" t="s">
        <v>2405</v>
      </c>
      <c r="F945" s="4" t="s">
        <v>6134</v>
      </c>
      <c r="G945" s="4" t="s">
        <v>6116</v>
      </c>
      <c r="H945" s="4" t="s">
        <v>4314</v>
      </c>
      <c r="I945" s="75">
        <v>43.311666666666703</v>
      </c>
      <c r="J945" s="75">
        <v>7.31666666666667</v>
      </c>
      <c r="K945" s="78">
        <v>20604</v>
      </c>
      <c r="L945" s="4">
        <v>1991</v>
      </c>
      <c r="M945" s="4">
        <v>2008</v>
      </c>
      <c r="N945" s="78">
        <v>300</v>
      </c>
      <c r="O945" s="4" t="s">
        <v>67</v>
      </c>
      <c r="P945" s="3" t="s">
        <v>6218</v>
      </c>
      <c r="Q945" s="4"/>
    </row>
    <row r="946" spans="1:17" ht="45.5" customHeight="1">
      <c r="A946" s="196">
        <v>264</v>
      </c>
      <c r="B946" s="41" t="s">
        <v>6135</v>
      </c>
      <c r="C946" s="4" t="s">
        <v>6191</v>
      </c>
      <c r="D946" s="4" t="s">
        <v>2398</v>
      </c>
      <c r="E946" s="4" t="s">
        <v>2399</v>
      </c>
      <c r="F946" s="4" t="s">
        <v>6116</v>
      </c>
      <c r="G946" s="4" t="s">
        <v>2276</v>
      </c>
      <c r="H946" s="4" t="s">
        <v>4314</v>
      </c>
      <c r="I946" s="75">
        <v>42.958500000000001</v>
      </c>
      <c r="J946" s="75">
        <v>8.2231666666666694</v>
      </c>
      <c r="K946" s="78">
        <v>29575</v>
      </c>
      <c r="L946" s="4">
        <v>2016</v>
      </c>
      <c r="M946" s="4">
        <v>2016</v>
      </c>
      <c r="N946" s="78">
        <v>92</v>
      </c>
      <c r="O946" s="4" t="s">
        <v>67</v>
      </c>
      <c r="P946" s="3" t="s">
        <v>6218</v>
      </c>
      <c r="Q946" s="4"/>
    </row>
    <row r="947" spans="1:17" ht="45.5" customHeight="1">
      <c r="A947" s="196">
        <v>265</v>
      </c>
      <c r="B947" s="41" t="s">
        <v>6136</v>
      </c>
      <c r="C947" s="4" t="s">
        <v>6192</v>
      </c>
      <c r="D947" s="4" t="s">
        <v>2398</v>
      </c>
      <c r="E947" s="4" t="s">
        <v>2422</v>
      </c>
      <c r="F947" s="4" t="s">
        <v>4941</v>
      </c>
      <c r="G947" s="4" t="s">
        <v>2276</v>
      </c>
      <c r="H947" s="4" t="s">
        <v>4942</v>
      </c>
      <c r="I947" s="75">
        <v>40.201500000000003</v>
      </c>
      <c r="J947" s="75">
        <v>9.0214999999999996</v>
      </c>
      <c r="K947" s="78">
        <v>24090</v>
      </c>
      <c r="L947" s="4">
        <v>2003</v>
      </c>
      <c r="M947" s="4">
        <v>2015</v>
      </c>
      <c r="N947" s="78">
        <v>70</v>
      </c>
      <c r="O947" s="4" t="s">
        <v>67</v>
      </c>
      <c r="P947" s="3" t="s">
        <v>6218</v>
      </c>
      <c r="Q947" s="4" t="s">
        <v>6137</v>
      </c>
    </row>
    <row r="948" spans="1:17" ht="45.5" customHeight="1">
      <c r="A948" s="196">
        <v>265</v>
      </c>
      <c r="B948" s="41" t="s">
        <v>6136</v>
      </c>
      <c r="C948" s="4" t="s">
        <v>6193</v>
      </c>
      <c r="D948" s="4" t="s">
        <v>2398</v>
      </c>
      <c r="E948" s="4" t="s">
        <v>2422</v>
      </c>
      <c r="F948" s="4" t="s">
        <v>6138</v>
      </c>
      <c r="G948" s="4" t="s">
        <v>2276</v>
      </c>
      <c r="H948" s="4" t="s">
        <v>6121</v>
      </c>
      <c r="I948" s="75">
        <v>42.066000000000003</v>
      </c>
      <c r="J948" s="75">
        <v>9.0214999999999996</v>
      </c>
      <c r="K948" s="78">
        <v>8722</v>
      </c>
      <c r="L948" s="4">
        <v>2003</v>
      </c>
      <c r="M948" s="4">
        <v>2015</v>
      </c>
      <c r="N948" s="78">
        <v>37.9</v>
      </c>
      <c r="O948" s="4" t="s">
        <v>67</v>
      </c>
      <c r="P948" s="3" t="s">
        <v>6218</v>
      </c>
      <c r="Q948" s="4" t="s">
        <v>6137</v>
      </c>
    </row>
    <row r="949" spans="1:17" ht="45.5" customHeight="1">
      <c r="A949" s="196">
        <v>265</v>
      </c>
      <c r="B949" s="41" t="s">
        <v>6136</v>
      </c>
      <c r="C949" s="4" t="s">
        <v>6194</v>
      </c>
      <c r="D949" s="4" t="s">
        <v>2398</v>
      </c>
      <c r="E949" s="4" t="s">
        <v>2422</v>
      </c>
      <c r="F949" s="4" t="s">
        <v>6139</v>
      </c>
      <c r="G949" s="4" t="s">
        <v>2276</v>
      </c>
      <c r="H949" s="4" t="s">
        <v>4314</v>
      </c>
      <c r="I949" s="75">
        <v>41.985333333333301</v>
      </c>
      <c r="J949" s="75">
        <v>1.8681666666666701</v>
      </c>
      <c r="K949" s="78">
        <v>32108</v>
      </c>
      <c r="L949" s="4">
        <v>2003</v>
      </c>
      <c r="M949" s="4">
        <v>2015</v>
      </c>
      <c r="N949" s="78">
        <v>234.1</v>
      </c>
      <c r="O949" s="4" t="s">
        <v>67</v>
      </c>
      <c r="P949" s="3" t="s">
        <v>6218</v>
      </c>
      <c r="Q949" s="4" t="s">
        <v>6140</v>
      </c>
    </row>
    <row r="950" spans="1:17" ht="64.5" customHeight="1">
      <c r="A950" s="196">
        <v>266</v>
      </c>
      <c r="B950" s="41" t="s">
        <v>6141</v>
      </c>
      <c r="C950" s="4" t="s">
        <v>6195</v>
      </c>
      <c r="D950" s="4" t="s">
        <v>2398</v>
      </c>
      <c r="E950" s="4" t="s">
        <v>2422</v>
      </c>
      <c r="F950" s="116" t="s">
        <v>6142</v>
      </c>
      <c r="G950" s="4" t="s">
        <v>2276</v>
      </c>
      <c r="H950" s="4" t="s">
        <v>4314</v>
      </c>
      <c r="I950" s="75">
        <v>43.311666666666703</v>
      </c>
      <c r="J950" s="75">
        <v>7.31666666666667</v>
      </c>
      <c r="K950" s="4" t="s">
        <v>2276</v>
      </c>
      <c r="L950" s="4">
        <v>1974</v>
      </c>
      <c r="M950" s="4">
        <v>2013</v>
      </c>
      <c r="N950" s="78" t="s">
        <v>2276</v>
      </c>
      <c r="O950" s="4" t="s">
        <v>67</v>
      </c>
      <c r="P950" s="3" t="s">
        <v>6218</v>
      </c>
      <c r="Q950" s="4" t="s">
        <v>6143</v>
      </c>
    </row>
    <row r="951" spans="1:17" ht="63" customHeight="1">
      <c r="A951" s="196">
        <v>266</v>
      </c>
      <c r="B951" s="41" t="s">
        <v>6141</v>
      </c>
      <c r="C951" s="4" t="s">
        <v>6196</v>
      </c>
      <c r="D951" s="4" t="s">
        <v>2398</v>
      </c>
      <c r="E951" s="4" t="s">
        <v>2422</v>
      </c>
      <c r="F951" s="116" t="s">
        <v>6144</v>
      </c>
      <c r="G951" s="4" t="s">
        <v>2276</v>
      </c>
      <c r="H951" s="4" t="s">
        <v>4314</v>
      </c>
      <c r="I951" s="75">
        <v>40.694666666666699</v>
      </c>
      <c r="J951" s="75">
        <v>3.7038000000000002</v>
      </c>
      <c r="K951" s="78" t="s">
        <v>2276</v>
      </c>
      <c r="L951" s="4">
        <v>1974</v>
      </c>
      <c r="M951" s="4">
        <v>2013</v>
      </c>
      <c r="N951" s="78" t="s">
        <v>2276</v>
      </c>
      <c r="O951" s="4" t="s">
        <v>67</v>
      </c>
      <c r="P951" s="3" t="s">
        <v>6218</v>
      </c>
      <c r="Q951" s="4" t="s">
        <v>6143</v>
      </c>
    </row>
    <row r="952" spans="1:17" ht="67" customHeight="1">
      <c r="A952" s="196">
        <v>266</v>
      </c>
      <c r="B952" s="41" t="s">
        <v>6141</v>
      </c>
      <c r="C952" s="4" t="s">
        <v>6197</v>
      </c>
      <c r="D952" s="4" t="s">
        <v>2398</v>
      </c>
      <c r="E952" s="4" t="s">
        <v>2422</v>
      </c>
      <c r="F952" s="116" t="s">
        <v>6145</v>
      </c>
      <c r="G952" s="4" t="s">
        <v>2276</v>
      </c>
      <c r="H952" s="4" t="s">
        <v>4314</v>
      </c>
      <c r="I952" s="75">
        <v>37.907166666666697</v>
      </c>
      <c r="J952" s="75">
        <v>4.7278000000000002</v>
      </c>
      <c r="K952" s="78" t="s">
        <v>2276</v>
      </c>
      <c r="L952" s="4">
        <v>1974</v>
      </c>
      <c r="M952" s="4">
        <v>2013</v>
      </c>
      <c r="N952" s="78" t="s">
        <v>2276</v>
      </c>
      <c r="O952" s="4" t="s">
        <v>67</v>
      </c>
      <c r="P952" s="3" t="s">
        <v>6218</v>
      </c>
      <c r="Q952" s="4" t="s">
        <v>6143</v>
      </c>
    </row>
    <row r="953" spans="1:17" ht="45.5" customHeight="1">
      <c r="A953" s="196">
        <v>267</v>
      </c>
      <c r="B953" s="41" t="s">
        <v>6146</v>
      </c>
      <c r="C953" s="4" t="s">
        <v>6198</v>
      </c>
      <c r="D953" s="4" t="s">
        <v>2398</v>
      </c>
      <c r="E953" s="4" t="s">
        <v>2422</v>
      </c>
      <c r="F953" s="4" t="s">
        <v>6147</v>
      </c>
      <c r="G953" s="4" t="s">
        <v>2276</v>
      </c>
      <c r="H953" s="4" t="s">
        <v>4314</v>
      </c>
      <c r="I953" s="198">
        <v>40.415999999999997</v>
      </c>
      <c r="J953" s="75">
        <v>3.7038000000000002</v>
      </c>
      <c r="K953" s="78">
        <v>505990</v>
      </c>
      <c r="L953" s="4">
        <v>1991</v>
      </c>
      <c r="M953" s="4">
        <v>2003</v>
      </c>
      <c r="N953" s="78">
        <v>91.4</v>
      </c>
      <c r="O953" s="4" t="s">
        <v>67</v>
      </c>
      <c r="P953" s="3" t="s">
        <v>6218</v>
      </c>
      <c r="Q953" s="4"/>
    </row>
    <row r="954" spans="1:17" ht="45.5" customHeight="1">
      <c r="A954" s="196">
        <v>267</v>
      </c>
      <c r="B954" s="41" t="s">
        <v>6146</v>
      </c>
      <c r="C954" s="4" t="s">
        <v>6199</v>
      </c>
      <c r="D954" s="4" t="s">
        <v>2398</v>
      </c>
      <c r="E954" s="4" t="s">
        <v>2422</v>
      </c>
      <c r="F954" s="4" t="s">
        <v>6148</v>
      </c>
      <c r="G954" s="4" t="s">
        <v>2276</v>
      </c>
      <c r="H954" s="4" t="s">
        <v>4314</v>
      </c>
      <c r="I954" s="198">
        <v>43.362000000000002</v>
      </c>
      <c r="J954" s="75">
        <v>8.6858333333333295</v>
      </c>
      <c r="K954" s="78">
        <v>37.83</v>
      </c>
      <c r="L954" s="4">
        <v>2006</v>
      </c>
      <c r="M954" s="4">
        <v>2007</v>
      </c>
      <c r="N954" s="78" t="s">
        <v>2276</v>
      </c>
      <c r="O954" s="4" t="s">
        <v>67</v>
      </c>
      <c r="P954" s="3" t="s">
        <v>6218</v>
      </c>
      <c r="Q954" s="4"/>
    </row>
    <row r="955" spans="1:17" ht="45.5" customHeight="1">
      <c r="A955" s="196">
        <v>267</v>
      </c>
      <c r="B955" s="41" t="s">
        <v>6146</v>
      </c>
      <c r="C955" s="4" t="s">
        <v>6200</v>
      </c>
      <c r="D955" s="4" t="s">
        <v>2398</v>
      </c>
      <c r="E955" s="4" t="s">
        <v>2422</v>
      </c>
      <c r="F955" s="4" t="s">
        <v>6149</v>
      </c>
      <c r="G955" s="4" t="s">
        <v>2276</v>
      </c>
      <c r="H955" s="4" t="s">
        <v>4314</v>
      </c>
      <c r="I955" s="198">
        <v>43.009</v>
      </c>
      <c r="J955" s="75">
        <v>7.9279999999999999</v>
      </c>
      <c r="K955" s="78">
        <v>329.8</v>
      </c>
      <c r="L955" s="4">
        <v>2006</v>
      </c>
      <c r="M955" s="4">
        <v>2007</v>
      </c>
      <c r="N955" s="78" t="s">
        <v>2276</v>
      </c>
      <c r="O955" s="4" t="s">
        <v>67</v>
      </c>
      <c r="P955" s="3" t="s">
        <v>6218</v>
      </c>
      <c r="Q955" s="4"/>
    </row>
    <row r="956" spans="1:17" ht="45.5" customHeight="1">
      <c r="A956" s="196">
        <v>267</v>
      </c>
      <c r="B956" s="41" t="s">
        <v>6146</v>
      </c>
      <c r="C956" s="4" t="s">
        <v>6201</v>
      </c>
      <c r="D956" s="4" t="s">
        <v>2398</v>
      </c>
      <c r="E956" s="4" t="s">
        <v>2422</v>
      </c>
      <c r="F956" s="4" t="s">
        <v>6150</v>
      </c>
      <c r="G956" s="4" t="s">
        <v>2276</v>
      </c>
      <c r="H956" s="4" t="s">
        <v>4314</v>
      </c>
      <c r="I956" s="198">
        <v>42.335000000000001</v>
      </c>
      <c r="J956" s="75">
        <v>7.8639000000000001</v>
      </c>
      <c r="K956" s="78">
        <v>85.2</v>
      </c>
      <c r="L956" s="4">
        <v>2006</v>
      </c>
      <c r="M956" s="4">
        <v>2007</v>
      </c>
      <c r="N956" s="78" t="s">
        <v>2276</v>
      </c>
      <c r="O956" s="4" t="s">
        <v>67</v>
      </c>
      <c r="P956" s="3" t="s">
        <v>6218</v>
      </c>
      <c r="Q956" s="4"/>
    </row>
    <row r="957" spans="1:17" ht="45.5" customHeight="1">
      <c r="A957" s="196">
        <v>267</v>
      </c>
      <c r="B957" s="41" t="s">
        <v>6146</v>
      </c>
      <c r="C957" s="4" t="s">
        <v>6202</v>
      </c>
      <c r="D957" s="4" t="s">
        <v>2398</v>
      </c>
      <c r="E957" s="4" t="s">
        <v>2422</v>
      </c>
      <c r="F957" s="4" t="s">
        <v>6151</v>
      </c>
      <c r="G957" s="4" t="s">
        <v>2276</v>
      </c>
      <c r="H957" s="4" t="s">
        <v>4314</v>
      </c>
      <c r="I957" s="198">
        <v>42.429000000000002</v>
      </c>
      <c r="J957" s="75">
        <v>8.6446000000000005</v>
      </c>
      <c r="K957" s="78">
        <v>118.2</v>
      </c>
      <c r="L957" s="4">
        <v>2006</v>
      </c>
      <c r="M957" s="4">
        <v>2007</v>
      </c>
      <c r="N957" s="78" t="s">
        <v>2276</v>
      </c>
      <c r="O957" s="4" t="s">
        <v>67</v>
      </c>
      <c r="P957" s="3" t="s">
        <v>6218</v>
      </c>
      <c r="Q957" s="4"/>
    </row>
    <row r="958" spans="1:17" ht="45.5" customHeight="1">
      <c r="A958" s="196">
        <v>267</v>
      </c>
      <c r="B958" s="41" t="s">
        <v>6146</v>
      </c>
      <c r="C958" s="4" t="s">
        <v>6203</v>
      </c>
      <c r="D958" s="4" t="s">
        <v>2398</v>
      </c>
      <c r="E958" s="4" t="s">
        <v>2422</v>
      </c>
      <c r="F958" s="4" t="s">
        <v>6152</v>
      </c>
      <c r="G958" s="4" t="s">
        <v>2276</v>
      </c>
      <c r="H958" s="4" t="s">
        <v>4314</v>
      </c>
      <c r="I958" s="198">
        <v>43.360999999999997</v>
      </c>
      <c r="J958" s="75">
        <v>5.8593000000000002</v>
      </c>
      <c r="K958" s="78">
        <v>10604</v>
      </c>
      <c r="L958" s="4">
        <v>2006</v>
      </c>
      <c r="M958" s="4">
        <v>2007</v>
      </c>
      <c r="N958" s="78" t="s">
        <v>2276</v>
      </c>
      <c r="O958" s="4" t="s">
        <v>67</v>
      </c>
      <c r="P958" s="3" t="s">
        <v>6218</v>
      </c>
      <c r="Q958" s="4"/>
    </row>
    <row r="959" spans="1:17" ht="45.5" customHeight="1">
      <c r="A959" s="196">
        <v>267</v>
      </c>
      <c r="B959" s="41" t="s">
        <v>6146</v>
      </c>
      <c r="C959" s="4" t="s">
        <v>6204</v>
      </c>
      <c r="D959" s="4" t="s">
        <v>2398</v>
      </c>
      <c r="E959" s="4" t="s">
        <v>2422</v>
      </c>
      <c r="F959" s="4" t="s">
        <v>6153</v>
      </c>
      <c r="G959" s="4" t="s">
        <v>2276</v>
      </c>
      <c r="H959" s="4" t="s">
        <v>4314</v>
      </c>
      <c r="I959" s="198">
        <v>43.182000000000002</v>
      </c>
      <c r="J959" s="75">
        <v>3.9878</v>
      </c>
      <c r="K959" s="78">
        <v>5321</v>
      </c>
      <c r="L959" s="4">
        <v>2006</v>
      </c>
      <c r="M959" s="4">
        <v>2007</v>
      </c>
      <c r="N959" s="78" t="s">
        <v>2276</v>
      </c>
      <c r="O959" s="4" t="s">
        <v>67</v>
      </c>
      <c r="P959" s="3" t="s">
        <v>6218</v>
      </c>
      <c r="Q959" s="4"/>
    </row>
    <row r="960" spans="1:17" ht="45.5" customHeight="1">
      <c r="A960" s="196">
        <v>267</v>
      </c>
      <c r="B960" s="41" t="s">
        <v>6146</v>
      </c>
      <c r="C960" s="4" t="s">
        <v>6205</v>
      </c>
      <c r="D960" s="4" t="s">
        <v>2398</v>
      </c>
      <c r="E960" s="4" t="s">
        <v>2422</v>
      </c>
      <c r="F960" s="4" t="s">
        <v>6154</v>
      </c>
      <c r="G960" s="4" t="s">
        <v>2276</v>
      </c>
      <c r="H960" s="4" t="s">
        <v>4314</v>
      </c>
      <c r="I960" s="198">
        <v>42.597999999999999</v>
      </c>
      <c r="J960" s="75">
        <v>5.9451666666666698</v>
      </c>
      <c r="K960" s="78">
        <v>39.03</v>
      </c>
      <c r="L960" s="4">
        <v>2006</v>
      </c>
      <c r="M960" s="4">
        <v>2007</v>
      </c>
      <c r="N960" s="78" t="s">
        <v>2276</v>
      </c>
      <c r="O960" s="4" t="s">
        <v>67</v>
      </c>
      <c r="P960" s="3" t="s">
        <v>6218</v>
      </c>
      <c r="Q960" s="4"/>
    </row>
    <row r="961" spans="1:17" ht="45.5" customHeight="1">
      <c r="A961" s="196">
        <v>267</v>
      </c>
      <c r="B961" s="41" t="s">
        <v>6146</v>
      </c>
      <c r="C961" s="4" t="s">
        <v>6206</v>
      </c>
      <c r="D961" s="4" t="s">
        <v>2398</v>
      </c>
      <c r="E961" s="4" t="s">
        <v>2422</v>
      </c>
      <c r="F961" s="4" t="s">
        <v>6155</v>
      </c>
      <c r="G961" s="4" t="s">
        <v>2276</v>
      </c>
      <c r="H961" s="4" t="s">
        <v>4314</v>
      </c>
      <c r="I961" s="198">
        <v>41.503</v>
      </c>
      <c r="J961" s="75">
        <v>5.7468000000000004</v>
      </c>
      <c r="K961" s="78">
        <v>149.30000000000001</v>
      </c>
      <c r="L961" s="4">
        <v>2006</v>
      </c>
      <c r="M961" s="4">
        <v>2007</v>
      </c>
      <c r="N961" s="78" t="s">
        <v>2276</v>
      </c>
      <c r="O961" s="4" t="s">
        <v>67</v>
      </c>
      <c r="P961" s="3" t="s">
        <v>6218</v>
      </c>
      <c r="Q961" s="4"/>
    </row>
    <row r="962" spans="1:17" ht="45.5" customHeight="1">
      <c r="A962" s="196">
        <v>267</v>
      </c>
      <c r="B962" s="41" t="s">
        <v>6146</v>
      </c>
      <c r="C962" s="4" t="s">
        <v>6207</v>
      </c>
      <c r="D962" s="4" t="s">
        <v>2398</v>
      </c>
      <c r="E962" s="4" t="s">
        <v>2422</v>
      </c>
      <c r="F962" s="4" t="s">
        <v>6156</v>
      </c>
      <c r="G962" s="4" t="s">
        <v>2276</v>
      </c>
      <c r="H962" s="4" t="s">
        <v>4314</v>
      </c>
      <c r="I962" s="198">
        <v>40.655999999999999</v>
      </c>
      <c r="J962" s="75">
        <v>4.6811999999999996</v>
      </c>
      <c r="K962" s="78">
        <v>231.9</v>
      </c>
      <c r="L962" s="4">
        <v>2006</v>
      </c>
      <c r="M962" s="4">
        <v>2007</v>
      </c>
      <c r="N962" s="78" t="s">
        <v>2276</v>
      </c>
      <c r="O962" s="4" t="s">
        <v>67</v>
      </c>
      <c r="P962" s="3" t="s">
        <v>6218</v>
      </c>
      <c r="Q962" s="4"/>
    </row>
    <row r="963" spans="1:17" ht="45.5" customHeight="1">
      <c r="A963" s="196">
        <v>267</v>
      </c>
      <c r="B963" s="41" t="s">
        <v>6146</v>
      </c>
      <c r="C963" s="4" t="s">
        <v>6208</v>
      </c>
      <c r="D963" s="4" t="s">
        <v>2398</v>
      </c>
      <c r="E963" s="4" t="s">
        <v>2422</v>
      </c>
      <c r="F963" s="4" t="s">
        <v>6157</v>
      </c>
      <c r="G963" s="4" t="s">
        <v>2276</v>
      </c>
      <c r="H963" s="4" t="s">
        <v>4314</v>
      </c>
      <c r="I963" s="198">
        <v>42.695</v>
      </c>
      <c r="J963" s="75">
        <v>1.6760999999999999</v>
      </c>
      <c r="K963" s="78">
        <v>10391</v>
      </c>
      <c r="L963" s="4">
        <v>2006</v>
      </c>
      <c r="M963" s="4">
        <v>2007</v>
      </c>
      <c r="N963" s="78" t="s">
        <v>2276</v>
      </c>
      <c r="O963" s="4" t="s">
        <v>67</v>
      </c>
      <c r="P963" s="3" t="s">
        <v>6218</v>
      </c>
      <c r="Q963" s="4"/>
    </row>
    <row r="964" spans="1:17" ht="45.5" customHeight="1">
      <c r="A964" s="196">
        <v>267</v>
      </c>
      <c r="B964" s="41" t="s">
        <v>6146</v>
      </c>
      <c r="C964" s="4" t="s">
        <v>6209</v>
      </c>
      <c r="D964" s="4" t="s">
        <v>2398</v>
      </c>
      <c r="E964" s="4" t="s">
        <v>2422</v>
      </c>
      <c r="F964" s="4" t="s">
        <v>6158</v>
      </c>
      <c r="G964" s="4" t="s">
        <v>2276</v>
      </c>
      <c r="H964" s="4" t="s">
        <v>4314</v>
      </c>
      <c r="I964" s="198">
        <v>42.131</v>
      </c>
      <c r="J964" s="75">
        <v>0.67966666666666697</v>
      </c>
      <c r="K964" s="78">
        <v>161</v>
      </c>
      <c r="L964" s="4">
        <v>2006</v>
      </c>
      <c r="M964" s="4">
        <v>2007</v>
      </c>
      <c r="N964" s="78" t="s">
        <v>2276</v>
      </c>
      <c r="O964" s="4" t="s">
        <v>67</v>
      </c>
      <c r="P964" s="3" t="s">
        <v>6218</v>
      </c>
      <c r="Q964" s="4"/>
    </row>
    <row r="965" spans="1:17" ht="45.5" customHeight="1">
      <c r="A965" s="196">
        <v>267</v>
      </c>
      <c r="B965" s="41" t="s">
        <v>6146</v>
      </c>
      <c r="C965" s="4" t="s">
        <v>6210</v>
      </c>
      <c r="D965" s="4" t="s">
        <v>2398</v>
      </c>
      <c r="E965" s="4" t="s">
        <v>2422</v>
      </c>
      <c r="F965" s="4" t="s">
        <v>6159</v>
      </c>
      <c r="G965" s="4" t="s">
        <v>2276</v>
      </c>
      <c r="H965" s="4" t="s">
        <v>4314</v>
      </c>
      <c r="I965" s="198">
        <v>39.475000000000001</v>
      </c>
      <c r="J965" s="75">
        <v>6.6206666666666703</v>
      </c>
      <c r="K965" s="78">
        <v>1750</v>
      </c>
      <c r="L965" s="4">
        <v>2006</v>
      </c>
      <c r="M965" s="4">
        <v>2007</v>
      </c>
      <c r="N965" s="78" t="s">
        <v>2276</v>
      </c>
      <c r="O965" s="4" t="s">
        <v>67</v>
      </c>
      <c r="P965" s="3" t="s">
        <v>6218</v>
      </c>
      <c r="Q965" s="4"/>
    </row>
    <row r="966" spans="1:17" ht="45.5" customHeight="1">
      <c r="A966" s="196">
        <v>268</v>
      </c>
      <c r="B966" s="41" t="s">
        <v>6160</v>
      </c>
      <c r="C966" s="4" t="s">
        <v>6211</v>
      </c>
      <c r="D966" s="4" t="s">
        <v>2398</v>
      </c>
      <c r="E966" s="4" t="s">
        <v>2422</v>
      </c>
      <c r="F966" s="4" t="s">
        <v>2276</v>
      </c>
      <c r="G966" s="4" t="s">
        <v>2276</v>
      </c>
      <c r="H966" s="4" t="s">
        <v>6114</v>
      </c>
      <c r="I966" s="75">
        <v>39.665999999999997</v>
      </c>
      <c r="J966" s="75">
        <v>8.3741666666666692</v>
      </c>
      <c r="K966" s="78">
        <v>92212</v>
      </c>
      <c r="L966" s="4">
        <v>1980</v>
      </c>
      <c r="M966" s="4">
        <v>2010</v>
      </c>
      <c r="N966" s="78">
        <v>112</v>
      </c>
      <c r="O966" s="4" t="s">
        <v>67</v>
      </c>
      <c r="P966" s="3" t="s">
        <v>6218</v>
      </c>
      <c r="Q966" s="4"/>
    </row>
    <row r="967" spans="1:17" ht="45.5" customHeight="1">
      <c r="A967" s="196">
        <v>269</v>
      </c>
      <c r="B967" s="41" t="s">
        <v>6161</v>
      </c>
      <c r="C967" s="4" t="s">
        <v>6212</v>
      </c>
      <c r="D967" s="4" t="s">
        <v>2398</v>
      </c>
      <c r="E967" s="4" t="s">
        <v>2422</v>
      </c>
      <c r="F967" s="4" t="s">
        <v>4941</v>
      </c>
      <c r="G967" s="4" t="s">
        <v>2276</v>
      </c>
      <c r="H967" s="4" t="s">
        <v>4942</v>
      </c>
      <c r="I967" s="75">
        <v>38.85</v>
      </c>
      <c r="J967" s="75">
        <v>8.8000000000000007</v>
      </c>
      <c r="K967" s="78">
        <f>2346169.15/100</f>
        <v>23461.691500000001</v>
      </c>
      <c r="L967" s="4">
        <v>2000</v>
      </c>
      <c r="M967" s="4">
        <v>2004</v>
      </c>
      <c r="N967" s="78">
        <f>K967/13337</f>
        <v>1.7591430981480094</v>
      </c>
      <c r="O967" s="4" t="s">
        <v>67</v>
      </c>
      <c r="P967" s="3" t="s">
        <v>6218</v>
      </c>
      <c r="Q967" s="4"/>
    </row>
    <row r="968" spans="1:17" ht="45.5" customHeight="1">
      <c r="A968" s="196">
        <v>270</v>
      </c>
      <c r="B968" s="41" t="s">
        <v>6162</v>
      </c>
      <c r="C968" s="4" t="s">
        <v>6213</v>
      </c>
      <c r="D968" s="4" t="s">
        <v>2398</v>
      </c>
      <c r="E968" s="4" t="s">
        <v>2422</v>
      </c>
      <c r="F968" s="4" t="s">
        <v>4941</v>
      </c>
      <c r="G968" s="4" t="s">
        <v>2276</v>
      </c>
      <c r="H968" s="4" t="s">
        <v>4942</v>
      </c>
      <c r="I968" s="75">
        <v>38.85</v>
      </c>
      <c r="J968" s="75">
        <v>8.8000000000000007</v>
      </c>
      <c r="K968" s="78">
        <v>828</v>
      </c>
      <c r="L968" s="4">
        <v>2001</v>
      </c>
      <c r="M968" s="4">
        <v>2010</v>
      </c>
      <c r="N968" s="78" t="s">
        <v>2276</v>
      </c>
      <c r="O968" s="4" t="s">
        <v>67</v>
      </c>
      <c r="P968" s="3" t="s">
        <v>6218</v>
      </c>
      <c r="Q968" s="4"/>
    </row>
    <row r="969" spans="1:17" ht="45.5" customHeight="1">
      <c r="A969" s="196">
        <v>271</v>
      </c>
      <c r="B969" s="41" t="s">
        <v>6163</v>
      </c>
      <c r="C969" s="4" t="s">
        <v>6214</v>
      </c>
      <c r="D969" s="4" t="s">
        <v>2398</v>
      </c>
      <c r="E969" s="4" t="s">
        <v>2422</v>
      </c>
      <c r="F969" s="4" t="s">
        <v>2276</v>
      </c>
      <c r="G969" s="4" t="s">
        <v>2276</v>
      </c>
      <c r="H969" s="4" t="s">
        <v>6114</v>
      </c>
      <c r="I969" s="75">
        <v>39.666499999999999</v>
      </c>
      <c r="J969" s="75">
        <v>8.3741666666666692</v>
      </c>
      <c r="K969" s="78">
        <v>89000</v>
      </c>
      <c r="L969" s="4">
        <v>2007</v>
      </c>
      <c r="M969" s="4">
        <v>2014</v>
      </c>
      <c r="N969" s="78">
        <f>N966</f>
        <v>112</v>
      </c>
      <c r="O969" s="4" t="s">
        <v>67</v>
      </c>
      <c r="P969" s="3" t="s">
        <v>6218</v>
      </c>
      <c r="Q969" s="4" t="s">
        <v>6164</v>
      </c>
    </row>
    <row r="970" spans="1:17" ht="45.5" customHeight="1">
      <c r="A970" s="196">
        <v>272</v>
      </c>
      <c r="B970" s="41" t="s">
        <v>6165</v>
      </c>
      <c r="C970" s="4" t="s">
        <v>6215</v>
      </c>
      <c r="D970" s="4" t="s">
        <v>2398</v>
      </c>
      <c r="E970" s="4" t="s">
        <v>2405</v>
      </c>
      <c r="F970" s="4" t="s">
        <v>6166</v>
      </c>
      <c r="G970" s="4" t="s">
        <v>2276</v>
      </c>
      <c r="H970" s="4" t="s">
        <v>6114</v>
      </c>
      <c r="I970" s="75">
        <v>40.633333333333297</v>
      </c>
      <c r="J970" s="75">
        <v>6.18333333333333</v>
      </c>
      <c r="K970" s="78">
        <v>557</v>
      </c>
      <c r="L970" s="4">
        <v>1990</v>
      </c>
      <c r="M970" s="4">
        <v>1991</v>
      </c>
      <c r="N970" s="78">
        <f>3200000/K970</f>
        <v>5745.0628366247756</v>
      </c>
      <c r="O970" s="4" t="s">
        <v>67</v>
      </c>
      <c r="P970" s="3" t="s">
        <v>6218</v>
      </c>
      <c r="Q970" s="4" t="s">
        <v>6167</v>
      </c>
    </row>
    <row r="971" spans="1:17" ht="45.5" customHeight="1">
      <c r="A971" s="196">
        <v>272</v>
      </c>
      <c r="B971" s="41" t="s">
        <v>6168</v>
      </c>
      <c r="C971" s="4" t="s">
        <v>6216</v>
      </c>
      <c r="D971" s="4" t="s">
        <v>2398</v>
      </c>
      <c r="E971" s="4" t="s">
        <v>2405</v>
      </c>
      <c r="F971" s="4" t="s">
        <v>6169</v>
      </c>
      <c r="G971" s="4" t="s">
        <v>2276</v>
      </c>
      <c r="H971" s="4" t="s">
        <v>6114</v>
      </c>
      <c r="I971" s="75">
        <v>40.633333333333297</v>
      </c>
      <c r="J971" s="75">
        <v>6.18333333333333</v>
      </c>
      <c r="K971" s="78">
        <v>557</v>
      </c>
      <c r="L971" s="4">
        <v>1990</v>
      </c>
      <c r="M971" s="4">
        <v>1991</v>
      </c>
      <c r="N971" s="78">
        <f t="shared" ref="N971:N972" si="13">3200000/K971</f>
        <v>5745.0628366247756</v>
      </c>
      <c r="O971" s="4" t="s">
        <v>67</v>
      </c>
      <c r="P971" s="3" t="s">
        <v>6218</v>
      </c>
      <c r="Q971" s="4" t="s">
        <v>6167</v>
      </c>
    </row>
    <row r="972" spans="1:17" ht="45.5" customHeight="1">
      <c r="A972" s="196">
        <v>272</v>
      </c>
      <c r="B972" s="41" t="s">
        <v>6170</v>
      </c>
      <c r="C972" s="4" t="s">
        <v>6217</v>
      </c>
      <c r="D972" s="4" t="s">
        <v>2398</v>
      </c>
      <c r="E972" s="4" t="s">
        <v>2405</v>
      </c>
      <c r="F972" s="4" t="s">
        <v>6171</v>
      </c>
      <c r="G972" s="4" t="s">
        <v>2276</v>
      </c>
      <c r="H972" s="4" t="s">
        <v>6114</v>
      </c>
      <c r="I972" s="75">
        <v>40.633333333333297</v>
      </c>
      <c r="J972" s="75">
        <v>6.18333333333333</v>
      </c>
      <c r="K972" s="78">
        <v>557</v>
      </c>
      <c r="L972" s="4">
        <v>1990</v>
      </c>
      <c r="M972" s="4">
        <v>1991</v>
      </c>
      <c r="N972" s="78">
        <f t="shared" si="13"/>
        <v>5745.0628366247756</v>
      </c>
      <c r="O972" s="4" t="s">
        <v>67</v>
      </c>
      <c r="P972" s="3" t="s">
        <v>6218</v>
      </c>
      <c r="Q972" s="4" t="s">
        <v>6167</v>
      </c>
    </row>
    <row r="973" spans="1:17" ht="29">
      <c r="A973" s="31">
        <v>273</v>
      </c>
      <c r="B973" s="40" t="s">
        <v>6354</v>
      </c>
      <c r="C973" s="3" t="s">
        <v>6467</v>
      </c>
      <c r="D973" s="3" t="s">
        <v>2398</v>
      </c>
      <c r="E973" s="3" t="s">
        <v>2399</v>
      </c>
      <c r="F973" s="3" t="s">
        <v>1282</v>
      </c>
      <c r="G973" s="3" t="s">
        <v>87</v>
      </c>
      <c r="H973" s="3" t="s">
        <v>88</v>
      </c>
      <c r="I973" s="21">
        <v>31.633979</v>
      </c>
      <c r="J973" s="21">
        <v>74.872264000000001</v>
      </c>
      <c r="K973" s="78" t="s">
        <v>2276</v>
      </c>
      <c r="L973" s="3">
        <v>2010</v>
      </c>
      <c r="M973" s="3">
        <v>2010</v>
      </c>
      <c r="N973" s="78" t="s">
        <v>2276</v>
      </c>
      <c r="O973" s="3" t="s">
        <v>67</v>
      </c>
      <c r="P973" s="3" t="s">
        <v>6423</v>
      </c>
      <c r="Q973" s="4" t="s">
        <v>6355</v>
      </c>
    </row>
    <row r="974" spans="1:17" ht="29">
      <c r="A974" s="31">
        <v>273</v>
      </c>
      <c r="B974" s="40" t="s">
        <v>6354</v>
      </c>
      <c r="C974" s="3" t="s">
        <v>6468</v>
      </c>
      <c r="D974" s="3" t="s">
        <v>2398</v>
      </c>
      <c r="E974" s="3" t="s">
        <v>2399</v>
      </c>
      <c r="F974" s="3" t="s">
        <v>1290</v>
      </c>
      <c r="G974" s="3" t="s">
        <v>87</v>
      </c>
      <c r="H974" s="3" t="s">
        <v>88</v>
      </c>
      <c r="I974" s="21">
        <v>30.900964999999999</v>
      </c>
      <c r="J974" s="21">
        <v>75.857275999999999</v>
      </c>
      <c r="K974" s="78" t="s">
        <v>2276</v>
      </c>
      <c r="L974" s="3">
        <v>2010</v>
      </c>
      <c r="M974" s="3">
        <v>2010</v>
      </c>
      <c r="N974" s="78" t="s">
        <v>2276</v>
      </c>
      <c r="O974" s="3" t="s">
        <v>67</v>
      </c>
      <c r="P974" s="3" t="s">
        <v>6423</v>
      </c>
      <c r="Q974" s="4" t="s">
        <v>6356</v>
      </c>
    </row>
    <row r="975" spans="1:17" ht="29">
      <c r="A975" s="31">
        <v>273</v>
      </c>
      <c r="B975" s="40" t="s">
        <v>6354</v>
      </c>
      <c r="C975" s="3" t="s">
        <v>6469</v>
      </c>
      <c r="D975" s="3" t="s">
        <v>2398</v>
      </c>
      <c r="E975" s="3" t="s">
        <v>2399</v>
      </c>
      <c r="F975" s="3" t="s">
        <v>1292</v>
      </c>
      <c r="G975" s="3" t="s">
        <v>87</v>
      </c>
      <c r="H975" s="3" t="s">
        <v>88</v>
      </c>
      <c r="I975" s="21">
        <v>30.245795999999999</v>
      </c>
      <c r="J975" s="21">
        <v>74.842072000000002</v>
      </c>
      <c r="K975" s="78" t="s">
        <v>2276</v>
      </c>
      <c r="L975" s="3">
        <v>2010</v>
      </c>
      <c r="M975" s="3">
        <v>2010</v>
      </c>
      <c r="N975" s="78" t="s">
        <v>2276</v>
      </c>
      <c r="O975" s="3" t="s">
        <v>67</v>
      </c>
      <c r="P975" s="3" t="s">
        <v>6423</v>
      </c>
      <c r="Q975" s="4" t="s">
        <v>6357</v>
      </c>
    </row>
    <row r="976" spans="1:17" ht="53" customHeight="1">
      <c r="A976" s="31">
        <v>274</v>
      </c>
      <c r="B976" s="40" t="s">
        <v>6358</v>
      </c>
      <c r="C976" s="31" t="s">
        <v>6470</v>
      </c>
      <c r="D976" s="3" t="s">
        <v>2398</v>
      </c>
      <c r="E976" s="3" t="s">
        <v>2399</v>
      </c>
      <c r="F976" s="78" t="s">
        <v>2276</v>
      </c>
      <c r="G976" s="3" t="s">
        <v>6359</v>
      </c>
      <c r="H976" s="3" t="s">
        <v>88</v>
      </c>
      <c r="I976" s="78">
        <f>AVERAGE(I39,I8)</f>
        <v>30.226188616332699</v>
      </c>
      <c r="J976" s="78">
        <f>AVERAGE(J39,J8)</f>
        <v>75.750873684034303</v>
      </c>
      <c r="K976" s="78" t="s">
        <v>2276</v>
      </c>
      <c r="L976" s="3">
        <v>2007</v>
      </c>
      <c r="M976" s="3">
        <v>2008</v>
      </c>
      <c r="N976" s="78" t="s">
        <v>2276</v>
      </c>
      <c r="O976" s="3" t="s">
        <v>67</v>
      </c>
      <c r="P976" s="3" t="s">
        <v>6423</v>
      </c>
      <c r="Q976" s="4" t="s">
        <v>6424</v>
      </c>
    </row>
    <row r="977" spans="1:17" ht="58">
      <c r="A977" s="31">
        <v>275</v>
      </c>
      <c r="B977" s="40" t="s">
        <v>6360</v>
      </c>
      <c r="C977" s="3" t="s">
        <v>6425</v>
      </c>
      <c r="D977" s="3" t="s">
        <v>2398</v>
      </c>
      <c r="E977" s="3" t="s">
        <v>2399</v>
      </c>
      <c r="F977" s="3" t="s">
        <v>1291</v>
      </c>
      <c r="G977" s="3" t="s">
        <v>87</v>
      </c>
      <c r="H977" s="3" t="s">
        <v>88</v>
      </c>
      <c r="I977" s="208">
        <v>30.339780999999999</v>
      </c>
      <c r="J977" s="208">
        <v>76.386880000000005</v>
      </c>
      <c r="K977" s="78" t="s">
        <v>2276</v>
      </c>
      <c r="L977" s="3">
        <v>2005</v>
      </c>
      <c r="M977" s="3">
        <v>2005</v>
      </c>
      <c r="N977" s="78" t="s">
        <v>2276</v>
      </c>
      <c r="O977" s="3" t="s">
        <v>67</v>
      </c>
      <c r="P977" s="3" t="s">
        <v>6423</v>
      </c>
      <c r="Q977" s="4" t="s">
        <v>6361</v>
      </c>
    </row>
    <row r="978" spans="1:17" ht="58">
      <c r="A978" s="31">
        <v>275</v>
      </c>
      <c r="B978" s="40" t="s">
        <v>6360</v>
      </c>
      <c r="C978" s="3" t="s">
        <v>6426</v>
      </c>
      <c r="D978" s="3" t="s">
        <v>2398</v>
      </c>
      <c r="E978" s="3" t="s">
        <v>2399</v>
      </c>
      <c r="F978" s="3" t="s">
        <v>6362</v>
      </c>
      <c r="G978" s="3" t="s">
        <v>90</v>
      </c>
      <c r="H978" s="3" t="s">
        <v>88</v>
      </c>
      <c r="I978" s="208">
        <v>29.969512000000002</v>
      </c>
      <c r="J978" s="208">
        <v>76.878281999999999</v>
      </c>
      <c r="K978" s="78" t="s">
        <v>2276</v>
      </c>
      <c r="L978" s="3">
        <v>2005</v>
      </c>
      <c r="M978" s="3">
        <v>2005</v>
      </c>
      <c r="N978" s="78" t="s">
        <v>2276</v>
      </c>
      <c r="O978" s="3" t="s">
        <v>67</v>
      </c>
      <c r="P978" s="3" t="s">
        <v>6423</v>
      </c>
      <c r="Q978" s="4" t="s">
        <v>6361</v>
      </c>
    </row>
    <row r="979" spans="1:17" ht="58">
      <c r="A979" s="31">
        <v>275</v>
      </c>
      <c r="B979" s="40" t="s">
        <v>6360</v>
      </c>
      <c r="C979" s="3" t="s">
        <v>6427</v>
      </c>
      <c r="D979" s="3" t="s">
        <v>2398</v>
      </c>
      <c r="E979" s="3" t="s">
        <v>2399</v>
      </c>
      <c r="F979" s="3" t="s">
        <v>6363</v>
      </c>
      <c r="G979" s="3" t="s">
        <v>90</v>
      </c>
      <c r="H979" s="3" t="s">
        <v>88</v>
      </c>
      <c r="I979" s="208">
        <v>29.149187999999999</v>
      </c>
      <c r="J979" s="208">
        <v>75.721653000000003</v>
      </c>
      <c r="K979" s="78" t="s">
        <v>2276</v>
      </c>
      <c r="L979" s="3">
        <v>2005</v>
      </c>
      <c r="M979" s="3">
        <v>2005</v>
      </c>
      <c r="N979" s="78" t="s">
        <v>2276</v>
      </c>
      <c r="O979" s="3" t="s">
        <v>67</v>
      </c>
      <c r="P979" s="3" t="s">
        <v>6423</v>
      </c>
      <c r="Q979" s="4" t="s">
        <v>6361</v>
      </c>
    </row>
    <row r="980" spans="1:17" ht="58">
      <c r="A980" s="31">
        <v>275</v>
      </c>
      <c r="B980" s="40" t="s">
        <v>6364</v>
      </c>
      <c r="C980" s="3" t="s">
        <v>6428</v>
      </c>
      <c r="D980" s="3" t="s">
        <v>2398</v>
      </c>
      <c r="E980" s="3" t="s">
        <v>2399</v>
      </c>
      <c r="F980" s="3" t="s">
        <v>6365</v>
      </c>
      <c r="G980" s="3" t="s">
        <v>6366</v>
      </c>
      <c r="H980" s="3" t="s">
        <v>88</v>
      </c>
      <c r="I980" s="208">
        <v>28.984462000000001</v>
      </c>
      <c r="J980" s="208">
        <v>77.706413999999995</v>
      </c>
      <c r="K980" s="78" t="s">
        <v>2276</v>
      </c>
      <c r="L980" s="3">
        <v>2005</v>
      </c>
      <c r="M980" s="3">
        <v>2005</v>
      </c>
      <c r="N980" s="78" t="s">
        <v>2276</v>
      </c>
      <c r="O980" s="3" t="s">
        <v>67</v>
      </c>
      <c r="P980" s="3" t="s">
        <v>6423</v>
      </c>
      <c r="Q980" s="4" t="s">
        <v>6361</v>
      </c>
    </row>
    <row r="981" spans="1:17" ht="58">
      <c r="A981" s="31">
        <v>275</v>
      </c>
      <c r="B981" s="40" t="s">
        <v>6364</v>
      </c>
      <c r="C981" s="3" t="s">
        <v>6429</v>
      </c>
      <c r="D981" s="3" t="s">
        <v>2398</v>
      </c>
      <c r="E981" s="3" t="s">
        <v>2399</v>
      </c>
      <c r="F981" s="3" t="s">
        <v>6367</v>
      </c>
      <c r="G981" s="3" t="s">
        <v>6366</v>
      </c>
      <c r="H981" s="3" t="s">
        <v>88</v>
      </c>
      <c r="I981" s="208">
        <v>26.449922999999998</v>
      </c>
      <c r="J981" s="208">
        <v>80.331873999999999</v>
      </c>
      <c r="K981" s="78" t="s">
        <v>2276</v>
      </c>
      <c r="L981" s="3">
        <v>2005</v>
      </c>
      <c r="M981" s="3">
        <v>2005</v>
      </c>
      <c r="N981" s="78" t="s">
        <v>2276</v>
      </c>
      <c r="O981" s="3" t="s">
        <v>67</v>
      </c>
      <c r="P981" s="3" t="s">
        <v>6423</v>
      </c>
      <c r="Q981" s="4" t="s">
        <v>6361</v>
      </c>
    </row>
    <row r="982" spans="1:17" ht="58">
      <c r="A982" s="31">
        <v>275</v>
      </c>
      <c r="B982" s="40" t="s">
        <v>6364</v>
      </c>
      <c r="C982" s="3" t="s">
        <v>6430</v>
      </c>
      <c r="D982" s="3" t="s">
        <v>2398</v>
      </c>
      <c r="E982" s="3" t="s">
        <v>2399</v>
      </c>
      <c r="F982" s="3" t="s">
        <v>6368</v>
      </c>
      <c r="G982" s="3" t="s">
        <v>6366</v>
      </c>
      <c r="H982" s="3" t="s">
        <v>88</v>
      </c>
      <c r="I982" s="208">
        <v>26.772974999999999</v>
      </c>
      <c r="J982" s="208">
        <v>82.145792999999998</v>
      </c>
      <c r="K982" s="78" t="s">
        <v>2276</v>
      </c>
      <c r="L982" s="3">
        <v>2005</v>
      </c>
      <c r="M982" s="3">
        <v>2005</v>
      </c>
      <c r="N982" s="78" t="s">
        <v>2276</v>
      </c>
      <c r="O982" s="3" t="s">
        <v>67</v>
      </c>
      <c r="P982" s="3" t="s">
        <v>6423</v>
      </c>
      <c r="Q982" s="4" t="s">
        <v>6361</v>
      </c>
    </row>
    <row r="983" spans="1:17" ht="58">
      <c r="A983" s="31">
        <v>275</v>
      </c>
      <c r="B983" s="40" t="s">
        <v>6369</v>
      </c>
      <c r="C983" s="3" t="s">
        <v>6431</v>
      </c>
      <c r="D983" s="3" t="s">
        <v>2398</v>
      </c>
      <c r="E983" s="3" t="s">
        <v>2399</v>
      </c>
      <c r="F983" s="3" t="s">
        <v>6370</v>
      </c>
      <c r="G983" s="3" t="s">
        <v>6371</v>
      </c>
      <c r="H983" s="3" t="s">
        <v>88</v>
      </c>
      <c r="I983" s="208">
        <v>25.466155000000001</v>
      </c>
      <c r="J983" s="208">
        <v>84.522219000000007</v>
      </c>
      <c r="K983" s="78" t="s">
        <v>2276</v>
      </c>
      <c r="L983" s="3">
        <v>2005</v>
      </c>
      <c r="M983" s="3">
        <v>2005</v>
      </c>
      <c r="N983" s="78" t="s">
        <v>2276</v>
      </c>
      <c r="O983" s="3" t="s">
        <v>67</v>
      </c>
      <c r="P983" s="3" t="s">
        <v>6423</v>
      </c>
      <c r="Q983" s="4" t="s">
        <v>6361</v>
      </c>
    </row>
    <row r="984" spans="1:17" ht="58">
      <c r="A984" s="31">
        <v>275</v>
      </c>
      <c r="B984" s="40" t="s">
        <v>6369</v>
      </c>
      <c r="C984" s="3" t="s">
        <v>6432</v>
      </c>
      <c r="D984" s="3" t="s">
        <v>2398</v>
      </c>
      <c r="E984" s="3" t="s">
        <v>2399</v>
      </c>
      <c r="F984" s="3" t="s">
        <v>6372</v>
      </c>
      <c r="G984" s="3" t="s">
        <v>6371</v>
      </c>
      <c r="H984" s="3" t="s">
        <v>88</v>
      </c>
      <c r="I984" s="208">
        <v>25.856027000000001</v>
      </c>
      <c r="J984" s="208">
        <v>85.786822999999998</v>
      </c>
      <c r="K984" s="78" t="s">
        <v>2276</v>
      </c>
      <c r="L984" s="3">
        <v>2005</v>
      </c>
      <c r="M984" s="3">
        <v>2005</v>
      </c>
      <c r="N984" s="78" t="s">
        <v>2276</v>
      </c>
      <c r="O984" s="3" t="s">
        <v>67</v>
      </c>
      <c r="P984" s="3" t="s">
        <v>6423</v>
      </c>
      <c r="Q984" s="4" t="s">
        <v>6361</v>
      </c>
    </row>
    <row r="985" spans="1:17" ht="58">
      <c r="A985" s="31">
        <v>275</v>
      </c>
      <c r="B985" s="40" t="s">
        <v>6369</v>
      </c>
      <c r="C985" s="3" t="s">
        <v>6433</v>
      </c>
      <c r="D985" s="3" t="s">
        <v>2398</v>
      </c>
      <c r="E985" s="3" t="s">
        <v>2399</v>
      </c>
      <c r="F985" s="3" t="s">
        <v>6373</v>
      </c>
      <c r="G985" s="3" t="s">
        <v>6371</v>
      </c>
      <c r="H985" s="3" t="s">
        <v>88</v>
      </c>
      <c r="I985" s="208">
        <v>25.418164000000001</v>
      </c>
      <c r="J985" s="208">
        <v>86.127154000000004</v>
      </c>
      <c r="K985" s="78" t="s">
        <v>2276</v>
      </c>
      <c r="L985" s="3">
        <v>2005</v>
      </c>
      <c r="M985" s="3">
        <v>2005</v>
      </c>
      <c r="N985" s="78" t="s">
        <v>2276</v>
      </c>
      <c r="O985" s="3" t="s">
        <v>67</v>
      </c>
      <c r="P985" s="3" t="s">
        <v>6423</v>
      </c>
      <c r="Q985" s="4" t="s">
        <v>6361</v>
      </c>
    </row>
    <row r="986" spans="1:17" ht="58">
      <c r="A986" s="31">
        <v>275</v>
      </c>
      <c r="B986" s="40" t="s">
        <v>6374</v>
      </c>
      <c r="C986" s="3" t="s">
        <v>6434</v>
      </c>
      <c r="D986" s="3" t="s">
        <v>2398</v>
      </c>
      <c r="E986" s="3" t="s">
        <v>2399</v>
      </c>
      <c r="F986" s="3" t="s">
        <v>6375</v>
      </c>
      <c r="G986" s="3" t="s">
        <v>6376</v>
      </c>
      <c r="H986" s="3" t="s">
        <v>88</v>
      </c>
      <c r="I986" s="208">
        <v>25.178577000000001</v>
      </c>
      <c r="J986" s="208">
        <v>88.246117999999996</v>
      </c>
      <c r="K986" s="78" t="s">
        <v>2276</v>
      </c>
      <c r="L986" s="3">
        <v>2005</v>
      </c>
      <c r="M986" s="3">
        <v>2005</v>
      </c>
      <c r="N986" s="78" t="s">
        <v>2276</v>
      </c>
      <c r="O986" s="3" t="s">
        <v>67</v>
      </c>
      <c r="P986" s="3" t="s">
        <v>6423</v>
      </c>
      <c r="Q986" s="4" t="s">
        <v>6361</v>
      </c>
    </row>
    <row r="987" spans="1:17" ht="58">
      <c r="A987" s="31">
        <v>275</v>
      </c>
      <c r="B987" s="40" t="s">
        <v>6374</v>
      </c>
      <c r="C987" s="3" t="s">
        <v>6435</v>
      </c>
      <c r="D987" s="3" t="s">
        <v>2398</v>
      </c>
      <c r="E987" s="3" t="s">
        <v>2399</v>
      </c>
      <c r="F987" s="3" t="s">
        <v>6377</v>
      </c>
      <c r="G987" s="3" t="s">
        <v>6376</v>
      </c>
      <c r="H987" s="3" t="s">
        <v>88</v>
      </c>
      <c r="I987" s="208">
        <v>24.617218000000001</v>
      </c>
      <c r="J987" s="208">
        <v>88.303489999999996</v>
      </c>
      <c r="K987" s="78" t="s">
        <v>2276</v>
      </c>
      <c r="L987" s="3">
        <v>2005</v>
      </c>
      <c r="M987" s="3">
        <v>2005</v>
      </c>
      <c r="N987" s="78" t="s">
        <v>2276</v>
      </c>
      <c r="O987" s="3" t="s">
        <v>67</v>
      </c>
      <c r="P987" s="3" t="s">
        <v>6423</v>
      </c>
      <c r="Q987" s="4" t="s">
        <v>6361</v>
      </c>
    </row>
    <row r="988" spans="1:17" ht="58">
      <c r="A988" s="31">
        <v>275</v>
      </c>
      <c r="B988" s="40" t="s">
        <v>6374</v>
      </c>
      <c r="C988" s="3" t="s">
        <v>6436</v>
      </c>
      <c r="D988" s="3" t="s">
        <v>2398</v>
      </c>
      <c r="E988" s="3" t="s">
        <v>2399</v>
      </c>
      <c r="F988" s="3" t="s">
        <v>6378</v>
      </c>
      <c r="G988" s="3" t="s">
        <v>6376</v>
      </c>
      <c r="H988" s="3" t="s">
        <v>88</v>
      </c>
      <c r="I988" s="208">
        <v>22.425661000000002</v>
      </c>
      <c r="J988" s="208">
        <v>87.319882000000007</v>
      </c>
      <c r="K988" s="78" t="s">
        <v>2276</v>
      </c>
      <c r="L988" s="3">
        <v>2005</v>
      </c>
      <c r="M988" s="3">
        <v>2005</v>
      </c>
      <c r="N988" s="78" t="s">
        <v>2276</v>
      </c>
      <c r="O988" s="3" t="s">
        <v>67</v>
      </c>
      <c r="P988" s="3" t="s">
        <v>6423</v>
      </c>
      <c r="Q988" s="4" t="s">
        <v>6361</v>
      </c>
    </row>
    <row r="989" spans="1:17" ht="51" customHeight="1">
      <c r="A989" s="31">
        <v>276</v>
      </c>
      <c r="B989" s="41" t="s">
        <v>6379</v>
      </c>
      <c r="C989" s="3" t="s">
        <v>6437</v>
      </c>
      <c r="D989" s="3" t="s">
        <v>2398</v>
      </c>
      <c r="E989" s="3" t="s">
        <v>2422</v>
      </c>
      <c r="F989" s="3" t="s">
        <v>6380</v>
      </c>
      <c r="G989" s="3" t="s">
        <v>6381</v>
      </c>
      <c r="H989" s="3" t="s">
        <v>1052</v>
      </c>
      <c r="I989" s="208">
        <v>18.788343999999999</v>
      </c>
      <c r="J989" s="208">
        <v>98.985301000000007</v>
      </c>
      <c r="K989" s="78" t="s">
        <v>2276</v>
      </c>
      <c r="L989" s="3">
        <v>2019</v>
      </c>
      <c r="M989" s="3">
        <v>2019</v>
      </c>
      <c r="N989" s="78" t="s">
        <v>2276</v>
      </c>
      <c r="O989" s="3" t="s">
        <v>67</v>
      </c>
      <c r="P989" s="3" t="s">
        <v>6423</v>
      </c>
      <c r="Q989" s="4" t="s">
        <v>6382</v>
      </c>
    </row>
    <row r="990" spans="1:17" ht="87">
      <c r="A990" s="31">
        <v>277</v>
      </c>
      <c r="B990" s="40" t="s">
        <v>6383</v>
      </c>
      <c r="C990" s="3" t="s">
        <v>6438</v>
      </c>
      <c r="D990" s="3" t="s">
        <v>2398</v>
      </c>
      <c r="E990" s="3" t="s">
        <v>2422</v>
      </c>
      <c r="F990" s="3" t="s">
        <v>6384</v>
      </c>
      <c r="G990" s="3" t="s">
        <v>6385</v>
      </c>
      <c r="H990" s="3" t="s">
        <v>114</v>
      </c>
      <c r="I990" s="208">
        <v>31.370037</v>
      </c>
      <c r="J990" s="208">
        <v>119.54579699999999</v>
      </c>
      <c r="K990" s="78" t="s">
        <v>2276</v>
      </c>
      <c r="L990" s="3">
        <v>2016</v>
      </c>
      <c r="M990" s="3">
        <v>2016</v>
      </c>
      <c r="N990" s="78" t="s">
        <v>2276</v>
      </c>
      <c r="O990" s="3" t="s">
        <v>67</v>
      </c>
      <c r="P990" s="3" t="s">
        <v>6423</v>
      </c>
      <c r="Q990" s="4" t="s">
        <v>6386</v>
      </c>
    </row>
    <row r="991" spans="1:17" ht="115.5" customHeight="1">
      <c r="A991" s="31">
        <v>277</v>
      </c>
      <c r="B991" s="40" t="s">
        <v>6383</v>
      </c>
      <c r="C991" s="3" t="s">
        <v>6630</v>
      </c>
      <c r="D991" s="3" t="s">
        <v>2398</v>
      </c>
      <c r="E991" s="3" t="s">
        <v>2422</v>
      </c>
      <c r="F991" s="3" t="s">
        <v>6387</v>
      </c>
      <c r="G991" s="3" t="s">
        <v>6385</v>
      </c>
      <c r="H991" s="3" t="s">
        <v>114</v>
      </c>
      <c r="I991" s="208">
        <v>31.654971</v>
      </c>
      <c r="J991" s="208">
        <v>120.753182</v>
      </c>
      <c r="K991" s="78" t="s">
        <v>2276</v>
      </c>
      <c r="L991" s="3">
        <v>2016</v>
      </c>
      <c r="M991" s="3">
        <v>2016</v>
      </c>
      <c r="N991" s="78" t="s">
        <v>2276</v>
      </c>
      <c r="O991" s="3" t="s">
        <v>67</v>
      </c>
      <c r="P991" s="3" t="s">
        <v>6423</v>
      </c>
      <c r="Q991" s="4" t="s">
        <v>6386</v>
      </c>
    </row>
    <row r="992" spans="1:17" ht="112" customHeight="1">
      <c r="A992" s="31">
        <v>277</v>
      </c>
      <c r="B992" s="40" t="s">
        <v>6383</v>
      </c>
      <c r="C992" s="3" t="s">
        <v>6439</v>
      </c>
      <c r="D992" s="3" t="s">
        <v>2398</v>
      </c>
      <c r="E992" s="3" t="s">
        <v>2422</v>
      </c>
      <c r="F992" s="3" t="s">
        <v>6388</v>
      </c>
      <c r="G992" s="3" t="s">
        <v>6385</v>
      </c>
      <c r="H992" s="3" t="s">
        <v>114</v>
      </c>
      <c r="I992" s="208">
        <v>32.910459000000003</v>
      </c>
      <c r="J992" s="208">
        <v>119.85254</v>
      </c>
      <c r="K992" s="78" t="s">
        <v>2276</v>
      </c>
      <c r="L992" s="3">
        <v>2016</v>
      </c>
      <c r="M992" s="3">
        <v>2016</v>
      </c>
      <c r="N992" s="78" t="s">
        <v>2276</v>
      </c>
      <c r="O992" s="3" t="s">
        <v>67</v>
      </c>
      <c r="P992" s="3" t="s">
        <v>6423</v>
      </c>
      <c r="Q992" s="4" t="s">
        <v>6389</v>
      </c>
    </row>
    <row r="993" spans="1:17" ht="87">
      <c r="A993" s="31">
        <v>277</v>
      </c>
      <c r="B993" s="40" t="s">
        <v>6383</v>
      </c>
      <c r="C993" s="3" t="s">
        <v>6440</v>
      </c>
      <c r="D993" s="3" t="s">
        <v>2398</v>
      </c>
      <c r="E993" s="3" t="s">
        <v>2422</v>
      </c>
      <c r="F993" s="3" t="s">
        <v>6390</v>
      </c>
      <c r="G993" s="3" t="s">
        <v>6385</v>
      </c>
      <c r="H993" s="3" t="s">
        <v>114</v>
      </c>
      <c r="I993" s="208">
        <v>33.238593999999999</v>
      </c>
      <c r="J993" s="208">
        <v>119.353319</v>
      </c>
      <c r="K993" s="78" t="s">
        <v>2276</v>
      </c>
      <c r="L993" s="3">
        <v>2016</v>
      </c>
      <c r="M993" s="3">
        <v>2016</v>
      </c>
      <c r="N993" s="78" t="s">
        <v>2276</v>
      </c>
      <c r="O993" s="3" t="s">
        <v>67</v>
      </c>
      <c r="P993" s="3" t="s">
        <v>6423</v>
      </c>
      <c r="Q993" s="4" t="s">
        <v>6389</v>
      </c>
    </row>
    <row r="994" spans="1:17" ht="87">
      <c r="A994" s="31">
        <v>277</v>
      </c>
      <c r="B994" s="40" t="s">
        <v>6383</v>
      </c>
      <c r="C994" s="3" t="s">
        <v>6441</v>
      </c>
      <c r="D994" s="3" t="s">
        <v>2398</v>
      </c>
      <c r="E994" s="3" t="s">
        <v>2422</v>
      </c>
      <c r="F994" s="3" t="s">
        <v>6391</v>
      </c>
      <c r="G994" s="3" t="s">
        <v>6385</v>
      </c>
      <c r="H994" s="3" t="s">
        <v>114</v>
      </c>
      <c r="I994" s="208">
        <v>34.369579999999999</v>
      </c>
      <c r="J994" s="208">
        <v>118.35453699999999</v>
      </c>
      <c r="K994" s="78" t="s">
        <v>2276</v>
      </c>
      <c r="L994" s="3">
        <v>2016</v>
      </c>
      <c r="M994" s="3">
        <v>2016</v>
      </c>
      <c r="N994" s="78" t="s">
        <v>2276</v>
      </c>
      <c r="O994" s="3" t="s">
        <v>67</v>
      </c>
      <c r="P994" s="3" t="s">
        <v>6423</v>
      </c>
      <c r="Q994" s="4" t="s">
        <v>6392</v>
      </c>
    </row>
    <row r="995" spans="1:17" ht="117" customHeight="1">
      <c r="A995" s="31">
        <v>277</v>
      </c>
      <c r="B995" s="40" t="s">
        <v>6383</v>
      </c>
      <c r="C995" s="3" t="s">
        <v>6442</v>
      </c>
      <c r="D995" s="3" t="s">
        <v>2398</v>
      </c>
      <c r="E995" s="3" t="s">
        <v>2422</v>
      </c>
      <c r="F995" s="3" t="s">
        <v>6393</v>
      </c>
      <c r="G995" s="3" t="s">
        <v>6385</v>
      </c>
      <c r="H995" s="3" t="s">
        <v>114</v>
      </c>
      <c r="I995" s="208">
        <v>34.190972000000002</v>
      </c>
      <c r="J995" s="208">
        <v>119.58672900000001</v>
      </c>
      <c r="K995" s="78" t="s">
        <v>2276</v>
      </c>
      <c r="L995" s="3">
        <v>2016</v>
      </c>
      <c r="M995" s="3">
        <v>2016</v>
      </c>
      <c r="N995" s="78" t="s">
        <v>2276</v>
      </c>
      <c r="O995" s="3" t="s">
        <v>67</v>
      </c>
      <c r="P995" s="3" t="s">
        <v>6423</v>
      </c>
      <c r="Q995" s="4" t="s">
        <v>6392</v>
      </c>
    </row>
    <row r="996" spans="1:17" ht="58">
      <c r="A996" s="31">
        <v>278</v>
      </c>
      <c r="B996" s="40" t="s">
        <v>6394</v>
      </c>
      <c r="C996" s="3" t="s">
        <v>6443</v>
      </c>
      <c r="D996" s="3" t="s">
        <v>2398</v>
      </c>
      <c r="E996" s="3" t="s">
        <v>2399</v>
      </c>
      <c r="F996" s="3" t="s">
        <v>6395</v>
      </c>
      <c r="G996" s="3" t="s">
        <v>87</v>
      </c>
      <c r="H996" s="3" t="s">
        <v>6396</v>
      </c>
      <c r="I996" s="208">
        <v>32.187691999999998</v>
      </c>
      <c r="J996" s="208">
        <v>74.194452999999996</v>
      </c>
      <c r="K996" s="78" t="s">
        <v>2276</v>
      </c>
      <c r="L996" s="3">
        <v>2010</v>
      </c>
      <c r="M996" s="3">
        <v>2010</v>
      </c>
      <c r="N996" s="78" t="s">
        <v>2276</v>
      </c>
      <c r="O996" s="3" t="s">
        <v>67</v>
      </c>
      <c r="P996" s="3" t="s">
        <v>6423</v>
      </c>
      <c r="Q996" s="4" t="s">
        <v>6397</v>
      </c>
    </row>
    <row r="997" spans="1:17" ht="88" customHeight="1">
      <c r="A997" s="31">
        <v>278</v>
      </c>
      <c r="B997" s="40" t="s">
        <v>6394</v>
      </c>
      <c r="C997" s="3" t="s">
        <v>6444</v>
      </c>
      <c r="D997" s="3" t="s">
        <v>2398</v>
      </c>
      <c r="E997" s="3" t="s">
        <v>2399</v>
      </c>
      <c r="F997" s="3" t="s">
        <v>6398</v>
      </c>
      <c r="G997" s="3" t="s">
        <v>87</v>
      </c>
      <c r="H997" s="3" t="s">
        <v>6396</v>
      </c>
      <c r="I997" s="208">
        <v>32.494498999999998</v>
      </c>
      <c r="J997" s="208">
        <v>74.522891999999999</v>
      </c>
      <c r="K997" s="78" t="s">
        <v>2276</v>
      </c>
      <c r="L997" s="3">
        <v>2010</v>
      </c>
      <c r="M997" s="3">
        <v>2010</v>
      </c>
      <c r="N997" s="78" t="s">
        <v>2276</v>
      </c>
      <c r="O997" s="3" t="s">
        <v>67</v>
      </c>
      <c r="P997" s="3" t="s">
        <v>6423</v>
      </c>
      <c r="Q997" s="4" t="s">
        <v>6397</v>
      </c>
    </row>
    <row r="998" spans="1:17" ht="31" customHeight="1">
      <c r="A998" s="31">
        <v>279</v>
      </c>
      <c r="B998" s="40" t="s">
        <v>6399</v>
      </c>
      <c r="C998" s="3" t="s">
        <v>6445</v>
      </c>
      <c r="D998" s="3" t="s">
        <v>2398</v>
      </c>
      <c r="E998" s="3" t="s">
        <v>2422</v>
      </c>
      <c r="F998" s="3" t="s">
        <v>6400</v>
      </c>
      <c r="G998" s="78" t="s">
        <v>2276</v>
      </c>
      <c r="H998" s="3" t="s">
        <v>3490</v>
      </c>
      <c r="I998" s="208">
        <v>-17.850000000000001</v>
      </c>
      <c r="J998" s="208">
        <v>31.566666999999999</v>
      </c>
      <c r="K998" s="78" t="s">
        <v>2276</v>
      </c>
      <c r="L998" s="3">
        <v>2009</v>
      </c>
      <c r="M998" s="3">
        <v>2010</v>
      </c>
      <c r="N998" s="3">
        <v>104</v>
      </c>
      <c r="O998" s="3" t="s">
        <v>67</v>
      </c>
      <c r="P998" s="3" t="s">
        <v>6423</v>
      </c>
      <c r="Q998" s="4"/>
    </row>
    <row r="999" spans="1:17" ht="31" customHeight="1">
      <c r="A999" s="31">
        <v>279</v>
      </c>
      <c r="B999" s="40" t="s">
        <v>6399</v>
      </c>
      <c r="C999" s="3" t="s">
        <v>6446</v>
      </c>
      <c r="D999" s="3" t="s">
        <v>2398</v>
      </c>
      <c r="E999" s="3" t="s">
        <v>2422</v>
      </c>
      <c r="F999" s="3" t="s">
        <v>6401</v>
      </c>
      <c r="G999" s="78" t="s">
        <v>2276</v>
      </c>
      <c r="H999" s="3" t="s">
        <v>6453</v>
      </c>
      <c r="I999" s="21">
        <v>-18.833333</v>
      </c>
      <c r="J999" s="21">
        <v>33.183332999999998</v>
      </c>
      <c r="K999" s="78" t="s">
        <v>2276</v>
      </c>
      <c r="L999" s="3">
        <v>2009</v>
      </c>
      <c r="M999" s="3">
        <v>2010</v>
      </c>
      <c r="N999" s="3">
        <v>22</v>
      </c>
      <c r="O999" s="3" t="s">
        <v>67</v>
      </c>
      <c r="P999" s="3" t="s">
        <v>6423</v>
      </c>
      <c r="Q999" s="4"/>
    </row>
    <row r="1000" spans="1:17" ht="31" customHeight="1">
      <c r="A1000" s="31">
        <v>279</v>
      </c>
      <c r="B1000" s="40" t="s">
        <v>6399</v>
      </c>
      <c r="C1000" s="3" t="s">
        <v>6447</v>
      </c>
      <c r="D1000" s="3" t="s">
        <v>2398</v>
      </c>
      <c r="E1000" s="3" t="s">
        <v>2422</v>
      </c>
      <c r="F1000" s="3" t="s">
        <v>6402</v>
      </c>
      <c r="G1000" s="78" t="s">
        <v>2276</v>
      </c>
      <c r="H1000" s="3" t="s">
        <v>6453</v>
      </c>
      <c r="I1000" s="21">
        <v>-18.766667000000002</v>
      </c>
      <c r="J1000" s="21">
        <v>34.333333000000003</v>
      </c>
      <c r="K1000" s="78" t="s">
        <v>2276</v>
      </c>
      <c r="L1000" s="3">
        <v>2009</v>
      </c>
      <c r="M1000" s="3">
        <v>2010</v>
      </c>
      <c r="N1000" s="3">
        <v>25</v>
      </c>
      <c r="O1000" s="3" t="s">
        <v>67</v>
      </c>
      <c r="P1000" s="3" t="s">
        <v>6423</v>
      </c>
      <c r="Q1000" s="4"/>
    </row>
    <row r="1001" spans="1:17" ht="43.5">
      <c r="A1001" s="31">
        <v>280</v>
      </c>
      <c r="B1001" s="40" t="s">
        <v>6403</v>
      </c>
      <c r="C1001" s="3" t="s">
        <v>6448</v>
      </c>
      <c r="D1001" s="3" t="s">
        <v>2398</v>
      </c>
      <c r="E1001" s="3" t="s">
        <v>2399</v>
      </c>
      <c r="F1001" s="3" t="s">
        <v>6404</v>
      </c>
      <c r="G1001" s="3" t="s">
        <v>6405</v>
      </c>
      <c r="H1001" s="3" t="s">
        <v>779</v>
      </c>
      <c r="I1001" s="208">
        <v>20.26408</v>
      </c>
      <c r="J1001" s="208">
        <v>106.05813999999999</v>
      </c>
      <c r="K1001" s="78" t="s">
        <v>2276</v>
      </c>
      <c r="L1001" s="3">
        <v>2015</v>
      </c>
      <c r="M1001" s="3">
        <v>2015</v>
      </c>
      <c r="N1001" s="78" t="s">
        <v>2276</v>
      </c>
      <c r="O1001" s="3" t="s">
        <v>67</v>
      </c>
      <c r="P1001" s="3" t="s">
        <v>6423</v>
      </c>
      <c r="Q1001" s="4" t="s">
        <v>6406</v>
      </c>
    </row>
    <row r="1002" spans="1:17" ht="43.5">
      <c r="A1002" s="31">
        <v>280</v>
      </c>
      <c r="B1002" s="40" t="s">
        <v>6403</v>
      </c>
      <c r="C1002" s="3" t="s">
        <v>6449</v>
      </c>
      <c r="D1002" s="3" t="s">
        <v>2398</v>
      </c>
      <c r="E1002" s="3" t="s">
        <v>2399</v>
      </c>
      <c r="F1002" s="3" t="s">
        <v>6407</v>
      </c>
      <c r="G1002" s="3" t="s">
        <v>6408</v>
      </c>
      <c r="H1002" s="3" t="s">
        <v>779</v>
      </c>
      <c r="I1002" s="208">
        <v>21.342251000000001</v>
      </c>
      <c r="J1002" s="208">
        <v>106.014059</v>
      </c>
      <c r="K1002" s="78" t="s">
        <v>2276</v>
      </c>
      <c r="L1002" s="3">
        <v>2015</v>
      </c>
      <c r="M1002" s="3">
        <v>2015</v>
      </c>
      <c r="N1002" s="78" t="s">
        <v>2276</v>
      </c>
      <c r="O1002" s="3" t="s">
        <v>67</v>
      </c>
      <c r="P1002" s="3" t="s">
        <v>6423</v>
      </c>
      <c r="Q1002" s="4" t="s">
        <v>6406</v>
      </c>
    </row>
    <row r="1003" spans="1:17" ht="43.5">
      <c r="A1003" s="31">
        <v>280</v>
      </c>
      <c r="B1003" s="40" t="s">
        <v>6403</v>
      </c>
      <c r="C1003" s="3" t="s">
        <v>6450</v>
      </c>
      <c r="D1003" s="3" t="s">
        <v>2398</v>
      </c>
      <c r="E1003" s="3" t="s">
        <v>2399</v>
      </c>
      <c r="F1003" s="3" t="s">
        <v>6409</v>
      </c>
      <c r="G1003" s="3" t="s">
        <v>6410</v>
      </c>
      <c r="H1003" s="3" t="s">
        <v>779</v>
      </c>
      <c r="I1003" s="208">
        <v>21.868908999999999</v>
      </c>
      <c r="J1003" s="208">
        <v>104.18146900000001</v>
      </c>
      <c r="K1003" s="78" t="s">
        <v>2276</v>
      </c>
      <c r="L1003" s="3">
        <v>2015</v>
      </c>
      <c r="M1003" s="3">
        <v>2015</v>
      </c>
      <c r="N1003" s="78" t="s">
        <v>2276</v>
      </c>
      <c r="O1003" s="3" t="s">
        <v>67</v>
      </c>
      <c r="P1003" s="3" t="s">
        <v>6423</v>
      </c>
      <c r="Q1003" s="4" t="s">
        <v>6406</v>
      </c>
    </row>
    <row r="1004" spans="1:17" ht="116">
      <c r="A1004" s="31">
        <v>281</v>
      </c>
      <c r="B1004" s="40" t="s">
        <v>6411</v>
      </c>
      <c r="C1004" s="3" t="s">
        <v>5439</v>
      </c>
      <c r="D1004" s="3" t="s">
        <v>2398</v>
      </c>
      <c r="E1004" s="3" t="s">
        <v>2422</v>
      </c>
      <c r="F1004" s="3" t="s">
        <v>6412</v>
      </c>
      <c r="G1004" s="3" t="s">
        <v>6413</v>
      </c>
      <c r="H1004" s="3" t="s">
        <v>114</v>
      </c>
      <c r="I1004" s="208">
        <v>33.957483000000003</v>
      </c>
      <c r="J1004" s="208">
        <v>118.28627</v>
      </c>
      <c r="K1004" s="21">
        <v>8555</v>
      </c>
      <c r="L1004" s="3">
        <v>2001</v>
      </c>
      <c r="M1004" s="3">
        <v>2005</v>
      </c>
      <c r="N1004" s="78" t="s">
        <v>2276</v>
      </c>
      <c r="O1004" s="3" t="s">
        <v>67</v>
      </c>
      <c r="P1004" s="3" t="s">
        <v>6423</v>
      </c>
      <c r="Q1004" s="4" t="s">
        <v>6414</v>
      </c>
    </row>
    <row r="1005" spans="1:17" ht="43.5">
      <c r="A1005" s="31">
        <v>282</v>
      </c>
      <c r="B1005" s="40" t="s">
        <v>6415</v>
      </c>
      <c r="C1005" s="3" t="s">
        <v>6451</v>
      </c>
      <c r="D1005" s="3" t="s">
        <v>2398</v>
      </c>
      <c r="E1005" s="3" t="s">
        <v>2399</v>
      </c>
      <c r="F1005" s="3" t="s">
        <v>6416</v>
      </c>
      <c r="G1005" s="3" t="s">
        <v>6417</v>
      </c>
      <c r="H1005" s="3" t="s">
        <v>895</v>
      </c>
      <c r="I1005" s="208">
        <v>-8.7302070000000001</v>
      </c>
      <c r="J1005" s="208">
        <v>115.545165</v>
      </c>
      <c r="K1005" s="78" t="s">
        <v>2276</v>
      </c>
      <c r="L1005" s="3">
        <v>2017</v>
      </c>
      <c r="M1005" s="3">
        <v>2017</v>
      </c>
      <c r="N1005" s="78" t="s">
        <v>2276</v>
      </c>
      <c r="O1005" s="3" t="s">
        <v>67</v>
      </c>
      <c r="P1005" s="3" t="s">
        <v>6423</v>
      </c>
      <c r="Q1005" s="4" t="s">
        <v>6418</v>
      </c>
    </row>
    <row r="1006" spans="1:17" ht="43.5">
      <c r="A1006" s="31">
        <v>283</v>
      </c>
      <c r="B1006" s="40" t="s">
        <v>6419</v>
      </c>
      <c r="C1006" s="3" t="s">
        <v>6452</v>
      </c>
      <c r="D1006" s="3" t="s">
        <v>2398</v>
      </c>
      <c r="E1006" s="3" t="s">
        <v>2422</v>
      </c>
      <c r="F1006" s="78" t="s">
        <v>2276</v>
      </c>
      <c r="G1006" s="3" t="s">
        <v>6420</v>
      </c>
      <c r="H1006" s="3" t="s">
        <v>6421</v>
      </c>
      <c r="I1006" s="208">
        <v>51.79363</v>
      </c>
      <c r="J1006" s="208">
        <v>82.67586</v>
      </c>
      <c r="K1006" s="21">
        <v>86000</v>
      </c>
      <c r="L1006" s="3">
        <v>2013</v>
      </c>
      <c r="M1006" s="3">
        <v>2014</v>
      </c>
      <c r="N1006" s="78" t="s">
        <v>2276</v>
      </c>
      <c r="O1006" s="3" t="s">
        <v>67</v>
      </c>
      <c r="P1006" s="3" t="s">
        <v>6423</v>
      </c>
      <c r="Q1006" s="4" t="s">
        <v>6422</v>
      </c>
    </row>
    <row r="1007" spans="1:17" ht="43" customHeight="1">
      <c r="A1007" s="191">
        <v>284</v>
      </c>
      <c r="B1007" s="211" t="s">
        <v>6471</v>
      </c>
      <c r="C1007" s="26" t="s">
        <v>6505</v>
      </c>
      <c r="D1007" s="26" t="s">
        <v>2633</v>
      </c>
      <c r="E1007" s="26" t="s">
        <v>2636</v>
      </c>
      <c r="F1007" s="26" t="s">
        <v>6472</v>
      </c>
      <c r="G1007" s="78" t="s">
        <v>2276</v>
      </c>
      <c r="H1007" s="26" t="s">
        <v>3414</v>
      </c>
      <c r="I1007" s="26">
        <v>-33.200000000000003</v>
      </c>
      <c r="J1007" s="26">
        <v>117.4</v>
      </c>
      <c r="K1007" s="26">
        <v>25000</v>
      </c>
      <c r="L1007" s="26">
        <v>1962</v>
      </c>
      <c r="M1007" s="26">
        <v>1990</v>
      </c>
      <c r="N1007" s="78" t="s">
        <v>2276</v>
      </c>
      <c r="O1007" s="26" t="s">
        <v>67</v>
      </c>
      <c r="P1007" s="19" t="s">
        <v>6504</v>
      </c>
      <c r="Q1007" s="26"/>
    </row>
    <row r="1008" spans="1:17" ht="42" customHeight="1">
      <c r="A1008" s="191">
        <v>284</v>
      </c>
      <c r="B1008" s="212" t="s">
        <v>6471</v>
      </c>
      <c r="C1008" s="26" t="s">
        <v>6506</v>
      </c>
      <c r="D1008" s="26" t="s">
        <v>2633</v>
      </c>
      <c r="E1008" s="26" t="s">
        <v>2636</v>
      </c>
      <c r="F1008" s="26" t="s">
        <v>6472</v>
      </c>
      <c r="G1008" s="78" t="s">
        <v>2276</v>
      </c>
      <c r="H1008" s="26" t="s">
        <v>3414</v>
      </c>
      <c r="I1008" s="26">
        <v>-33.200000000000003</v>
      </c>
      <c r="J1008" s="26">
        <v>117.4</v>
      </c>
      <c r="K1008" s="26">
        <v>25000</v>
      </c>
      <c r="L1008" s="26">
        <v>1991</v>
      </c>
      <c r="M1008" s="26">
        <v>2012</v>
      </c>
      <c r="N1008" s="78" t="s">
        <v>2276</v>
      </c>
      <c r="O1008" s="26" t="s">
        <v>67</v>
      </c>
      <c r="P1008" s="19" t="s">
        <v>6504</v>
      </c>
      <c r="Q1008" s="26"/>
    </row>
    <row r="1009" spans="1:17" ht="87">
      <c r="A1009" s="191">
        <v>285</v>
      </c>
      <c r="B1009" s="212" t="s">
        <v>6473</v>
      </c>
      <c r="C1009" s="26" t="s">
        <v>6507</v>
      </c>
      <c r="D1009" s="26" t="s">
        <v>2398</v>
      </c>
      <c r="E1009" s="26" t="s">
        <v>4847</v>
      </c>
      <c r="F1009" s="26" t="s">
        <v>6474</v>
      </c>
      <c r="G1009" s="26" t="s">
        <v>5781</v>
      </c>
      <c r="H1009" s="26" t="s">
        <v>4112</v>
      </c>
      <c r="I1009" s="26">
        <v>64.83</v>
      </c>
      <c r="J1009" s="26">
        <v>-147.72</v>
      </c>
      <c r="K1009" s="26">
        <v>79</v>
      </c>
      <c r="L1009" s="26">
        <v>1988</v>
      </c>
      <c r="M1009" s="26">
        <v>2016</v>
      </c>
      <c r="N1009" s="213">
        <v>379.74683544303798</v>
      </c>
      <c r="O1009" s="26" t="s">
        <v>67</v>
      </c>
      <c r="P1009" s="19" t="s">
        <v>6504</v>
      </c>
      <c r="Q1009" s="26" t="s">
        <v>6475</v>
      </c>
    </row>
    <row r="1010" spans="1:17" ht="130.5">
      <c r="A1010" s="191">
        <v>285</v>
      </c>
      <c r="B1010" s="212" t="s">
        <v>6473</v>
      </c>
      <c r="C1010" s="26" t="s">
        <v>6508</v>
      </c>
      <c r="D1010" s="26" t="s">
        <v>2398</v>
      </c>
      <c r="E1010" s="26" t="s">
        <v>4847</v>
      </c>
      <c r="F1010" s="78" t="s">
        <v>2276</v>
      </c>
      <c r="G1010" s="26" t="s">
        <v>5781</v>
      </c>
      <c r="H1010" s="26" t="s">
        <v>4112</v>
      </c>
      <c r="I1010" s="26">
        <v>65.5</v>
      </c>
      <c r="J1010" s="26">
        <v>-149.30000000000001</v>
      </c>
      <c r="K1010" s="26">
        <v>455000</v>
      </c>
      <c r="L1010" s="26">
        <v>1988</v>
      </c>
      <c r="M1010" s="26">
        <v>2016</v>
      </c>
      <c r="N1010" s="213">
        <v>0.25934065934065897</v>
      </c>
      <c r="O1010" s="26" t="s">
        <v>67</v>
      </c>
      <c r="P1010" s="19" t="s">
        <v>6504</v>
      </c>
      <c r="Q1010" s="26" t="s">
        <v>6476</v>
      </c>
    </row>
    <row r="1011" spans="1:17">
      <c r="A1011" s="196">
        <v>286</v>
      </c>
      <c r="B1011" s="212" t="s">
        <v>6477</v>
      </c>
      <c r="C1011" s="4" t="s">
        <v>6509</v>
      </c>
      <c r="D1011" s="4" t="s">
        <v>2416</v>
      </c>
      <c r="E1011" s="4" t="s">
        <v>2636</v>
      </c>
      <c r="F1011" s="4" t="s">
        <v>4032</v>
      </c>
      <c r="G1011" s="78" t="s">
        <v>2276</v>
      </c>
      <c r="H1011" s="4" t="s">
        <v>4032</v>
      </c>
      <c r="I1011" s="4"/>
      <c r="J1011" s="4"/>
      <c r="K1011" s="4"/>
      <c r="L1011" s="4">
        <v>2007</v>
      </c>
      <c r="M1011" s="4">
        <v>2007</v>
      </c>
      <c r="N1011" s="78" t="s">
        <v>2276</v>
      </c>
      <c r="O1011" s="4" t="s">
        <v>67</v>
      </c>
      <c r="P1011" s="19" t="s">
        <v>6504</v>
      </c>
      <c r="Q1011" s="4"/>
    </row>
    <row r="1012" spans="1:17">
      <c r="A1012" s="196">
        <v>286</v>
      </c>
      <c r="B1012" s="212" t="s">
        <v>6477</v>
      </c>
      <c r="C1012" s="4" t="s">
        <v>6510</v>
      </c>
      <c r="D1012" s="4" t="s">
        <v>2416</v>
      </c>
      <c r="E1012" s="4" t="s">
        <v>2636</v>
      </c>
      <c r="F1012" s="4" t="s">
        <v>4032</v>
      </c>
      <c r="G1012" s="78" t="s">
        <v>2276</v>
      </c>
      <c r="H1012" s="4" t="s">
        <v>4032</v>
      </c>
      <c r="I1012" s="4"/>
      <c r="J1012" s="4"/>
      <c r="K1012" s="4"/>
      <c r="L1012" s="4">
        <v>2007</v>
      </c>
      <c r="M1012" s="4">
        <v>2007</v>
      </c>
      <c r="N1012" s="78" t="s">
        <v>2276</v>
      </c>
      <c r="O1012" s="4" t="s">
        <v>67</v>
      </c>
      <c r="P1012" s="19" t="s">
        <v>6504</v>
      </c>
      <c r="Q1012" s="4"/>
    </row>
    <row r="1013" spans="1:17">
      <c r="A1013" s="196">
        <v>286</v>
      </c>
      <c r="B1013" s="212" t="s">
        <v>6477</v>
      </c>
      <c r="C1013" s="4" t="s">
        <v>6511</v>
      </c>
      <c r="D1013" s="4" t="s">
        <v>2416</v>
      </c>
      <c r="E1013" s="4" t="s">
        <v>2636</v>
      </c>
      <c r="F1013" s="4" t="s">
        <v>4032</v>
      </c>
      <c r="G1013" s="78" t="s">
        <v>2276</v>
      </c>
      <c r="H1013" s="4" t="s">
        <v>4032</v>
      </c>
      <c r="I1013" s="4"/>
      <c r="J1013" s="4"/>
      <c r="K1013" s="4"/>
      <c r="L1013" s="4">
        <v>2007</v>
      </c>
      <c r="M1013" s="4">
        <v>2007</v>
      </c>
      <c r="N1013" s="78" t="s">
        <v>2276</v>
      </c>
      <c r="O1013" s="4" t="s">
        <v>67</v>
      </c>
      <c r="P1013" s="19" t="s">
        <v>6504</v>
      </c>
      <c r="Q1013" s="4"/>
    </row>
    <row r="1014" spans="1:17">
      <c r="A1014" s="196">
        <v>287</v>
      </c>
      <c r="B1014" s="212" t="s">
        <v>6478</v>
      </c>
      <c r="C1014" s="4" t="s">
        <v>6512</v>
      </c>
      <c r="D1014" s="4" t="s">
        <v>2398</v>
      </c>
      <c r="E1014" s="26" t="s">
        <v>4847</v>
      </c>
      <c r="F1014" s="4" t="s">
        <v>6479</v>
      </c>
      <c r="G1014" s="4" t="s">
        <v>4132</v>
      </c>
      <c r="H1014" s="4" t="s">
        <v>4112</v>
      </c>
      <c r="I1014" s="78">
        <v>34.4</v>
      </c>
      <c r="J1014" s="78">
        <v>-118.3</v>
      </c>
      <c r="K1014" s="214">
        <v>264</v>
      </c>
      <c r="L1014" s="4">
        <v>1980</v>
      </c>
      <c r="M1014" s="4">
        <v>2007</v>
      </c>
      <c r="N1014" s="78" t="s">
        <v>2276</v>
      </c>
      <c r="O1014" s="4" t="s">
        <v>67</v>
      </c>
      <c r="P1014" s="19" t="s">
        <v>6504</v>
      </c>
      <c r="Q1014" s="4"/>
    </row>
    <row r="1015" spans="1:17">
      <c r="A1015" s="196">
        <v>287</v>
      </c>
      <c r="B1015" s="212" t="s">
        <v>6478</v>
      </c>
      <c r="C1015" s="4" t="s">
        <v>6513</v>
      </c>
      <c r="D1015" s="4" t="s">
        <v>2398</v>
      </c>
      <c r="E1015" s="26" t="s">
        <v>4847</v>
      </c>
      <c r="F1015" s="4" t="s">
        <v>6480</v>
      </c>
      <c r="G1015" s="4" t="s">
        <v>4132</v>
      </c>
      <c r="H1015" s="4" t="s">
        <v>4112</v>
      </c>
      <c r="I1015" s="78">
        <v>34.799999999999997</v>
      </c>
      <c r="J1015" s="78">
        <v>-119.6</v>
      </c>
      <c r="K1015" s="214">
        <v>615</v>
      </c>
      <c r="L1015" s="4">
        <v>1980</v>
      </c>
      <c r="M1015" s="4">
        <v>2007</v>
      </c>
      <c r="N1015" s="78" t="s">
        <v>2276</v>
      </c>
      <c r="O1015" s="4" t="s">
        <v>67</v>
      </c>
      <c r="P1015" s="19" t="s">
        <v>6504</v>
      </c>
      <c r="Q1015" s="4"/>
    </row>
    <row r="1016" spans="1:17">
      <c r="A1016" s="196">
        <v>287</v>
      </c>
      <c r="B1016" s="212" t="s">
        <v>6478</v>
      </c>
      <c r="C1016" s="4" t="s">
        <v>6514</v>
      </c>
      <c r="D1016" s="4" t="s">
        <v>2398</v>
      </c>
      <c r="E1016" s="26" t="s">
        <v>4847</v>
      </c>
      <c r="F1016" s="4" t="s">
        <v>6481</v>
      </c>
      <c r="G1016" s="4" t="s">
        <v>4132</v>
      </c>
      <c r="H1016" s="4" t="s">
        <v>4112</v>
      </c>
      <c r="I1016" s="78">
        <v>33.69</v>
      </c>
      <c r="J1016" s="78">
        <v>-116.6</v>
      </c>
      <c r="K1016" s="214">
        <v>305</v>
      </c>
      <c r="L1016" s="4">
        <v>1980</v>
      </c>
      <c r="M1016" s="4">
        <v>2007</v>
      </c>
      <c r="N1016" s="78" t="s">
        <v>2276</v>
      </c>
      <c r="O1016" s="4" t="s">
        <v>67</v>
      </c>
      <c r="P1016" s="19" t="s">
        <v>6504</v>
      </c>
      <c r="Q1016" s="4"/>
    </row>
    <row r="1017" spans="1:17">
      <c r="A1017" s="196">
        <v>287</v>
      </c>
      <c r="B1017" s="212" t="s">
        <v>6478</v>
      </c>
      <c r="C1017" s="4" t="s">
        <v>6515</v>
      </c>
      <c r="D1017" s="4" t="s">
        <v>2398</v>
      </c>
      <c r="E1017" s="26" t="s">
        <v>4847</v>
      </c>
      <c r="F1017" s="4" t="s">
        <v>6482</v>
      </c>
      <c r="G1017" s="4" t="s">
        <v>4132</v>
      </c>
      <c r="H1017" s="4" t="s">
        <v>4112</v>
      </c>
      <c r="I1017" s="78">
        <v>32.9</v>
      </c>
      <c r="J1017" s="78">
        <v>-116.5</v>
      </c>
      <c r="K1017" s="214">
        <v>211</v>
      </c>
      <c r="L1017" s="4">
        <v>1980</v>
      </c>
      <c r="M1017" s="4">
        <v>2007</v>
      </c>
      <c r="N1017" s="78" t="s">
        <v>2276</v>
      </c>
      <c r="O1017" s="4" t="s">
        <v>67</v>
      </c>
      <c r="P1017" s="19" t="s">
        <v>6504</v>
      </c>
      <c r="Q1017" s="4"/>
    </row>
    <row r="1018" spans="1:17" ht="72.5">
      <c r="A1018" s="196">
        <v>288</v>
      </c>
      <c r="B1018" s="211" t="s">
        <v>6483</v>
      </c>
      <c r="C1018" s="4" t="s">
        <v>6516</v>
      </c>
      <c r="D1018" s="4" t="s">
        <v>2398</v>
      </c>
      <c r="E1018" s="4" t="s">
        <v>2636</v>
      </c>
      <c r="F1018" s="4" t="s">
        <v>6484</v>
      </c>
      <c r="G1018" s="4" t="s">
        <v>6485</v>
      </c>
      <c r="H1018" s="4" t="s">
        <v>4112</v>
      </c>
      <c r="I1018" s="78">
        <v>43.2</v>
      </c>
      <c r="J1018" s="78">
        <v>-121.6</v>
      </c>
      <c r="K1018" s="214">
        <v>15578</v>
      </c>
      <c r="L1018" s="4">
        <v>1905</v>
      </c>
      <c r="M1018" s="4">
        <v>1924</v>
      </c>
      <c r="N1018" s="78" t="s">
        <v>2276</v>
      </c>
      <c r="O1018" s="4"/>
      <c r="P1018" s="19" t="s">
        <v>6504</v>
      </c>
      <c r="Q1018" s="4" t="s">
        <v>6486</v>
      </c>
    </row>
    <row r="1019" spans="1:17" ht="72.5">
      <c r="A1019" s="196">
        <v>288</v>
      </c>
      <c r="B1019" s="211" t="s">
        <v>6483</v>
      </c>
      <c r="C1019" s="4" t="s">
        <v>6517</v>
      </c>
      <c r="D1019" s="4" t="s">
        <v>2398</v>
      </c>
      <c r="E1019" s="4" t="s">
        <v>2636</v>
      </c>
      <c r="F1019" s="4" t="s">
        <v>6484</v>
      </c>
      <c r="G1019" s="4" t="s">
        <v>6485</v>
      </c>
      <c r="H1019" s="4" t="s">
        <v>4112</v>
      </c>
      <c r="I1019" s="78">
        <v>43.2</v>
      </c>
      <c r="J1019" s="78">
        <v>-121.6</v>
      </c>
      <c r="K1019" s="214">
        <v>15578</v>
      </c>
      <c r="L1019" s="4">
        <v>1925</v>
      </c>
      <c r="M1019" s="4">
        <v>1975</v>
      </c>
      <c r="N1019" s="78" t="s">
        <v>2276</v>
      </c>
      <c r="O1019" s="4"/>
      <c r="P1019" s="19" t="s">
        <v>6504</v>
      </c>
      <c r="Q1019" s="4" t="s">
        <v>6486</v>
      </c>
    </row>
    <row r="1020" spans="1:17" ht="72.5">
      <c r="A1020" s="196">
        <v>288</v>
      </c>
      <c r="B1020" s="211" t="s">
        <v>6483</v>
      </c>
      <c r="C1020" s="4" t="s">
        <v>6518</v>
      </c>
      <c r="D1020" s="4" t="s">
        <v>2398</v>
      </c>
      <c r="E1020" s="4" t="s">
        <v>2636</v>
      </c>
      <c r="F1020" s="4" t="s">
        <v>6484</v>
      </c>
      <c r="G1020" s="4" t="s">
        <v>6485</v>
      </c>
      <c r="H1020" s="4" t="s">
        <v>4112</v>
      </c>
      <c r="I1020" s="78">
        <v>43.2</v>
      </c>
      <c r="J1020" s="78">
        <v>-121.6</v>
      </c>
      <c r="K1020" s="214">
        <v>15578</v>
      </c>
      <c r="L1020" s="4">
        <v>1976</v>
      </c>
      <c r="M1020" s="4">
        <v>1995</v>
      </c>
      <c r="N1020" s="78" t="s">
        <v>2276</v>
      </c>
      <c r="O1020" s="4"/>
      <c r="P1020" s="19" t="s">
        <v>6504</v>
      </c>
      <c r="Q1020" s="4" t="s">
        <v>6486</v>
      </c>
    </row>
    <row r="1021" spans="1:17" ht="73.5" customHeight="1">
      <c r="A1021" s="196">
        <v>288</v>
      </c>
      <c r="B1021" s="211" t="s">
        <v>6483</v>
      </c>
      <c r="C1021" s="4" t="s">
        <v>6519</v>
      </c>
      <c r="D1021" s="4" t="s">
        <v>2398</v>
      </c>
      <c r="E1021" s="4" t="s">
        <v>2636</v>
      </c>
      <c r="F1021" s="4" t="s">
        <v>6484</v>
      </c>
      <c r="G1021" s="4" t="s">
        <v>6485</v>
      </c>
      <c r="H1021" s="4" t="s">
        <v>4112</v>
      </c>
      <c r="I1021" s="78">
        <v>43.2</v>
      </c>
      <c r="J1021" s="78">
        <v>-121.6</v>
      </c>
      <c r="K1021" s="214">
        <v>15578</v>
      </c>
      <c r="L1021" s="4">
        <v>1995</v>
      </c>
      <c r="M1021" s="4">
        <v>2010</v>
      </c>
      <c r="N1021" s="78" t="s">
        <v>2276</v>
      </c>
      <c r="O1021" s="4"/>
      <c r="P1021" s="19" t="s">
        <v>6504</v>
      </c>
      <c r="Q1021" s="4" t="s">
        <v>6486</v>
      </c>
    </row>
    <row r="1022" spans="1:17" ht="73.5" customHeight="1">
      <c r="A1022" s="196">
        <v>288</v>
      </c>
      <c r="B1022" s="211" t="s">
        <v>6483</v>
      </c>
      <c r="C1022" s="4" t="s">
        <v>6520</v>
      </c>
      <c r="D1022" s="4" t="s">
        <v>2398</v>
      </c>
      <c r="E1022" s="4" t="s">
        <v>2636</v>
      </c>
      <c r="F1022" s="4" t="s">
        <v>6484</v>
      </c>
      <c r="G1022" s="4" t="s">
        <v>6485</v>
      </c>
      <c r="H1022" s="4" t="s">
        <v>4112</v>
      </c>
      <c r="I1022" s="78">
        <v>42.8</v>
      </c>
      <c r="J1022" s="78">
        <v>-121.3</v>
      </c>
      <c r="K1022" s="214"/>
      <c r="L1022" s="4">
        <v>1911</v>
      </c>
      <c r="M1022" s="4">
        <v>1924</v>
      </c>
      <c r="N1022" s="78" t="s">
        <v>2276</v>
      </c>
      <c r="O1022" s="4"/>
      <c r="P1022" s="19" t="s">
        <v>6504</v>
      </c>
      <c r="Q1022" s="4"/>
    </row>
    <row r="1023" spans="1:17" ht="73.5" customHeight="1">
      <c r="A1023" s="196">
        <v>288</v>
      </c>
      <c r="B1023" s="211" t="s">
        <v>6483</v>
      </c>
      <c r="C1023" s="4" t="s">
        <v>6521</v>
      </c>
      <c r="D1023" s="4" t="s">
        <v>2398</v>
      </c>
      <c r="E1023" s="4" t="s">
        <v>2636</v>
      </c>
      <c r="F1023" s="4" t="s">
        <v>6484</v>
      </c>
      <c r="G1023" s="4" t="s">
        <v>6485</v>
      </c>
      <c r="H1023" s="4" t="s">
        <v>4112</v>
      </c>
      <c r="I1023" s="78">
        <v>42.8</v>
      </c>
      <c r="J1023" s="78">
        <v>-121.3</v>
      </c>
      <c r="K1023" s="214"/>
      <c r="L1023" s="4">
        <v>1925</v>
      </c>
      <c r="M1023" s="4">
        <v>1997</v>
      </c>
      <c r="N1023" s="78" t="s">
        <v>2276</v>
      </c>
      <c r="O1023" s="4"/>
      <c r="P1023" s="19" t="s">
        <v>6504</v>
      </c>
      <c r="Q1023" s="4"/>
    </row>
    <row r="1024" spans="1:17" ht="73.5" customHeight="1">
      <c r="A1024" s="196">
        <v>288</v>
      </c>
      <c r="B1024" s="211" t="s">
        <v>6483</v>
      </c>
      <c r="C1024" s="4" t="s">
        <v>6746</v>
      </c>
      <c r="D1024" s="4" t="s">
        <v>2398</v>
      </c>
      <c r="E1024" s="4" t="s">
        <v>2636</v>
      </c>
      <c r="F1024" s="4" t="s">
        <v>6484</v>
      </c>
      <c r="G1024" s="4" t="s">
        <v>6485</v>
      </c>
      <c r="H1024" s="4" t="s">
        <v>4112</v>
      </c>
      <c r="I1024" s="78">
        <v>42.8</v>
      </c>
      <c r="J1024" s="78">
        <v>-121.3</v>
      </c>
      <c r="K1024" s="214"/>
      <c r="L1024" s="4">
        <v>1998</v>
      </c>
      <c r="M1024" s="4">
        <v>2010</v>
      </c>
      <c r="N1024" s="78" t="s">
        <v>2276</v>
      </c>
      <c r="O1024" s="4"/>
      <c r="P1024" s="19" t="s">
        <v>6504</v>
      </c>
      <c r="Q1024" s="4"/>
    </row>
    <row r="1025" spans="1:17" ht="43.5">
      <c r="A1025" s="196">
        <v>288</v>
      </c>
      <c r="B1025" s="211" t="s">
        <v>6483</v>
      </c>
      <c r="C1025" s="4" t="s">
        <v>6523</v>
      </c>
      <c r="D1025" s="4" t="s">
        <v>2398</v>
      </c>
      <c r="E1025" s="4" t="s">
        <v>2636</v>
      </c>
      <c r="F1025" s="4" t="s">
        <v>6487</v>
      </c>
      <c r="G1025" s="4" t="s">
        <v>6485</v>
      </c>
      <c r="H1025" s="4" t="s">
        <v>4112</v>
      </c>
      <c r="I1025" s="78">
        <v>44.8</v>
      </c>
      <c r="J1025" s="78">
        <v>-121.4</v>
      </c>
      <c r="K1025" s="214">
        <v>2640</v>
      </c>
      <c r="L1025" s="4">
        <v>1910</v>
      </c>
      <c r="M1025" s="4">
        <v>1924</v>
      </c>
      <c r="N1025" s="78" t="s">
        <v>2276</v>
      </c>
      <c r="O1025" s="4"/>
      <c r="P1025" s="19" t="s">
        <v>6504</v>
      </c>
      <c r="Q1025" s="4" t="s">
        <v>6488</v>
      </c>
    </row>
    <row r="1026" spans="1:17" ht="43.5">
      <c r="A1026" s="196">
        <v>288</v>
      </c>
      <c r="B1026" s="211" t="s">
        <v>6483</v>
      </c>
      <c r="C1026" s="4" t="s">
        <v>6524</v>
      </c>
      <c r="D1026" s="4" t="s">
        <v>2398</v>
      </c>
      <c r="E1026" s="4" t="s">
        <v>2636</v>
      </c>
      <c r="F1026" s="4" t="s">
        <v>6487</v>
      </c>
      <c r="G1026" s="4" t="s">
        <v>6485</v>
      </c>
      <c r="H1026" s="4" t="s">
        <v>4112</v>
      </c>
      <c r="I1026" s="78">
        <v>44.8</v>
      </c>
      <c r="J1026" s="78">
        <v>-121.4</v>
      </c>
      <c r="K1026" s="214">
        <v>2640</v>
      </c>
      <c r="L1026" s="4">
        <v>1925</v>
      </c>
      <c r="M1026" s="4">
        <v>1975</v>
      </c>
      <c r="N1026" s="78" t="s">
        <v>2276</v>
      </c>
      <c r="O1026" s="4"/>
      <c r="P1026" s="19" t="s">
        <v>6504</v>
      </c>
      <c r="Q1026" s="4" t="s">
        <v>6488</v>
      </c>
    </row>
    <row r="1027" spans="1:17" ht="43.5">
      <c r="A1027" s="196">
        <v>288</v>
      </c>
      <c r="B1027" s="211" t="s">
        <v>6483</v>
      </c>
      <c r="C1027" s="4" t="s">
        <v>6525</v>
      </c>
      <c r="D1027" s="4" t="s">
        <v>2398</v>
      </c>
      <c r="E1027" s="4" t="s">
        <v>2636</v>
      </c>
      <c r="F1027" s="4" t="s">
        <v>6487</v>
      </c>
      <c r="G1027" s="4" t="s">
        <v>6485</v>
      </c>
      <c r="H1027" s="4" t="s">
        <v>4112</v>
      </c>
      <c r="I1027" s="78">
        <v>44.8</v>
      </c>
      <c r="J1027" s="78">
        <v>-121.4</v>
      </c>
      <c r="K1027" s="214">
        <v>2640</v>
      </c>
      <c r="L1027" s="4">
        <v>1976</v>
      </c>
      <c r="M1027" s="4">
        <v>1995</v>
      </c>
      <c r="N1027" s="78" t="s">
        <v>2276</v>
      </c>
      <c r="O1027" s="4"/>
      <c r="P1027" s="19" t="s">
        <v>6504</v>
      </c>
      <c r="Q1027" s="4" t="s">
        <v>6488</v>
      </c>
    </row>
    <row r="1028" spans="1:17" ht="43.5">
      <c r="A1028" s="196">
        <v>288</v>
      </c>
      <c r="B1028" s="211" t="s">
        <v>6483</v>
      </c>
      <c r="C1028" s="4" t="s">
        <v>6526</v>
      </c>
      <c r="D1028" s="4" t="s">
        <v>2398</v>
      </c>
      <c r="E1028" s="4" t="s">
        <v>2636</v>
      </c>
      <c r="F1028" s="4" t="s">
        <v>6487</v>
      </c>
      <c r="G1028" s="4" t="s">
        <v>6485</v>
      </c>
      <c r="H1028" s="4" t="s">
        <v>4112</v>
      </c>
      <c r="I1028" s="78">
        <v>44.8</v>
      </c>
      <c r="J1028" s="78">
        <v>-121.4</v>
      </c>
      <c r="K1028" s="214">
        <v>2640</v>
      </c>
      <c r="L1028" s="4">
        <v>1996</v>
      </c>
      <c r="M1028" s="4">
        <v>2010</v>
      </c>
      <c r="N1028" s="78" t="s">
        <v>2276</v>
      </c>
      <c r="O1028" s="4"/>
      <c r="P1028" s="19" t="s">
        <v>6504</v>
      </c>
      <c r="Q1028" s="4" t="s">
        <v>6488</v>
      </c>
    </row>
    <row r="1029" spans="1:17" ht="41.5" customHeight="1">
      <c r="A1029" s="196">
        <v>289</v>
      </c>
      <c r="B1029" s="212" t="s">
        <v>6489</v>
      </c>
      <c r="C1029" s="4" t="s">
        <v>6527</v>
      </c>
      <c r="D1029" s="4" t="s">
        <v>2398</v>
      </c>
      <c r="E1029" s="4" t="s">
        <v>2636</v>
      </c>
      <c r="F1029" s="4" t="s">
        <v>6490</v>
      </c>
      <c r="G1029" s="4" t="s">
        <v>6491</v>
      </c>
      <c r="H1029" s="4" t="s">
        <v>5373</v>
      </c>
      <c r="I1029" s="78">
        <v>60</v>
      </c>
      <c r="J1029" s="78">
        <v>-112.1</v>
      </c>
      <c r="K1029" s="214">
        <v>43000</v>
      </c>
      <c r="L1029" s="4">
        <v>1970</v>
      </c>
      <c r="M1029" s="4">
        <v>2015</v>
      </c>
      <c r="N1029" s="4">
        <v>0</v>
      </c>
      <c r="O1029" s="4" t="s">
        <v>67</v>
      </c>
      <c r="P1029" s="19" t="s">
        <v>6504</v>
      </c>
      <c r="Q1029" s="4" t="s">
        <v>6492</v>
      </c>
    </row>
    <row r="1030" spans="1:17" ht="58">
      <c r="A1030" s="196">
        <v>289</v>
      </c>
      <c r="B1030" s="211" t="s">
        <v>6489</v>
      </c>
      <c r="C1030" s="4" t="s">
        <v>6528</v>
      </c>
      <c r="D1030" s="4" t="s">
        <v>2398</v>
      </c>
      <c r="E1030" s="4" t="s">
        <v>2636</v>
      </c>
      <c r="F1030" s="4" t="s">
        <v>6493</v>
      </c>
      <c r="G1030" s="4" t="s">
        <v>6491</v>
      </c>
      <c r="H1030" s="4" t="s">
        <v>5373</v>
      </c>
      <c r="I1030" s="78">
        <v>57.2</v>
      </c>
      <c r="J1030" s="78">
        <v>-111.5</v>
      </c>
      <c r="K1030" s="214">
        <v>79000</v>
      </c>
      <c r="L1030" s="4">
        <v>1970</v>
      </c>
      <c r="M1030" s="4">
        <v>2015</v>
      </c>
      <c r="N1030" s="4">
        <v>1.3</v>
      </c>
      <c r="O1030" s="4" t="s">
        <v>67</v>
      </c>
      <c r="P1030" s="19" t="s">
        <v>6504</v>
      </c>
      <c r="Q1030" s="4" t="s">
        <v>6494</v>
      </c>
    </row>
    <row r="1031" spans="1:17" ht="112.5" customHeight="1">
      <c r="A1031" s="196">
        <v>290</v>
      </c>
      <c r="B1031" s="58" t="s">
        <v>6495</v>
      </c>
      <c r="C1031" s="4" t="s">
        <v>6529</v>
      </c>
      <c r="D1031" s="4" t="s">
        <v>2416</v>
      </c>
      <c r="E1031" s="4" t="s">
        <v>2636</v>
      </c>
      <c r="F1031" s="4" t="s">
        <v>6496</v>
      </c>
      <c r="G1031" s="78" t="s">
        <v>2276</v>
      </c>
      <c r="H1031" s="4" t="s">
        <v>3490</v>
      </c>
      <c r="I1031" s="78">
        <v>-18.440000000000001</v>
      </c>
      <c r="J1031" s="78">
        <v>27.26</v>
      </c>
      <c r="K1031" s="214">
        <v>6387</v>
      </c>
      <c r="L1031" s="4">
        <v>1989</v>
      </c>
      <c r="M1031" s="4">
        <v>2007</v>
      </c>
      <c r="N1031" s="219">
        <v>3.0056779077770099</v>
      </c>
      <c r="O1031" s="4" t="s">
        <v>67</v>
      </c>
      <c r="P1031" s="19" t="s">
        <v>6504</v>
      </c>
      <c r="Q1031" s="4" t="s">
        <v>6497</v>
      </c>
    </row>
    <row r="1032" spans="1:17" ht="29" customHeight="1">
      <c r="A1032" s="196">
        <v>291</v>
      </c>
      <c r="B1032" s="212" t="s">
        <v>6498</v>
      </c>
      <c r="C1032" s="4" t="s">
        <v>6530</v>
      </c>
      <c r="D1032" s="4" t="s">
        <v>2398</v>
      </c>
      <c r="E1032" s="4" t="s">
        <v>2636</v>
      </c>
      <c r="F1032" s="4" t="s">
        <v>6499</v>
      </c>
      <c r="G1032" s="4" t="s">
        <v>6500</v>
      </c>
      <c r="H1032" s="4" t="s">
        <v>6501</v>
      </c>
      <c r="I1032" s="78">
        <v>65.17</v>
      </c>
      <c r="J1032" s="78">
        <v>18.75</v>
      </c>
      <c r="K1032" s="214">
        <v>598</v>
      </c>
      <c r="L1032" s="4">
        <v>1921</v>
      </c>
      <c r="M1032" s="4">
        <v>1970</v>
      </c>
      <c r="N1032" s="78" t="s">
        <v>2276</v>
      </c>
      <c r="O1032" s="4" t="s">
        <v>67</v>
      </c>
      <c r="P1032" s="19" t="s">
        <v>6504</v>
      </c>
      <c r="Q1032" s="4"/>
    </row>
    <row r="1033" spans="1:17" ht="32" customHeight="1">
      <c r="A1033" s="196">
        <v>292</v>
      </c>
      <c r="B1033" s="212" t="s">
        <v>6502</v>
      </c>
      <c r="C1033" s="4" t="s">
        <v>6531</v>
      </c>
      <c r="D1033" s="4" t="s">
        <v>2398</v>
      </c>
      <c r="E1033" s="4" t="s">
        <v>2636</v>
      </c>
      <c r="F1033" s="78" t="s">
        <v>2276</v>
      </c>
      <c r="G1033" s="78" t="s">
        <v>2276</v>
      </c>
      <c r="H1033" s="4" t="s">
        <v>6501</v>
      </c>
      <c r="I1033" s="78">
        <v>59.2</v>
      </c>
      <c r="J1033" s="78">
        <v>18.5</v>
      </c>
      <c r="K1033" s="214">
        <v>305360</v>
      </c>
      <c r="L1033" s="4">
        <v>2011</v>
      </c>
      <c r="M1033" s="4">
        <v>2015</v>
      </c>
      <c r="N1033" s="78" t="s">
        <v>2276</v>
      </c>
      <c r="O1033" s="4" t="s">
        <v>67</v>
      </c>
      <c r="P1033" s="19" t="s">
        <v>6504</v>
      </c>
      <c r="Q1033" s="4" t="s">
        <v>6503</v>
      </c>
    </row>
  </sheetData>
  <phoneticPr fontId="6" type="noConversion"/>
  <dataValidations xWindow="1674" yWindow="871" count="12">
    <dataValidation allowBlank="1" showInputMessage="1" showErrorMessage="1" prompt="Study ID + letter denoting case study: 1a, 1b, 1c etc." sqref="C1:C2 C4:C543 B625 C55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969:G972 G1001:G1003 F977:F989 G989 F925:F975 F992:F1005 F1007:F1009 F1011:F1032 F1034: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20:G968 G990:G997 G973:G988 H989 H998:H1000 F990:F991 G1004:G1006 G1009:G1010 G1014:G1030 G1032 G1034:G1048576" xr:uid="{47FB08EF-D038-4D63-B609-A6E5D6502394}"/>
    <dataValidation type="decimal" allowBlank="1" showInputMessage="1" showErrorMessage="1" prompt="Decimal degrees_x000a_" sqref="I392:I395 I1:I101 I103:I128 I572:I600 J549 J555 J588 I602:I603 I132:I390 I623:I624 I626:I635 J783 I400:I570 I638:I903 I605:I621 I906:I934 I937 I973:I975 I977:I993 I995:I1048576" xr:uid="{FBEF606C-2F64-48AE-9A82-C772FF9DE0D3}">
      <formula1>-180</formula1>
      <formula2>180</formula2>
    </dataValidation>
    <dataValidation type="decimal" allowBlank="1" showInputMessage="1" showErrorMessage="1" prompt="Decimal degrees" sqref="J392:J395 J1:J101 J103:J128 J400:J548 J550:J554 J556:J587 J589:J600 J602:J603 J132:J390 J623:J624 J626:J635 J638:J782 J605:J621 J784:J934 J937 I994 J973:J975 J977:J1048576"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N925:N936 F1033:G1033 K1005 K973:K1003 F976 I976:J976 G998:G1000 F1006 G1007:G1008 G1011:G1013 G1031 F1010 N938: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xr:uid="{4DF351CC-3880-43BA-B715-71F2F423F0BC}"/>
    <dataValidation type="whole" allowBlank="1" showInputMessage="1" showErrorMessage="1" sqref="M641 L679:L690 M724:M726 L694:L717 L642:M675 M679:M717 L718:M723 L730:M730 L732:M772 L776 M773:M821 L778:L821 L1:M640 L822:M1048576" xr:uid="{D110D921-D533-4146-96C4-8574C50CFBF8}">
      <formula1>1900</formula1>
      <formula2>2020</formula2>
    </dataValidation>
    <dataValidation type="textLength" allowBlank="1" showInputMessage="1" showErrorMessage="1" sqref="P1:P926 Q1007:Q1033 P1034:P1048576" xr:uid="{ECAEF184-909D-4F5A-B29A-54FD169B1262}">
      <formula1>2</formula1>
      <formula2>5</formula2>
    </dataValidation>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display="Eloy 2019"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29" r:id="rId631" xr:uid="{C13A1C85-85EE-4121-BF3C-32969CE5FDF8}"/>
    <hyperlink ref="B930" r:id="rId632" xr:uid="{3185FC79-6443-4089-A646-2706F3403909}"/>
    <hyperlink ref="B931" r:id="rId633" xr:uid="{561C3048-DF84-4AC5-86DB-8DD29AEDDDFF}"/>
    <hyperlink ref="B932" r:id="rId634" xr:uid="{1FA28991-7EC4-45BA-BDBF-FDDDF519A547}"/>
    <hyperlink ref="B933" r:id="rId635" xr:uid="{6E3E683E-3C10-4F69-9D4F-203C625EB36E}"/>
    <hyperlink ref="B934" r:id="rId636" xr:uid="{188BB3CB-551D-4F1F-BC91-88B571E3E306}"/>
    <hyperlink ref="B935" r:id="rId637" xr:uid="{276BFD85-ED82-4F65-AA55-69D4DB8F5ABA}"/>
    <hyperlink ref="B936" r:id="rId638" xr:uid="{07A47493-B22B-4D6A-A09A-5EC63CC8CB41}"/>
    <hyperlink ref="B937" r:id="rId639" xr:uid="{20AF7492-756F-42E8-826F-FB71FE0B2DA5}"/>
    <hyperlink ref="B938" r:id="rId640" xr:uid="{B1334965-0BEB-47A1-9F50-9AFB1B3819E6}"/>
    <hyperlink ref="B939" r:id="rId641" xr:uid="{3F1C602C-9312-41D8-97BD-6F2FA9E28DD9}"/>
    <hyperlink ref="B940" r:id="rId642" xr:uid="{34328AAC-E2E7-4627-9E00-92034F873BDC}"/>
    <hyperlink ref="B941" r:id="rId643" xr:uid="{14138EA9-5464-4B0E-A749-C9182C05DCF4}"/>
    <hyperlink ref="B942" r:id="rId644" display="Lampin-Maillet_2011" xr:uid="{3E9D430D-71FF-4610-ADB8-7559ADE31CE0}"/>
    <hyperlink ref="B943" r:id="rId645" xr:uid="{6064C35F-7A8E-4985-ACCD-B38AC14C1C25}"/>
    <hyperlink ref="B944" r:id="rId646" xr:uid="{45EE4E04-B2ED-4C27-8F2E-EC29FCE5648C}"/>
    <hyperlink ref="B945" r:id="rId647" xr:uid="{8074EC4E-94BE-40D7-821E-DEBB42A4AD60}"/>
    <hyperlink ref="B946" r:id="rId648" xr:uid="{B615CE0D-FA05-4489-8D3B-2C962AA1E431}"/>
    <hyperlink ref="B947" r:id="rId649" xr:uid="{A2636E5E-8A4E-4B14-B0F1-B1671E4F1B10}"/>
    <hyperlink ref="B948" r:id="rId650" xr:uid="{A332C764-A741-4890-819B-D24AD4624535}"/>
    <hyperlink ref="B949" r:id="rId651" xr:uid="{4F1DF50E-C8BE-4B1F-9476-A3F9AA76F94F}"/>
    <hyperlink ref="B950" r:id="rId652" xr:uid="{D3989F87-1F35-49F1-A3DF-28160B948E5A}"/>
    <hyperlink ref="B951" r:id="rId653" xr:uid="{735C2C81-9A93-40FA-B44F-CF1CD53B65EE}"/>
    <hyperlink ref="B952" r:id="rId654" xr:uid="{309351EA-A96C-4749-B8C8-784A78839666}"/>
    <hyperlink ref="B953" r:id="rId655" xr:uid="{31BF3505-577B-4297-8853-36507A0AA061}"/>
    <hyperlink ref="B954" r:id="rId656" xr:uid="{1D3177E4-AF2F-46C3-8548-986CB1CD0125}"/>
    <hyperlink ref="B955" r:id="rId657" xr:uid="{269AC5F3-E4B9-4520-AA59-7E109994C38B}"/>
    <hyperlink ref="B956" r:id="rId658" xr:uid="{1E1F2EBD-D5F0-438B-B06D-2AE07665691A}"/>
    <hyperlink ref="B957" r:id="rId659" xr:uid="{54D8CB96-C333-4CB4-B18F-2C4C37F4208A}"/>
    <hyperlink ref="B958" r:id="rId660" xr:uid="{079B2172-D65E-4E58-9746-2304EDB010C8}"/>
    <hyperlink ref="B959" r:id="rId661" xr:uid="{9F3B10DB-213C-4D39-B407-FF0B62B71CB8}"/>
    <hyperlink ref="B960" r:id="rId662" xr:uid="{A1B4C729-4733-458E-A6CD-F540D25A3977}"/>
    <hyperlink ref="B961" r:id="rId663" xr:uid="{4C5550CA-0E42-478E-BCB7-00009F2990E4}"/>
    <hyperlink ref="B962" r:id="rId664" xr:uid="{63AC16BA-ADD8-4FC6-BE04-63A7B795B2CA}"/>
    <hyperlink ref="B963" r:id="rId665" xr:uid="{097C6578-6FFB-4304-A1A3-2F61C0C99D9E}"/>
    <hyperlink ref="B964" r:id="rId666" xr:uid="{A7A03569-0E3B-4BF5-B3D0-16E407A94D0C}"/>
    <hyperlink ref="B965" r:id="rId667" xr:uid="{02A03C28-71D6-47B5-BBAF-3C0B96237223}"/>
    <hyperlink ref="B966" r:id="rId668" xr:uid="{C595D8DE-BE0F-4EE8-B88F-BF470E8B11FC}"/>
    <hyperlink ref="B967" r:id="rId669" xr:uid="{7CD835F5-78A6-453C-A539-913EBCCF006E}"/>
    <hyperlink ref="B968" r:id="rId670" xr:uid="{71BF50F5-A21E-4861-9248-5D250C6B9902}"/>
    <hyperlink ref="B969" r:id="rId671" xr:uid="{6DCD733D-8F0C-4E6F-8FE4-051E8A10B845}"/>
    <hyperlink ref="B970" r:id="rId672" xr:uid="{7C02126D-3636-4B9D-818F-10EFB125976A}"/>
    <hyperlink ref="B971" r:id="rId673" display="Carmo_2011" xr:uid="{5947103D-104B-4190-A8C1-7BD3BD8B3EFB}"/>
    <hyperlink ref="B972" r:id="rId674" display="Carmo_2011" xr:uid="{9417C01D-0BD7-45DC-A34A-DEDC7D70D4D0}"/>
    <hyperlink ref="B973" r:id="rId675" xr:uid="{7D61A37C-715E-4A5A-9612-D44C579D2204}"/>
    <hyperlink ref="B974" r:id="rId676" xr:uid="{2A2A758A-6C7E-4497-8BC6-92D20D2167E3}"/>
    <hyperlink ref="B975" r:id="rId677" xr:uid="{B5EA57A9-9613-42F5-AB8D-541CDAF275C2}"/>
    <hyperlink ref="B976" r:id="rId678" xr:uid="{4397E726-3AE0-4A94-A646-3F9111C8BE09}"/>
    <hyperlink ref="B977" r:id="rId679" location="v=onepage&amp;q&amp;f=false" xr:uid="{DF6A314F-FF9F-4FFD-905A-5F66DA63EFC0}"/>
    <hyperlink ref="B978" r:id="rId680" location="v=onepage&amp;q&amp;f=false" xr:uid="{667A3932-83D1-4F99-8D2A-1CF145FA4C0E}"/>
    <hyperlink ref="B979" r:id="rId681" location="v=onepage&amp;q&amp;f=false" xr:uid="{0E0A2537-BCC1-452B-9110-6413914F6D15}"/>
    <hyperlink ref="B980" r:id="rId682" xr:uid="{384B1B6F-6243-4ADE-AF1A-DE26DA8B56EE}"/>
    <hyperlink ref="B981:B982" r:id="rId683" display="Singh et al., 2007" xr:uid="{EBB0C92E-C073-4F03-BA98-55575CC4B69D}"/>
    <hyperlink ref="B983" r:id="rId684" location="v=onepage&amp;q&amp;f=false" xr:uid="{8932639F-0DFE-4343-8FB3-C600940E824D}"/>
    <hyperlink ref="B984" r:id="rId685" location="v=onepage&amp;q&amp;f=false" xr:uid="{A14B0555-BB31-4AE7-A481-E35E5D4BF710}"/>
    <hyperlink ref="B985" r:id="rId686" location="v=onepage&amp;q&amp;f=false" xr:uid="{830FF1F5-5CBF-4D04-83F4-D33A0B260F28}"/>
    <hyperlink ref="B986" r:id="rId687" location="v=onepage&amp;q=kanour&amp;f=false" xr:uid="{984CD7A9-F813-48C0-A6D1-B41C719AD538}"/>
    <hyperlink ref="B989" r:id="rId688" xr:uid="{6DBF8270-69DE-4FDC-BE51-0A54E6335E4C}"/>
    <hyperlink ref="B990" r:id="rId689" xr:uid="{523E1AD6-6A17-408D-A6C5-18BC760B4C96}"/>
    <hyperlink ref="B996" r:id="rId690" xr:uid="{E928B54B-47EA-4172-93E6-D93147C024ED}"/>
    <hyperlink ref="B998" r:id="rId691" xr:uid="{96EFE360-A400-4195-8949-55AE947737EF}"/>
    <hyperlink ref="B992" r:id="rId692" xr:uid="{4BDADDAF-68A2-4386-810E-416EAB7DA492}"/>
    <hyperlink ref="B994" r:id="rId693" xr:uid="{0E440199-7663-4A35-97FF-28D5EE130DBE}"/>
    <hyperlink ref="B1001" r:id="rId694" xr:uid="{99972C50-5B07-4F04-852D-C799622BDC9A}"/>
    <hyperlink ref="B999" r:id="rId695" xr:uid="{FD5CF384-DFA3-4B5C-9E17-4B76CAA0F2F1}"/>
    <hyperlink ref="B1000" r:id="rId696" xr:uid="{F411DB31-F811-44F6-BAF8-ECEBA54D8F46}"/>
    <hyperlink ref="B1004" r:id="rId697" xr:uid="{3C1A259C-D007-41E4-9B60-D223E94D16E8}"/>
    <hyperlink ref="B1005" r:id="rId698" xr:uid="{62A9F433-22C0-4677-9E7E-C153134F4445}"/>
    <hyperlink ref="B1006" r:id="rId699" xr:uid="{64E3E683-00E3-4510-A87F-DF71A670C706}"/>
    <hyperlink ref="B991" r:id="rId700" xr:uid="{32187420-5F38-46A4-A732-E8F4C5B96E38}"/>
    <hyperlink ref="B993" r:id="rId701" xr:uid="{424F6BCB-2D9B-44D6-9498-3BFB7BDAAFC7}"/>
    <hyperlink ref="B995" r:id="rId702" xr:uid="{DB4D4DD2-3E94-4C0B-A356-8FA84666BB36}"/>
    <hyperlink ref="B997" r:id="rId703" xr:uid="{79BFCC69-13BB-4C63-8EAA-11E3ABD04E69}"/>
    <hyperlink ref="B1002" r:id="rId704" xr:uid="{521FD027-466D-4835-B9D7-6B48D948BDAF}"/>
    <hyperlink ref="B1003" r:id="rId705" xr:uid="{11FB6999-5844-4ABD-9D62-E93BE4AA078D}"/>
    <hyperlink ref="B1008" r:id="rId706" xr:uid="{00000000-0004-0000-0000-000000000000}"/>
    <hyperlink ref="B1009" r:id="rId707" xr:uid="{00000000-0004-0000-0000-000001000000}"/>
    <hyperlink ref="B1010" r:id="rId708" xr:uid="{00000000-0004-0000-0000-000002000000}"/>
    <hyperlink ref="B1007" r:id="rId709" xr:uid="{00000000-0004-0000-0000-000003000000}"/>
    <hyperlink ref="B1011" r:id="rId710" xr:uid="{00000000-0004-0000-0000-000004000000}"/>
    <hyperlink ref="B1015" r:id="rId711" xr:uid="{00000000-0004-0000-0000-000005000000}"/>
    <hyperlink ref="B1014" r:id="rId712" xr:uid="{00000000-0004-0000-0000-000006000000}"/>
    <hyperlink ref="B1017" r:id="rId713" xr:uid="{00000000-0004-0000-0000-000007000000}"/>
    <hyperlink ref="B1016" r:id="rId714" xr:uid="{00000000-0004-0000-0000-000008000000}"/>
    <hyperlink ref="B1012" r:id="rId715" xr:uid="{00000000-0004-0000-0000-000009000000}"/>
    <hyperlink ref="B1013" r:id="rId716" xr:uid="{00000000-0004-0000-0000-00000A000000}"/>
    <hyperlink ref="B1018" r:id="rId717" xr:uid="{00000000-0004-0000-0000-00000B000000}"/>
    <hyperlink ref="B1019" r:id="rId718" xr:uid="{00000000-0004-0000-0000-00000C000000}"/>
    <hyperlink ref="B1020" r:id="rId719" xr:uid="{00000000-0004-0000-0000-00000D000000}"/>
    <hyperlink ref="B1021" r:id="rId720" xr:uid="{00000000-0004-0000-0000-00000E000000}"/>
    <hyperlink ref="B1022" r:id="rId721" xr:uid="{00000000-0004-0000-0000-00000F000000}"/>
    <hyperlink ref="B1023" r:id="rId722" xr:uid="{00000000-0004-0000-0000-000010000000}"/>
    <hyperlink ref="B1024" r:id="rId723" xr:uid="{00000000-0004-0000-0000-000011000000}"/>
    <hyperlink ref="B1025" r:id="rId724" xr:uid="{00000000-0004-0000-0000-000012000000}"/>
    <hyperlink ref="B1026" r:id="rId725" xr:uid="{00000000-0004-0000-0000-000013000000}"/>
    <hyperlink ref="B1027" r:id="rId726" xr:uid="{00000000-0004-0000-0000-000014000000}"/>
    <hyperlink ref="B1028" r:id="rId727" xr:uid="{00000000-0004-0000-0000-000015000000}"/>
    <hyperlink ref="B1029" r:id="rId728" xr:uid="{00000000-0004-0000-0000-000016000000}"/>
    <hyperlink ref="B1030" r:id="rId729" xr:uid="{00000000-0004-0000-0000-000017000000}"/>
    <hyperlink ref="B1032" r:id="rId730" xr:uid="{00000000-0004-0000-0000-000018000000}"/>
    <hyperlink ref="B1033" r:id="rId731" xr:uid="{00000000-0004-0000-0000-000019000000}"/>
  </hyperlinks>
  <pageMargins left="0.7" right="0.7" top="0.75" bottom="0.75" header="0.3" footer="0.3"/>
  <pageSetup orientation="portrait" r:id="rId732"/>
  <extLst>
    <ext xmlns:x14="http://schemas.microsoft.com/office/spreadsheetml/2009/9/main" uri="{CCE6A557-97BC-4b89-ADB6-D9C93CAAB3DF}">
      <x14:dataValidations xmlns:xm="http://schemas.microsoft.com/office/excel/2006/main" xWindow="1674" yWindow="871" count="9">
        <x14:dataValidation type="list" allowBlank="1" showInputMessage="1" showErrorMessage="1" prompt="One of: Academic, NGO, Government" xr:uid="{073DF15C-33D9-4998-810E-43EF7718177A}">
          <x14:formula1>
            <xm:f>'IGNORE Lookups'!$A$3:$A$6</xm:f>
          </x14:formula1>
          <xm:sqref>D1:D926 D1007:D1048576</xm:sqref>
        </x14:dataValidation>
        <x14:dataValidation type="list" allowBlank="1" showInputMessage="1" showErrorMessage="1" prompt="One of: Primary, remote sensing, secondary, review (or combinations). If other, add note. " xr:uid="{59809682-6A9E-4141-9EDC-FE7445F2374B}">
          <x14:formula1>
            <xm:f>'IGNORE Lookups'!$B$3:$B$14</xm:f>
          </x14:formula1>
          <xm:sqref>E1:E926 E1007:E1048576</xm:sqref>
        </x14:dataValidation>
        <x14:dataValidation type="list" allowBlank="1" showInputMessage="1" showErrorMessage="1" xr:uid="{F8B2B011-EE17-4243-94B8-96F63429CB10}">
          <x14:formula1>
            <xm:f>'IGNORE Lookups'!$C$3:$C$6</xm:f>
          </x14:formula1>
          <xm:sqref>O1:O926 O1007:O1048576</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O927:O972</xm:sqref>
        </x14:dataValidation>
        <x14:dataValidation type="list" allowBlank="1" showInputMessage="1" showErrorMessage="1" prompt="One of: Primary, remote sensing, secondary, review (or combinations). If other, add note. " xr:uid="{A26D40F2-3F05-48D6-856A-3D3B7E275608}">
          <x14:formula1>
            <xm:f>'C:\Users\Oli\Documents\PhD\Model development\Data\Collaborators\Current Contributor Versions\[Fire Database Ben v2.xlsx]IGNORE Lookups'!#REF!</xm:f>
          </x14:formula1>
          <xm:sqref>E927:E972</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D927:D972</xm:sqref>
        </x14:dataValidation>
        <x14:dataValidation type="list" allowBlank="1" showInputMessage="1" showErrorMessage="1" xr:uid="{BEBD25F2-3944-42FD-811A-0895800810C9}">
          <x14:formula1>
            <xm:f>'[Adam''s Fire Data.xlsx]IGNORE Lookups'!#REF!</xm:f>
          </x14:formula1>
          <xm:sqref>O973:O1006</xm:sqref>
        </x14:dataValidation>
        <x14:dataValidation type="list" allowBlank="1" showInputMessage="1" showErrorMessage="1" prompt="One of: Primary, remote sensing, secondary, review (or combinations). If other, add note. " xr:uid="{E44A2E4D-FF01-4AD6-8CB6-8FCDB18D1770}">
          <x14:formula1>
            <xm:f>'[Adam''s Fire Data.xlsx]IGNORE Lookups'!#REF!</xm:f>
          </x14:formula1>
          <xm:sqref>E973:E1006</xm:sqref>
        </x14:dataValidation>
        <x14:dataValidation type="list" allowBlank="1" showInputMessage="1" showErrorMessage="1" prompt="One of: Academic, NGO, Government" xr:uid="{72B67163-F79B-4E84-8281-83A15437C3FB}">
          <x14:formula1>
            <xm:f>'[Adam''s Fire Data.xlsx]IGNORE Lookups'!#REF!</xm:f>
          </x14:formula1>
          <xm:sqref>D973:D1006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T1033"/>
  <sheetViews>
    <sheetView zoomScale="70" zoomScaleNormal="70" workbookViewId="0">
      <pane ySplit="1" topLeftCell="A983" activePane="bottomLeft" state="frozen"/>
      <selection pane="bottomLeft" activeCell="A992" sqref="A992"/>
    </sheetView>
  </sheetViews>
  <sheetFormatPr defaultRowHeight="14.5"/>
  <cols>
    <col min="1" max="1" width="19.816406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2264</v>
      </c>
      <c r="B1" s="2" t="s">
        <v>13</v>
      </c>
      <c r="C1" s="15" t="s">
        <v>2279</v>
      </c>
      <c r="D1" s="2" t="s">
        <v>2280</v>
      </c>
      <c r="E1" s="2" t="s">
        <v>2281</v>
      </c>
      <c r="F1" s="2" t="s">
        <v>2282</v>
      </c>
      <c r="G1" s="2" t="s">
        <v>2283</v>
      </c>
      <c r="H1" s="73" t="s">
        <v>14</v>
      </c>
      <c r="I1" s="2" t="s">
        <v>2437</v>
      </c>
      <c r="J1" s="2" t="s">
        <v>78</v>
      </c>
      <c r="K1" s="15" t="s">
        <v>2354</v>
      </c>
      <c r="L1" s="27" t="s">
        <v>65</v>
      </c>
      <c r="M1" s="27" t="s">
        <v>1652</v>
      </c>
      <c r="N1" s="83" t="s">
        <v>2355</v>
      </c>
      <c r="O1" s="83" t="s">
        <v>146</v>
      </c>
      <c r="P1" s="83" t="s">
        <v>147</v>
      </c>
      <c r="Q1" s="83" t="s">
        <v>155</v>
      </c>
      <c r="R1" s="83" t="s">
        <v>148</v>
      </c>
      <c r="S1" s="83" t="s">
        <v>1140</v>
      </c>
      <c r="T1" s="16" t="s">
        <v>0</v>
      </c>
    </row>
    <row r="2" spans="1:20" ht="32" customHeight="1">
      <c r="A2" s="5" t="s">
        <v>15</v>
      </c>
      <c r="B2" s="5" t="s">
        <v>69</v>
      </c>
      <c r="C2" s="5" t="s">
        <v>395</v>
      </c>
      <c r="D2" s="5" t="s">
        <v>45</v>
      </c>
      <c r="E2" s="5" t="s">
        <v>130</v>
      </c>
      <c r="F2" s="5" t="s">
        <v>2276</v>
      </c>
      <c r="G2" s="5" t="s">
        <v>2276</v>
      </c>
      <c r="H2" s="25">
        <v>0.21299999999999999</v>
      </c>
      <c r="I2" s="87" t="s">
        <v>2276</v>
      </c>
      <c r="J2" s="87" t="s">
        <v>2276</v>
      </c>
      <c r="K2" s="87" t="s">
        <v>534</v>
      </c>
      <c r="L2" s="25">
        <v>2.4</v>
      </c>
      <c r="M2" s="25" t="s">
        <v>2276</v>
      </c>
      <c r="N2" s="25" t="s">
        <v>2276</v>
      </c>
      <c r="O2" s="25" t="s">
        <v>2276</v>
      </c>
      <c r="P2" s="25" t="s">
        <v>2276</v>
      </c>
      <c r="Q2" s="25" t="s">
        <v>2276</v>
      </c>
      <c r="R2" s="25" t="s">
        <v>2276</v>
      </c>
      <c r="S2" s="25" t="s">
        <v>2276</v>
      </c>
      <c r="T2" s="5"/>
    </row>
    <row r="3" spans="1:20" ht="37" customHeight="1">
      <c r="A3" s="3" t="s">
        <v>16</v>
      </c>
      <c r="B3" s="3" t="s">
        <v>69</v>
      </c>
      <c r="C3" s="5" t="s">
        <v>395</v>
      </c>
      <c r="D3" s="3" t="s">
        <v>45</v>
      </c>
      <c r="E3" s="9" t="s">
        <v>397</v>
      </c>
      <c r="F3" s="3" t="s">
        <v>2276</v>
      </c>
      <c r="G3" s="3" t="s">
        <v>2276</v>
      </c>
      <c r="H3" s="21">
        <v>0.19</v>
      </c>
      <c r="I3" s="21" t="s">
        <v>2276</v>
      </c>
      <c r="J3" s="21" t="s">
        <v>2276</v>
      </c>
      <c r="K3" s="21"/>
      <c r="L3" s="21" t="s">
        <v>2276</v>
      </c>
      <c r="M3" s="21" t="s">
        <v>2276</v>
      </c>
      <c r="N3" s="21" t="s">
        <v>2276</v>
      </c>
      <c r="O3" s="21" t="s">
        <v>2276</v>
      </c>
      <c r="P3" s="21" t="s">
        <v>2276</v>
      </c>
      <c r="Q3" s="21" t="s">
        <v>2276</v>
      </c>
      <c r="R3" s="21" t="s">
        <v>2276</v>
      </c>
      <c r="S3" s="21" t="s">
        <v>2276</v>
      </c>
      <c r="T3" s="3"/>
    </row>
    <row r="4" spans="1:20" ht="24.5" customHeight="1">
      <c r="A4" s="3" t="s">
        <v>17</v>
      </c>
      <c r="B4" s="3" t="s">
        <v>32</v>
      </c>
      <c r="C4" s="3" t="s">
        <v>12</v>
      </c>
      <c r="D4" s="4" t="s">
        <v>863</v>
      </c>
      <c r="E4" s="3" t="s">
        <v>45</v>
      </c>
      <c r="F4" s="3" t="s">
        <v>2276</v>
      </c>
      <c r="G4" s="3" t="s">
        <v>2276</v>
      </c>
      <c r="H4" s="21">
        <v>0.16</v>
      </c>
      <c r="I4" s="21" t="s">
        <v>2276</v>
      </c>
      <c r="J4" s="21" t="s">
        <v>2276</v>
      </c>
      <c r="K4" s="87" t="s">
        <v>534</v>
      </c>
      <c r="L4" s="21" t="s">
        <v>2276</v>
      </c>
      <c r="M4" s="21" t="s">
        <v>2276</v>
      </c>
      <c r="N4" s="21" t="s">
        <v>2276</v>
      </c>
      <c r="O4" s="21" t="s">
        <v>2276</v>
      </c>
      <c r="P4" s="21" t="s">
        <v>2276</v>
      </c>
      <c r="Q4" s="21" t="s">
        <v>2276</v>
      </c>
      <c r="R4" s="21" t="s">
        <v>2276</v>
      </c>
      <c r="S4" s="21" t="s">
        <v>2276</v>
      </c>
      <c r="T4" s="3"/>
    </row>
    <row r="5" spans="1:20" ht="31.5" customHeight="1">
      <c r="A5" s="3" t="s">
        <v>18</v>
      </c>
      <c r="B5" s="3" t="s">
        <v>70</v>
      </c>
      <c r="C5" s="3" t="s">
        <v>12</v>
      </c>
      <c r="D5" s="4" t="s">
        <v>397</v>
      </c>
      <c r="E5" s="3" t="s">
        <v>45</v>
      </c>
      <c r="F5" s="3" t="s">
        <v>2276</v>
      </c>
      <c r="G5" s="3" t="s">
        <v>2276</v>
      </c>
      <c r="H5" s="21">
        <v>0.62</v>
      </c>
      <c r="I5" s="21" t="s">
        <v>2276</v>
      </c>
      <c r="J5" s="21" t="s">
        <v>2276</v>
      </c>
      <c r="K5" s="21"/>
      <c r="L5" s="21" t="s">
        <v>2276</v>
      </c>
      <c r="M5" s="21" t="s">
        <v>2276</v>
      </c>
      <c r="N5" s="21" t="s">
        <v>2276</v>
      </c>
      <c r="O5" s="21" t="s">
        <v>2276</v>
      </c>
      <c r="P5" s="21" t="s">
        <v>2276</v>
      </c>
      <c r="Q5" s="21" t="s">
        <v>2276</v>
      </c>
      <c r="R5" s="21" t="s">
        <v>2276</v>
      </c>
      <c r="S5" s="21" t="s">
        <v>2276</v>
      </c>
      <c r="T5" s="3"/>
    </row>
    <row r="6" spans="1:20" ht="26" customHeight="1">
      <c r="A6" s="3" t="s">
        <v>19</v>
      </c>
      <c r="B6" s="3" t="s">
        <v>69</v>
      </c>
      <c r="C6" s="3" t="s">
        <v>12</v>
      </c>
      <c r="D6" s="3" t="s">
        <v>45</v>
      </c>
      <c r="E6" s="3" t="s">
        <v>137</v>
      </c>
      <c r="F6" s="3" t="s">
        <v>2276</v>
      </c>
      <c r="G6" s="3" t="s">
        <v>2276</v>
      </c>
      <c r="H6" s="21">
        <v>0.24299999999999999</v>
      </c>
      <c r="I6" s="21" t="s">
        <v>2276</v>
      </c>
      <c r="J6" s="21" t="s">
        <v>2276</v>
      </c>
      <c r="K6" s="21"/>
      <c r="L6" s="21" t="s">
        <v>2276</v>
      </c>
      <c r="M6" s="21" t="s">
        <v>2276</v>
      </c>
      <c r="N6" s="21" t="s">
        <v>2276</v>
      </c>
      <c r="O6" s="21" t="s">
        <v>2276</v>
      </c>
      <c r="P6" s="21" t="s">
        <v>2276</v>
      </c>
      <c r="Q6" s="21" t="s">
        <v>2276</v>
      </c>
      <c r="R6" s="21" t="s">
        <v>2276</v>
      </c>
      <c r="S6" s="21" t="s">
        <v>2276</v>
      </c>
      <c r="T6" s="3"/>
    </row>
    <row r="7" spans="1:20" ht="31" customHeight="1">
      <c r="A7" s="8" t="s">
        <v>71</v>
      </c>
      <c r="B7" s="8" t="s">
        <v>69</v>
      </c>
      <c r="C7" s="8" t="s">
        <v>395</v>
      </c>
      <c r="D7" s="9" t="s">
        <v>397</v>
      </c>
      <c r="E7" s="8" t="s">
        <v>2276</v>
      </c>
      <c r="F7" s="8" t="s">
        <v>2276</v>
      </c>
      <c r="G7" s="8" t="s">
        <v>2276</v>
      </c>
      <c r="H7" s="74" t="s">
        <v>2276</v>
      </c>
      <c r="I7" s="74">
        <v>0.625</v>
      </c>
      <c r="J7" s="74">
        <v>0.75</v>
      </c>
      <c r="K7" s="74"/>
      <c r="L7" s="74" t="s">
        <v>2276</v>
      </c>
      <c r="M7" s="74" t="s">
        <v>2276</v>
      </c>
      <c r="N7" s="74" t="s">
        <v>2276</v>
      </c>
      <c r="O7" s="74" t="s">
        <v>2276</v>
      </c>
      <c r="P7" s="74" t="s">
        <v>2276</v>
      </c>
      <c r="Q7" s="74" t="s">
        <v>2276</v>
      </c>
      <c r="R7" s="74" t="s">
        <v>2276</v>
      </c>
      <c r="S7" s="74" t="s">
        <v>2276</v>
      </c>
      <c r="T7" s="3"/>
    </row>
    <row r="8" spans="1:20" ht="29">
      <c r="A8" s="3" t="s">
        <v>81</v>
      </c>
      <c r="B8" s="3" t="s">
        <v>70</v>
      </c>
      <c r="C8" s="3" t="s">
        <v>12</v>
      </c>
      <c r="D8" s="4" t="s">
        <v>396</v>
      </c>
      <c r="E8" s="4" t="s">
        <v>397</v>
      </c>
      <c r="F8" s="3" t="s">
        <v>2276</v>
      </c>
      <c r="G8" s="3" t="s">
        <v>2276</v>
      </c>
      <c r="H8" s="21" t="s">
        <v>2276</v>
      </c>
      <c r="I8" s="21" t="s">
        <v>2276</v>
      </c>
      <c r="J8" s="21" t="s">
        <v>2276</v>
      </c>
      <c r="K8" s="21"/>
      <c r="L8" s="21" t="s">
        <v>2276</v>
      </c>
      <c r="M8" s="21" t="s">
        <v>2276</v>
      </c>
      <c r="N8" s="21" t="s">
        <v>2276</v>
      </c>
      <c r="O8" s="21" t="s">
        <v>2276</v>
      </c>
      <c r="P8" s="21" t="s">
        <v>2276</v>
      </c>
      <c r="Q8" s="21" t="s">
        <v>2276</v>
      </c>
      <c r="R8" s="21" t="s">
        <v>2276</v>
      </c>
      <c r="S8" s="21" t="s">
        <v>2276</v>
      </c>
      <c r="T8" s="3"/>
    </row>
    <row r="9" spans="1:20" ht="29">
      <c r="A9" s="31" t="s">
        <v>221</v>
      </c>
      <c r="B9" s="3" t="s">
        <v>70</v>
      </c>
      <c r="C9" s="3" t="s">
        <v>12</v>
      </c>
      <c r="D9" s="4" t="s">
        <v>396</v>
      </c>
      <c r="E9" s="4" t="s">
        <v>397</v>
      </c>
      <c r="F9" s="3" t="s">
        <v>2276</v>
      </c>
      <c r="G9" s="3" t="s">
        <v>2276</v>
      </c>
      <c r="H9" s="21" t="s">
        <v>2276</v>
      </c>
      <c r="I9" s="21" t="s">
        <v>2276</v>
      </c>
      <c r="J9" s="21" t="s">
        <v>2276</v>
      </c>
      <c r="K9" s="21"/>
      <c r="L9" s="21" t="s">
        <v>2276</v>
      </c>
      <c r="M9" s="21" t="s">
        <v>2276</v>
      </c>
      <c r="N9" s="21" t="s">
        <v>2276</v>
      </c>
      <c r="O9" s="21" t="s">
        <v>2276</v>
      </c>
      <c r="P9" s="21">
        <v>4.4253244399999998</v>
      </c>
      <c r="Q9" s="21" t="s">
        <v>2276</v>
      </c>
      <c r="R9" s="21" t="s">
        <v>2276</v>
      </c>
      <c r="S9" s="21" t="s">
        <v>2276</v>
      </c>
      <c r="T9" s="3"/>
    </row>
    <row r="10" spans="1:20" ht="29">
      <c r="A10" s="31" t="s">
        <v>222</v>
      </c>
      <c r="B10" s="3" t="s">
        <v>70</v>
      </c>
      <c r="C10" s="3" t="s">
        <v>12</v>
      </c>
      <c r="D10" s="4" t="s">
        <v>396</v>
      </c>
      <c r="E10" s="4" t="s">
        <v>397</v>
      </c>
      <c r="F10" s="3" t="s">
        <v>2276</v>
      </c>
      <c r="G10" s="3" t="s">
        <v>2276</v>
      </c>
      <c r="H10" s="21" t="s">
        <v>2276</v>
      </c>
      <c r="I10" s="21" t="s">
        <v>2276</v>
      </c>
      <c r="J10" s="21" t="s">
        <v>2276</v>
      </c>
      <c r="K10" s="21"/>
      <c r="L10" s="21" t="s">
        <v>2276</v>
      </c>
      <c r="M10" s="21" t="s">
        <v>2276</v>
      </c>
      <c r="N10" s="21" t="s">
        <v>2276</v>
      </c>
      <c r="O10" s="21" t="s">
        <v>2276</v>
      </c>
      <c r="P10" s="21">
        <v>17.827365879999999</v>
      </c>
      <c r="Q10" s="21" t="s">
        <v>2276</v>
      </c>
      <c r="R10" s="21" t="s">
        <v>2276</v>
      </c>
      <c r="S10" s="21" t="s">
        <v>2276</v>
      </c>
      <c r="T10" s="3"/>
    </row>
    <row r="11" spans="1:20" ht="29">
      <c r="A11" s="31" t="s">
        <v>223</v>
      </c>
      <c r="B11" s="3" t="s">
        <v>70</v>
      </c>
      <c r="C11" s="3" t="s">
        <v>12</v>
      </c>
      <c r="D11" s="4" t="s">
        <v>396</v>
      </c>
      <c r="E11" s="4" t="s">
        <v>397</v>
      </c>
      <c r="F11" s="3" t="s">
        <v>2276</v>
      </c>
      <c r="G11" s="3" t="s">
        <v>2276</v>
      </c>
      <c r="H11" s="21" t="s">
        <v>2276</v>
      </c>
      <c r="I11" s="21" t="s">
        <v>2276</v>
      </c>
      <c r="J11" s="21" t="s">
        <v>2276</v>
      </c>
      <c r="K11" s="21"/>
      <c r="L11" s="21" t="s">
        <v>2276</v>
      </c>
      <c r="M11" s="21" t="s">
        <v>2276</v>
      </c>
      <c r="N11" s="21" t="s">
        <v>2276</v>
      </c>
      <c r="O11" s="21" t="s">
        <v>2276</v>
      </c>
      <c r="P11" s="21">
        <v>1.58874859</v>
      </c>
      <c r="Q11" s="21" t="s">
        <v>2276</v>
      </c>
      <c r="R11" s="21" t="s">
        <v>2276</v>
      </c>
      <c r="S11" s="21" t="s">
        <v>2276</v>
      </c>
      <c r="T11" s="3"/>
    </row>
    <row r="12" spans="1:20" ht="29">
      <c r="A12" s="31" t="s">
        <v>224</v>
      </c>
      <c r="B12" s="3" t="s">
        <v>70</v>
      </c>
      <c r="C12" s="3" t="s">
        <v>12</v>
      </c>
      <c r="D12" s="4" t="s">
        <v>396</v>
      </c>
      <c r="E12" s="4" t="s">
        <v>397</v>
      </c>
      <c r="F12" s="3" t="s">
        <v>2276</v>
      </c>
      <c r="G12" s="3" t="s">
        <v>2276</v>
      </c>
      <c r="H12" s="21" t="s">
        <v>2276</v>
      </c>
      <c r="I12" s="21" t="s">
        <v>2276</v>
      </c>
      <c r="J12" s="21" t="s">
        <v>2276</v>
      </c>
      <c r="K12" s="21"/>
      <c r="L12" s="21" t="s">
        <v>2276</v>
      </c>
      <c r="M12" s="21" t="s">
        <v>2276</v>
      </c>
      <c r="N12" s="21" t="s">
        <v>2276</v>
      </c>
      <c r="O12" s="21" t="s">
        <v>2276</v>
      </c>
      <c r="P12" s="21">
        <v>2.7670798799999998</v>
      </c>
      <c r="Q12" s="21" t="s">
        <v>2276</v>
      </c>
      <c r="R12" s="21" t="s">
        <v>2276</v>
      </c>
      <c r="S12" s="21" t="s">
        <v>2276</v>
      </c>
      <c r="T12" s="3"/>
    </row>
    <row r="13" spans="1:20" ht="29">
      <c r="A13" s="31" t="s">
        <v>225</v>
      </c>
      <c r="B13" s="3" t="s">
        <v>70</v>
      </c>
      <c r="C13" s="3" t="s">
        <v>12</v>
      </c>
      <c r="D13" s="4" t="s">
        <v>396</v>
      </c>
      <c r="E13" s="4" t="s">
        <v>397</v>
      </c>
      <c r="F13" s="3" t="s">
        <v>2276</v>
      </c>
      <c r="G13" s="3" t="s">
        <v>2276</v>
      </c>
      <c r="H13" s="21" t="s">
        <v>2276</v>
      </c>
      <c r="I13" s="21" t="s">
        <v>2276</v>
      </c>
      <c r="J13" s="21" t="s">
        <v>2276</v>
      </c>
      <c r="K13" s="21"/>
      <c r="L13" s="21" t="s">
        <v>2276</v>
      </c>
      <c r="M13" s="21" t="s">
        <v>2276</v>
      </c>
      <c r="N13" s="21" t="s">
        <v>2276</v>
      </c>
      <c r="O13" s="21" t="s">
        <v>2276</v>
      </c>
      <c r="P13" s="21">
        <v>8.1162507099999992</v>
      </c>
      <c r="Q13" s="21" t="s">
        <v>2276</v>
      </c>
      <c r="R13" s="21" t="s">
        <v>2276</v>
      </c>
      <c r="S13" s="21" t="s">
        <v>2276</v>
      </c>
      <c r="T13" s="3"/>
    </row>
    <row r="14" spans="1:20" ht="29">
      <c r="A14" s="31" t="s">
        <v>257</v>
      </c>
      <c r="B14" s="3" t="s">
        <v>70</v>
      </c>
      <c r="C14" s="3" t="s">
        <v>12</v>
      </c>
      <c r="D14" s="4" t="s">
        <v>396</v>
      </c>
      <c r="E14" s="4" t="s">
        <v>397</v>
      </c>
      <c r="F14" s="3" t="s">
        <v>2276</v>
      </c>
      <c r="G14" s="3" t="s">
        <v>2276</v>
      </c>
      <c r="H14" s="21" t="s">
        <v>2276</v>
      </c>
      <c r="I14" s="21" t="s">
        <v>2276</v>
      </c>
      <c r="J14" s="21" t="s">
        <v>2276</v>
      </c>
      <c r="K14" s="21"/>
      <c r="L14" s="21" t="s">
        <v>2276</v>
      </c>
      <c r="M14" s="21" t="s">
        <v>2276</v>
      </c>
      <c r="N14" s="21" t="s">
        <v>2276</v>
      </c>
      <c r="O14" s="21" t="s">
        <v>2276</v>
      </c>
      <c r="P14" s="21">
        <v>8.1516353800000001</v>
      </c>
      <c r="Q14" s="21" t="s">
        <v>2276</v>
      </c>
      <c r="R14" s="21" t="s">
        <v>2276</v>
      </c>
      <c r="S14" s="21" t="s">
        <v>2276</v>
      </c>
      <c r="T14" s="3"/>
    </row>
    <row r="15" spans="1:20" ht="29">
      <c r="A15" s="31" t="s">
        <v>258</v>
      </c>
      <c r="B15" s="3" t="s">
        <v>70</v>
      </c>
      <c r="C15" s="3" t="s">
        <v>12</v>
      </c>
      <c r="D15" s="4" t="s">
        <v>396</v>
      </c>
      <c r="E15" s="4" t="s">
        <v>397</v>
      </c>
      <c r="F15" s="3" t="s">
        <v>2276</v>
      </c>
      <c r="G15" s="3" t="s">
        <v>2276</v>
      </c>
      <c r="H15" s="21" t="s">
        <v>2276</v>
      </c>
      <c r="I15" s="21" t="s">
        <v>2276</v>
      </c>
      <c r="J15" s="21" t="s">
        <v>2276</v>
      </c>
      <c r="K15" s="21"/>
      <c r="L15" s="21" t="s">
        <v>2276</v>
      </c>
      <c r="M15" s="21" t="s">
        <v>2276</v>
      </c>
      <c r="N15" s="21" t="s">
        <v>2276</v>
      </c>
      <c r="O15" s="21" t="s">
        <v>2276</v>
      </c>
      <c r="P15" s="21">
        <v>5.7751888899999999</v>
      </c>
      <c r="Q15" s="21" t="s">
        <v>2276</v>
      </c>
      <c r="R15" s="21" t="s">
        <v>2276</v>
      </c>
      <c r="S15" s="21" t="s">
        <v>2276</v>
      </c>
      <c r="T15" s="3"/>
    </row>
    <row r="16" spans="1:20" ht="29">
      <c r="A16" s="31" t="s">
        <v>259</v>
      </c>
      <c r="B16" s="3" t="s">
        <v>70</v>
      </c>
      <c r="C16" s="3" t="s">
        <v>12</v>
      </c>
      <c r="D16" s="4" t="s">
        <v>396</v>
      </c>
      <c r="E16" s="4" t="s">
        <v>397</v>
      </c>
      <c r="F16" s="3" t="s">
        <v>2276</v>
      </c>
      <c r="G16" s="3" t="s">
        <v>2276</v>
      </c>
      <c r="H16" s="21" t="s">
        <v>2276</v>
      </c>
      <c r="I16" s="21" t="s">
        <v>2276</v>
      </c>
      <c r="J16" s="21" t="s">
        <v>2276</v>
      </c>
      <c r="K16" s="21"/>
      <c r="L16" s="21" t="s">
        <v>2276</v>
      </c>
      <c r="M16" s="21" t="s">
        <v>2276</v>
      </c>
      <c r="N16" s="21" t="s">
        <v>2276</v>
      </c>
      <c r="O16" s="21" t="s">
        <v>2276</v>
      </c>
      <c r="P16" s="21">
        <v>2.7205620599999998</v>
      </c>
      <c r="Q16" s="21" t="s">
        <v>2276</v>
      </c>
      <c r="R16" s="21" t="s">
        <v>2276</v>
      </c>
      <c r="S16" s="21" t="s">
        <v>2276</v>
      </c>
      <c r="T16" s="3"/>
    </row>
    <row r="17" spans="1:20" ht="29">
      <c r="A17" s="31" t="s">
        <v>260</v>
      </c>
      <c r="B17" s="3" t="s">
        <v>70</v>
      </c>
      <c r="C17" s="3" t="s">
        <v>12</v>
      </c>
      <c r="D17" s="4" t="s">
        <v>396</v>
      </c>
      <c r="E17" s="4" t="s">
        <v>397</v>
      </c>
      <c r="F17" s="3" t="s">
        <v>2276</v>
      </c>
      <c r="G17" s="3" t="s">
        <v>2276</v>
      </c>
      <c r="H17" s="21" t="s">
        <v>2276</v>
      </c>
      <c r="I17" s="21" t="s">
        <v>2276</v>
      </c>
      <c r="J17" s="21" t="s">
        <v>2276</v>
      </c>
      <c r="K17" s="21"/>
      <c r="L17" s="21" t="s">
        <v>2276</v>
      </c>
      <c r="M17" s="21" t="s">
        <v>2276</v>
      </c>
      <c r="N17" s="21" t="s">
        <v>2276</v>
      </c>
      <c r="O17" s="21" t="s">
        <v>2276</v>
      </c>
      <c r="P17" s="21">
        <v>5.3150830899999999</v>
      </c>
      <c r="Q17" s="21" t="s">
        <v>2276</v>
      </c>
      <c r="R17" s="21" t="s">
        <v>2276</v>
      </c>
      <c r="S17" s="21" t="s">
        <v>2276</v>
      </c>
      <c r="T17" s="3"/>
    </row>
    <row r="18" spans="1:20" ht="29">
      <c r="A18" s="31" t="s">
        <v>261</v>
      </c>
      <c r="B18" s="3" t="s">
        <v>70</v>
      </c>
      <c r="C18" s="3" t="s">
        <v>12</v>
      </c>
      <c r="D18" s="4" t="s">
        <v>396</v>
      </c>
      <c r="E18" s="4" t="s">
        <v>397</v>
      </c>
      <c r="F18" s="3" t="s">
        <v>2276</v>
      </c>
      <c r="G18" s="3" t="s">
        <v>2276</v>
      </c>
      <c r="H18" s="21" t="s">
        <v>2276</v>
      </c>
      <c r="I18" s="21" t="s">
        <v>2276</v>
      </c>
      <c r="J18" s="21" t="s">
        <v>2276</v>
      </c>
      <c r="K18" s="21"/>
      <c r="L18" s="21" t="s">
        <v>2276</v>
      </c>
      <c r="M18" s="21" t="s">
        <v>2276</v>
      </c>
      <c r="N18" s="21" t="s">
        <v>2276</v>
      </c>
      <c r="O18" s="21" t="s">
        <v>2276</v>
      </c>
      <c r="P18" s="21">
        <v>1.5442003</v>
      </c>
      <c r="Q18" s="21" t="s">
        <v>2276</v>
      </c>
      <c r="R18" s="21" t="s">
        <v>2276</v>
      </c>
      <c r="S18" s="21" t="s">
        <v>2276</v>
      </c>
      <c r="T18" s="3"/>
    </row>
    <row r="19" spans="1:20" ht="29">
      <c r="A19" s="31" t="s">
        <v>262</v>
      </c>
      <c r="B19" s="3" t="s">
        <v>70</v>
      </c>
      <c r="C19" s="3" t="s">
        <v>12</v>
      </c>
      <c r="D19" s="4" t="s">
        <v>396</v>
      </c>
      <c r="E19" s="4" t="s">
        <v>397</v>
      </c>
      <c r="F19" s="3" t="s">
        <v>2276</v>
      </c>
      <c r="G19" s="3" t="s">
        <v>2276</v>
      </c>
      <c r="H19" s="21" t="s">
        <v>2276</v>
      </c>
      <c r="I19" s="21" t="s">
        <v>2276</v>
      </c>
      <c r="J19" s="21" t="s">
        <v>2276</v>
      </c>
      <c r="K19" s="21"/>
      <c r="L19" s="21" t="s">
        <v>2276</v>
      </c>
      <c r="M19" s="21" t="s">
        <v>2276</v>
      </c>
      <c r="N19" s="21" t="s">
        <v>2276</v>
      </c>
      <c r="O19" s="21" t="s">
        <v>2276</v>
      </c>
      <c r="P19" s="21">
        <v>24.43275843</v>
      </c>
      <c r="Q19" s="21" t="s">
        <v>2276</v>
      </c>
      <c r="R19" s="21" t="s">
        <v>2276</v>
      </c>
      <c r="S19" s="21" t="s">
        <v>2276</v>
      </c>
      <c r="T19" s="3"/>
    </row>
    <row r="20" spans="1:20" ht="29">
      <c r="A20" s="31" t="s">
        <v>263</v>
      </c>
      <c r="B20" s="3" t="s">
        <v>70</v>
      </c>
      <c r="C20" s="3" t="s">
        <v>12</v>
      </c>
      <c r="D20" s="4" t="s">
        <v>396</v>
      </c>
      <c r="E20" s="4" t="s">
        <v>397</v>
      </c>
      <c r="F20" s="3" t="s">
        <v>2276</v>
      </c>
      <c r="G20" s="3" t="s">
        <v>2276</v>
      </c>
      <c r="H20" s="21" t="s">
        <v>2276</v>
      </c>
      <c r="I20" s="21" t="s">
        <v>2276</v>
      </c>
      <c r="J20" s="21" t="s">
        <v>2276</v>
      </c>
      <c r="K20" s="21"/>
      <c r="L20" s="21" t="s">
        <v>2276</v>
      </c>
      <c r="M20" s="21" t="s">
        <v>2276</v>
      </c>
      <c r="N20" s="21" t="s">
        <v>2276</v>
      </c>
      <c r="O20" s="21" t="s">
        <v>2276</v>
      </c>
      <c r="P20" s="21">
        <v>21.25767566</v>
      </c>
      <c r="Q20" s="21" t="s">
        <v>2276</v>
      </c>
      <c r="R20" s="21" t="s">
        <v>2276</v>
      </c>
      <c r="S20" s="21" t="s">
        <v>2276</v>
      </c>
      <c r="T20" s="3"/>
    </row>
    <row r="21" spans="1:20" ht="29">
      <c r="A21" s="31" t="s">
        <v>264</v>
      </c>
      <c r="B21" s="3" t="s">
        <v>70</v>
      </c>
      <c r="C21" s="3" t="s">
        <v>12</v>
      </c>
      <c r="D21" s="4" t="s">
        <v>396</v>
      </c>
      <c r="E21" s="4" t="s">
        <v>397</v>
      </c>
      <c r="F21" s="3" t="s">
        <v>2276</v>
      </c>
      <c r="G21" s="3" t="s">
        <v>2276</v>
      </c>
      <c r="H21" s="21" t="s">
        <v>2276</v>
      </c>
      <c r="I21" s="21" t="s">
        <v>2276</v>
      </c>
      <c r="J21" s="21" t="s">
        <v>2276</v>
      </c>
      <c r="K21" s="21"/>
      <c r="L21" s="21" t="s">
        <v>2276</v>
      </c>
      <c r="M21" s="21" t="s">
        <v>2276</v>
      </c>
      <c r="N21" s="21" t="s">
        <v>2276</v>
      </c>
      <c r="O21" s="21" t="s">
        <v>2276</v>
      </c>
      <c r="P21" s="21">
        <v>8.05191093</v>
      </c>
      <c r="Q21" s="21" t="s">
        <v>2276</v>
      </c>
      <c r="R21" s="21" t="s">
        <v>2276</v>
      </c>
      <c r="S21" s="21" t="s">
        <v>2276</v>
      </c>
      <c r="T21" s="3"/>
    </row>
    <row r="22" spans="1:20" ht="29">
      <c r="A22" s="31" t="s">
        <v>265</v>
      </c>
      <c r="B22" s="3" t="s">
        <v>70</v>
      </c>
      <c r="C22" s="3" t="s">
        <v>12</v>
      </c>
      <c r="D22" s="4" t="s">
        <v>396</v>
      </c>
      <c r="E22" s="4" t="s">
        <v>397</v>
      </c>
      <c r="F22" s="3" t="s">
        <v>2276</v>
      </c>
      <c r="G22" s="3" t="s">
        <v>2276</v>
      </c>
      <c r="H22" s="21" t="s">
        <v>2276</v>
      </c>
      <c r="I22" s="21" t="s">
        <v>2276</v>
      </c>
      <c r="J22" s="21" t="s">
        <v>2276</v>
      </c>
      <c r="K22" s="21"/>
      <c r="L22" s="21" t="s">
        <v>2276</v>
      </c>
      <c r="M22" s="21" t="s">
        <v>2276</v>
      </c>
      <c r="N22" s="21" t="s">
        <v>2276</v>
      </c>
      <c r="O22" s="21" t="s">
        <v>2276</v>
      </c>
      <c r="P22" s="21">
        <v>14.56204236</v>
      </c>
      <c r="Q22" s="21" t="s">
        <v>2276</v>
      </c>
      <c r="R22" s="21" t="s">
        <v>2276</v>
      </c>
      <c r="S22" s="21" t="s">
        <v>2276</v>
      </c>
      <c r="T22" s="3"/>
    </row>
    <row r="23" spans="1:20" ht="29">
      <c r="A23" s="31" t="s">
        <v>266</v>
      </c>
      <c r="B23" s="3" t="s">
        <v>70</v>
      </c>
      <c r="C23" s="3" t="s">
        <v>12</v>
      </c>
      <c r="D23" s="4" t="s">
        <v>396</v>
      </c>
      <c r="E23" s="4" t="s">
        <v>397</v>
      </c>
      <c r="F23" s="3" t="s">
        <v>2276</v>
      </c>
      <c r="G23" s="3" t="s">
        <v>2276</v>
      </c>
      <c r="H23" s="21" t="s">
        <v>2276</v>
      </c>
      <c r="I23" s="21" t="s">
        <v>2276</v>
      </c>
      <c r="J23" s="21" t="s">
        <v>2276</v>
      </c>
      <c r="K23" s="21"/>
      <c r="L23" s="21" t="s">
        <v>2276</v>
      </c>
      <c r="M23" s="21" t="s">
        <v>2276</v>
      </c>
      <c r="N23" s="21" t="s">
        <v>2276</v>
      </c>
      <c r="O23" s="21" t="s">
        <v>2276</v>
      </c>
      <c r="P23" s="21">
        <v>7.4631208300000003</v>
      </c>
      <c r="Q23" s="21" t="s">
        <v>2276</v>
      </c>
      <c r="R23" s="21" t="s">
        <v>2276</v>
      </c>
      <c r="S23" s="21" t="s">
        <v>2276</v>
      </c>
      <c r="T23" s="3"/>
    </row>
    <row r="24" spans="1:20" ht="29">
      <c r="A24" s="31" t="s">
        <v>267</v>
      </c>
      <c r="B24" s="3" t="s">
        <v>70</v>
      </c>
      <c r="C24" s="3" t="s">
        <v>12</v>
      </c>
      <c r="D24" s="4" t="s">
        <v>396</v>
      </c>
      <c r="E24" s="4" t="s">
        <v>397</v>
      </c>
      <c r="F24" s="3" t="s">
        <v>2276</v>
      </c>
      <c r="G24" s="3" t="s">
        <v>2276</v>
      </c>
      <c r="H24" s="21" t="s">
        <v>2276</v>
      </c>
      <c r="I24" s="21" t="s">
        <v>2276</v>
      </c>
      <c r="J24" s="21" t="s">
        <v>2276</v>
      </c>
      <c r="K24" s="21"/>
      <c r="L24" s="21" t="s">
        <v>2276</v>
      </c>
      <c r="M24" s="21" t="s">
        <v>2276</v>
      </c>
      <c r="N24" s="21" t="s">
        <v>2276</v>
      </c>
      <c r="O24" s="21" t="s">
        <v>2276</v>
      </c>
      <c r="P24" s="21">
        <v>12.622747840000001</v>
      </c>
      <c r="Q24" s="21" t="s">
        <v>2276</v>
      </c>
      <c r="R24" s="21" t="s">
        <v>2276</v>
      </c>
      <c r="S24" s="21" t="s">
        <v>2276</v>
      </c>
      <c r="T24" s="3"/>
    </row>
    <row r="25" spans="1:20" ht="29">
      <c r="A25" s="31" t="s">
        <v>268</v>
      </c>
      <c r="B25" s="3" t="s">
        <v>70</v>
      </c>
      <c r="C25" s="3" t="s">
        <v>12</v>
      </c>
      <c r="D25" s="4" t="s">
        <v>396</v>
      </c>
      <c r="E25" s="4" t="s">
        <v>397</v>
      </c>
      <c r="F25" s="3" t="s">
        <v>2276</v>
      </c>
      <c r="G25" s="3" t="s">
        <v>2276</v>
      </c>
      <c r="H25" s="21" t="s">
        <v>2276</v>
      </c>
      <c r="I25" s="21" t="s">
        <v>2276</v>
      </c>
      <c r="J25" s="21" t="s">
        <v>2276</v>
      </c>
      <c r="K25" s="21"/>
      <c r="L25" s="21" t="s">
        <v>2276</v>
      </c>
      <c r="M25" s="21" t="s">
        <v>2276</v>
      </c>
      <c r="N25" s="21" t="s">
        <v>2276</v>
      </c>
      <c r="O25" s="21" t="s">
        <v>2276</v>
      </c>
      <c r="P25" s="21">
        <v>19.62538618</v>
      </c>
      <c r="Q25" s="21" t="s">
        <v>2276</v>
      </c>
      <c r="R25" s="21" t="s">
        <v>2276</v>
      </c>
      <c r="S25" s="21" t="s">
        <v>2276</v>
      </c>
      <c r="T25" s="3"/>
    </row>
    <row r="26" spans="1:20" ht="29">
      <c r="A26" s="31" t="s">
        <v>269</v>
      </c>
      <c r="B26" s="3" t="s">
        <v>70</v>
      </c>
      <c r="C26" s="3" t="s">
        <v>12</v>
      </c>
      <c r="D26" s="4" t="s">
        <v>396</v>
      </c>
      <c r="E26" s="4" t="s">
        <v>397</v>
      </c>
      <c r="F26" s="3" t="s">
        <v>2276</v>
      </c>
      <c r="G26" s="3" t="s">
        <v>2276</v>
      </c>
      <c r="H26" s="21" t="s">
        <v>2276</v>
      </c>
      <c r="I26" s="21" t="s">
        <v>2276</v>
      </c>
      <c r="J26" s="21" t="s">
        <v>2276</v>
      </c>
      <c r="K26" s="21"/>
      <c r="L26" s="21" t="s">
        <v>2276</v>
      </c>
      <c r="M26" s="21" t="s">
        <v>2276</v>
      </c>
      <c r="N26" s="21" t="s">
        <v>2276</v>
      </c>
      <c r="O26" s="21" t="s">
        <v>2276</v>
      </c>
      <c r="P26" s="21">
        <v>12.683202769999999</v>
      </c>
      <c r="Q26" s="21" t="s">
        <v>2276</v>
      </c>
      <c r="R26" s="21" t="s">
        <v>2276</v>
      </c>
      <c r="S26" s="21" t="s">
        <v>2276</v>
      </c>
      <c r="T26" s="3"/>
    </row>
    <row r="27" spans="1:20" ht="29">
      <c r="A27" s="31" t="s">
        <v>270</v>
      </c>
      <c r="B27" s="3" t="s">
        <v>70</v>
      </c>
      <c r="C27" s="3" t="s">
        <v>12</v>
      </c>
      <c r="D27" s="4" t="s">
        <v>396</v>
      </c>
      <c r="E27" s="4" t="s">
        <v>397</v>
      </c>
      <c r="F27" s="3" t="s">
        <v>2276</v>
      </c>
      <c r="G27" s="3" t="s">
        <v>2276</v>
      </c>
      <c r="H27" s="21" t="s">
        <v>2276</v>
      </c>
      <c r="I27" s="21" t="s">
        <v>2276</v>
      </c>
      <c r="J27" s="21" t="s">
        <v>2276</v>
      </c>
      <c r="K27" s="21"/>
      <c r="L27" s="21" t="s">
        <v>2276</v>
      </c>
      <c r="M27" s="21" t="s">
        <v>2276</v>
      </c>
      <c r="N27" s="21" t="s">
        <v>2276</v>
      </c>
      <c r="O27" s="21" t="s">
        <v>2276</v>
      </c>
      <c r="P27" s="21">
        <v>12.41278273</v>
      </c>
      <c r="Q27" s="21" t="s">
        <v>2276</v>
      </c>
      <c r="R27" s="21" t="s">
        <v>2276</v>
      </c>
      <c r="S27" s="21" t="s">
        <v>2276</v>
      </c>
      <c r="T27" s="3"/>
    </row>
    <row r="28" spans="1:20" ht="29">
      <c r="A28" s="31" t="s">
        <v>271</v>
      </c>
      <c r="B28" s="3" t="s">
        <v>70</v>
      </c>
      <c r="C28" s="3" t="s">
        <v>12</v>
      </c>
      <c r="D28" s="4" t="s">
        <v>396</v>
      </c>
      <c r="E28" s="4" t="s">
        <v>397</v>
      </c>
      <c r="F28" s="3" t="s">
        <v>2276</v>
      </c>
      <c r="G28" s="3" t="s">
        <v>2276</v>
      </c>
      <c r="H28" s="21" t="s">
        <v>2276</v>
      </c>
      <c r="I28" s="21" t="s">
        <v>2276</v>
      </c>
      <c r="J28" s="21" t="s">
        <v>2276</v>
      </c>
      <c r="K28" s="21"/>
      <c r="L28" s="21" t="s">
        <v>2276</v>
      </c>
      <c r="M28" s="21" t="s">
        <v>2276</v>
      </c>
      <c r="N28" s="21" t="s">
        <v>2276</v>
      </c>
      <c r="O28" s="21" t="s">
        <v>2276</v>
      </c>
      <c r="P28" s="21">
        <v>4.94039363</v>
      </c>
      <c r="Q28" s="21" t="s">
        <v>2276</v>
      </c>
      <c r="R28" s="21" t="s">
        <v>2276</v>
      </c>
      <c r="S28" s="21" t="s">
        <v>2276</v>
      </c>
      <c r="T28" s="3"/>
    </row>
    <row r="29" spans="1:20" ht="29">
      <c r="A29" s="31" t="s">
        <v>272</v>
      </c>
      <c r="B29" s="3" t="s">
        <v>70</v>
      </c>
      <c r="C29" s="3" t="s">
        <v>12</v>
      </c>
      <c r="D29" s="4" t="s">
        <v>396</v>
      </c>
      <c r="E29" s="4" t="s">
        <v>397</v>
      </c>
      <c r="F29" s="3" t="s">
        <v>2276</v>
      </c>
      <c r="G29" s="3" t="s">
        <v>2276</v>
      </c>
      <c r="H29" s="21" t="s">
        <v>2276</v>
      </c>
      <c r="I29" s="21" t="s">
        <v>2276</v>
      </c>
      <c r="J29" s="21" t="s">
        <v>2276</v>
      </c>
      <c r="K29" s="21"/>
      <c r="L29" s="21" t="s">
        <v>2276</v>
      </c>
      <c r="M29" s="21" t="s">
        <v>2276</v>
      </c>
      <c r="N29" s="21" t="s">
        <v>2276</v>
      </c>
      <c r="O29" s="21" t="s">
        <v>2276</v>
      </c>
      <c r="P29" s="21">
        <v>56.964293259999998</v>
      </c>
      <c r="Q29" s="21" t="s">
        <v>2276</v>
      </c>
      <c r="R29" s="21" t="s">
        <v>2276</v>
      </c>
      <c r="S29" s="21" t="s">
        <v>2276</v>
      </c>
      <c r="T29" s="3"/>
    </row>
    <row r="30" spans="1:20" ht="29">
      <c r="A30" s="31" t="s">
        <v>273</v>
      </c>
      <c r="B30" s="3" t="s">
        <v>70</v>
      </c>
      <c r="C30" s="3" t="s">
        <v>12</v>
      </c>
      <c r="D30" s="4" t="s">
        <v>396</v>
      </c>
      <c r="E30" s="4" t="s">
        <v>397</v>
      </c>
      <c r="F30" s="3" t="s">
        <v>2276</v>
      </c>
      <c r="G30" s="3" t="s">
        <v>2276</v>
      </c>
      <c r="H30" s="21" t="s">
        <v>2276</v>
      </c>
      <c r="I30" s="21" t="s">
        <v>2276</v>
      </c>
      <c r="J30" s="21" t="s">
        <v>2276</v>
      </c>
      <c r="K30" s="21"/>
      <c r="L30" s="21" t="s">
        <v>2276</v>
      </c>
      <c r="M30" s="21" t="s">
        <v>2276</v>
      </c>
      <c r="N30" s="21" t="s">
        <v>2276</v>
      </c>
      <c r="O30" s="21" t="s">
        <v>2276</v>
      </c>
      <c r="P30" s="21">
        <v>25.759365559999999</v>
      </c>
      <c r="Q30" s="21" t="s">
        <v>2276</v>
      </c>
      <c r="R30" s="21" t="s">
        <v>2276</v>
      </c>
      <c r="S30" s="21" t="s">
        <v>2276</v>
      </c>
      <c r="T30" s="3"/>
    </row>
    <row r="31" spans="1:20" ht="29">
      <c r="A31" s="31" t="s">
        <v>274</v>
      </c>
      <c r="B31" s="3" t="s">
        <v>70</v>
      </c>
      <c r="C31" s="3" t="s">
        <v>12</v>
      </c>
      <c r="D31" s="4" t="s">
        <v>396</v>
      </c>
      <c r="E31" s="4" t="s">
        <v>397</v>
      </c>
      <c r="F31" s="3" t="s">
        <v>2276</v>
      </c>
      <c r="G31" s="3" t="s">
        <v>2276</v>
      </c>
      <c r="H31" s="21" t="s">
        <v>2276</v>
      </c>
      <c r="I31" s="21" t="s">
        <v>2276</v>
      </c>
      <c r="J31" s="21" t="s">
        <v>2276</v>
      </c>
      <c r="K31" s="21"/>
      <c r="L31" s="21" t="s">
        <v>2276</v>
      </c>
      <c r="M31" s="21" t="s">
        <v>2276</v>
      </c>
      <c r="N31" s="21" t="s">
        <v>2276</v>
      </c>
      <c r="O31" s="21" t="s">
        <v>2276</v>
      </c>
      <c r="P31" s="21">
        <v>6.2032650900000004</v>
      </c>
      <c r="Q31" s="21" t="s">
        <v>2276</v>
      </c>
      <c r="R31" s="21" t="s">
        <v>2276</v>
      </c>
      <c r="S31" s="21" t="s">
        <v>2276</v>
      </c>
      <c r="T31" s="3"/>
    </row>
    <row r="32" spans="1:20" ht="29">
      <c r="A32" s="31" t="s">
        <v>275</v>
      </c>
      <c r="B32" s="3" t="s">
        <v>70</v>
      </c>
      <c r="C32" s="3" t="s">
        <v>12</v>
      </c>
      <c r="D32" s="4" t="s">
        <v>396</v>
      </c>
      <c r="E32" s="4" t="s">
        <v>397</v>
      </c>
      <c r="F32" s="3" t="s">
        <v>2276</v>
      </c>
      <c r="G32" s="3" t="s">
        <v>2276</v>
      </c>
      <c r="H32" s="21" t="s">
        <v>2276</v>
      </c>
      <c r="I32" s="21" t="s">
        <v>2276</v>
      </c>
      <c r="J32" s="21" t="s">
        <v>2276</v>
      </c>
      <c r="K32" s="21"/>
      <c r="L32" s="21" t="s">
        <v>2276</v>
      </c>
      <c r="M32" s="21" t="s">
        <v>2276</v>
      </c>
      <c r="N32" s="21" t="s">
        <v>2276</v>
      </c>
      <c r="O32" s="21" t="s">
        <v>2276</v>
      </c>
      <c r="P32" s="21">
        <v>7.8362094899999999</v>
      </c>
      <c r="Q32" s="21" t="s">
        <v>2276</v>
      </c>
      <c r="R32" s="21" t="s">
        <v>2276</v>
      </c>
      <c r="S32" s="21" t="s">
        <v>2276</v>
      </c>
      <c r="T32" s="3"/>
    </row>
    <row r="33" spans="1:20" ht="29">
      <c r="A33" s="31" t="s">
        <v>276</v>
      </c>
      <c r="B33" s="3" t="s">
        <v>70</v>
      </c>
      <c r="C33" s="3" t="s">
        <v>12</v>
      </c>
      <c r="D33" s="4" t="s">
        <v>396</v>
      </c>
      <c r="E33" s="4" t="s">
        <v>397</v>
      </c>
      <c r="F33" s="3" t="s">
        <v>2276</v>
      </c>
      <c r="G33" s="3" t="s">
        <v>2276</v>
      </c>
      <c r="H33" s="21" t="s">
        <v>2276</v>
      </c>
      <c r="I33" s="21" t="s">
        <v>2276</v>
      </c>
      <c r="J33" s="21" t="s">
        <v>2276</v>
      </c>
      <c r="K33" s="21"/>
      <c r="L33" s="21" t="s">
        <v>2276</v>
      </c>
      <c r="M33" s="21" t="s">
        <v>2276</v>
      </c>
      <c r="N33" s="21" t="s">
        <v>2276</v>
      </c>
      <c r="O33" s="21" t="s">
        <v>2276</v>
      </c>
      <c r="P33" s="21">
        <v>3.1861921600000001</v>
      </c>
      <c r="Q33" s="21" t="s">
        <v>2276</v>
      </c>
      <c r="R33" s="21" t="s">
        <v>2276</v>
      </c>
      <c r="S33" s="21" t="s">
        <v>2276</v>
      </c>
      <c r="T33" s="3"/>
    </row>
    <row r="34" spans="1:20" ht="29">
      <c r="A34" s="31" t="s">
        <v>277</v>
      </c>
      <c r="B34" s="3" t="s">
        <v>70</v>
      </c>
      <c r="C34" s="3" t="s">
        <v>12</v>
      </c>
      <c r="D34" s="4" t="s">
        <v>396</v>
      </c>
      <c r="E34" s="4" t="s">
        <v>397</v>
      </c>
      <c r="F34" s="3" t="s">
        <v>2276</v>
      </c>
      <c r="G34" s="3" t="s">
        <v>2276</v>
      </c>
      <c r="H34" s="21" t="s">
        <v>2276</v>
      </c>
      <c r="I34" s="21" t="s">
        <v>2276</v>
      </c>
      <c r="J34" s="21" t="s">
        <v>2276</v>
      </c>
      <c r="K34" s="21"/>
      <c r="L34" s="21" t="s">
        <v>2276</v>
      </c>
      <c r="M34" s="21" t="s">
        <v>2276</v>
      </c>
      <c r="N34" s="21" t="s">
        <v>2276</v>
      </c>
      <c r="O34" s="21" t="s">
        <v>2276</v>
      </c>
      <c r="P34" s="21">
        <v>7.9458094399999997</v>
      </c>
      <c r="Q34" s="21" t="s">
        <v>2276</v>
      </c>
      <c r="R34" s="21" t="s">
        <v>2276</v>
      </c>
      <c r="S34" s="21" t="s">
        <v>2276</v>
      </c>
      <c r="T34" s="3"/>
    </row>
    <row r="35" spans="1:20" ht="29">
      <c r="A35" s="31" t="s">
        <v>290</v>
      </c>
      <c r="B35" s="3" t="s">
        <v>70</v>
      </c>
      <c r="C35" s="3" t="s">
        <v>12</v>
      </c>
      <c r="D35" s="4" t="s">
        <v>396</v>
      </c>
      <c r="E35" s="4" t="s">
        <v>397</v>
      </c>
      <c r="F35" s="3" t="s">
        <v>2276</v>
      </c>
      <c r="G35" s="3" t="s">
        <v>2276</v>
      </c>
      <c r="H35" s="21" t="s">
        <v>2276</v>
      </c>
      <c r="I35" s="21" t="s">
        <v>2276</v>
      </c>
      <c r="J35" s="21" t="s">
        <v>2276</v>
      </c>
      <c r="K35" s="21"/>
      <c r="L35" s="21" t="s">
        <v>2276</v>
      </c>
      <c r="M35" s="21" t="s">
        <v>2276</v>
      </c>
      <c r="N35" s="21" t="s">
        <v>2276</v>
      </c>
      <c r="O35" s="21" t="s">
        <v>2276</v>
      </c>
      <c r="P35" s="21">
        <v>9.6931630500000008</v>
      </c>
      <c r="Q35" s="21" t="s">
        <v>2276</v>
      </c>
      <c r="R35" s="21" t="s">
        <v>2276</v>
      </c>
      <c r="S35" s="21" t="s">
        <v>2276</v>
      </c>
      <c r="T35" s="3"/>
    </row>
    <row r="36" spans="1:20" ht="29">
      <c r="A36" s="31" t="s">
        <v>291</v>
      </c>
      <c r="B36" s="3" t="s">
        <v>70</v>
      </c>
      <c r="C36" s="3" t="s">
        <v>12</v>
      </c>
      <c r="D36" s="4" t="s">
        <v>396</v>
      </c>
      <c r="E36" s="4" t="s">
        <v>397</v>
      </c>
      <c r="F36" s="3" t="s">
        <v>2276</v>
      </c>
      <c r="G36" s="3" t="s">
        <v>2276</v>
      </c>
      <c r="H36" s="21" t="s">
        <v>2276</v>
      </c>
      <c r="I36" s="21" t="s">
        <v>2276</v>
      </c>
      <c r="J36" s="21" t="s">
        <v>2276</v>
      </c>
      <c r="K36" s="21"/>
      <c r="L36" s="21" t="s">
        <v>2276</v>
      </c>
      <c r="M36" s="21" t="s">
        <v>2276</v>
      </c>
      <c r="N36" s="21" t="s">
        <v>2276</v>
      </c>
      <c r="O36" s="21" t="s">
        <v>2276</v>
      </c>
      <c r="P36" s="21">
        <v>28.10134132</v>
      </c>
      <c r="Q36" s="21" t="s">
        <v>2276</v>
      </c>
      <c r="R36" s="21" t="s">
        <v>2276</v>
      </c>
      <c r="S36" s="21" t="s">
        <v>2276</v>
      </c>
      <c r="T36" s="3"/>
    </row>
    <row r="37" spans="1:20" ht="29">
      <c r="A37" s="31" t="s">
        <v>292</v>
      </c>
      <c r="B37" s="3" t="s">
        <v>70</v>
      </c>
      <c r="C37" s="3" t="s">
        <v>12</v>
      </c>
      <c r="D37" s="4" t="s">
        <v>396</v>
      </c>
      <c r="E37" s="4" t="s">
        <v>397</v>
      </c>
      <c r="F37" s="3" t="s">
        <v>2276</v>
      </c>
      <c r="G37" s="3" t="s">
        <v>2276</v>
      </c>
      <c r="H37" s="21" t="s">
        <v>2276</v>
      </c>
      <c r="I37" s="21" t="s">
        <v>2276</v>
      </c>
      <c r="J37" s="21" t="s">
        <v>2276</v>
      </c>
      <c r="K37" s="21"/>
      <c r="L37" s="21" t="s">
        <v>2276</v>
      </c>
      <c r="M37" s="21" t="s">
        <v>2276</v>
      </c>
      <c r="N37" s="21" t="s">
        <v>2276</v>
      </c>
      <c r="O37" s="21" t="s">
        <v>2276</v>
      </c>
      <c r="P37" s="21">
        <v>20.484301760000001</v>
      </c>
      <c r="Q37" s="21" t="s">
        <v>2276</v>
      </c>
      <c r="R37" s="21" t="s">
        <v>2276</v>
      </c>
      <c r="S37" s="21" t="s">
        <v>2276</v>
      </c>
      <c r="T37" s="3"/>
    </row>
    <row r="38" spans="1:20" ht="29">
      <c r="A38" s="31" t="s">
        <v>293</v>
      </c>
      <c r="B38" s="3" t="s">
        <v>70</v>
      </c>
      <c r="C38" s="3" t="s">
        <v>12</v>
      </c>
      <c r="D38" s="4" t="s">
        <v>396</v>
      </c>
      <c r="E38" s="4" t="s">
        <v>397</v>
      </c>
      <c r="F38" s="3" t="s">
        <v>2276</v>
      </c>
      <c r="G38" s="3" t="s">
        <v>2276</v>
      </c>
      <c r="H38" s="21" t="s">
        <v>2276</v>
      </c>
      <c r="I38" s="21" t="s">
        <v>2276</v>
      </c>
      <c r="J38" s="21" t="s">
        <v>2276</v>
      </c>
      <c r="K38" s="21"/>
      <c r="L38" s="21" t="s">
        <v>2276</v>
      </c>
      <c r="M38" s="21" t="s">
        <v>2276</v>
      </c>
      <c r="N38" s="21" t="s">
        <v>2276</v>
      </c>
      <c r="O38" s="21" t="s">
        <v>2276</v>
      </c>
      <c r="P38" s="21">
        <v>19.729615849999998</v>
      </c>
      <c r="Q38" s="21" t="s">
        <v>2276</v>
      </c>
      <c r="R38" s="21" t="s">
        <v>2276</v>
      </c>
      <c r="S38" s="21" t="s">
        <v>2276</v>
      </c>
      <c r="T38" s="3"/>
    </row>
    <row r="39" spans="1:20" ht="29">
      <c r="A39" s="3" t="s">
        <v>89</v>
      </c>
      <c r="B39" s="3" t="s">
        <v>70</v>
      </c>
      <c r="C39" s="3" t="s">
        <v>12</v>
      </c>
      <c r="D39" s="4" t="s">
        <v>396</v>
      </c>
      <c r="E39" s="4" t="s">
        <v>397</v>
      </c>
      <c r="F39" s="3" t="s">
        <v>2276</v>
      </c>
      <c r="G39" s="3" t="s">
        <v>2276</v>
      </c>
      <c r="H39" s="21" t="s">
        <v>2276</v>
      </c>
      <c r="I39" s="21" t="s">
        <v>2276</v>
      </c>
      <c r="J39" s="21" t="s">
        <v>2276</v>
      </c>
      <c r="K39" s="21"/>
      <c r="L39" s="21" t="s">
        <v>2276</v>
      </c>
      <c r="M39" s="21" t="s">
        <v>2276</v>
      </c>
      <c r="N39" s="21" t="s">
        <v>2276</v>
      </c>
      <c r="O39" s="21" t="s">
        <v>2276</v>
      </c>
      <c r="P39" s="21" t="s">
        <v>2276</v>
      </c>
      <c r="Q39" s="21" t="s">
        <v>2276</v>
      </c>
      <c r="R39" s="21" t="s">
        <v>2276</v>
      </c>
      <c r="S39" s="21" t="s">
        <v>2276</v>
      </c>
      <c r="T39" s="3"/>
    </row>
    <row r="40" spans="1:20" ht="29">
      <c r="A40" s="31" t="s">
        <v>278</v>
      </c>
      <c r="B40" s="3" t="s">
        <v>70</v>
      </c>
      <c r="C40" s="3" t="s">
        <v>12</v>
      </c>
      <c r="D40" s="4" t="s">
        <v>396</v>
      </c>
      <c r="E40" s="4" t="s">
        <v>397</v>
      </c>
      <c r="F40" s="3" t="s">
        <v>2276</v>
      </c>
      <c r="G40" s="3" t="s">
        <v>2276</v>
      </c>
      <c r="H40" s="21" t="s">
        <v>2276</v>
      </c>
      <c r="I40" s="21" t="s">
        <v>2276</v>
      </c>
      <c r="J40" s="21" t="s">
        <v>2276</v>
      </c>
      <c r="K40" s="21"/>
      <c r="L40" s="21" t="s">
        <v>2276</v>
      </c>
      <c r="M40" s="21" t="s">
        <v>2276</v>
      </c>
      <c r="N40" s="21" t="s">
        <v>2276</v>
      </c>
      <c r="O40" s="21" t="s">
        <v>2276</v>
      </c>
      <c r="P40" s="21">
        <v>7.0097718999999996</v>
      </c>
      <c r="Q40" s="21" t="s">
        <v>2276</v>
      </c>
      <c r="R40" s="21" t="s">
        <v>2276</v>
      </c>
      <c r="S40" s="21" t="s">
        <v>2276</v>
      </c>
      <c r="T40" s="3"/>
    </row>
    <row r="41" spans="1:20" ht="29">
      <c r="A41" s="31" t="s">
        <v>279</v>
      </c>
      <c r="B41" s="3" t="s">
        <v>70</v>
      </c>
      <c r="C41" s="3" t="s">
        <v>12</v>
      </c>
      <c r="D41" s="4" t="s">
        <v>396</v>
      </c>
      <c r="E41" s="4" t="s">
        <v>397</v>
      </c>
      <c r="F41" s="3" t="s">
        <v>2276</v>
      </c>
      <c r="G41" s="3" t="s">
        <v>2276</v>
      </c>
      <c r="H41" s="21" t="s">
        <v>2276</v>
      </c>
      <c r="I41" s="21" t="s">
        <v>2276</v>
      </c>
      <c r="J41" s="21" t="s">
        <v>2276</v>
      </c>
      <c r="K41" s="21"/>
      <c r="L41" s="21" t="s">
        <v>2276</v>
      </c>
      <c r="M41" s="21" t="s">
        <v>2276</v>
      </c>
      <c r="N41" s="21" t="s">
        <v>2276</v>
      </c>
      <c r="O41" s="21" t="s">
        <v>2276</v>
      </c>
      <c r="P41" s="21">
        <v>20.564036389999998</v>
      </c>
      <c r="Q41" s="21" t="s">
        <v>2276</v>
      </c>
      <c r="R41" s="21" t="s">
        <v>2276</v>
      </c>
      <c r="S41" s="21" t="s">
        <v>2276</v>
      </c>
      <c r="T41" s="3"/>
    </row>
    <row r="42" spans="1:20" ht="29">
      <c r="A42" s="31" t="s">
        <v>280</v>
      </c>
      <c r="B42" s="3" t="s">
        <v>70</v>
      </c>
      <c r="C42" s="3" t="s">
        <v>12</v>
      </c>
      <c r="D42" s="4" t="s">
        <v>396</v>
      </c>
      <c r="E42" s="4" t="s">
        <v>397</v>
      </c>
      <c r="F42" s="3" t="s">
        <v>2276</v>
      </c>
      <c r="G42" s="3" t="s">
        <v>2276</v>
      </c>
      <c r="H42" s="21" t="s">
        <v>2276</v>
      </c>
      <c r="I42" s="21" t="s">
        <v>2276</v>
      </c>
      <c r="J42" s="21" t="s">
        <v>2276</v>
      </c>
      <c r="K42" s="21"/>
      <c r="L42" s="21" t="s">
        <v>2276</v>
      </c>
      <c r="M42" s="21" t="s">
        <v>2276</v>
      </c>
      <c r="N42" s="21" t="s">
        <v>2276</v>
      </c>
      <c r="O42" s="21" t="s">
        <v>2276</v>
      </c>
      <c r="P42" s="21">
        <v>23.855131369999999</v>
      </c>
      <c r="Q42" s="21" t="s">
        <v>2276</v>
      </c>
      <c r="R42" s="21" t="s">
        <v>2276</v>
      </c>
      <c r="S42" s="21" t="s">
        <v>2276</v>
      </c>
      <c r="T42" s="3"/>
    </row>
    <row r="43" spans="1:20" ht="29">
      <c r="A43" s="31" t="s">
        <v>281</v>
      </c>
      <c r="B43" s="3" t="s">
        <v>70</v>
      </c>
      <c r="C43" s="3" t="s">
        <v>12</v>
      </c>
      <c r="D43" s="4" t="s">
        <v>396</v>
      </c>
      <c r="E43" s="4" t="s">
        <v>397</v>
      </c>
      <c r="F43" s="3" t="s">
        <v>2276</v>
      </c>
      <c r="G43" s="3" t="s">
        <v>2276</v>
      </c>
      <c r="H43" s="21" t="s">
        <v>2276</v>
      </c>
      <c r="I43" s="21" t="s">
        <v>2276</v>
      </c>
      <c r="J43" s="21" t="s">
        <v>2276</v>
      </c>
      <c r="K43" s="21"/>
      <c r="L43" s="21" t="s">
        <v>2276</v>
      </c>
      <c r="M43" s="21" t="s">
        <v>2276</v>
      </c>
      <c r="N43" s="21" t="s">
        <v>2276</v>
      </c>
      <c r="O43" s="21" t="s">
        <v>2276</v>
      </c>
      <c r="P43" s="21">
        <v>10.091180960000001</v>
      </c>
      <c r="Q43" s="21" t="s">
        <v>2276</v>
      </c>
      <c r="R43" s="21" t="s">
        <v>2276</v>
      </c>
      <c r="S43" s="21" t="s">
        <v>2276</v>
      </c>
      <c r="T43" s="3"/>
    </row>
    <row r="44" spans="1:20" ht="29">
      <c r="A44" s="31" t="s">
        <v>282</v>
      </c>
      <c r="B44" s="3" t="s">
        <v>70</v>
      </c>
      <c r="C44" s="3" t="s">
        <v>12</v>
      </c>
      <c r="D44" s="4" t="s">
        <v>396</v>
      </c>
      <c r="E44" s="4" t="s">
        <v>397</v>
      </c>
      <c r="F44" s="3" t="s">
        <v>2276</v>
      </c>
      <c r="G44" s="3" t="s">
        <v>2276</v>
      </c>
      <c r="H44" s="21" t="s">
        <v>2276</v>
      </c>
      <c r="I44" s="21" t="s">
        <v>2276</v>
      </c>
      <c r="J44" s="21" t="s">
        <v>2276</v>
      </c>
      <c r="K44" s="21"/>
      <c r="L44" s="21" t="s">
        <v>2276</v>
      </c>
      <c r="M44" s="21" t="s">
        <v>2276</v>
      </c>
      <c r="N44" s="21" t="s">
        <v>2276</v>
      </c>
      <c r="O44" s="21" t="s">
        <v>2276</v>
      </c>
      <c r="P44" s="21">
        <v>16.62551208</v>
      </c>
      <c r="Q44" s="21" t="s">
        <v>2276</v>
      </c>
      <c r="R44" s="21" t="s">
        <v>2276</v>
      </c>
      <c r="S44" s="21" t="s">
        <v>2276</v>
      </c>
      <c r="T44" s="3"/>
    </row>
    <row r="45" spans="1:20" ht="29">
      <c r="A45" s="31" t="s">
        <v>283</v>
      </c>
      <c r="B45" s="3" t="s">
        <v>70</v>
      </c>
      <c r="C45" s="3" t="s">
        <v>12</v>
      </c>
      <c r="D45" s="4" t="s">
        <v>396</v>
      </c>
      <c r="E45" s="4" t="s">
        <v>397</v>
      </c>
      <c r="F45" s="3" t="s">
        <v>2276</v>
      </c>
      <c r="G45" s="3" t="s">
        <v>2276</v>
      </c>
      <c r="H45" s="21" t="s">
        <v>2276</v>
      </c>
      <c r="I45" s="21" t="s">
        <v>2276</v>
      </c>
      <c r="J45" s="21" t="s">
        <v>2276</v>
      </c>
      <c r="K45" s="21"/>
      <c r="L45" s="21" t="s">
        <v>2276</v>
      </c>
      <c r="M45" s="21" t="s">
        <v>2276</v>
      </c>
      <c r="N45" s="21" t="s">
        <v>2276</v>
      </c>
      <c r="O45" s="21" t="s">
        <v>2276</v>
      </c>
      <c r="P45" s="21">
        <v>41.584479739999999</v>
      </c>
      <c r="Q45" s="21" t="s">
        <v>2276</v>
      </c>
      <c r="R45" s="21" t="s">
        <v>2276</v>
      </c>
      <c r="S45" s="21" t="s">
        <v>2276</v>
      </c>
      <c r="T45" s="3"/>
    </row>
    <row r="46" spans="1:20" ht="29">
      <c r="A46" s="31" t="s">
        <v>284</v>
      </c>
      <c r="B46" s="3" t="s">
        <v>70</v>
      </c>
      <c r="C46" s="3" t="s">
        <v>12</v>
      </c>
      <c r="D46" s="4" t="s">
        <v>396</v>
      </c>
      <c r="E46" s="4" t="s">
        <v>397</v>
      </c>
      <c r="F46" s="3" t="s">
        <v>2276</v>
      </c>
      <c r="G46" s="3" t="s">
        <v>2276</v>
      </c>
      <c r="H46" s="21" t="s">
        <v>2276</v>
      </c>
      <c r="I46" s="21" t="s">
        <v>2276</v>
      </c>
      <c r="J46" s="21" t="s">
        <v>2276</v>
      </c>
      <c r="K46" s="21"/>
      <c r="L46" s="21" t="s">
        <v>2276</v>
      </c>
      <c r="M46" s="21" t="s">
        <v>2276</v>
      </c>
      <c r="N46" s="21" t="s">
        <v>2276</v>
      </c>
      <c r="O46" s="21" t="s">
        <v>2276</v>
      </c>
      <c r="P46" s="21">
        <v>11.16301174</v>
      </c>
      <c r="Q46" s="21" t="s">
        <v>2276</v>
      </c>
      <c r="R46" s="21" t="s">
        <v>2276</v>
      </c>
      <c r="S46" s="21" t="s">
        <v>2276</v>
      </c>
      <c r="T46" s="3"/>
    </row>
    <row r="47" spans="1:20" ht="29">
      <c r="A47" s="31" t="s">
        <v>285</v>
      </c>
      <c r="B47" s="3" t="s">
        <v>70</v>
      </c>
      <c r="C47" s="3" t="s">
        <v>12</v>
      </c>
      <c r="D47" s="4" t="s">
        <v>396</v>
      </c>
      <c r="E47" s="4" t="s">
        <v>397</v>
      </c>
      <c r="F47" s="3" t="s">
        <v>2276</v>
      </c>
      <c r="G47" s="3" t="s">
        <v>2276</v>
      </c>
      <c r="H47" s="21" t="s">
        <v>2276</v>
      </c>
      <c r="I47" s="21" t="s">
        <v>2276</v>
      </c>
      <c r="J47" s="21" t="s">
        <v>2276</v>
      </c>
      <c r="K47" s="21"/>
      <c r="L47" s="21" t="s">
        <v>2276</v>
      </c>
      <c r="M47" s="21" t="s">
        <v>2276</v>
      </c>
      <c r="N47" s="21" t="s">
        <v>2276</v>
      </c>
      <c r="O47" s="21" t="s">
        <v>2276</v>
      </c>
      <c r="P47" s="21">
        <v>23.359450800000001</v>
      </c>
      <c r="Q47" s="21" t="s">
        <v>2276</v>
      </c>
      <c r="R47" s="21" t="s">
        <v>2276</v>
      </c>
      <c r="S47" s="21" t="s">
        <v>2276</v>
      </c>
      <c r="T47" s="3"/>
    </row>
    <row r="48" spans="1:20" ht="29">
      <c r="A48" s="31" t="s">
        <v>286</v>
      </c>
      <c r="B48" s="3" t="s">
        <v>70</v>
      </c>
      <c r="C48" s="3" t="s">
        <v>12</v>
      </c>
      <c r="D48" s="4" t="s">
        <v>396</v>
      </c>
      <c r="E48" s="4" t="s">
        <v>397</v>
      </c>
      <c r="F48" s="3" t="s">
        <v>2276</v>
      </c>
      <c r="G48" s="3" t="s">
        <v>2276</v>
      </c>
      <c r="H48" s="21" t="s">
        <v>2276</v>
      </c>
      <c r="I48" s="21" t="s">
        <v>2276</v>
      </c>
      <c r="J48" s="21" t="s">
        <v>2276</v>
      </c>
      <c r="K48" s="21"/>
      <c r="L48" s="21" t="s">
        <v>2276</v>
      </c>
      <c r="M48" s="21" t="s">
        <v>2276</v>
      </c>
      <c r="N48" s="21" t="s">
        <v>2276</v>
      </c>
      <c r="O48" s="21" t="s">
        <v>2276</v>
      </c>
      <c r="P48" s="21">
        <v>4.0366516900000002</v>
      </c>
      <c r="Q48" s="21" t="s">
        <v>2276</v>
      </c>
      <c r="R48" s="21" t="s">
        <v>2276</v>
      </c>
      <c r="S48" s="21" t="s">
        <v>2276</v>
      </c>
      <c r="T48" s="3"/>
    </row>
    <row r="49" spans="1:20" ht="29">
      <c r="A49" s="31" t="s">
        <v>287</v>
      </c>
      <c r="B49" s="3" t="s">
        <v>70</v>
      </c>
      <c r="C49" s="3" t="s">
        <v>12</v>
      </c>
      <c r="D49" s="4" t="s">
        <v>396</v>
      </c>
      <c r="E49" s="4" t="s">
        <v>397</v>
      </c>
      <c r="F49" s="3" t="s">
        <v>2276</v>
      </c>
      <c r="G49" s="3" t="s">
        <v>2276</v>
      </c>
      <c r="H49" s="21" t="s">
        <v>2276</v>
      </c>
      <c r="I49" s="21" t="s">
        <v>2276</v>
      </c>
      <c r="J49" s="21" t="s">
        <v>2276</v>
      </c>
      <c r="K49" s="21"/>
      <c r="L49" s="21" t="s">
        <v>2276</v>
      </c>
      <c r="M49" s="21" t="s">
        <v>2276</v>
      </c>
      <c r="N49" s="21" t="s">
        <v>2276</v>
      </c>
      <c r="O49" s="21" t="s">
        <v>2276</v>
      </c>
      <c r="P49" s="21">
        <v>3.7979184799999999</v>
      </c>
      <c r="Q49" s="21" t="s">
        <v>2276</v>
      </c>
      <c r="R49" s="21" t="s">
        <v>2276</v>
      </c>
      <c r="S49" s="21" t="s">
        <v>2276</v>
      </c>
      <c r="T49" s="3"/>
    </row>
    <row r="50" spans="1:20" ht="29">
      <c r="A50" s="31" t="s">
        <v>288</v>
      </c>
      <c r="B50" s="3" t="s">
        <v>70</v>
      </c>
      <c r="C50" s="3" t="s">
        <v>12</v>
      </c>
      <c r="D50" s="4" t="s">
        <v>396</v>
      </c>
      <c r="E50" s="4" t="s">
        <v>397</v>
      </c>
      <c r="F50" s="3" t="s">
        <v>2276</v>
      </c>
      <c r="G50" s="3" t="s">
        <v>2276</v>
      </c>
      <c r="H50" s="21" t="s">
        <v>2276</v>
      </c>
      <c r="I50" s="21" t="s">
        <v>2276</v>
      </c>
      <c r="J50" s="21" t="s">
        <v>2276</v>
      </c>
      <c r="K50" s="21"/>
      <c r="L50" s="21" t="s">
        <v>2276</v>
      </c>
      <c r="M50" s="21" t="s">
        <v>2276</v>
      </c>
      <c r="N50" s="21" t="s">
        <v>2276</v>
      </c>
      <c r="O50" s="21" t="s">
        <v>2276</v>
      </c>
      <c r="P50" s="21">
        <v>11.620274029999999</v>
      </c>
      <c r="Q50" s="21" t="s">
        <v>2276</v>
      </c>
      <c r="R50" s="21" t="s">
        <v>2276</v>
      </c>
      <c r="S50" s="21" t="s">
        <v>2276</v>
      </c>
      <c r="T50" s="3"/>
    </row>
    <row r="51" spans="1:20" ht="29">
      <c r="A51" s="31" t="s">
        <v>289</v>
      </c>
      <c r="B51" s="3" t="s">
        <v>70</v>
      </c>
      <c r="C51" s="3" t="s">
        <v>12</v>
      </c>
      <c r="D51" s="4" t="s">
        <v>396</v>
      </c>
      <c r="E51" s="4" t="s">
        <v>397</v>
      </c>
      <c r="F51" s="3" t="s">
        <v>2276</v>
      </c>
      <c r="G51" s="3" t="s">
        <v>2276</v>
      </c>
      <c r="H51" s="21" t="s">
        <v>2276</v>
      </c>
      <c r="I51" s="21" t="s">
        <v>2276</v>
      </c>
      <c r="J51" s="21" t="s">
        <v>2276</v>
      </c>
      <c r="K51" s="21"/>
      <c r="L51" s="21" t="s">
        <v>2276</v>
      </c>
      <c r="M51" s="21" t="s">
        <v>2276</v>
      </c>
      <c r="N51" s="21" t="s">
        <v>2276</v>
      </c>
      <c r="O51" s="21" t="s">
        <v>2276</v>
      </c>
      <c r="P51" s="21">
        <v>13.74711025</v>
      </c>
      <c r="Q51" s="21" t="s">
        <v>2276</v>
      </c>
      <c r="R51" s="21" t="s">
        <v>2276</v>
      </c>
      <c r="S51" s="21" t="s">
        <v>2276</v>
      </c>
      <c r="T51" s="3"/>
    </row>
    <row r="52" spans="1:20" ht="29">
      <c r="A52" s="31" t="s">
        <v>294</v>
      </c>
      <c r="B52" s="3" t="s">
        <v>70</v>
      </c>
      <c r="C52" s="3" t="s">
        <v>12</v>
      </c>
      <c r="D52" s="4" t="s">
        <v>396</v>
      </c>
      <c r="E52" s="4" t="s">
        <v>397</v>
      </c>
      <c r="F52" s="3" t="s">
        <v>2276</v>
      </c>
      <c r="G52" s="3" t="s">
        <v>2276</v>
      </c>
      <c r="H52" s="21" t="s">
        <v>2276</v>
      </c>
      <c r="I52" s="21" t="s">
        <v>2276</v>
      </c>
      <c r="J52" s="21" t="s">
        <v>2276</v>
      </c>
      <c r="K52" s="21"/>
      <c r="L52" s="21" t="s">
        <v>2276</v>
      </c>
      <c r="M52" s="21" t="s">
        <v>2276</v>
      </c>
      <c r="N52" s="21" t="s">
        <v>2276</v>
      </c>
      <c r="O52" s="21" t="s">
        <v>2276</v>
      </c>
      <c r="P52" s="21">
        <v>3.1926252000000002</v>
      </c>
      <c r="Q52" s="21" t="s">
        <v>2276</v>
      </c>
      <c r="R52" s="21" t="s">
        <v>2276</v>
      </c>
      <c r="S52" s="21" t="s">
        <v>2276</v>
      </c>
      <c r="T52" s="3"/>
    </row>
    <row r="53" spans="1:20" ht="29">
      <c r="A53" s="31" t="s">
        <v>295</v>
      </c>
      <c r="B53" s="3" t="s">
        <v>70</v>
      </c>
      <c r="C53" s="3" t="s">
        <v>12</v>
      </c>
      <c r="D53" s="4" t="s">
        <v>396</v>
      </c>
      <c r="E53" s="4" t="s">
        <v>397</v>
      </c>
      <c r="F53" s="3" t="s">
        <v>2276</v>
      </c>
      <c r="G53" s="3" t="s">
        <v>2276</v>
      </c>
      <c r="H53" s="21" t="s">
        <v>2276</v>
      </c>
      <c r="I53" s="21" t="s">
        <v>2276</v>
      </c>
      <c r="J53" s="21" t="s">
        <v>2276</v>
      </c>
      <c r="K53" s="21"/>
      <c r="L53" s="21" t="s">
        <v>2276</v>
      </c>
      <c r="M53" s="21" t="s">
        <v>2276</v>
      </c>
      <c r="N53" s="21" t="s">
        <v>2276</v>
      </c>
      <c r="O53" s="21" t="s">
        <v>2276</v>
      </c>
      <c r="P53" s="21">
        <v>5.9426253600000001</v>
      </c>
      <c r="Q53" s="21" t="s">
        <v>2276</v>
      </c>
      <c r="R53" s="21" t="s">
        <v>2276</v>
      </c>
      <c r="S53" s="21" t="s">
        <v>2276</v>
      </c>
      <c r="T53" s="3"/>
    </row>
    <row r="54" spans="1:20" ht="29">
      <c r="A54" s="31" t="s">
        <v>296</v>
      </c>
      <c r="B54" s="3" t="s">
        <v>70</v>
      </c>
      <c r="C54" s="3" t="s">
        <v>12</v>
      </c>
      <c r="D54" s="4" t="s">
        <v>396</v>
      </c>
      <c r="E54" s="4" t="s">
        <v>397</v>
      </c>
      <c r="F54" s="3" t="s">
        <v>2276</v>
      </c>
      <c r="G54" s="3" t="s">
        <v>2276</v>
      </c>
      <c r="H54" s="21" t="s">
        <v>2276</v>
      </c>
      <c r="I54" s="21" t="s">
        <v>2276</v>
      </c>
      <c r="J54" s="21" t="s">
        <v>2276</v>
      </c>
      <c r="K54" s="21"/>
      <c r="L54" s="21" t="s">
        <v>2276</v>
      </c>
      <c r="M54" s="21" t="s">
        <v>2276</v>
      </c>
      <c r="N54" s="21" t="s">
        <v>2276</v>
      </c>
      <c r="O54" s="21" t="s">
        <v>2276</v>
      </c>
      <c r="P54" s="21">
        <v>57.605732949999997</v>
      </c>
      <c r="Q54" s="21" t="s">
        <v>2276</v>
      </c>
      <c r="R54" s="21" t="s">
        <v>2276</v>
      </c>
      <c r="S54" s="21" t="s">
        <v>2276</v>
      </c>
      <c r="T54" s="3"/>
    </row>
    <row r="55" spans="1:20" ht="29">
      <c r="A55" s="31" t="s">
        <v>297</v>
      </c>
      <c r="B55" s="3" t="s">
        <v>70</v>
      </c>
      <c r="C55" s="3" t="s">
        <v>12</v>
      </c>
      <c r="D55" s="4" t="s">
        <v>396</v>
      </c>
      <c r="E55" s="4" t="s">
        <v>397</v>
      </c>
      <c r="F55" s="3" t="s">
        <v>2276</v>
      </c>
      <c r="G55" s="3" t="s">
        <v>2276</v>
      </c>
      <c r="H55" s="21" t="s">
        <v>2276</v>
      </c>
      <c r="I55" s="21" t="s">
        <v>2276</v>
      </c>
      <c r="J55" s="21" t="s">
        <v>2276</v>
      </c>
      <c r="K55" s="21"/>
      <c r="L55" s="21" t="s">
        <v>2276</v>
      </c>
      <c r="M55" s="21" t="s">
        <v>2276</v>
      </c>
      <c r="N55" s="21" t="s">
        <v>2276</v>
      </c>
      <c r="O55" s="21" t="s">
        <v>2276</v>
      </c>
      <c r="P55" s="21">
        <v>4.1026212900000001</v>
      </c>
      <c r="Q55" s="21" t="s">
        <v>2276</v>
      </c>
      <c r="R55" s="21" t="s">
        <v>2276</v>
      </c>
      <c r="S55" s="21" t="s">
        <v>2276</v>
      </c>
      <c r="T55" s="3"/>
    </row>
    <row r="56" spans="1:20" ht="29">
      <c r="A56" s="31" t="s">
        <v>298</v>
      </c>
      <c r="B56" s="3" t="s">
        <v>70</v>
      </c>
      <c r="C56" s="3" t="s">
        <v>12</v>
      </c>
      <c r="D56" s="4" t="s">
        <v>396</v>
      </c>
      <c r="E56" s="4" t="s">
        <v>397</v>
      </c>
      <c r="F56" s="3" t="s">
        <v>2276</v>
      </c>
      <c r="G56" s="3" t="s">
        <v>2276</v>
      </c>
      <c r="H56" s="21" t="s">
        <v>2276</v>
      </c>
      <c r="I56" s="21" t="s">
        <v>2276</v>
      </c>
      <c r="J56" s="21" t="s">
        <v>2276</v>
      </c>
      <c r="K56" s="21"/>
      <c r="L56" s="21" t="s">
        <v>2276</v>
      </c>
      <c r="M56" s="21" t="s">
        <v>2276</v>
      </c>
      <c r="N56" s="21" t="s">
        <v>2276</v>
      </c>
      <c r="O56" s="21" t="s">
        <v>2276</v>
      </c>
      <c r="P56" s="21">
        <v>6.4205224699999999</v>
      </c>
      <c r="Q56" s="21" t="s">
        <v>2276</v>
      </c>
      <c r="R56" s="21" t="s">
        <v>2276</v>
      </c>
      <c r="S56" s="21" t="s">
        <v>2276</v>
      </c>
      <c r="T56" s="3"/>
    </row>
    <row r="57" spans="1:20" ht="29">
      <c r="A57" s="31" t="s">
        <v>299</v>
      </c>
      <c r="B57" s="3" t="s">
        <v>70</v>
      </c>
      <c r="C57" s="3" t="s">
        <v>12</v>
      </c>
      <c r="D57" s="4" t="s">
        <v>396</v>
      </c>
      <c r="E57" s="4" t="s">
        <v>397</v>
      </c>
      <c r="F57" s="3" t="s">
        <v>2276</v>
      </c>
      <c r="G57" s="3" t="s">
        <v>2276</v>
      </c>
      <c r="H57" s="21" t="s">
        <v>2276</v>
      </c>
      <c r="I57" s="21" t="s">
        <v>2276</v>
      </c>
      <c r="J57" s="21" t="s">
        <v>2276</v>
      </c>
      <c r="K57" s="21"/>
      <c r="L57" s="21" t="s">
        <v>2276</v>
      </c>
      <c r="M57" s="21" t="s">
        <v>2276</v>
      </c>
      <c r="N57" s="21" t="s">
        <v>2276</v>
      </c>
      <c r="O57" s="21" t="s">
        <v>2276</v>
      </c>
      <c r="P57" s="21">
        <v>9.1263055000000008</v>
      </c>
      <c r="Q57" s="21" t="s">
        <v>2276</v>
      </c>
      <c r="R57" s="21" t="s">
        <v>2276</v>
      </c>
      <c r="S57" s="21" t="s">
        <v>2276</v>
      </c>
      <c r="T57" s="3"/>
    </row>
    <row r="58" spans="1:20" ht="29">
      <c r="A58" s="31" t="s">
        <v>300</v>
      </c>
      <c r="B58" s="3" t="s">
        <v>70</v>
      </c>
      <c r="C58" s="3" t="s">
        <v>12</v>
      </c>
      <c r="D58" s="4" t="s">
        <v>396</v>
      </c>
      <c r="E58" s="4" t="s">
        <v>397</v>
      </c>
      <c r="F58" s="3" t="s">
        <v>2276</v>
      </c>
      <c r="G58" s="3" t="s">
        <v>2276</v>
      </c>
      <c r="H58" s="21" t="s">
        <v>2276</v>
      </c>
      <c r="I58" s="21" t="s">
        <v>2276</v>
      </c>
      <c r="J58" s="21" t="s">
        <v>2276</v>
      </c>
      <c r="K58" s="21"/>
      <c r="L58" s="21" t="s">
        <v>2276</v>
      </c>
      <c r="M58" s="21" t="s">
        <v>2276</v>
      </c>
      <c r="N58" s="21" t="s">
        <v>2276</v>
      </c>
      <c r="O58" s="21" t="s">
        <v>2276</v>
      </c>
      <c r="P58" s="21">
        <v>121.50697177000001</v>
      </c>
      <c r="Q58" s="21" t="s">
        <v>2276</v>
      </c>
      <c r="R58" s="21" t="s">
        <v>2276</v>
      </c>
      <c r="S58" s="21" t="s">
        <v>2276</v>
      </c>
      <c r="T58" s="3"/>
    </row>
    <row r="59" spans="1:20" ht="29">
      <c r="A59" s="31" t="s">
        <v>301</v>
      </c>
      <c r="B59" s="3" t="s">
        <v>70</v>
      </c>
      <c r="C59" s="3" t="s">
        <v>12</v>
      </c>
      <c r="D59" s="4" t="s">
        <v>396</v>
      </c>
      <c r="E59" s="4" t="s">
        <v>397</v>
      </c>
      <c r="F59" s="3" t="s">
        <v>2276</v>
      </c>
      <c r="G59" s="3" t="s">
        <v>2276</v>
      </c>
      <c r="H59" s="21" t="s">
        <v>2276</v>
      </c>
      <c r="I59" s="21" t="s">
        <v>2276</v>
      </c>
      <c r="J59" s="21" t="s">
        <v>2276</v>
      </c>
      <c r="K59" s="21"/>
      <c r="L59" s="21" t="s">
        <v>2276</v>
      </c>
      <c r="M59" s="21" t="s">
        <v>2276</v>
      </c>
      <c r="N59" s="21" t="s">
        <v>2276</v>
      </c>
      <c r="O59" s="21" t="s">
        <v>2276</v>
      </c>
      <c r="P59" s="21">
        <v>71.081879310000005</v>
      </c>
      <c r="Q59" s="21" t="s">
        <v>2276</v>
      </c>
      <c r="R59" s="21" t="s">
        <v>2276</v>
      </c>
      <c r="S59" s="21" t="s">
        <v>2276</v>
      </c>
      <c r="T59" s="3"/>
    </row>
    <row r="60" spans="1:20" ht="29">
      <c r="A60" s="31" t="s">
        <v>302</v>
      </c>
      <c r="B60" s="3" t="s">
        <v>70</v>
      </c>
      <c r="C60" s="3" t="s">
        <v>12</v>
      </c>
      <c r="D60" s="4" t="s">
        <v>396</v>
      </c>
      <c r="E60" s="4" t="s">
        <v>397</v>
      </c>
      <c r="F60" s="3" t="s">
        <v>2276</v>
      </c>
      <c r="G60" s="3" t="s">
        <v>2276</v>
      </c>
      <c r="H60" s="21" t="s">
        <v>2276</v>
      </c>
      <c r="I60" s="21" t="s">
        <v>2276</v>
      </c>
      <c r="J60" s="21" t="s">
        <v>2276</v>
      </c>
      <c r="K60" s="21"/>
      <c r="L60" s="21" t="s">
        <v>2276</v>
      </c>
      <c r="M60" s="21" t="s">
        <v>2276</v>
      </c>
      <c r="N60" s="21" t="s">
        <v>2276</v>
      </c>
      <c r="O60" s="21" t="s">
        <v>2276</v>
      </c>
      <c r="P60" s="21">
        <v>12.08484209</v>
      </c>
      <c r="Q60" s="21" t="s">
        <v>2276</v>
      </c>
      <c r="R60" s="21" t="s">
        <v>2276</v>
      </c>
      <c r="S60" s="21" t="s">
        <v>2276</v>
      </c>
      <c r="T60" s="3"/>
    </row>
    <row r="61" spans="1:20" ht="29">
      <c r="A61" s="31" t="s">
        <v>303</v>
      </c>
      <c r="B61" s="3" t="s">
        <v>70</v>
      </c>
      <c r="C61" s="3" t="s">
        <v>12</v>
      </c>
      <c r="D61" s="4" t="s">
        <v>396</v>
      </c>
      <c r="E61" s="4" t="s">
        <v>397</v>
      </c>
      <c r="F61" s="3" t="s">
        <v>2276</v>
      </c>
      <c r="G61" s="3" t="s">
        <v>2276</v>
      </c>
      <c r="H61" s="21" t="s">
        <v>2276</v>
      </c>
      <c r="I61" s="21" t="s">
        <v>2276</v>
      </c>
      <c r="J61" s="21" t="s">
        <v>2276</v>
      </c>
      <c r="K61" s="21"/>
      <c r="L61" s="21" t="s">
        <v>2276</v>
      </c>
      <c r="M61" s="21" t="s">
        <v>2276</v>
      </c>
      <c r="N61" s="21" t="s">
        <v>2276</v>
      </c>
      <c r="O61" s="21" t="s">
        <v>2276</v>
      </c>
      <c r="P61" s="21">
        <v>19.92462832</v>
      </c>
      <c r="Q61" s="21" t="s">
        <v>2276</v>
      </c>
      <c r="R61" s="21" t="s">
        <v>2276</v>
      </c>
      <c r="S61" s="21" t="s">
        <v>2276</v>
      </c>
      <c r="T61" s="3"/>
    </row>
    <row r="62" spans="1:20" ht="29">
      <c r="A62" s="31" t="s">
        <v>304</v>
      </c>
      <c r="B62" s="3" t="s">
        <v>70</v>
      </c>
      <c r="C62" s="3" t="s">
        <v>12</v>
      </c>
      <c r="D62" s="4" t="s">
        <v>396</v>
      </c>
      <c r="E62" s="4" t="s">
        <v>397</v>
      </c>
      <c r="F62" s="3" t="s">
        <v>2276</v>
      </c>
      <c r="G62" s="3" t="s">
        <v>2276</v>
      </c>
      <c r="H62" s="21" t="s">
        <v>2276</v>
      </c>
      <c r="I62" s="21" t="s">
        <v>2276</v>
      </c>
      <c r="J62" s="21" t="s">
        <v>2276</v>
      </c>
      <c r="K62" s="21"/>
      <c r="L62" s="21" t="s">
        <v>2276</v>
      </c>
      <c r="M62" s="21" t="s">
        <v>2276</v>
      </c>
      <c r="N62" s="21" t="s">
        <v>2276</v>
      </c>
      <c r="O62" s="21" t="s">
        <v>2276</v>
      </c>
      <c r="P62" s="21">
        <v>54.932544739999997</v>
      </c>
      <c r="Q62" s="21" t="s">
        <v>2276</v>
      </c>
      <c r="R62" s="21" t="s">
        <v>2276</v>
      </c>
      <c r="S62" s="21" t="s">
        <v>2276</v>
      </c>
      <c r="T62" s="3"/>
    </row>
    <row r="63" spans="1:20" ht="29">
      <c r="A63" s="31" t="s">
        <v>305</v>
      </c>
      <c r="B63" s="3" t="s">
        <v>70</v>
      </c>
      <c r="C63" s="3" t="s">
        <v>12</v>
      </c>
      <c r="D63" s="4" t="s">
        <v>396</v>
      </c>
      <c r="E63" s="4" t="s">
        <v>397</v>
      </c>
      <c r="F63" s="3" t="s">
        <v>2276</v>
      </c>
      <c r="G63" s="3" t="s">
        <v>2276</v>
      </c>
      <c r="H63" s="21" t="s">
        <v>2276</v>
      </c>
      <c r="I63" s="21" t="s">
        <v>2276</v>
      </c>
      <c r="J63" s="21" t="s">
        <v>2276</v>
      </c>
      <c r="K63" s="21"/>
      <c r="L63" s="21" t="s">
        <v>2276</v>
      </c>
      <c r="M63" s="21" t="s">
        <v>2276</v>
      </c>
      <c r="N63" s="21" t="s">
        <v>2276</v>
      </c>
      <c r="O63" s="21" t="s">
        <v>2276</v>
      </c>
      <c r="P63" s="21">
        <v>24.888227239999999</v>
      </c>
      <c r="Q63" s="21" t="s">
        <v>2276</v>
      </c>
      <c r="R63" s="21" t="s">
        <v>2276</v>
      </c>
      <c r="S63" s="21" t="s">
        <v>2276</v>
      </c>
      <c r="T63" s="3"/>
    </row>
    <row r="64" spans="1:20" ht="29">
      <c r="A64" s="31" t="s">
        <v>306</v>
      </c>
      <c r="B64" s="3" t="s">
        <v>70</v>
      </c>
      <c r="C64" s="3" t="s">
        <v>12</v>
      </c>
      <c r="D64" s="4" t="s">
        <v>396</v>
      </c>
      <c r="E64" s="4" t="s">
        <v>397</v>
      </c>
      <c r="F64" s="3" t="s">
        <v>2276</v>
      </c>
      <c r="G64" s="3" t="s">
        <v>2276</v>
      </c>
      <c r="H64" s="21" t="s">
        <v>2276</v>
      </c>
      <c r="I64" s="21" t="s">
        <v>2276</v>
      </c>
      <c r="J64" s="21" t="s">
        <v>2276</v>
      </c>
      <c r="K64" s="21"/>
      <c r="L64" s="21" t="s">
        <v>2276</v>
      </c>
      <c r="M64" s="21" t="s">
        <v>2276</v>
      </c>
      <c r="N64" s="21" t="s">
        <v>2276</v>
      </c>
      <c r="O64" s="21" t="s">
        <v>2276</v>
      </c>
      <c r="P64" s="21">
        <v>15.769765420000001</v>
      </c>
      <c r="Q64" s="21" t="s">
        <v>2276</v>
      </c>
      <c r="R64" s="21" t="s">
        <v>2276</v>
      </c>
      <c r="S64" s="21" t="s">
        <v>2276</v>
      </c>
      <c r="T64" s="3"/>
    </row>
    <row r="65" spans="1:20" ht="29">
      <c r="A65" s="31" t="s">
        <v>307</v>
      </c>
      <c r="B65" s="3" t="s">
        <v>70</v>
      </c>
      <c r="C65" s="3" t="s">
        <v>12</v>
      </c>
      <c r="D65" s="4" t="s">
        <v>396</v>
      </c>
      <c r="E65" s="4" t="s">
        <v>397</v>
      </c>
      <c r="F65" s="3" t="s">
        <v>2276</v>
      </c>
      <c r="G65" s="3" t="s">
        <v>2276</v>
      </c>
      <c r="H65" s="21" t="s">
        <v>2276</v>
      </c>
      <c r="I65" s="21" t="s">
        <v>2276</v>
      </c>
      <c r="J65" s="21" t="s">
        <v>2276</v>
      </c>
      <c r="K65" s="21"/>
      <c r="L65" s="21" t="s">
        <v>2276</v>
      </c>
      <c r="M65" s="21" t="s">
        <v>2276</v>
      </c>
      <c r="N65" s="21" t="s">
        <v>2276</v>
      </c>
      <c r="O65" s="21" t="s">
        <v>2276</v>
      </c>
      <c r="P65" s="21">
        <v>17.475767449999999</v>
      </c>
      <c r="Q65" s="21" t="s">
        <v>2276</v>
      </c>
      <c r="R65" s="21" t="s">
        <v>2276</v>
      </c>
      <c r="S65" s="21" t="s">
        <v>2276</v>
      </c>
      <c r="T65" s="3"/>
    </row>
    <row r="66" spans="1:20" ht="29">
      <c r="A66" s="31" t="s">
        <v>308</v>
      </c>
      <c r="B66" s="3" t="s">
        <v>70</v>
      </c>
      <c r="C66" s="3" t="s">
        <v>12</v>
      </c>
      <c r="D66" s="4" t="s">
        <v>396</v>
      </c>
      <c r="E66" s="4" t="s">
        <v>397</v>
      </c>
      <c r="F66" s="3" t="s">
        <v>2276</v>
      </c>
      <c r="G66" s="3" t="s">
        <v>2276</v>
      </c>
      <c r="H66" s="21" t="s">
        <v>2276</v>
      </c>
      <c r="I66" s="21" t="s">
        <v>2276</v>
      </c>
      <c r="J66" s="21" t="s">
        <v>2276</v>
      </c>
      <c r="K66" s="21"/>
      <c r="L66" s="21" t="s">
        <v>2276</v>
      </c>
      <c r="M66" s="21" t="s">
        <v>2276</v>
      </c>
      <c r="N66" s="21" t="s">
        <v>2276</v>
      </c>
      <c r="O66" s="21" t="s">
        <v>2276</v>
      </c>
      <c r="P66" s="21">
        <v>13.330206860000001</v>
      </c>
      <c r="Q66" s="21" t="s">
        <v>2276</v>
      </c>
      <c r="R66" s="21" t="s">
        <v>2276</v>
      </c>
      <c r="S66" s="21" t="s">
        <v>2276</v>
      </c>
      <c r="T66" s="3"/>
    </row>
    <row r="67" spans="1:20" ht="29">
      <c r="A67" s="31" t="s">
        <v>309</v>
      </c>
      <c r="B67" s="3" t="s">
        <v>70</v>
      </c>
      <c r="C67" s="3" t="s">
        <v>12</v>
      </c>
      <c r="D67" s="4" t="s">
        <v>396</v>
      </c>
      <c r="E67" s="4" t="s">
        <v>397</v>
      </c>
      <c r="F67" s="3" t="s">
        <v>2276</v>
      </c>
      <c r="G67" s="3" t="s">
        <v>2276</v>
      </c>
      <c r="H67" s="21" t="s">
        <v>2276</v>
      </c>
      <c r="I67" s="21" t="s">
        <v>2276</v>
      </c>
      <c r="J67" s="21" t="s">
        <v>2276</v>
      </c>
      <c r="K67" s="21"/>
      <c r="L67" s="21" t="s">
        <v>2276</v>
      </c>
      <c r="M67" s="21" t="s">
        <v>2276</v>
      </c>
      <c r="N67" s="21" t="s">
        <v>2276</v>
      </c>
      <c r="O67" s="21" t="s">
        <v>2276</v>
      </c>
      <c r="P67" s="21">
        <v>7.1252818099999997</v>
      </c>
      <c r="Q67" s="21" t="s">
        <v>2276</v>
      </c>
      <c r="R67" s="21" t="s">
        <v>2276</v>
      </c>
      <c r="S67" s="21" t="s">
        <v>2276</v>
      </c>
      <c r="T67" s="3"/>
    </row>
    <row r="68" spans="1:20" ht="29">
      <c r="A68" s="31" t="s">
        <v>310</v>
      </c>
      <c r="B68" s="3" t="s">
        <v>70</v>
      </c>
      <c r="C68" s="3" t="s">
        <v>12</v>
      </c>
      <c r="D68" s="4" t="s">
        <v>396</v>
      </c>
      <c r="E68" s="4" t="s">
        <v>397</v>
      </c>
      <c r="F68" s="3" t="s">
        <v>2276</v>
      </c>
      <c r="G68" s="3" t="s">
        <v>2276</v>
      </c>
      <c r="H68" s="21" t="s">
        <v>2276</v>
      </c>
      <c r="I68" s="21" t="s">
        <v>2276</v>
      </c>
      <c r="J68" s="21" t="s">
        <v>2276</v>
      </c>
      <c r="K68" s="21"/>
      <c r="L68" s="21" t="s">
        <v>2276</v>
      </c>
      <c r="M68" s="21" t="s">
        <v>2276</v>
      </c>
      <c r="N68" s="21" t="s">
        <v>2276</v>
      </c>
      <c r="O68" s="21" t="s">
        <v>2276</v>
      </c>
      <c r="P68" s="21">
        <v>11.91420484</v>
      </c>
      <c r="Q68" s="21" t="s">
        <v>2276</v>
      </c>
      <c r="R68" s="21" t="s">
        <v>2276</v>
      </c>
      <c r="S68" s="21" t="s">
        <v>2276</v>
      </c>
      <c r="T68" s="3"/>
    </row>
    <row r="69" spans="1:20" ht="29">
      <c r="A69" s="31" t="s">
        <v>311</v>
      </c>
      <c r="B69" s="3" t="s">
        <v>70</v>
      </c>
      <c r="C69" s="3" t="s">
        <v>12</v>
      </c>
      <c r="D69" s="4" t="s">
        <v>396</v>
      </c>
      <c r="E69" s="4" t="s">
        <v>397</v>
      </c>
      <c r="F69" s="3" t="s">
        <v>2276</v>
      </c>
      <c r="G69" s="3" t="s">
        <v>2276</v>
      </c>
      <c r="H69" s="21" t="s">
        <v>2276</v>
      </c>
      <c r="I69" s="21" t="s">
        <v>2276</v>
      </c>
      <c r="J69" s="21" t="s">
        <v>2276</v>
      </c>
      <c r="K69" s="21"/>
      <c r="L69" s="21" t="s">
        <v>2276</v>
      </c>
      <c r="M69" s="21" t="s">
        <v>2276</v>
      </c>
      <c r="N69" s="21" t="s">
        <v>2276</v>
      </c>
      <c r="O69" s="21" t="s">
        <v>2276</v>
      </c>
      <c r="P69" s="21">
        <v>5.6075728500000004</v>
      </c>
      <c r="Q69" s="21" t="s">
        <v>2276</v>
      </c>
      <c r="R69" s="21" t="s">
        <v>2276</v>
      </c>
      <c r="S69" s="21" t="s">
        <v>2276</v>
      </c>
      <c r="T69" s="3"/>
    </row>
    <row r="70" spans="1:20" ht="29">
      <c r="A70" s="31" t="s">
        <v>312</v>
      </c>
      <c r="B70" s="3" t="s">
        <v>70</v>
      </c>
      <c r="C70" s="3" t="s">
        <v>12</v>
      </c>
      <c r="D70" s="4" t="s">
        <v>396</v>
      </c>
      <c r="E70" s="4" t="s">
        <v>397</v>
      </c>
      <c r="F70" s="3" t="s">
        <v>2276</v>
      </c>
      <c r="G70" s="3" t="s">
        <v>2276</v>
      </c>
      <c r="H70" s="21" t="s">
        <v>2276</v>
      </c>
      <c r="I70" s="21" t="s">
        <v>2276</v>
      </c>
      <c r="J70" s="21" t="s">
        <v>2276</v>
      </c>
      <c r="K70" s="21"/>
      <c r="L70" s="21" t="s">
        <v>2276</v>
      </c>
      <c r="M70" s="21" t="s">
        <v>2276</v>
      </c>
      <c r="N70" s="21" t="s">
        <v>2276</v>
      </c>
      <c r="O70" s="21" t="s">
        <v>2276</v>
      </c>
      <c r="P70" s="21">
        <v>3.2086728199999999</v>
      </c>
      <c r="Q70" s="21" t="s">
        <v>2276</v>
      </c>
      <c r="R70" s="21" t="s">
        <v>2276</v>
      </c>
      <c r="S70" s="21" t="s">
        <v>2276</v>
      </c>
      <c r="T70" s="3"/>
    </row>
    <row r="71" spans="1:20" ht="39" customHeight="1">
      <c r="A71" s="3" t="s">
        <v>94</v>
      </c>
      <c r="B71" s="3" t="s">
        <v>70</v>
      </c>
      <c r="C71" s="3" t="s">
        <v>12</v>
      </c>
      <c r="D71" s="4" t="s">
        <v>396</v>
      </c>
      <c r="E71" s="4" t="s">
        <v>397</v>
      </c>
      <c r="F71" s="3" t="s">
        <v>2276</v>
      </c>
      <c r="G71" s="3" t="s">
        <v>2276</v>
      </c>
      <c r="H71" s="21" t="s">
        <v>2276</v>
      </c>
      <c r="I71" s="21">
        <v>6.07</v>
      </c>
      <c r="J71" s="21" t="s">
        <v>2276</v>
      </c>
      <c r="K71" s="21"/>
      <c r="L71" s="21" t="s">
        <v>2276</v>
      </c>
      <c r="M71" s="21" t="s">
        <v>2276</v>
      </c>
      <c r="N71" s="21" t="s">
        <v>2276</v>
      </c>
      <c r="O71" s="21" t="s">
        <v>2276</v>
      </c>
      <c r="P71" s="21" t="s">
        <v>2276</v>
      </c>
      <c r="Q71" s="21" t="s">
        <v>2276</v>
      </c>
      <c r="R71" s="21" t="s">
        <v>2276</v>
      </c>
      <c r="S71" s="21" t="s">
        <v>2276</v>
      </c>
      <c r="T71" s="3"/>
    </row>
    <row r="72" spans="1:20" ht="39" customHeight="1">
      <c r="A72" s="3" t="s">
        <v>1253</v>
      </c>
      <c r="B72" s="3" t="s">
        <v>70</v>
      </c>
      <c r="C72" s="3" t="s">
        <v>12</v>
      </c>
      <c r="D72" s="4" t="s">
        <v>396</v>
      </c>
      <c r="E72" s="4" t="s">
        <v>397</v>
      </c>
      <c r="F72" s="3" t="s">
        <v>2276</v>
      </c>
      <c r="G72" s="3" t="s">
        <v>2276</v>
      </c>
      <c r="H72" s="21" t="s">
        <v>2276</v>
      </c>
      <c r="I72" s="21">
        <v>8.43</v>
      </c>
      <c r="J72" s="21" t="s">
        <v>2276</v>
      </c>
      <c r="K72" s="21"/>
      <c r="L72" s="21" t="s">
        <v>2276</v>
      </c>
      <c r="M72" s="21" t="s">
        <v>2276</v>
      </c>
      <c r="N72" s="21" t="s">
        <v>2276</v>
      </c>
      <c r="O72" s="21" t="s">
        <v>2276</v>
      </c>
      <c r="P72" s="21" t="s">
        <v>2276</v>
      </c>
      <c r="Q72" s="21" t="s">
        <v>2276</v>
      </c>
      <c r="R72" s="21" t="s">
        <v>2276</v>
      </c>
      <c r="S72" s="21" t="s">
        <v>2276</v>
      </c>
      <c r="T72" s="3"/>
    </row>
    <row r="73" spans="1:20" ht="39" customHeight="1">
      <c r="A73" s="3" t="s">
        <v>1254</v>
      </c>
      <c r="B73" s="3" t="s">
        <v>70</v>
      </c>
      <c r="C73" s="3" t="s">
        <v>12</v>
      </c>
      <c r="D73" s="4" t="s">
        <v>396</v>
      </c>
      <c r="E73" s="4" t="s">
        <v>397</v>
      </c>
      <c r="F73" s="3" t="s">
        <v>2276</v>
      </c>
      <c r="G73" s="3" t="s">
        <v>2276</v>
      </c>
      <c r="H73" s="21" t="s">
        <v>2276</v>
      </c>
      <c r="I73" s="21">
        <v>6.86</v>
      </c>
      <c r="J73" s="21" t="s">
        <v>2276</v>
      </c>
      <c r="K73" s="21"/>
      <c r="L73" s="21" t="s">
        <v>2276</v>
      </c>
      <c r="M73" s="21" t="s">
        <v>2276</v>
      </c>
      <c r="N73" s="21" t="s">
        <v>2276</v>
      </c>
      <c r="O73" s="21" t="s">
        <v>2276</v>
      </c>
      <c r="P73" s="21" t="s">
        <v>2276</v>
      </c>
      <c r="Q73" s="21" t="s">
        <v>2276</v>
      </c>
      <c r="R73" s="21" t="s">
        <v>2276</v>
      </c>
      <c r="S73" s="21" t="s">
        <v>2276</v>
      </c>
      <c r="T73" s="3"/>
    </row>
    <row r="74" spans="1:20" ht="43" customHeight="1">
      <c r="A74" s="3" t="s">
        <v>98</v>
      </c>
      <c r="B74" s="3" t="s">
        <v>70</v>
      </c>
      <c r="C74" s="3" t="s">
        <v>12</v>
      </c>
      <c r="D74" s="4" t="s">
        <v>396</v>
      </c>
      <c r="E74" s="4" t="s">
        <v>397</v>
      </c>
      <c r="F74" s="3" t="s">
        <v>2276</v>
      </c>
      <c r="G74" s="3" t="s">
        <v>2276</v>
      </c>
      <c r="H74" s="21">
        <v>1.1282051</v>
      </c>
      <c r="I74" s="21">
        <v>11.7</v>
      </c>
      <c r="J74" s="21">
        <v>3.1320000000000001</v>
      </c>
      <c r="K74" s="21"/>
      <c r="L74" s="21" t="s">
        <v>2276</v>
      </c>
      <c r="M74" s="21" t="s">
        <v>2276</v>
      </c>
      <c r="N74" s="21" t="s">
        <v>2276</v>
      </c>
      <c r="O74" s="21" t="s">
        <v>2276</v>
      </c>
      <c r="P74" s="21" t="s">
        <v>2276</v>
      </c>
      <c r="Q74" s="21" t="s">
        <v>2276</v>
      </c>
      <c r="R74" s="21" t="s">
        <v>2276</v>
      </c>
      <c r="S74" s="21" t="s">
        <v>2276</v>
      </c>
      <c r="T74" s="3" t="s">
        <v>1316</v>
      </c>
    </row>
    <row r="75" spans="1:20" ht="43" customHeight="1">
      <c r="A75" s="3" t="s">
        <v>1272</v>
      </c>
      <c r="B75" s="3" t="s">
        <v>70</v>
      </c>
      <c r="C75" s="3" t="s">
        <v>12</v>
      </c>
      <c r="D75" s="4" t="s">
        <v>396</v>
      </c>
      <c r="E75" s="4" t="s">
        <v>397</v>
      </c>
      <c r="F75" s="3" t="s">
        <v>2276</v>
      </c>
      <c r="G75" s="3" t="s">
        <v>2276</v>
      </c>
      <c r="H75" s="21">
        <v>0.6238532</v>
      </c>
      <c r="I75" s="21">
        <v>10.9</v>
      </c>
      <c r="J75" s="21">
        <v>3.1320000000000001</v>
      </c>
      <c r="K75" s="21"/>
      <c r="L75" s="21" t="s">
        <v>2276</v>
      </c>
      <c r="M75" s="21" t="s">
        <v>2276</v>
      </c>
      <c r="N75" s="21" t="s">
        <v>2276</v>
      </c>
      <c r="O75" s="21" t="s">
        <v>2276</v>
      </c>
      <c r="P75" s="21" t="s">
        <v>2276</v>
      </c>
      <c r="Q75" s="21" t="s">
        <v>2276</v>
      </c>
      <c r="R75" s="21" t="s">
        <v>2276</v>
      </c>
      <c r="S75" s="21" t="s">
        <v>2276</v>
      </c>
      <c r="T75" s="3" t="s">
        <v>1316</v>
      </c>
    </row>
    <row r="76" spans="1:20" ht="43" customHeight="1">
      <c r="A76" s="3" t="s">
        <v>1273</v>
      </c>
      <c r="B76" s="3" t="s">
        <v>70</v>
      </c>
      <c r="C76" s="3" t="s">
        <v>12</v>
      </c>
      <c r="D76" s="4" t="s">
        <v>396</v>
      </c>
      <c r="E76" s="4" t="s">
        <v>397</v>
      </c>
      <c r="F76" s="3" t="s">
        <v>2276</v>
      </c>
      <c r="G76" s="3" t="s">
        <v>2276</v>
      </c>
      <c r="H76" s="21">
        <v>0.90625</v>
      </c>
      <c r="I76" s="21">
        <v>9.6</v>
      </c>
      <c r="J76" s="21">
        <v>3.1320000000000001</v>
      </c>
      <c r="K76" s="21"/>
      <c r="L76" s="21" t="s">
        <v>2276</v>
      </c>
      <c r="M76" s="21" t="s">
        <v>2276</v>
      </c>
      <c r="N76" s="21" t="s">
        <v>2276</v>
      </c>
      <c r="O76" s="21" t="s">
        <v>2276</v>
      </c>
      <c r="P76" s="21" t="s">
        <v>2276</v>
      </c>
      <c r="Q76" s="21" t="s">
        <v>2276</v>
      </c>
      <c r="R76" s="21" t="s">
        <v>2276</v>
      </c>
      <c r="S76" s="21" t="s">
        <v>2276</v>
      </c>
      <c r="T76" s="3" t="s">
        <v>1316</v>
      </c>
    </row>
    <row r="77" spans="1:20" ht="43" customHeight="1">
      <c r="A77" s="3" t="s">
        <v>1274</v>
      </c>
      <c r="B77" s="3" t="s">
        <v>70</v>
      </c>
      <c r="C77" s="3" t="s">
        <v>12</v>
      </c>
      <c r="D77" s="4" t="s">
        <v>396</v>
      </c>
      <c r="E77" s="4" t="s">
        <v>397</v>
      </c>
      <c r="F77" s="3" t="s">
        <v>2276</v>
      </c>
      <c r="G77" s="3" t="s">
        <v>2276</v>
      </c>
      <c r="H77" s="21">
        <v>0.99090909999999999</v>
      </c>
      <c r="I77" s="21">
        <v>11</v>
      </c>
      <c r="J77" s="21">
        <v>3.1320000000000001</v>
      </c>
      <c r="K77" s="21"/>
      <c r="L77" s="21" t="s">
        <v>2276</v>
      </c>
      <c r="M77" s="21" t="s">
        <v>2276</v>
      </c>
      <c r="N77" s="21" t="s">
        <v>2276</v>
      </c>
      <c r="O77" s="21" t="s">
        <v>2276</v>
      </c>
      <c r="P77" s="21" t="s">
        <v>2276</v>
      </c>
      <c r="Q77" s="21" t="s">
        <v>2276</v>
      </c>
      <c r="R77" s="21" t="s">
        <v>2276</v>
      </c>
      <c r="S77" s="21" t="s">
        <v>2276</v>
      </c>
      <c r="T77" s="3" t="s">
        <v>1316</v>
      </c>
    </row>
    <row r="78" spans="1:20" ht="43" customHeight="1">
      <c r="A78" s="3" t="s">
        <v>1275</v>
      </c>
      <c r="B78" s="3" t="s">
        <v>70</v>
      </c>
      <c r="C78" s="3" t="s">
        <v>12</v>
      </c>
      <c r="D78" s="4" t="s">
        <v>396</v>
      </c>
      <c r="E78" s="4" t="s">
        <v>397</v>
      </c>
      <c r="F78" s="3" t="s">
        <v>2276</v>
      </c>
      <c r="G78" s="3" t="s">
        <v>2276</v>
      </c>
      <c r="H78" s="21">
        <v>1.1869919</v>
      </c>
      <c r="I78" s="21">
        <v>12.3</v>
      </c>
      <c r="J78" s="21">
        <v>3.1320000000000001</v>
      </c>
      <c r="K78" s="21"/>
      <c r="L78" s="21" t="s">
        <v>2276</v>
      </c>
      <c r="M78" s="21" t="s">
        <v>2276</v>
      </c>
      <c r="N78" s="21" t="s">
        <v>2276</v>
      </c>
      <c r="O78" s="21" t="s">
        <v>2276</v>
      </c>
      <c r="P78" s="21" t="s">
        <v>2276</v>
      </c>
      <c r="Q78" s="21" t="s">
        <v>2276</v>
      </c>
      <c r="R78" s="21" t="s">
        <v>2276</v>
      </c>
      <c r="S78" s="21" t="s">
        <v>2276</v>
      </c>
      <c r="T78" s="3" t="s">
        <v>1316</v>
      </c>
    </row>
    <row r="79" spans="1:20" ht="43" customHeight="1">
      <c r="A79" s="3" t="s">
        <v>1276</v>
      </c>
      <c r="B79" s="3" t="s">
        <v>70</v>
      </c>
      <c r="C79" s="3" t="s">
        <v>12</v>
      </c>
      <c r="D79" s="4" t="s">
        <v>396</v>
      </c>
      <c r="E79" s="4" t="s">
        <v>397</v>
      </c>
      <c r="F79" s="3" t="s">
        <v>2276</v>
      </c>
      <c r="G79" s="3" t="s">
        <v>2276</v>
      </c>
      <c r="H79" s="21">
        <v>1.1954023</v>
      </c>
      <c r="I79" s="21">
        <v>8.6999999999999993</v>
      </c>
      <c r="J79" s="21">
        <v>3.1320000000000001</v>
      </c>
      <c r="K79" s="21"/>
      <c r="L79" s="21" t="s">
        <v>2276</v>
      </c>
      <c r="M79" s="21" t="s">
        <v>2276</v>
      </c>
      <c r="N79" s="21" t="s">
        <v>2276</v>
      </c>
      <c r="O79" s="21" t="s">
        <v>2276</v>
      </c>
      <c r="P79" s="21" t="s">
        <v>2276</v>
      </c>
      <c r="Q79" s="21" t="s">
        <v>2276</v>
      </c>
      <c r="R79" s="21" t="s">
        <v>2276</v>
      </c>
      <c r="S79" s="21" t="s">
        <v>2276</v>
      </c>
      <c r="T79" s="3" t="s">
        <v>1316</v>
      </c>
    </row>
    <row r="80" spans="1:20" ht="43" customHeight="1">
      <c r="A80" s="3" t="s">
        <v>1277</v>
      </c>
      <c r="B80" s="3" t="s">
        <v>70</v>
      </c>
      <c r="C80" s="3" t="s">
        <v>12</v>
      </c>
      <c r="D80" s="4" t="s">
        <v>396</v>
      </c>
      <c r="E80" s="4" t="s">
        <v>397</v>
      </c>
      <c r="F80" s="3" t="s">
        <v>2276</v>
      </c>
      <c r="G80" s="3" t="s">
        <v>2276</v>
      </c>
      <c r="H80" s="21">
        <v>0.93548390000000003</v>
      </c>
      <c r="I80" s="21">
        <v>9.3000000000000007</v>
      </c>
      <c r="J80" s="21">
        <v>3.1320000000000001</v>
      </c>
      <c r="K80" s="21"/>
      <c r="L80" s="21" t="s">
        <v>2276</v>
      </c>
      <c r="M80" s="21" t="s">
        <v>2276</v>
      </c>
      <c r="N80" s="21" t="s">
        <v>2276</v>
      </c>
      <c r="O80" s="21" t="s">
        <v>2276</v>
      </c>
      <c r="P80" s="21" t="s">
        <v>2276</v>
      </c>
      <c r="Q80" s="21" t="s">
        <v>2276</v>
      </c>
      <c r="R80" s="21" t="s">
        <v>2276</v>
      </c>
      <c r="S80" s="21" t="s">
        <v>2276</v>
      </c>
      <c r="T80" s="3" t="s">
        <v>1316</v>
      </c>
    </row>
    <row r="81" spans="1:20" ht="43" customHeight="1">
      <c r="A81" s="3" t="s">
        <v>1278</v>
      </c>
      <c r="B81" s="3" t="s">
        <v>70</v>
      </c>
      <c r="C81" s="3" t="s">
        <v>12</v>
      </c>
      <c r="D81" s="4" t="s">
        <v>396</v>
      </c>
      <c r="E81" s="4" t="s">
        <v>397</v>
      </c>
      <c r="F81" s="3" t="s">
        <v>2276</v>
      </c>
      <c r="G81" s="3" t="s">
        <v>2276</v>
      </c>
      <c r="H81" s="21">
        <v>1.5</v>
      </c>
      <c r="I81" s="21">
        <v>9.8000000000000007</v>
      </c>
      <c r="J81" s="21">
        <v>3.1320000000000001</v>
      </c>
      <c r="K81" s="21"/>
      <c r="L81" s="21" t="s">
        <v>2276</v>
      </c>
      <c r="M81" s="21" t="s">
        <v>2276</v>
      </c>
      <c r="N81" s="21" t="s">
        <v>2276</v>
      </c>
      <c r="O81" s="21" t="s">
        <v>2276</v>
      </c>
      <c r="P81" s="21" t="s">
        <v>2276</v>
      </c>
      <c r="Q81" s="21" t="s">
        <v>2276</v>
      </c>
      <c r="R81" s="21" t="s">
        <v>2276</v>
      </c>
      <c r="S81" s="21" t="s">
        <v>2276</v>
      </c>
      <c r="T81" s="3" t="s">
        <v>1316</v>
      </c>
    </row>
    <row r="82" spans="1:20" ht="43" customHeight="1">
      <c r="A82" s="3" t="s">
        <v>1279</v>
      </c>
      <c r="B82" s="3" t="s">
        <v>70</v>
      </c>
      <c r="C82" s="3" t="s">
        <v>12</v>
      </c>
      <c r="D82" s="4" t="s">
        <v>396</v>
      </c>
      <c r="E82" s="4" t="s">
        <v>397</v>
      </c>
      <c r="F82" s="3" t="s">
        <v>2276</v>
      </c>
      <c r="G82" s="3" t="s">
        <v>2276</v>
      </c>
      <c r="H82" s="21">
        <v>1.2666667</v>
      </c>
      <c r="I82" s="21">
        <v>9</v>
      </c>
      <c r="J82" s="21">
        <v>3.1320000000000001</v>
      </c>
      <c r="K82" s="21"/>
      <c r="L82" s="21" t="s">
        <v>2276</v>
      </c>
      <c r="M82" s="21" t="s">
        <v>2276</v>
      </c>
      <c r="N82" s="21" t="s">
        <v>2276</v>
      </c>
      <c r="O82" s="21" t="s">
        <v>2276</v>
      </c>
      <c r="P82" s="21" t="s">
        <v>2276</v>
      </c>
      <c r="Q82" s="21" t="s">
        <v>2276</v>
      </c>
      <c r="R82" s="21" t="s">
        <v>2276</v>
      </c>
      <c r="S82" s="21" t="s">
        <v>2276</v>
      </c>
      <c r="T82" s="3" t="s">
        <v>1316</v>
      </c>
    </row>
    <row r="83" spans="1:20" ht="43" customHeight="1">
      <c r="A83" s="3" t="s">
        <v>1280</v>
      </c>
      <c r="B83" s="3" t="s">
        <v>70</v>
      </c>
      <c r="C83" s="3" t="s">
        <v>12</v>
      </c>
      <c r="D83" s="4" t="s">
        <v>396</v>
      </c>
      <c r="E83" s="4" t="s">
        <v>397</v>
      </c>
      <c r="F83" s="3" t="s">
        <v>2276</v>
      </c>
      <c r="G83" s="3" t="s">
        <v>2276</v>
      </c>
      <c r="H83" s="21">
        <v>1</v>
      </c>
      <c r="I83" s="21">
        <v>10.7</v>
      </c>
      <c r="J83" s="21">
        <v>3.1320000000000001</v>
      </c>
      <c r="K83" s="21"/>
      <c r="L83" s="21" t="s">
        <v>2276</v>
      </c>
      <c r="M83" s="21" t="s">
        <v>2276</v>
      </c>
      <c r="N83" s="21" t="s">
        <v>2276</v>
      </c>
      <c r="O83" s="21" t="s">
        <v>2276</v>
      </c>
      <c r="P83" s="21" t="s">
        <v>2276</v>
      </c>
      <c r="Q83" s="21" t="s">
        <v>2276</v>
      </c>
      <c r="R83" s="21" t="s">
        <v>2276</v>
      </c>
      <c r="S83" s="21" t="s">
        <v>2276</v>
      </c>
      <c r="T83" s="3" t="s">
        <v>1316</v>
      </c>
    </row>
    <row r="84" spans="1:20" ht="43" customHeight="1">
      <c r="A84" s="3" t="s">
        <v>1281</v>
      </c>
      <c r="B84" s="3" t="s">
        <v>70</v>
      </c>
      <c r="C84" s="3" t="s">
        <v>12</v>
      </c>
      <c r="D84" s="4" t="s">
        <v>396</v>
      </c>
      <c r="E84" s="4" t="s">
        <v>397</v>
      </c>
      <c r="F84" s="3" t="s">
        <v>2276</v>
      </c>
      <c r="G84" s="3" t="s">
        <v>2276</v>
      </c>
      <c r="H84" s="21">
        <v>1</v>
      </c>
      <c r="I84" s="21">
        <v>9.9</v>
      </c>
      <c r="J84" s="21">
        <v>3.1320000000000001</v>
      </c>
      <c r="K84" s="21"/>
      <c r="L84" s="21" t="s">
        <v>2276</v>
      </c>
      <c r="M84" s="21" t="s">
        <v>2276</v>
      </c>
      <c r="N84" s="21" t="s">
        <v>2276</v>
      </c>
      <c r="O84" s="21" t="s">
        <v>2276</v>
      </c>
      <c r="P84" s="21" t="s">
        <v>2276</v>
      </c>
      <c r="Q84" s="21" t="s">
        <v>2276</v>
      </c>
      <c r="R84" s="21" t="s">
        <v>2276</v>
      </c>
      <c r="S84" s="21" t="s">
        <v>2276</v>
      </c>
      <c r="T84" s="3" t="s">
        <v>1316</v>
      </c>
    </row>
    <row r="85" spans="1:20" ht="39" customHeight="1">
      <c r="A85" s="3" t="s">
        <v>103</v>
      </c>
      <c r="B85" s="3" t="s">
        <v>70</v>
      </c>
      <c r="C85" s="3" t="s">
        <v>12</v>
      </c>
      <c r="D85" s="4" t="s">
        <v>396</v>
      </c>
      <c r="E85" s="3" t="s">
        <v>2276</v>
      </c>
      <c r="F85" s="3" t="s">
        <v>2276</v>
      </c>
      <c r="G85" s="3" t="s">
        <v>2276</v>
      </c>
      <c r="H85" s="21" t="s">
        <v>2276</v>
      </c>
      <c r="I85" s="21" t="s">
        <v>2276</v>
      </c>
      <c r="J85" s="21" t="s">
        <v>2276</v>
      </c>
      <c r="K85" s="21"/>
      <c r="L85" s="21" t="s">
        <v>2276</v>
      </c>
      <c r="M85" s="21" t="s">
        <v>2276</v>
      </c>
      <c r="N85" s="21" t="s">
        <v>2276</v>
      </c>
      <c r="O85" s="21" t="s">
        <v>2276</v>
      </c>
      <c r="P85" s="21" t="s">
        <v>2276</v>
      </c>
      <c r="Q85" s="21" t="s">
        <v>2276</v>
      </c>
      <c r="R85" s="21" t="s">
        <v>2276</v>
      </c>
      <c r="S85" s="21" t="s">
        <v>2276</v>
      </c>
      <c r="T85" s="3" t="s">
        <v>1316</v>
      </c>
    </row>
    <row r="86" spans="1:20" ht="48" customHeight="1">
      <c r="A86" s="3" t="s">
        <v>107</v>
      </c>
      <c r="B86" s="3" t="s">
        <v>70</v>
      </c>
      <c r="C86" s="3" t="s">
        <v>12</v>
      </c>
      <c r="D86" s="4" t="s">
        <v>396</v>
      </c>
      <c r="E86" s="4" t="s">
        <v>397</v>
      </c>
      <c r="F86" s="3" t="s">
        <v>2276</v>
      </c>
      <c r="G86" s="3" t="s">
        <v>2276</v>
      </c>
      <c r="H86" s="21" t="s">
        <v>2276</v>
      </c>
      <c r="I86" s="21">
        <v>6.53</v>
      </c>
      <c r="J86" s="21" t="s">
        <v>2276</v>
      </c>
      <c r="K86" s="21"/>
      <c r="L86" s="21" t="s">
        <v>2276</v>
      </c>
      <c r="M86" s="21" t="s">
        <v>2276</v>
      </c>
      <c r="N86" s="21" t="s">
        <v>2276</v>
      </c>
      <c r="O86" s="21" t="s">
        <v>2276</v>
      </c>
      <c r="P86" s="21" t="s">
        <v>2276</v>
      </c>
      <c r="Q86" s="21" t="s">
        <v>2276</v>
      </c>
      <c r="R86" s="21" t="s">
        <v>2276</v>
      </c>
      <c r="S86" s="21" t="s">
        <v>2276</v>
      </c>
      <c r="T86" s="4" t="s">
        <v>1360</v>
      </c>
    </row>
    <row r="87" spans="1:20" ht="35.5" customHeight="1">
      <c r="A87" s="3" t="s">
        <v>1317</v>
      </c>
      <c r="B87" s="3" t="s">
        <v>70</v>
      </c>
      <c r="C87" s="3" t="s">
        <v>12</v>
      </c>
      <c r="D87" s="4" t="s">
        <v>396</v>
      </c>
      <c r="E87" s="4" t="s">
        <v>397</v>
      </c>
      <c r="F87" s="3" t="s">
        <v>2276</v>
      </c>
      <c r="G87" s="3" t="s">
        <v>2276</v>
      </c>
      <c r="H87" s="21" t="s">
        <v>2276</v>
      </c>
      <c r="I87" s="21">
        <v>8.6199999999999992</v>
      </c>
      <c r="J87" s="21" t="s">
        <v>2276</v>
      </c>
      <c r="K87" s="21"/>
      <c r="L87" s="21" t="s">
        <v>2276</v>
      </c>
      <c r="M87" s="21" t="s">
        <v>2276</v>
      </c>
      <c r="N87" s="21" t="s">
        <v>2276</v>
      </c>
      <c r="O87" s="21" t="s">
        <v>2276</v>
      </c>
      <c r="P87" s="21" t="s">
        <v>2276</v>
      </c>
      <c r="Q87" s="21" t="s">
        <v>2276</v>
      </c>
      <c r="R87" s="21" t="s">
        <v>2276</v>
      </c>
      <c r="S87" s="21" t="s">
        <v>2276</v>
      </c>
      <c r="T87" s="4" t="s">
        <v>1360</v>
      </c>
    </row>
    <row r="88" spans="1:20" ht="35.5" customHeight="1">
      <c r="A88" s="3" t="s">
        <v>1318</v>
      </c>
      <c r="B88" s="3" t="s">
        <v>70</v>
      </c>
      <c r="C88" s="3" t="s">
        <v>12</v>
      </c>
      <c r="D88" s="4" t="s">
        <v>396</v>
      </c>
      <c r="E88" s="4" t="s">
        <v>397</v>
      </c>
      <c r="F88" s="3" t="s">
        <v>2276</v>
      </c>
      <c r="G88" s="3" t="s">
        <v>2276</v>
      </c>
      <c r="H88" s="21" t="s">
        <v>2276</v>
      </c>
      <c r="I88" s="21">
        <v>11.61</v>
      </c>
      <c r="J88" s="21" t="s">
        <v>2276</v>
      </c>
      <c r="K88" s="21"/>
      <c r="L88" s="21" t="s">
        <v>2276</v>
      </c>
      <c r="M88" s="21" t="s">
        <v>2276</v>
      </c>
      <c r="N88" s="21" t="s">
        <v>2276</v>
      </c>
      <c r="O88" s="21" t="s">
        <v>2276</v>
      </c>
      <c r="P88" s="21" t="s">
        <v>2276</v>
      </c>
      <c r="Q88" s="21" t="s">
        <v>2276</v>
      </c>
      <c r="R88" s="21" t="s">
        <v>2276</v>
      </c>
      <c r="S88" s="21" t="s">
        <v>2276</v>
      </c>
      <c r="T88" s="4" t="s">
        <v>1360</v>
      </c>
    </row>
    <row r="89" spans="1:20" ht="35.5" customHeight="1">
      <c r="A89" s="3" t="s">
        <v>1319</v>
      </c>
      <c r="B89" s="3" t="s">
        <v>70</v>
      </c>
      <c r="C89" s="3" t="s">
        <v>12</v>
      </c>
      <c r="D89" s="4" t="s">
        <v>396</v>
      </c>
      <c r="E89" s="4" t="s">
        <v>397</v>
      </c>
      <c r="F89" s="3" t="s">
        <v>2276</v>
      </c>
      <c r="G89" s="3" t="s">
        <v>2276</v>
      </c>
      <c r="H89" s="21" t="s">
        <v>2276</v>
      </c>
      <c r="I89" s="21">
        <v>5.23</v>
      </c>
      <c r="J89" s="21" t="s">
        <v>2276</v>
      </c>
      <c r="K89" s="21"/>
      <c r="L89" s="21" t="s">
        <v>2276</v>
      </c>
      <c r="M89" s="21" t="s">
        <v>2276</v>
      </c>
      <c r="N89" s="21" t="s">
        <v>2276</v>
      </c>
      <c r="O89" s="21" t="s">
        <v>2276</v>
      </c>
      <c r="P89" s="21" t="s">
        <v>2276</v>
      </c>
      <c r="Q89" s="21" t="s">
        <v>2276</v>
      </c>
      <c r="R89" s="21" t="s">
        <v>2276</v>
      </c>
      <c r="S89" s="21" t="s">
        <v>2276</v>
      </c>
      <c r="T89" s="4" t="s">
        <v>1360</v>
      </c>
    </row>
    <row r="90" spans="1:20" ht="35.5" customHeight="1">
      <c r="A90" s="3" t="s">
        <v>1320</v>
      </c>
      <c r="B90" s="3" t="s">
        <v>70</v>
      </c>
      <c r="C90" s="3" t="s">
        <v>12</v>
      </c>
      <c r="D90" s="4" t="s">
        <v>396</v>
      </c>
      <c r="E90" s="4" t="s">
        <v>397</v>
      </c>
      <c r="F90" s="3" t="s">
        <v>2276</v>
      </c>
      <c r="G90" s="3" t="s">
        <v>2276</v>
      </c>
      <c r="H90" s="21" t="s">
        <v>2276</v>
      </c>
      <c r="I90" s="21">
        <v>6.99</v>
      </c>
      <c r="J90" s="21" t="s">
        <v>2276</v>
      </c>
      <c r="K90" s="21"/>
      <c r="L90" s="21" t="s">
        <v>2276</v>
      </c>
      <c r="M90" s="21" t="s">
        <v>2276</v>
      </c>
      <c r="N90" s="21" t="s">
        <v>2276</v>
      </c>
      <c r="O90" s="21" t="s">
        <v>2276</v>
      </c>
      <c r="P90" s="21" t="s">
        <v>2276</v>
      </c>
      <c r="Q90" s="21" t="s">
        <v>2276</v>
      </c>
      <c r="R90" s="21" t="s">
        <v>2276</v>
      </c>
      <c r="S90" s="21" t="s">
        <v>2276</v>
      </c>
      <c r="T90" s="4" t="s">
        <v>1360</v>
      </c>
    </row>
    <row r="91" spans="1:20" ht="35.5" customHeight="1">
      <c r="A91" s="3" t="s">
        <v>1321</v>
      </c>
      <c r="B91" s="3" t="s">
        <v>70</v>
      </c>
      <c r="C91" s="3" t="s">
        <v>12</v>
      </c>
      <c r="D91" s="4" t="s">
        <v>396</v>
      </c>
      <c r="E91" s="4" t="s">
        <v>397</v>
      </c>
      <c r="F91" s="3" t="s">
        <v>2276</v>
      </c>
      <c r="G91" s="3" t="s">
        <v>2276</v>
      </c>
      <c r="H91" s="21" t="s">
        <v>2276</v>
      </c>
      <c r="I91" s="21">
        <v>3.62</v>
      </c>
      <c r="J91" s="21" t="s">
        <v>2276</v>
      </c>
      <c r="K91" s="21"/>
      <c r="L91" s="21" t="s">
        <v>2276</v>
      </c>
      <c r="M91" s="21" t="s">
        <v>2276</v>
      </c>
      <c r="N91" s="21" t="s">
        <v>2276</v>
      </c>
      <c r="O91" s="21" t="s">
        <v>2276</v>
      </c>
      <c r="P91" s="21" t="s">
        <v>2276</v>
      </c>
      <c r="Q91" s="21" t="s">
        <v>2276</v>
      </c>
      <c r="R91" s="21" t="s">
        <v>2276</v>
      </c>
      <c r="S91" s="21" t="s">
        <v>2276</v>
      </c>
      <c r="T91" s="4" t="s">
        <v>1360</v>
      </c>
    </row>
    <row r="92" spans="1:20" ht="35.5" customHeight="1">
      <c r="A92" s="3" t="s">
        <v>1322</v>
      </c>
      <c r="B92" s="3" t="s">
        <v>70</v>
      </c>
      <c r="C92" s="3" t="s">
        <v>12</v>
      </c>
      <c r="D92" s="4" t="s">
        <v>396</v>
      </c>
      <c r="E92" s="4" t="s">
        <v>397</v>
      </c>
      <c r="F92" s="3" t="s">
        <v>2276</v>
      </c>
      <c r="G92" s="3" t="s">
        <v>2276</v>
      </c>
      <c r="H92" s="21" t="s">
        <v>2276</v>
      </c>
      <c r="I92" s="21">
        <v>5.48</v>
      </c>
      <c r="J92" s="21" t="s">
        <v>2276</v>
      </c>
      <c r="K92" s="21"/>
      <c r="L92" s="21" t="s">
        <v>2276</v>
      </c>
      <c r="M92" s="21" t="s">
        <v>2276</v>
      </c>
      <c r="N92" s="21" t="s">
        <v>2276</v>
      </c>
      <c r="O92" s="21" t="s">
        <v>2276</v>
      </c>
      <c r="P92" s="21" t="s">
        <v>2276</v>
      </c>
      <c r="Q92" s="21" t="s">
        <v>2276</v>
      </c>
      <c r="R92" s="21" t="s">
        <v>2276</v>
      </c>
      <c r="S92" s="21" t="s">
        <v>2276</v>
      </c>
      <c r="T92" s="4" t="s">
        <v>1360</v>
      </c>
    </row>
    <row r="93" spans="1:20" ht="35.5" customHeight="1">
      <c r="A93" s="3" t="s">
        <v>1323</v>
      </c>
      <c r="B93" s="3" t="s">
        <v>70</v>
      </c>
      <c r="C93" s="3" t="s">
        <v>12</v>
      </c>
      <c r="D93" s="4" t="s">
        <v>396</v>
      </c>
      <c r="E93" s="4" t="s">
        <v>397</v>
      </c>
      <c r="F93" s="3" t="s">
        <v>2276</v>
      </c>
      <c r="G93" s="3" t="s">
        <v>2276</v>
      </c>
      <c r="H93" s="21" t="s">
        <v>2276</v>
      </c>
      <c r="I93" s="21">
        <v>4.0999999999999996</v>
      </c>
      <c r="J93" s="21" t="s">
        <v>2276</v>
      </c>
      <c r="K93" s="21"/>
      <c r="L93" s="21" t="s">
        <v>2276</v>
      </c>
      <c r="M93" s="21" t="s">
        <v>2276</v>
      </c>
      <c r="N93" s="21" t="s">
        <v>2276</v>
      </c>
      <c r="O93" s="21" t="s">
        <v>2276</v>
      </c>
      <c r="P93" s="21" t="s">
        <v>2276</v>
      </c>
      <c r="Q93" s="21" t="s">
        <v>2276</v>
      </c>
      <c r="R93" s="21" t="s">
        <v>2276</v>
      </c>
      <c r="S93" s="21" t="s">
        <v>2276</v>
      </c>
      <c r="T93" s="4" t="s">
        <v>1360</v>
      </c>
    </row>
    <row r="94" spans="1:20" ht="35.5" customHeight="1">
      <c r="A94" s="3" t="s">
        <v>1324</v>
      </c>
      <c r="B94" s="3" t="s">
        <v>70</v>
      </c>
      <c r="C94" s="3" t="s">
        <v>12</v>
      </c>
      <c r="D94" s="4" t="s">
        <v>396</v>
      </c>
      <c r="E94" s="4" t="s">
        <v>397</v>
      </c>
      <c r="F94" s="3" t="s">
        <v>2276</v>
      </c>
      <c r="G94" s="3" t="s">
        <v>2276</v>
      </c>
      <c r="H94" s="21" t="s">
        <v>2276</v>
      </c>
      <c r="I94" s="21">
        <v>9.31</v>
      </c>
      <c r="J94" s="21" t="s">
        <v>2276</v>
      </c>
      <c r="K94" s="21"/>
      <c r="L94" s="21" t="s">
        <v>2276</v>
      </c>
      <c r="M94" s="21" t="s">
        <v>2276</v>
      </c>
      <c r="N94" s="21" t="s">
        <v>2276</v>
      </c>
      <c r="O94" s="21" t="s">
        <v>2276</v>
      </c>
      <c r="P94" s="21" t="s">
        <v>2276</v>
      </c>
      <c r="Q94" s="21" t="s">
        <v>2276</v>
      </c>
      <c r="R94" s="21" t="s">
        <v>2276</v>
      </c>
      <c r="S94" s="21" t="s">
        <v>2276</v>
      </c>
      <c r="T94" s="4" t="s">
        <v>1360</v>
      </c>
    </row>
    <row r="95" spans="1:20" ht="35.5" customHeight="1">
      <c r="A95" s="3" t="s">
        <v>1325</v>
      </c>
      <c r="B95" s="3" t="s">
        <v>70</v>
      </c>
      <c r="C95" s="3" t="s">
        <v>12</v>
      </c>
      <c r="D95" s="4" t="s">
        <v>396</v>
      </c>
      <c r="E95" s="4" t="s">
        <v>397</v>
      </c>
      <c r="F95" s="3" t="s">
        <v>2276</v>
      </c>
      <c r="G95" s="3" t="s">
        <v>2276</v>
      </c>
      <c r="H95" s="21" t="s">
        <v>2276</v>
      </c>
      <c r="I95" s="21">
        <v>6.83</v>
      </c>
      <c r="J95" s="21" t="s">
        <v>2276</v>
      </c>
      <c r="K95" s="21"/>
      <c r="L95" s="21" t="s">
        <v>2276</v>
      </c>
      <c r="M95" s="21" t="s">
        <v>2276</v>
      </c>
      <c r="N95" s="21" t="s">
        <v>2276</v>
      </c>
      <c r="O95" s="21" t="s">
        <v>2276</v>
      </c>
      <c r="P95" s="21" t="s">
        <v>2276</v>
      </c>
      <c r="Q95" s="21" t="s">
        <v>2276</v>
      </c>
      <c r="R95" s="21" t="s">
        <v>2276</v>
      </c>
      <c r="S95" s="21" t="s">
        <v>2276</v>
      </c>
      <c r="T95" s="4" t="s">
        <v>1360</v>
      </c>
    </row>
    <row r="96" spans="1:20" ht="35.5" customHeight="1">
      <c r="A96" s="3" t="s">
        <v>1326</v>
      </c>
      <c r="B96" s="3" t="s">
        <v>70</v>
      </c>
      <c r="C96" s="3" t="s">
        <v>12</v>
      </c>
      <c r="D96" s="4" t="s">
        <v>396</v>
      </c>
      <c r="E96" s="4" t="s">
        <v>397</v>
      </c>
      <c r="F96" s="3" t="s">
        <v>2276</v>
      </c>
      <c r="G96" s="3" t="s">
        <v>2276</v>
      </c>
      <c r="H96" s="21" t="s">
        <v>2276</v>
      </c>
      <c r="I96" s="21">
        <v>9.48</v>
      </c>
      <c r="J96" s="21" t="s">
        <v>2276</v>
      </c>
      <c r="K96" s="21"/>
      <c r="L96" s="21" t="s">
        <v>2276</v>
      </c>
      <c r="M96" s="21" t="s">
        <v>2276</v>
      </c>
      <c r="N96" s="21" t="s">
        <v>2276</v>
      </c>
      <c r="O96" s="21" t="s">
        <v>2276</v>
      </c>
      <c r="P96" s="21" t="s">
        <v>2276</v>
      </c>
      <c r="Q96" s="21" t="s">
        <v>2276</v>
      </c>
      <c r="R96" s="21" t="s">
        <v>2276</v>
      </c>
      <c r="S96" s="21" t="s">
        <v>2276</v>
      </c>
      <c r="T96" s="4" t="s">
        <v>1360</v>
      </c>
    </row>
    <row r="97" spans="1:20" ht="35.5" customHeight="1">
      <c r="A97" s="3" t="s">
        <v>1361</v>
      </c>
      <c r="B97" s="3" t="s">
        <v>70</v>
      </c>
      <c r="C97" s="3" t="s">
        <v>12</v>
      </c>
      <c r="D97" s="4" t="s">
        <v>396</v>
      </c>
      <c r="E97" s="4" t="s">
        <v>397</v>
      </c>
      <c r="F97" s="3" t="s">
        <v>2276</v>
      </c>
      <c r="G97" s="3" t="s">
        <v>2276</v>
      </c>
      <c r="H97" s="21" t="s">
        <v>2276</v>
      </c>
      <c r="I97" s="21">
        <v>7.72</v>
      </c>
      <c r="J97" s="21" t="s">
        <v>2276</v>
      </c>
      <c r="K97" s="21"/>
      <c r="L97" s="21" t="s">
        <v>2276</v>
      </c>
      <c r="M97" s="21" t="s">
        <v>2276</v>
      </c>
      <c r="N97" s="21" t="s">
        <v>2276</v>
      </c>
      <c r="O97" s="21" t="s">
        <v>2276</v>
      </c>
      <c r="P97" s="21" t="s">
        <v>2276</v>
      </c>
      <c r="Q97" s="21" t="s">
        <v>2276</v>
      </c>
      <c r="R97" s="21" t="s">
        <v>2276</v>
      </c>
      <c r="S97" s="21" t="s">
        <v>2276</v>
      </c>
      <c r="T97" s="4" t="s">
        <v>1360</v>
      </c>
    </row>
    <row r="98" spans="1:20" ht="31" customHeight="1">
      <c r="A98" s="3" t="s">
        <v>112</v>
      </c>
      <c r="B98" s="3"/>
      <c r="C98" s="3" t="s">
        <v>2645</v>
      </c>
      <c r="D98" s="3" t="s">
        <v>84</v>
      </c>
      <c r="E98" s="3" t="s">
        <v>2276</v>
      </c>
      <c r="F98" s="3" t="s">
        <v>2276</v>
      </c>
      <c r="G98" s="3" t="s">
        <v>2276</v>
      </c>
      <c r="H98" s="21" t="s">
        <v>2276</v>
      </c>
      <c r="I98" s="21" t="s">
        <v>2276</v>
      </c>
      <c r="J98" s="21" t="s">
        <v>2276</v>
      </c>
      <c r="K98" s="21"/>
      <c r="L98" s="21" t="s">
        <v>2276</v>
      </c>
      <c r="M98" s="21" t="s">
        <v>2276</v>
      </c>
      <c r="N98" s="21" t="s">
        <v>2276</v>
      </c>
      <c r="O98" s="21" t="s">
        <v>2276</v>
      </c>
      <c r="P98" s="21" t="s">
        <v>2276</v>
      </c>
      <c r="Q98" s="21" t="s">
        <v>2276</v>
      </c>
      <c r="R98" s="21" t="s">
        <v>2276</v>
      </c>
      <c r="S98" s="21" t="s">
        <v>2276</v>
      </c>
      <c r="T98" s="4" t="s">
        <v>1365</v>
      </c>
    </row>
    <row r="99" spans="1:20" ht="51" customHeight="1">
      <c r="A99" s="3" t="s">
        <v>123</v>
      </c>
      <c r="B99" s="3" t="s">
        <v>69</v>
      </c>
      <c r="C99" s="3" t="s">
        <v>395</v>
      </c>
      <c r="D99" s="3" t="s">
        <v>130</v>
      </c>
      <c r="E99" s="3" t="s">
        <v>2276</v>
      </c>
      <c r="F99" s="3" t="s">
        <v>2276</v>
      </c>
      <c r="G99" s="3" t="s">
        <v>2276</v>
      </c>
      <c r="H99" s="21" t="s">
        <v>2276</v>
      </c>
      <c r="I99" s="21">
        <v>2</v>
      </c>
      <c r="J99" s="21" t="s">
        <v>2276</v>
      </c>
      <c r="K99" s="21"/>
      <c r="L99" s="21" t="s">
        <v>2276</v>
      </c>
      <c r="M99" s="21" t="s">
        <v>2276</v>
      </c>
      <c r="N99" s="21" t="s">
        <v>2276</v>
      </c>
      <c r="O99" s="21" t="s">
        <v>2276</v>
      </c>
      <c r="P99" s="21" t="s">
        <v>2276</v>
      </c>
      <c r="Q99" s="21" t="s">
        <v>2276</v>
      </c>
      <c r="R99" s="21" t="s">
        <v>2276</v>
      </c>
      <c r="S99" s="21" t="s">
        <v>2276</v>
      </c>
      <c r="T99" s="4" t="s">
        <v>129</v>
      </c>
    </row>
    <row r="100" spans="1:20" ht="46" customHeight="1">
      <c r="A100" s="11" t="s">
        <v>133</v>
      </c>
      <c r="B100" s="11" t="s">
        <v>1197</v>
      </c>
      <c r="C100" s="11" t="s">
        <v>12</v>
      </c>
      <c r="D100" s="19" t="s">
        <v>137</v>
      </c>
      <c r="E100" s="11" t="s">
        <v>130</v>
      </c>
      <c r="F100" s="11" t="s">
        <v>2276</v>
      </c>
      <c r="G100" s="11" t="s">
        <v>2276</v>
      </c>
      <c r="H100" s="21" t="s">
        <v>2276</v>
      </c>
      <c r="I100" s="21" t="s">
        <v>2276</v>
      </c>
      <c r="J100" s="21" t="s">
        <v>2276</v>
      </c>
      <c r="K100" s="21"/>
      <c r="L100" s="21" t="s">
        <v>2276</v>
      </c>
      <c r="M100" s="21" t="s">
        <v>2276</v>
      </c>
      <c r="N100" s="21" t="s">
        <v>2276</v>
      </c>
      <c r="O100" s="21" t="s">
        <v>2276</v>
      </c>
      <c r="P100" s="21" t="s">
        <v>2276</v>
      </c>
      <c r="Q100" s="21" t="s">
        <v>2276</v>
      </c>
      <c r="R100" s="21" t="s">
        <v>2276</v>
      </c>
      <c r="S100" s="21" t="s">
        <v>2276</v>
      </c>
      <c r="T100" s="3"/>
    </row>
    <row r="101" spans="1:20" ht="52" customHeight="1">
      <c r="A101" s="3" t="s">
        <v>136</v>
      </c>
      <c r="B101" s="3" t="s">
        <v>70</v>
      </c>
      <c r="C101" s="3" t="s">
        <v>12</v>
      </c>
      <c r="D101" s="3" t="s">
        <v>45</v>
      </c>
      <c r="E101" s="4" t="s">
        <v>397</v>
      </c>
      <c r="F101" s="4" t="s">
        <v>2276</v>
      </c>
      <c r="G101" s="4" t="s">
        <v>2276</v>
      </c>
      <c r="H101" s="21" t="s">
        <v>2276</v>
      </c>
      <c r="I101" s="21" t="s">
        <v>2276</v>
      </c>
      <c r="J101" s="21" t="s">
        <v>2276</v>
      </c>
      <c r="K101" s="21"/>
      <c r="L101" s="21" t="s">
        <v>2276</v>
      </c>
      <c r="M101" s="21" t="s">
        <v>2276</v>
      </c>
      <c r="N101" s="21" t="s">
        <v>2276</v>
      </c>
      <c r="O101" s="21" t="s">
        <v>2276</v>
      </c>
      <c r="P101" s="21" t="s">
        <v>2276</v>
      </c>
      <c r="Q101" s="21" t="s">
        <v>2276</v>
      </c>
      <c r="R101" s="21" t="s">
        <v>2276</v>
      </c>
      <c r="S101" s="21" t="s">
        <v>2276</v>
      </c>
      <c r="T101" s="4" t="s">
        <v>141</v>
      </c>
    </row>
    <row r="102" spans="1:20" ht="52" customHeight="1">
      <c r="A102" s="11" t="s">
        <v>145</v>
      </c>
      <c r="B102" s="11"/>
      <c r="C102" s="11" t="s">
        <v>395</v>
      </c>
      <c r="D102" s="11" t="s">
        <v>116</v>
      </c>
      <c r="E102" s="19" t="s">
        <v>130</v>
      </c>
      <c r="F102" s="19" t="s">
        <v>863</v>
      </c>
      <c r="G102" s="19" t="s">
        <v>2276</v>
      </c>
      <c r="H102" s="77" t="s">
        <v>2276</v>
      </c>
      <c r="I102" s="77" t="s">
        <v>2276</v>
      </c>
      <c r="J102" s="77" t="s">
        <v>2276</v>
      </c>
      <c r="K102" s="77" t="s">
        <v>534</v>
      </c>
      <c r="L102" s="77" t="s">
        <v>2276</v>
      </c>
      <c r="M102" s="77" t="s">
        <v>2276</v>
      </c>
      <c r="N102" s="77" t="s">
        <v>2276</v>
      </c>
      <c r="O102" s="77" t="s">
        <v>2276</v>
      </c>
      <c r="P102" s="77" t="s">
        <v>2276</v>
      </c>
      <c r="Q102" s="77" t="s">
        <v>2276</v>
      </c>
      <c r="R102" s="77" t="s">
        <v>2276</v>
      </c>
      <c r="S102" s="77" t="s">
        <v>2276</v>
      </c>
      <c r="T102" s="19"/>
    </row>
    <row r="103" spans="1:20" ht="95" customHeight="1">
      <c r="A103" s="3" t="s">
        <v>150</v>
      </c>
      <c r="B103" s="28" t="s">
        <v>32</v>
      </c>
      <c r="C103" s="3" t="s">
        <v>12</v>
      </c>
      <c r="D103" s="29" t="s">
        <v>45</v>
      </c>
      <c r="E103" s="28" t="s">
        <v>130</v>
      </c>
      <c r="F103" s="29" t="s">
        <v>396</v>
      </c>
      <c r="G103" s="28" t="s">
        <v>2276</v>
      </c>
      <c r="H103" s="21" t="s">
        <v>2276</v>
      </c>
      <c r="I103" s="21" t="s">
        <v>2276</v>
      </c>
      <c r="J103" s="21" t="s">
        <v>2276</v>
      </c>
      <c r="K103" s="21"/>
      <c r="L103" s="21" t="s">
        <v>2276</v>
      </c>
      <c r="M103" s="21" t="s">
        <v>2276</v>
      </c>
      <c r="N103" s="21" t="s">
        <v>2276</v>
      </c>
      <c r="O103" s="21">
        <v>9.1750000000000007</v>
      </c>
      <c r="P103" s="21">
        <v>1.27</v>
      </c>
      <c r="Q103" s="21">
        <v>4.7300000000000004</v>
      </c>
      <c r="R103" s="21">
        <v>83.5</v>
      </c>
      <c r="S103" s="21">
        <v>0.06</v>
      </c>
      <c r="T103" s="4" t="s">
        <v>1386</v>
      </c>
    </row>
    <row r="104" spans="1:20" ht="67.5" customHeight="1">
      <c r="A104" s="11" t="s">
        <v>162</v>
      </c>
      <c r="B104" s="3" t="s">
        <v>70</v>
      </c>
      <c r="C104" s="3" t="s">
        <v>2645</v>
      </c>
      <c r="D104" s="3" t="s">
        <v>84</v>
      </c>
      <c r="E104" s="29" t="s">
        <v>45</v>
      </c>
      <c r="F104" s="4" t="s">
        <v>396</v>
      </c>
      <c r="G104" s="3" t="s">
        <v>2276</v>
      </c>
      <c r="H104" s="21" t="s">
        <v>2276</v>
      </c>
      <c r="I104" s="21">
        <v>1504</v>
      </c>
      <c r="J104" s="21" t="s">
        <v>2276</v>
      </c>
      <c r="K104" s="21"/>
      <c r="L104" s="21" t="s">
        <v>2276</v>
      </c>
      <c r="M104" s="21" t="s">
        <v>2276</v>
      </c>
      <c r="N104" s="21" t="s">
        <v>2276</v>
      </c>
      <c r="O104" s="21" t="s">
        <v>2276</v>
      </c>
      <c r="P104" s="21" t="s">
        <v>2276</v>
      </c>
      <c r="Q104" s="21" t="s">
        <v>2276</v>
      </c>
      <c r="R104" s="21" t="s">
        <v>2276</v>
      </c>
      <c r="S104" s="21">
        <v>4.68</v>
      </c>
      <c r="T104" s="4" t="s">
        <v>1410</v>
      </c>
    </row>
    <row r="105" spans="1:20" ht="70" customHeight="1">
      <c r="A105" s="11" t="s">
        <v>163</v>
      </c>
      <c r="B105" s="3" t="s">
        <v>70</v>
      </c>
      <c r="C105" s="3" t="s">
        <v>12</v>
      </c>
      <c r="D105" s="29" t="s">
        <v>45</v>
      </c>
      <c r="E105" s="3" t="s">
        <v>84</v>
      </c>
      <c r="F105" s="4" t="s">
        <v>396</v>
      </c>
      <c r="G105" s="3" t="s">
        <v>2276</v>
      </c>
      <c r="H105" s="21" t="s">
        <v>2276</v>
      </c>
      <c r="I105" s="21">
        <v>483</v>
      </c>
      <c r="J105" s="21" t="s">
        <v>2276</v>
      </c>
      <c r="K105" s="21"/>
      <c r="L105" s="21" t="s">
        <v>2276</v>
      </c>
      <c r="M105" s="21" t="s">
        <v>2276</v>
      </c>
      <c r="N105" s="21" t="s">
        <v>2276</v>
      </c>
      <c r="O105" s="21" t="s">
        <v>2276</v>
      </c>
      <c r="P105" s="21" t="s">
        <v>2276</v>
      </c>
      <c r="Q105" s="21" t="s">
        <v>2276</v>
      </c>
      <c r="R105" s="21" t="s">
        <v>2276</v>
      </c>
      <c r="S105" s="21">
        <v>5.72</v>
      </c>
      <c r="T105" s="4" t="s">
        <v>1411</v>
      </c>
    </row>
    <row r="106" spans="1:20" ht="44.5" customHeight="1">
      <c r="A106" s="11" t="s">
        <v>174</v>
      </c>
      <c r="B106" s="3" t="s">
        <v>69</v>
      </c>
      <c r="C106" s="11" t="s">
        <v>12</v>
      </c>
      <c r="D106" s="4" t="s">
        <v>397</v>
      </c>
      <c r="E106" s="30" t="s">
        <v>2276</v>
      </c>
      <c r="F106" s="30" t="s">
        <v>2276</v>
      </c>
      <c r="G106" s="30" t="s">
        <v>2276</v>
      </c>
      <c r="H106" s="21" t="s">
        <v>2276</v>
      </c>
      <c r="I106" s="21" t="s">
        <v>2276</v>
      </c>
      <c r="J106" s="21" t="s">
        <v>2276</v>
      </c>
      <c r="K106" s="21"/>
      <c r="L106" s="21" t="s">
        <v>2276</v>
      </c>
      <c r="M106" s="21" t="s">
        <v>2276</v>
      </c>
      <c r="N106" s="21" t="s">
        <v>2276</v>
      </c>
      <c r="O106" s="21" t="s">
        <v>2276</v>
      </c>
      <c r="P106" s="21" t="s">
        <v>2276</v>
      </c>
      <c r="Q106" s="21" t="s">
        <v>2276</v>
      </c>
      <c r="R106" s="21" t="s">
        <v>2276</v>
      </c>
      <c r="S106" s="21" t="s">
        <v>2276</v>
      </c>
      <c r="T106" s="4" t="s">
        <v>190</v>
      </c>
    </row>
    <row r="107" spans="1:20" ht="34.5" customHeight="1">
      <c r="A107" s="11" t="s">
        <v>175</v>
      </c>
      <c r="B107" s="3" t="s">
        <v>69</v>
      </c>
      <c r="C107" s="11" t="s">
        <v>395</v>
      </c>
      <c r="D107" s="30" t="s">
        <v>130</v>
      </c>
      <c r="E107" s="11" t="s">
        <v>2276</v>
      </c>
      <c r="F107" s="11" t="s">
        <v>2276</v>
      </c>
      <c r="G107" s="11" t="s">
        <v>2276</v>
      </c>
      <c r="H107" s="21" t="s">
        <v>2276</v>
      </c>
      <c r="I107" s="21" t="s">
        <v>2276</v>
      </c>
      <c r="J107" s="21" t="s">
        <v>2276</v>
      </c>
      <c r="K107" s="21"/>
      <c r="L107" s="21" t="s">
        <v>2276</v>
      </c>
      <c r="M107" s="21" t="s">
        <v>2276</v>
      </c>
      <c r="N107" s="21" t="s">
        <v>2276</v>
      </c>
      <c r="O107" s="21" t="s">
        <v>2276</v>
      </c>
      <c r="P107" s="21" t="s">
        <v>2276</v>
      </c>
      <c r="Q107" s="21" t="s">
        <v>2276</v>
      </c>
      <c r="R107" s="21" t="s">
        <v>2276</v>
      </c>
      <c r="S107" s="21" t="s">
        <v>2276</v>
      </c>
      <c r="T107" s="4" t="s">
        <v>184</v>
      </c>
    </row>
    <row r="108" spans="1:20" ht="32" customHeight="1">
      <c r="A108" s="11" t="s">
        <v>176</v>
      </c>
      <c r="B108" s="3" t="s">
        <v>32</v>
      </c>
      <c r="C108" s="11" t="s">
        <v>395</v>
      </c>
      <c r="D108" s="11" t="s">
        <v>130</v>
      </c>
      <c r="E108" s="3" t="s">
        <v>2276</v>
      </c>
      <c r="F108" s="3" t="s">
        <v>2276</v>
      </c>
      <c r="G108" s="3" t="s">
        <v>2276</v>
      </c>
      <c r="H108" s="21" t="s">
        <v>2276</v>
      </c>
      <c r="I108" s="21" t="s">
        <v>2276</v>
      </c>
      <c r="J108" s="21" t="s">
        <v>2276</v>
      </c>
      <c r="K108" s="21"/>
      <c r="L108" s="21" t="s">
        <v>2276</v>
      </c>
      <c r="M108" s="21" t="s">
        <v>2276</v>
      </c>
      <c r="N108" s="21" t="s">
        <v>2276</v>
      </c>
      <c r="O108" s="21" t="s">
        <v>2276</v>
      </c>
      <c r="P108" s="21" t="s">
        <v>2276</v>
      </c>
      <c r="Q108" s="21" t="s">
        <v>2276</v>
      </c>
      <c r="R108" s="21" t="s">
        <v>2276</v>
      </c>
      <c r="S108" s="21" t="s">
        <v>2276</v>
      </c>
      <c r="T108" s="4" t="s">
        <v>184</v>
      </c>
    </row>
    <row r="109" spans="1:20" ht="71" customHeight="1">
      <c r="A109" s="11" t="s">
        <v>373</v>
      </c>
      <c r="B109" s="11" t="s">
        <v>69</v>
      </c>
      <c r="C109" s="11" t="s">
        <v>12</v>
      </c>
      <c r="D109" s="4" t="s">
        <v>397</v>
      </c>
      <c r="E109" s="11" t="s">
        <v>45</v>
      </c>
      <c r="F109" s="4" t="s">
        <v>2276</v>
      </c>
      <c r="G109" s="4" t="s">
        <v>2276</v>
      </c>
      <c r="H109" s="21" t="s">
        <v>2276</v>
      </c>
      <c r="I109" s="21">
        <v>44</v>
      </c>
      <c r="J109" s="21" t="s">
        <v>2276</v>
      </c>
      <c r="K109" s="21"/>
      <c r="L109" s="21" t="s">
        <v>2276</v>
      </c>
      <c r="M109" s="21" t="s">
        <v>2276</v>
      </c>
      <c r="N109" s="21" t="s">
        <v>2276</v>
      </c>
      <c r="O109" s="21">
        <v>20</v>
      </c>
      <c r="P109" s="21">
        <v>9</v>
      </c>
      <c r="Q109" s="21">
        <v>20</v>
      </c>
      <c r="R109" s="21">
        <v>48</v>
      </c>
      <c r="S109" s="21" t="s">
        <v>2276</v>
      </c>
      <c r="T109" s="4" t="s">
        <v>377</v>
      </c>
    </row>
    <row r="110" spans="1:20" ht="63" customHeight="1">
      <c r="A110" s="11" t="s">
        <v>382</v>
      </c>
      <c r="B110" s="11" t="s">
        <v>69</v>
      </c>
      <c r="C110" s="11" t="s">
        <v>12</v>
      </c>
      <c r="D110" s="4" t="s">
        <v>397</v>
      </c>
      <c r="E110" s="11" t="s">
        <v>130</v>
      </c>
      <c r="F110" s="3" t="s">
        <v>2276</v>
      </c>
      <c r="G110" s="3" t="s">
        <v>2276</v>
      </c>
      <c r="H110" s="21" t="s">
        <v>2276</v>
      </c>
      <c r="I110" s="21" t="s">
        <v>2276</v>
      </c>
      <c r="J110" s="21" t="s">
        <v>2276</v>
      </c>
      <c r="K110" s="21"/>
      <c r="L110" s="21" t="s">
        <v>2276</v>
      </c>
      <c r="M110" s="21" t="s">
        <v>2276</v>
      </c>
      <c r="N110" s="21" t="s">
        <v>2276</v>
      </c>
      <c r="O110" s="21" t="s">
        <v>2276</v>
      </c>
      <c r="P110" s="21">
        <v>43.571428570000002</v>
      </c>
      <c r="Q110" s="21">
        <v>5.4285714</v>
      </c>
      <c r="R110" s="21">
        <v>51</v>
      </c>
      <c r="S110" s="21">
        <v>1.35</v>
      </c>
      <c r="T110" s="4" t="s">
        <v>1460</v>
      </c>
    </row>
    <row r="111" spans="1:20" ht="61" customHeight="1">
      <c r="A111" s="11" t="s">
        <v>383</v>
      </c>
      <c r="B111" s="11" t="s">
        <v>69</v>
      </c>
      <c r="C111" s="11" t="s">
        <v>12</v>
      </c>
      <c r="D111" s="4" t="s">
        <v>397</v>
      </c>
      <c r="E111" s="11" t="s">
        <v>130</v>
      </c>
      <c r="F111" s="3" t="s">
        <v>2276</v>
      </c>
      <c r="G111" s="3" t="s">
        <v>2276</v>
      </c>
      <c r="H111" s="21" t="s">
        <v>2276</v>
      </c>
      <c r="I111" s="21" t="s">
        <v>2276</v>
      </c>
      <c r="J111" s="21" t="s">
        <v>2276</v>
      </c>
      <c r="K111" s="21"/>
      <c r="L111" s="21" t="s">
        <v>2276</v>
      </c>
      <c r="M111" s="21" t="s">
        <v>2276</v>
      </c>
      <c r="N111" s="21" t="s">
        <v>2276</v>
      </c>
      <c r="O111" s="21" t="s">
        <v>2276</v>
      </c>
      <c r="P111" s="21">
        <v>50.375</v>
      </c>
      <c r="Q111" s="21">
        <v>8.625</v>
      </c>
      <c r="R111" s="21">
        <v>41</v>
      </c>
      <c r="S111" s="21">
        <v>1.77</v>
      </c>
      <c r="T111" s="4" t="s">
        <v>1461</v>
      </c>
    </row>
    <row r="112" spans="1:20" ht="64.5" customHeight="1">
      <c r="A112" s="11" t="s">
        <v>388</v>
      </c>
      <c r="B112" s="19" t="s">
        <v>1197</v>
      </c>
      <c r="C112" s="11" t="s">
        <v>12</v>
      </c>
      <c r="D112" s="4" t="s">
        <v>397</v>
      </c>
      <c r="E112" s="11" t="s">
        <v>130</v>
      </c>
      <c r="F112" s="3" t="s">
        <v>2276</v>
      </c>
      <c r="G112" s="3" t="s">
        <v>2276</v>
      </c>
      <c r="H112" s="21" t="s">
        <v>2276</v>
      </c>
      <c r="I112" s="21">
        <v>1.153</v>
      </c>
      <c r="J112" s="21">
        <v>0.48599999999999999</v>
      </c>
      <c r="K112" s="21"/>
      <c r="L112" s="21" t="s">
        <v>2276</v>
      </c>
      <c r="M112" s="21" t="s">
        <v>2276</v>
      </c>
      <c r="N112" s="21" t="s">
        <v>2276</v>
      </c>
      <c r="O112" s="21" t="s">
        <v>2276</v>
      </c>
      <c r="P112" s="21">
        <v>50.388888889999997</v>
      </c>
      <c r="Q112" s="21">
        <v>6.6111110999999996</v>
      </c>
      <c r="R112" s="21">
        <v>43</v>
      </c>
      <c r="S112" s="21">
        <v>1.35</v>
      </c>
      <c r="T112" s="4" t="s">
        <v>1462</v>
      </c>
    </row>
    <row r="113" spans="1:20" ht="57" customHeight="1">
      <c r="A113" s="11" t="s">
        <v>389</v>
      </c>
      <c r="B113" s="19" t="s">
        <v>2258</v>
      </c>
      <c r="C113" s="11" t="s">
        <v>12</v>
      </c>
      <c r="D113" s="4" t="s">
        <v>397</v>
      </c>
      <c r="E113" s="11" t="s">
        <v>130</v>
      </c>
      <c r="F113" s="3" t="s">
        <v>45</v>
      </c>
      <c r="G113" s="3" t="s">
        <v>2276</v>
      </c>
      <c r="H113" s="21" t="s">
        <v>2276</v>
      </c>
      <c r="I113" s="21">
        <v>1.41</v>
      </c>
      <c r="J113" s="21">
        <v>0.28799999999999998</v>
      </c>
      <c r="K113" s="21"/>
      <c r="L113" s="21" t="s">
        <v>2276</v>
      </c>
      <c r="M113" s="21" t="s">
        <v>2276</v>
      </c>
      <c r="N113" s="21" t="s">
        <v>2276</v>
      </c>
      <c r="O113" s="21" t="s">
        <v>2276</v>
      </c>
      <c r="P113" s="21">
        <v>69</v>
      </c>
      <c r="Q113" s="21">
        <v>6</v>
      </c>
      <c r="R113" s="21">
        <v>25</v>
      </c>
      <c r="S113" s="21">
        <v>1.77</v>
      </c>
      <c r="T113" s="4" t="s">
        <v>1463</v>
      </c>
    </row>
    <row r="114" spans="1:20" ht="77.5" customHeight="1">
      <c r="A114" s="11" t="s">
        <v>416</v>
      </c>
      <c r="B114" s="3" t="s">
        <v>2276</v>
      </c>
      <c r="C114" s="11" t="s">
        <v>395</v>
      </c>
      <c r="D114" s="11" t="s">
        <v>130</v>
      </c>
      <c r="E114" s="4" t="s">
        <v>397</v>
      </c>
      <c r="F114" s="3" t="s">
        <v>116</v>
      </c>
      <c r="G114" s="3" t="s">
        <v>2276</v>
      </c>
      <c r="H114" s="21">
        <v>0</v>
      </c>
      <c r="I114" s="21">
        <v>4.25</v>
      </c>
      <c r="J114" s="21" t="s">
        <v>2276</v>
      </c>
      <c r="K114" s="21"/>
      <c r="L114" s="21">
        <v>3.306748E-3</v>
      </c>
      <c r="M114" s="21" t="s">
        <v>2276</v>
      </c>
      <c r="N114" s="21" t="s">
        <v>2276</v>
      </c>
      <c r="O114" s="21" t="s">
        <v>2276</v>
      </c>
      <c r="P114" s="21" t="s">
        <v>2276</v>
      </c>
      <c r="Q114" s="21" t="s">
        <v>2276</v>
      </c>
      <c r="R114" s="21" t="s">
        <v>2276</v>
      </c>
      <c r="S114" s="21" t="s">
        <v>2276</v>
      </c>
      <c r="T114" s="4" t="s">
        <v>1474</v>
      </c>
    </row>
    <row r="115" spans="1:20" ht="114.5" customHeight="1">
      <c r="A115" s="3" t="s">
        <v>420</v>
      </c>
      <c r="B115" s="3" t="s">
        <v>2276</v>
      </c>
      <c r="C115" s="3" t="s">
        <v>395</v>
      </c>
      <c r="D115" s="3" t="s">
        <v>130</v>
      </c>
      <c r="E115" s="3" t="s">
        <v>2276</v>
      </c>
      <c r="F115" s="3" t="s">
        <v>2276</v>
      </c>
      <c r="G115" s="3" t="s">
        <v>2276</v>
      </c>
      <c r="H115" s="21" t="s">
        <v>2276</v>
      </c>
      <c r="I115" s="21" t="s">
        <v>2276</v>
      </c>
      <c r="J115" s="88">
        <v>0.94299999999999995</v>
      </c>
      <c r="K115" s="88"/>
      <c r="L115" s="21" t="s">
        <v>2276</v>
      </c>
      <c r="M115" s="21" t="s">
        <v>2276</v>
      </c>
      <c r="N115" s="21" t="s">
        <v>2276</v>
      </c>
      <c r="O115" s="21" t="s">
        <v>2276</v>
      </c>
      <c r="P115" s="21">
        <v>3.2094637600000002</v>
      </c>
      <c r="Q115" s="21">
        <v>38.513565100000001</v>
      </c>
      <c r="R115" s="21">
        <v>58.276969999999999</v>
      </c>
      <c r="S115" s="21" t="s">
        <v>2276</v>
      </c>
      <c r="T115" s="4" t="s">
        <v>1476</v>
      </c>
    </row>
    <row r="116" spans="1:20" ht="120.5" customHeight="1">
      <c r="A116" s="3" t="s">
        <v>427</v>
      </c>
      <c r="B116" s="3" t="s">
        <v>2276</v>
      </c>
      <c r="C116" s="3" t="s">
        <v>395</v>
      </c>
      <c r="D116" s="3" t="s">
        <v>130</v>
      </c>
      <c r="E116" s="3" t="s">
        <v>2276</v>
      </c>
      <c r="F116" s="3" t="s">
        <v>2276</v>
      </c>
      <c r="G116" s="3" t="s">
        <v>2276</v>
      </c>
      <c r="H116" s="21" t="s">
        <v>2276</v>
      </c>
      <c r="I116" s="21" t="s">
        <v>2276</v>
      </c>
      <c r="J116" s="88">
        <v>1.1000000000000001</v>
      </c>
      <c r="K116" s="88"/>
      <c r="L116" s="21" t="s">
        <v>2276</v>
      </c>
      <c r="M116" s="21" t="s">
        <v>2276</v>
      </c>
      <c r="N116" s="21" t="s">
        <v>2276</v>
      </c>
      <c r="O116" s="21" t="s">
        <v>2276</v>
      </c>
      <c r="P116" s="21" t="s">
        <v>2276</v>
      </c>
      <c r="Q116" s="21" t="s">
        <v>2276</v>
      </c>
      <c r="R116" s="21" t="s">
        <v>2276</v>
      </c>
      <c r="S116" s="21" t="s">
        <v>2276</v>
      </c>
      <c r="T116" s="4" t="s">
        <v>1477</v>
      </c>
    </row>
    <row r="117" spans="1:20" ht="67.5" customHeight="1">
      <c r="A117" s="11" t="s">
        <v>430</v>
      </c>
      <c r="B117" s="3" t="s">
        <v>2276</v>
      </c>
      <c r="C117" s="3" t="s">
        <v>395</v>
      </c>
      <c r="D117" s="3" t="s">
        <v>130</v>
      </c>
      <c r="E117" s="3" t="s">
        <v>2276</v>
      </c>
      <c r="F117" s="3" t="s">
        <v>2276</v>
      </c>
      <c r="G117" s="3" t="s">
        <v>2276</v>
      </c>
      <c r="H117" s="21" t="s">
        <v>2276</v>
      </c>
      <c r="I117" s="21" t="s">
        <v>2276</v>
      </c>
      <c r="J117" s="21" t="s">
        <v>2276</v>
      </c>
      <c r="K117" s="21"/>
      <c r="L117" s="21" t="s">
        <v>2276</v>
      </c>
      <c r="M117" s="21" t="s">
        <v>2276</v>
      </c>
      <c r="N117" s="21" t="s">
        <v>2276</v>
      </c>
      <c r="O117" s="21" t="s">
        <v>2276</v>
      </c>
      <c r="P117" s="21" t="s">
        <v>2276</v>
      </c>
      <c r="Q117" s="21" t="s">
        <v>2276</v>
      </c>
      <c r="R117" s="21" t="s">
        <v>2276</v>
      </c>
      <c r="S117" s="21" t="s">
        <v>2276</v>
      </c>
      <c r="T117" s="3"/>
    </row>
    <row r="118" spans="1:20" ht="63.5" customHeight="1">
      <c r="A118" s="11" t="s">
        <v>438</v>
      </c>
      <c r="B118" s="4" t="s">
        <v>1197</v>
      </c>
      <c r="C118" s="11" t="s">
        <v>12</v>
      </c>
      <c r="D118" s="3" t="s">
        <v>130</v>
      </c>
      <c r="E118" s="4" t="s">
        <v>397</v>
      </c>
      <c r="F118" s="3" t="s">
        <v>2276</v>
      </c>
      <c r="G118" s="3" t="s">
        <v>2276</v>
      </c>
      <c r="H118" s="21" t="s">
        <v>2276</v>
      </c>
      <c r="I118" s="21">
        <v>4.8600000000000003</v>
      </c>
      <c r="J118" s="21" t="s">
        <v>2276</v>
      </c>
      <c r="K118" s="21"/>
      <c r="L118" s="21" t="s">
        <v>2276</v>
      </c>
      <c r="M118" s="21" t="s">
        <v>2276</v>
      </c>
      <c r="N118" s="21" t="s">
        <v>2276</v>
      </c>
      <c r="O118" s="21" t="s">
        <v>2276</v>
      </c>
      <c r="P118" s="21" t="s">
        <v>2276</v>
      </c>
      <c r="Q118" s="21" t="s">
        <v>2276</v>
      </c>
      <c r="R118" s="21" t="s">
        <v>2276</v>
      </c>
      <c r="S118" s="21" t="s">
        <v>2276</v>
      </c>
      <c r="T118" s="19" t="s">
        <v>1482</v>
      </c>
    </row>
    <row r="119" spans="1:20" ht="98.5" customHeight="1">
      <c r="A119" s="11" t="s">
        <v>446</v>
      </c>
      <c r="B119" s="3" t="s">
        <v>69</v>
      </c>
      <c r="C119" s="11" t="s">
        <v>12</v>
      </c>
      <c r="D119" s="3" t="s">
        <v>130</v>
      </c>
      <c r="E119" s="4" t="s">
        <v>396</v>
      </c>
      <c r="F119" s="3" t="s">
        <v>45</v>
      </c>
      <c r="G119" s="3" t="s">
        <v>2276</v>
      </c>
      <c r="H119" s="21" t="s">
        <v>2276</v>
      </c>
      <c r="I119" s="21" t="s">
        <v>2276</v>
      </c>
      <c r="J119" s="21" t="s">
        <v>2276</v>
      </c>
      <c r="K119" s="21"/>
      <c r="L119" s="21" t="s">
        <v>2276</v>
      </c>
      <c r="M119" s="21" t="s">
        <v>2276</v>
      </c>
      <c r="N119" s="21" t="s">
        <v>2276</v>
      </c>
      <c r="O119" s="21" t="s">
        <v>2276</v>
      </c>
      <c r="P119" s="21" t="s">
        <v>2276</v>
      </c>
      <c r="Q119" s="21" t="s">
        <v>2276</v>
      </c>
      <c r="R119" s="21" t="s">
        <v>2276</v>
      </c>
      <c r="S119" s="21" t="s">
        <v>2276</v>
      </c>
      <c r="T119" s="4" t="s">
        <v>453</v>
      </c>
    </row>
    <row r="120" spans="1:20" ht="88.5" customHeight="1">
      <c r="A120" s="3" t="s">
        <v>454</v>
      </c>
      <c r="B120" s="3" t="s">
        <v>2276</v>
      </c>
      <c r="C120" s="3" t="s">
        <v>12</v>
      </c>
      <c r="D120" s="4" t="s">
        <v>396</v>
      </c>
      <c r="E120" s="4" t="s">
        <v>2276</v>
      </c>
      <c r="F120" s="3" t="s">
        <v>2276</v>
      </c>
      <c r="G120" s="3" t="s">
        <v>2276</v>
      </c>
      <c r="H120" s="21" t="s">
        <v>2276</v>
      </c>
      <c r="I120" s="21" t="s">
        <v>2276</v>
      </c>
      <c r="J120" s="21" t="s">
        <v>2276</v>
      </c>
      <c r="K120" s="21"/>
      <c r="L120" s="21" t="s">
        <v>2276</v>
      </c>
      <c r="M120" s="21" t="s">
        <v>2276</v>
      </c>
      <c r="N120" s="21" t="s">
        <v>2276</v>
      </c>
      <c r="O120" s="21" t="s">
        <v>2276</v>
      </c>
      <c r="P120" s="21" t="s">
        <v>2276</v>
      </c>
      <c r="Q120" s="21" t="s">
        <v>2276</v>
      </c>
      <c r="R120" s="21" t="s">
        <v>2276</v>
      </c>
      <c r="S120" s="21" t="s">
        <v>2276</v>
      </c>
      <c r="T120" s="4" t="s">
        <v>460</v>
      </c>
    </row>
    <row r="121" spans="1:20" ht="82" customHeight="1">
      <c r="A121" s="3" t="s">
        <v>455</v>
      </c>
      <c r="B121" s="3" t="s">
        <v>2276</v>
      </c>
      <c r="C121" s="3" t="s">
        <v>12</v>
      </c>
      <c r="D121" s="4" t="s">
        <v>396</v>
      </c>
      <c r="E121" s="3" t="s">
        <v>130</v>
      </c>
      <c r="F121" s="3" t="s">
        <v>2276</v>
      </c>
      <c r="G121" s="3" t="s">
        <v>2276</v>
      </c>
      <c r="H121" s="21" t="s">
        <v>2276</v>
      </c>
      <c r="I121" s="21" t="s">
        <v>2276</v>
      </c>
      <c r="J121" s="21" t="s">
        <v>2276</v>
      </c>
      <c r="K121" s="21"/>
      <c r="L121" s="21" t="s">
        <v>2276</v>
      </c>
      <c r="M121" s="21" t="s">
        <v>2276</v>
      </c>
      <c r="N121" s="21" t="s">
        <v>2276</v>
      </c>
      <c r="O121" s="21" t="s">
        <v>2276</v>
      </c>
      <c r="P121" s="21" t="s">
        <v>2276</v>
      </c>
      <c r="Q121" s="21" t="s">
        <v>2276</v>
      </c>
      <c r="R121" s="21" t="s">
        <v>2276</v>
      </c>
      <c r="S121" s="21" t="s">
        <v>2276</v>
      </c>
      <c r="T121" s="4" t="s">
        <v>492</v>
      </c>
    </row>
    <row r="122" spans="1:20" ht="81.5" customHeight="1">
      <c r="A122" s="3" t="s">
        <v>466</v>
      </c>
      <c r="B122" s="3" t="s">
        <v>2276</v>
      </c>
      <c r="C122" s="3" t="s">
        <v>12</v>
      </c>
      <c r="D122" s="4" t="s">
        <v>397</v>
      </c>
      <c r="E122" s="3" t="s">
        <v>130</v>
      </c>
      <c r="F122" s="3" t="s">
        <v>2276</v>
      </c>
      <c r="G122" s="3" t="s">
        <v>2276</v>
      </c>
      <c r="H122" s="21" t="s">
        <v>2276</v>
      </c>
      <c r="I122" s="21" t="s">
        <v>2276</v>
      </c>
      <c r="J122" s="21" t="s">
        <v>2276</v>
      </c>
      <c r="K122" s="21"/>
      <c r="L122" s="21" t="s">
        <v>2276</v>
      </c>
      <c r="M122" s="21" t="s">
        <v>2276</v>
      </c>
      <c r="N122" s="21" t="s">
        <v>2276</v>
      </c>
      <c r="O122" s="21" t="s">
        <v>2276</v>
      </c>
      <c r="P122" s="21" t="s">
        <v>2276</v>
      </c>
      <c r="Q122" s="21" t="s">
        <v>2276</v>
      </c>
      <c r="R122" s="21" t="s">
        <v>2276</v>
      </c>
      <c r="S122" s="21" t="s">
        <v>2276</v>
      </c>
      <c r="T122" s="4" t="s">
        <v>493</v>
      </c>
    </row>
    <row r="123" spans="1:20" ht="64" customHeight="1">
      <c r="A123" s="3" t="s">
        <v>467</v>
      </c>
      <c r="B123" s="3" t="s">
        <v>2276</v>
      </c>
      <c r="C123" s="3" t="s">
        <v>12</v>
      </c>
      <c r="D123" s="4" t="s">
        <v>397</v>
      </c>
      <c r="E123" s="3" t="s">
        <v>130</v>
      </c>
      <c r="F123" s="3" t="s">
        <v>2276</v>
      </c>
      <c r="G123" s="3" t="s">
        <v>2276</v>
      </c>
      <c r="H123" s="21" t="s">
        <v>2276</v>
      </c>
      <c r="I123" s="21" t="s">
        <v>2276</v>
      </c>
      <c r="J123" s="21" t="s">
        <v>2276</v>
      </c>
      <c r="K123" s="21"/>
      <c r="L123" s="21" t="s">
        <v>2276</v>
      </c>
      <c r="M123" s="21" t="s">
        <v>2276</v>
      </c>
      <c r="N123" s="21" t="s">
        <v>2276</v>
      </c>
      <c r="O123" s="21" t="s">
        <v>2276</v>
      </c>
      <c r="P123" s="21" t="s">
        <v>2276</v>
      </c>
      <c r="Q123" s="21" t="s">
        <v>2276</v>
      </c>
      <c r="R123" s="21" t="s">
        <v>2276</v>
      </c>
      <c r="S123" s="21" t="s">
        <v>2276</v>
      </c>
      <c r="T123" s="4" t="s">
        <v>494</v>
      </c>
    </row>
    <row r="124" spans="1:20" ht="60" customHeight="1">
      <c r="A124" s="3" t="s">
        <v>468</v>
      </c>
      <c r="B124" s="3" t="s">
        <v>69</v>
      </c>
      <c r="C124" s="3" t="s">
        <v>12</v>
      </c>
      <c r="D124" s="4" t="s">
        <v>397</v>
      </c>
      <c r="E124" s="3" t="s">
        <v>130</v>
      </c>
      <c r="F124" s="3" t="s">
        <v>2276</v>
      </c>
      <c r="G124" s="3" t="s">
        <v>2276</v>
      </c>
      <c r="H124" s="21" t="s">
        <v>2276</v>
      </c>
      <c r="I124" s="21" t="s">
        <v>2276</v>
      </c>
      <c r="J124" s="21" t="s">
        <v>2276</v>
      </c>
      <c r="K124" s="21"/>
      <c r="L124" s="21" t="s">
        <v>2276</v>
      </c>
      <c r="M124" s="21" t="s">
        <v>2276</v>
      </c>
      <c r="N124" s="21" t="s">
        <v>2276</v>
      </c>
      <c r="O124" s="21" t="s">
        <v>2276</v>
      </c>
      <c r="P124" s="21" t="s">
        <v>2276</v>
      </c>
      <c r="Q124" s="21" t="s">
        <v>2276</v>
      </c>
      <c r="R124" s="21" t="s">
        <v>2276</v>
      </c>
      <c r="S124" s="21" t="s">
        <v>2276</v>
      </c>
      <c r="T124" s="3" t="s">
        <v>496</v>
      </c>
    </row>
    <row r="125" spans="1:20" ht="52" customHeight="1">
      <c r="A125" s="3" t="s">
        <v>469</v>
      </c>
      <c r="B125" s="3" t="s">
        <v>69</v>
      </c>
      <c r="C125" s="3" t="s">
        <v>12</v>
      </c>
      <c r="D125" s="3" t="s">
        <v>130</v>
      </c>
      <c r="E125" s="4" t="s">
        <v>397</v>
      </c>
      <c r="F125" s="3" t="s">
        <v>2276</v>
      </c>
      <c r="G125" s="3" t="s">
        <v>2276</v>
      </c>
      <c r="H125" s="21" t="s">
        <v>2276</v>
      </c>
      <c r="I125" s="21" t="s">
        <v>2276</v>
      </c>
      <c r="J125" s="21" t="s">
        <v>2276</v>
      </c>
      <c r="K125" s="21"/>
      <c r="L125" s="21" t="s">
        <v>2276</v>
      </c>
      <c r="M125" s="21" t="s">
        <v>2276</v>
      </c>
      <c r="N125" s="21" t="s">
        <v>2276</v>
      </c>
      <c r="O125" s="21" t="s">
        <v>2276</v>
      </c>
      <c r="P125" s="21" t="s">
        <v>2276</v>
      </c>
      <c r="Q125" s="21" t="s">
        <v>2276</v>
      </c>
      <c r="R125" s="21" t="s">
        <v>2276</v>
      </c>
      <c r="S125" s="21" t="s">
        <v>2276</v>
      </c>
      <c r="T125" s="3" t="s">
        <v>495</v>
      </c>
    </row>
    <row r="126" spans="1:20" ht="49" customHeight="1">
      <c r="A126" s="11" t="s">
        <v>497</v>
      </c>
      <c r="B126" s="3" t="s">
        <v>2276</v>
      </c>
      <c r="C126" s="3" t="s">
        <v>12</v>
      </c>
      <c r="D126" s="4" t="s">
        <v>397</v>
      </c>
      <c r="E126" s="3" t="s">
        <v>130</v>
      </c>
      <c r="F126" s="3" t="s">
        <v>2276</v>
      </c>
      <c r="G126" s="3" t="s">
        <v>2276</v>
      </c>
      <c r="H126" s="21" t="s">
        <v>2276</v>
      </c>
      <c r="I126" s="21" t="s">
        <v>2276</v>
      </c>
      <c r="J126" s="21" t="s">
        <v>2276</v>
      </c>
      <c r="K126" s="21"/>
      <c r="L126" s="21" t="s">
        <v>2276</v>
      </c>
      <c r="M126" s="21" t="s">
        <v>2276</v>
      </c>
      <c r="N126" s="21" t="s">
        <v>2276</v>
      </c>
      <c r="O126" s="21" t="s">
        <v>2276</v>
      </c>
      <c r="P126" s="21" t="s">
        <v>2276</v>
      </c>
      <c r="Q126" s="21" t="s">
        <v>2276</v>
      </c>
      <c r="R126" s="21" t="s">
        <v>2276</v>
      </c>
      <c r="S126" s="21" t="s">
        <v>2276</v>
      </c>
      <c r="T126" s="3"/>
    </row>
    <row r="127" spans="1:20" ht="38" customHeight="1">
      <c r="A127" s="11" t="s">
        <v>498</v>
      </c>
      <c r="B127" s="3" t="s">
        <v>2276</v>
      </c>
      <c r="C127" s="3" t="s">
        <v>12</v>
      </c>
      <c r="D127" s="3" t="s">
        <v>130</v>
      </c>
      <c r="E127" s="4" t="s">
        <v>397</v>
      </c>
      <c r="F127" s="3" t="s">
        <v>2276</v>
      </c>
      <c r="G127" s="3" t="s">
        <v>2276</v>
      </c>
      <c r="H127" s="21" t="s">
        <v>2276</v>
      </c>
      <c r="I127" s="21" t="s">
        <v>2276</v>
      </c>
      <c r="J127" s="21" t="s">
        <v>2276</v>
      </c>
      <c r="K127" s="21"/>
      <c r="L127" s="21" t="s">
        <v>2276</v>
      </c>
      <c r="M127" s="21" t="s">
        <v>2276</v>
      </c>
      <c r="N127" s="21" t="s">
        <v>2276</v>
      </c>
      <c r="O127" s="21" t="s">
        <v>2276</v>
      </c>
      <c r="P127" s="21" t="s">
        <v>2276</v>
      </c>
      <c r="Q127" s="21" t="s">
        <v>2276</v>
      </c>
      <c r="R127" s="21" t="s">
        <v>2276</v>
      </c>
      <c r="S127" s="21" t="s">
        <v>2276</v>
      </c>
      <c r="T127" s="3" t="s">
        <v>508</v>
      </c>
    </row>
    <row r="128" spans="1:20" ht="44" customHeight="1">
      <c r="A128" s="11" t="s">
        <v>499</v>
      </c>
      <c r="B128" s="3" t="s">
        <v>69</v>
      </c>
      <c r="C128" s="3" t="s">
        <v>12</v>
      </c>
      <c r="D128" s="4" t="s">
        <v>397</v>
      </c>
      <c r="E128" s="3" t="s">
        <v>130</v>
      </c>
      <c r="F128" s="3" t="s">
        <v>2276</v>
      </c>
      <c r="G128" s="3" t="s">
        <v>2276</v>
      </c>
      <c r="H128" s="21" t="s">
        <v>2276</v>
      </c>
      <c r="I128" s="21" t="s">
        <v>2276</v>
      </c>
      <c r="J128" s="21" t="s">
        <v>2276</v>
      </c>
      <c r="K128" s="21"/>
      <c r="L128" s="21" t="s">
        <v>2276</v>
      </c>
      <c r="M128" s="21" t="s">
        <v>2276</v>
      </c>
      <c r="N128" s="21" t="s">
        <v>2276</v>
      </c>
      <c r="O128" s="21" t="s">
        <v>2276</v>
      </c>
      <c r="P128" s="21" t="s">
        <v>2276</v>
      </c>
      <c r="Q128" s="21" t="s">
        <v>2276</v>
      </c>
      <c r="R128" s="21" t="s">
        <v>2276</v>
      </c>
      <c r="S128" s="21" t="s">
        <v>2276</v>
      </c>
      <c r="T128" s="3" t="s">
        <v>508</v>
      </c>
    </row>
    <row r="129" spans="1:20" ht="44" customHeight="1">
      <c r="A129" s="11" t="s">
        <v>509</v>
      </c>
      <c r="B129" s="3" t="s">
        <v>2276</v>
      </c>
      <c r="C129" s="11" t="s">
        <v>395</v>
      </c>
      <c r="D129" s="19" t="s">
        <v>116</v>
      </c>
      <c r="E129" s="11" t="s">
        <v>2276</v>
      </c>
      <c r="F129" s="11" t="s">
        <v>2276</v>
      </c>
      <c r="G129" s="11" t="s">
        <v>2276</v>
      </c>
      <c r="H129" s="77" t="s">
        <v>2276</v>
      </c>
      <c r="I129" s="77" t="s">
        <v>2276</v>
      </c>
      <c r="J129" s="77" t="s">
        <v>2276</v>
      </c>
      <c r="K129" s="77"/>
      <c r="L129" s="77" t="s">
        <v>2276</v>
      </c>
      <c r="M129" s="77" t="s">
        <v>2276</v>
      </c>
      <c r="N129" s="77" t="s">
        <v>2276</v>
      </c>
      <c r="O129" s="77">
        <v>0</v>
      </c>
      <c r="P129" s="21" t="s">
        <v>2276</v>
      </c>
      <c r="Q129" s="77">
        <f>AVERAGE(9.8+19.3+15.4, 16.6+18.1+11.3)</f>
        <v>45.25</v>
      </c>
      <c r="R129" s="77">
        <f>AVERAGE(52.9, 54)</f>
        <v>53.45</v>
      </c>
      <c r="S129" s="77" t="s">
        <v>2276</v>
      </c>
      <c r="T129" s="11" t="s">
        <v>2308</v>
      </c>
    </row>
    <row r="130" spans="1:20" ht="44" customHeight="1">
      <c r="A130" s="11" t="s">
        <v>2315</v>
      </c>
      <c r="B130" s="3" t="s">
        <v>2276</v>
      </c>
      <c r="C130" s="11" t="s">
        <v>395</v>
      </c>
      <c r="D130" s="19" t="s">
        <v>116</v>
      </c>
      <c r="E130" s="11" t="s">
        <v>2276</v>
      </c>
      <c r="F130" s="11" t="s">
        <v>2276</v>
      </c>
      <c r="G130" s="11" t="s">
        <v>2276</v>
      </c>
      <c r="H130" s="77" t="s">
        <v>2276</v>
      </c>
      <c r="I130" s="77" t="s">
        <v>2276</v>
      </c>
      <c r="J130" s="77" t="s">
        <v>2276</v>
      </c>
      <c r="K130" s="77"/>
      <c r="L130" s="77" t="s">
        <v>2276</v>
      </c>
      <c r="M130" s="77" t="s">
        <v>2276</v>
      </c>
      <c r="N130" s="77" t="s">
        <v>2276</v>
      </c>
      <c r="O130" s="77">
        <v>0</v>
      </c>
      <c r="P130" s="21" t="s">
        <v>2276</v>
      </c>
      <c r="Q130" s="77">
        <f>AVERAGE(16.6+18.1+11.3, 9.3+11.4+10.7)</f>
        <v>38.700000000000003</v>
      </c>
      <c r="R130" s="77">
        <f>AVERAGE(62.7, 54)</f>
        <v>58.35</v>
      </c>
      <c r="S130" s="77" t="s">
        <v>2276</v>
      </c>
      <c r="T130" s="11" t="s">
        <v>2308</v>
      </c>
    </row>
    <row r="131" spans="1:20" ht="44" customHeight="1">
      <c r="A131" s="11" t="s">
        <v>2316</v>
      </c>
      <c r="B131" s="3" t="s">
        <v>2276</v>
      </c>
      <c r="C131" s="11" t="s">
        <v>395</v>
      </c>
      <c r="D131" s="19" t="s">
        <v>116</v>
      </c>
      <c r="E131" s="11" t="s">
        <v>2276</v>
      </c>
      <c r="F131" s="11" t="s">
        <v>2276</v>
      </c>
      <c r="G131" s="11" t="s">
        <v>2276</v>
      </c>
      <c r="H131" s="77" t="s">
        <v>2276</v>
      </c>
      <c r="I131" s="77" t="s">
        <v>2276</v>
      </c>
      <c r="J131" s="77" t="s">
        <v>2276</v>
      </c>
      <c r="K131" s="77"/>
      <c r="L131" s="77" t="s">
        <v>2276</v>
      </c>
      <c r="M131" s="77" t="s">
        <v>2276</v>
      </c>
      <c r="N131" s="77" t="s">
        <v>2276</v>
      </c>
      <c r="O131" s="77">
        <v>0</v>
      </c>
      <c r="P131" s="21" t="s">
        <v>2276</v>
      </c>
      <c r="Q131" s="77">
        <f>AVERAGE(25.2+33+30.1, 9.3+11.4+10.7)</f>
        <v>59.850000000000009</v>
      </c>
      <c r="R131" s="77">
        <f>AVERAGE(62.7, 4.4)</f>
        <v>33.550000000000004</v>
      </c>
      <c r="S131" s="77" t="s">
        <v>2276</v>
      </c>
      <c r="T131" s="11" t="s">
        <v>2308</v>
      </c>
    </row>
    <row r="132" spans="1:20" ht="58" customHeight="1">
      <c r="A132" s="11" t="s">
        <v>510</v>
      </c>
      <c r="B132" s="3" t="s">
        <v>69</v>
      </c>
      <c r="C132" s="11" t="s">
        <v>395</v>
      </c>
      <c r="D132" s="19" t="s">
        <v>130</v>
      </c>
      <c r="E132" s="19" t="s">
        <v>397</v>
      </c>
      <c r="F132" s="3" t="s">
        <v>2276</v>
      </c>
      <c r="G132" s="3" t="s">
        <v>2276</v>
      </c>
      <c r="H132" s="21" t="s">
        <v>2276</v>
      </c>
      <c r="I132" s="21" t="s">
        <v>2276</v>
      </c>
      <c r="J132" s="21">
        <v>2.25</v>
      </c>
      <c r="K132" s="21"/>
      <c r="L132" s="21" t="s">
        <v>2276</v>
      </c>
      <c r="M132" s="21" t="s">
        <v>2276</v>
      </c>
      <c r="N132" s="21" t="s">
        <v>2276</v>
      </c>
      <c r="O132" s="21" t="s">
        <v>2276</v>
      </c>
      <c r="P132" s="21" t="s">
        <v>2276</v>
      </c>
      <c r="Q132" s="21" t="s">
        <v>2276</v>
      </c>
      <c r="R132" s="21" t="s">
        <v>2276</v>
      </c>
      <c r="S132" s="21" t="s">
        <v>2276</v>
      </c>
      <c r="T132" s="4" t="s">
        <v>513</v>
      </c>
    </row>
    <row r="133" spans="1:20" ht="61" customHeight="1">
      <c r="A133" s="11" t="s">
        <v>520</v>
      </c>
      <c r="B133" s="3" t="s">
        <v>32</v>
      </c>
      <c r="C133" s="11" t="s">
        <v>395</v>
      </c>
      <c r="D133" s="3" t="s">
        <v>130</v>
      </c>
      <c r="E133" s="4" t="s">
        <v>397</v>
      </c>
      <c r="F133" s="3" t="s">
        <v>45</v>
      </c>
      <c r="G133" s="3" t="s">
        <v>863</v>
      </c>
      <c r="H133" s="21" t="s">
        <v>2276</v>
      </c>
      <c r="I133" s="21" t="s">
        <v>2276</v>
      </c>
      <c r="J133" s="21" t="s">
        <v>2276</v>
      </c>
      <c r="K133" s="21"/>
      <c r="L133" s="21" t="s">
        <v>2276</v>
      </c>
      <c r="M133" s="21" t="s">
        <v>2276</v>
      </c>
      <c r="N133" s="21" t="s">
        <v>2276</v>
      </c>
      <c r="O133" s="21" t="s">
        <v>2276</v>
      </c>
      <c r="P133" s="21">
        <v>11</v>
      </c>
      <c r="Q133" s="21" t="s">
        <v>2276</v>
      </c>
      <c r="R133" s="21">
        <v>30</v>
      </c>
      <c r="S133" s="21">
        <v>1.25</v>
      </c>
      <c r="T133" s="4" t="s">
        <v>1500</v>
      </c>
    </row>
    <row r="134" spans="1:20" ht="61" customHeight="1">
      <c r="A134" s="11" t="s">
        <v>546</v>
      </c>
      <c r="B134" s="3" t="s">
        <v>2276</v>
      </c>
      <c r="C134" s="11" t="s">
        <v>395</v>
      </c>
      <c r="D134" s="3" t="s">
        <v>130</v>
      </c>
      <c r="E134" s="4" t="s">
        <v>2276</v>
      </c>
      <c r="F134" s="3" t="s">
        <v>2276</v>
      </c>
      <c r="G134" s="3" t="s">
        <v>2276</v>
      </c>
      <c r="H134" s="21" t="s">
        <v>2276</v>
      </c>
      <c r="I134" s="21" t="s">
        <v>2276</v>
      </c>
      <c r="J134" s="21" t="s">
        <v>2276</v>
      </c>
      <c r="K134" s="21"/>
      <c r="L134" s="21" t="s">
        <v>2276</v>
      </c>
      <c r="M134" s="21" t="s">
        <v>2276</v>
      </c>
      <c r="N134" s="21" t="s">
        <v>2276</v>
      </c>
      <c r="O134" s="21" t="s">
        <v>2276</v>
      </c>
      <c r="P134" s="21">
        <v>3.3723530000000002E-2</v>
      </c>
      <c r="Q134" s="21">
        <v>0.21583060000000001</v>
      </c>
      <c r="R134" s="21">
        <v>99.232740000000007</v>
      </c>
      <c r="S134" s="21">
        <v>2.5477710000000001E-2</v>
      </c>
      <c r="T134" s="3"/>
    </row>
    <row r="135" spans="1:20" ht="61" customHeight="1">
      <c r="A135" s="11" t="s">
        <v>547</v>
      </c>
      <c r="B135" s="3" t="s">
        <v>2276</v>
      </c>
      <c r="C135" s="11" t="s">
        <v>395</v>
      </c>
      <c r="D135" s="3" t="s">
        <v>130</v>
      </c>
      <c r="E135" s="4" t="s">
        <v>2276</v>
      </c>
      <c r="F135" s="3" t="s">
        <v>2276</v>
      </c>
      <c r="G135" s="3" t="s">
        <v>2276</v>
      </c>
      <c r="H135" s="21" t="s">
        <v>2276</v>
      </c>
      <c r="I135" s="21" t="s">
        <v>2276</v>
      </c>
      <c r="J135" s="21" t="s">
        <v>2276</v>
      </c>
      <c r="K135" s="21"/>
      <c r="L135" s="21" t="s">
        <v>2276</v>
      </c>
      <c r="M135" s="21" t="s">
        <v>2276</v>
      </c>
      <c r="N135" s="21" t="s">
        <v>2276</v>
      </c>
      <c r="O135" s="21" t="s">
        <v>2276</v>
      </c>
      <c r="P135" s="21">
        <v>0.16669102999999999</v>
      </c>
      <c r="Q135" s="21">
        <v>0.85012430000000005</v>
      </c>
      <c r="R135" s="21">
        <v>98.983180000000004</v>
      </c>
      <c r="S135" s="21">
        <v>3.133333E-2</v>
      </c>
      <c r="T135" s="3"/>
    </row>
    <row r="136" spans="1:20" ht="61" customHeight="1">
      <c r="A136" s="24" t="s">
        <v>1728</v>
      </c>
      <c r="B136" s="3" t="s">
        <v>2276</v>
      </c>
      <c r="C136" s="3" t="s">
        <v>12</v>
      </c>
      <c r="D136" s="4" t="s">
        <v>397</v>
      </c>
      <c r="E136" s="4" t="s">
        <v>2276</v>
      </c>
      <c r="F136" s="3" t="s">
        <v>2276</v>
      </c>
      <c r="G136" s="3" t="s">
        <v>2276</v>
      </c>
      <c r="H136" s="21" t="s">
        <v>2276</v>
      </c>
      <c r="I136" s="21" t="s">
        <v>2276</v>
      </c>
      <c r="J136" s="21" t="s">
        <v>2276</v>
      </c>
      <c r="K136" s="21"/>
      <c r="L136" s="21" t="s">
        <v>2276</v>
      </c>
      <c r="M136" s="21" t="s">
        <v>2276</v>
      </c>
      <c r="N136" s="21" t="s">
        <v>2276</v>
      </c>
      <c r="O136" s="21" t="s">
        <v>2276</v>
      </c>
      <c r="P136" s="21" t="s">
        <v>2276</v>
      </c>
      <c r="Q136" s="21" t="s">
        <v>2276</v>
      </c>
      <c r="R136" s="21" t="s">
        <v>2276</v>
      </c>
      <c r="S136" s="21" t="s">
        <v>2276</v>
      </c>
      <c r="T136" s="3"/>
    </row>
    <row r="137" spans="1:20" ht="61" customHeight="1">
      <c r="A137" s="24" t="s">
        <v>1727</v>
      </c>
      <c r="B137" s="3" t="s">
        <v>2276</v>
      </c>
      <c r="C137" s="3" t="s">
        <v>12</v>
      </c>
      <c r="D137" s="4" t="s">
        <v>397</v>
      </c>
      <c r="E137" s="4" t="s">
        <v>2276</v>
      </c>
      <c r="F137" s="3" t="s">
        <v>2276</v>
      </c>
      <c r="G137" s="3" t="s">
        <v>2276</v>
      </c>
      <c r="H137" s="21" t="s">
        <v>2276</v>
      </c>
      <c r="I137" s="21" t="s">
        <v>2276</v>
      </c>
      <c r="J137" s="21" t="s">
        <v>2276</v>
      </c>
      <c r="K137" s="21"/>
      <c r="L137" s="21" t="s">
        <v>2276</v>
      </c>
      <c r="M137" s="21" t="s">
        <v>2276</v>
      </c>
      <c r="N137" s="21" t="s">
        <v>2276</v>
      </c>
      <c r="O137" s="21" t="s">
        <v>2276</v>
      </c>
      <c r="P137" s="21" t="s">
        <v>2276</v>
      </c>
      <c r="Q137" s="21" t="s">
        <v>2276</v>
      </c>
      <c r="R137" s="21" t="s">
        <v>2276</v>
      </c>
      <c r="S137" s="21" t="s">
        <v>2276</v>
      </c>
      <c r="T137" s="3"/>
    </row>
    <row r="138" spans="1:20" ht="61" customHeight="1">
      <c r="A138" s="24" t="s">
        <v>1729</v>
      </c>
      <c r="B138" s="3" t="s">
        <v>2276</v>
      </c>
      <c r="C138" s="3" t="s">
        <v>12</v>
      </c>
      <c r="D138" s="4" t="s">
        <v>397</v>
      </c>
      <c r="E138" s="4" t="s">
        <v>2276</v>
      </c>
      <c r="F138" s="3" t="s">
        <v>2276</v>
      </c>
      <c r="G138" s="3" t="s">
        <v>2276</v>
      </c>
      <c r="H138" s="21" t="s">
        <v>2276</v>
      </c>
      <c r="I138" s="21" t="s">
        <v>2276</v>
      </c>
      <c r="J138" s="21" t="s">
        <v>2276</v>
      </c>
      <c r="K138" s="21"/>
      <c r="L138" s="21" t="s">
        <v>2276</v>
      </c>
      <c r="M138" s="21" t="s">
        <v>2276</v>
      </c>
      <c r="N138" s="21" t="s">
        <v>2276</v>
      </c>
      <c r="O138" s="21" t="s">
        <v>2276</v>
      </c>
      <c r="P138" s="21" t="s">
        <v>2276</v>
      </c>
      <c r="Q138" s="21" t="s">
        <v>2276</v>
      </c>
      <c r="R138" s="21" t="s">
        <v>2276</v>
      </c>
      <c r="S138" s="21" t="s">
        <v>2276</v>
      </c>
      <c r="T138" s="3"/>
    </row>
    <row r="139" spans="1:20" ht="61" customHeight="1">
      <c r="A139" s="24" t="s">
        <v>1730</v>
      </c>
      <c r="B139" s="3" t="s">
        <v>2276</v>
      </c>
      <c r="C139" s="3" t="s">
        <v>395</v>
      </c>
      <c r="D139" s="4" t="s">
        <v>130</v>
      </c>
      <c r="E139" s="4" t="s">
        <v>2276</v>
      </c>
      <c r="F139" s="3" t="s">
        <v>2276</v>
      </c>
      <c r="G139" s="3" t="s">
        <v>2276</v>
      </c>
      <c r="H139" s="21" t="s">
        <v>2276</v>
      </c>
      <c r="I139" s="21" t="s">
        <v>2276</v>
      </c>
      <c r="J139" s="21" t="s">
        <v>2276</v>
      </c>
      <c r="K139" s="21"/>
      <c r="L139" s="21" t="s">
        <v>2276</v>
      </c>
      <c r="M139" s="21" t="s">
        <v>2276</v>
      </c>
      <c r="N139" s="21" t="s">
        <v>2276</v>
      </c>
      <c r="O139" s="21" t="s">
        <v>2276</v>
      </c>
      <c r="P139" s="21" t="s">
        <v>2276</v>
      </c>
      <c r="Q139" s="21" t="s">
        <v>2276</v>
      </c>
      <c r="R139" s="21" t="s">
        <v>2276</v>
      </c>
      <c r="S139" s="21" t="s">
        <v>2276</v>
      </c>
      <c r="T139" s="3"/>
    </row>
    <row r="140" spans="1:20" ht="61" customHeight="1">
      <c r="A140" s="24" t="s">
        <v>1731</v>
      </c>
      <c r="B140" s="3" t="s">
        <v>2276</v>
      </c>
      <c r="C140" s="3" t="s">
        <v>12</v>
      </c>
      <c r="D140" s="4" t="s">
        <v>397</v>
      </c>
      <c r="E140" s="4" t="s">
        <v>2276</v>
      </c>
      <c r="F140" s="3" t="s">
        <v>2276</v>
      </c>
      <c r="G140" s="3" t="s">
        <v>2276</v>
      </c>
      <c r="H140" s="21" t="s">
        <v>2276</v>
      </c>
      <c r="I140" s="21" t="s">
        <v>2276</v>
      </c>
      <c r="J140" s="21" t="s">
        <v>2276</v>
      </c>
      <c r="K140" s="21"/>
      <c r="L140" s="21" t="s">
        <v>2276</v>
      </c>
      <c r="M140" s="21" t="s">
        <v>2276</v>
      </c>
      <c r="N140" s="21" t="s">
        <v>2276</v>
      </c>
      <c r="O140" s="21" t="s">
        <v>2276</v>
      </c>
      <c r="P140" s="21" t="s">
        <v>2276</v>
      </c>
      <c r="Q140" s="21" t="s">
        <v>2276</v>
      </c>
      <c r="R140" s="21" t="s">
        <v>2276</v>
      </c>
      <c r="S140" s="21" t="s">
        <v>2276</v>
      </c>
      <c r="T140" s="3"/>
    </row>
    <row r="141" spans="1:20" ht="61" customHeight="1">
      <c r="A141" s="24" t="s">
        <v>1734</v>
      </c>
      <c r="B141" s="3" t="s">
        <v>2276</v>
      </c>
      <c r="C141" s="3" t="s">
        <v>395</v>
      </c>
      <c r="D141" s="4" t="s">
        <v>130</v>
      </c>
      <c r="E141" s="4" t="s">
        <v>2276</v>
      </c>
      <c r="F141" s="3" t="s">
        <v>2276</v>
      </c>
      <c r="G141" s="3" t="s">
        <v>2276</v>
      </c>
      <c r="H141" s="21" t="s">
        <v>2276</v>
      </c>
      <c r="I141" s="21" t="s">
        <v>2276</v>
      </c>
      <c r="J141" s="21" t="s">
        <v>2276</v>
      </c>
      <c r="K141" s="21"/>
      <c r="L141" s="21" t="s">
        <v>2276</v>
      </c>
      <c r="M141" s="21" t="s">
        <v>2276</v>
      </c>
      <c r="N141" s="21" t="s">
        <v>2276</v>
      </c>
      <c r="O141" s="21" t="s">
        <v>2276</v>
      </c>
      <c r="P141" s="21" t="s">
        <v>2276</v>
      </c>
      <c r="Q141" s="21" t="s">
        <v>2276</v>
      </c>
      <c r="R141" s="21" t="s">
        <v>2276</v>
      </c>
      <c r="S141" s="21" t="s">
        <v>2276</v>
      </c>
      <c r="T141" s="3"/>
    </row>
    <row r="142" spans="1:20" ht="61" customHeight="1">
      <c r="A142" s="24" t="s">
        <v>1735</v>
      </c>
      <c r="B142" s="3" t="s">
        <v>2276</v>
      </c>
      <c r="C142" s="3" t="s">
        <v>395</v>
      </c>
      <c r="D142" s="4" t="s">
        <v>130</v>
      </c>
      <c r="E142" s="4" t="s">
        <v>2276</v>
      </c>
      <c r="F142" s="3" t="s">
        <v>2276</v>
      </c>
      <c r="G142" s="3" t="s">
        <v>2276</v>
      </c>
      <c r="H142" s="21" t="s">
        <v>2276</v>
      </c>
      <c r="I142" s="21" t="s">
        <v>2276</v>
      </c>
      <c r="J142" s="21" t="s">
        <v>2276</v>
      </c>
      <c r="K142" s="21"/>
      <c r="L142" s="21" t="s">
        <v>2276</v>
      </c>
      <c r="M142" s="21" t="s">
        <v>2276</v>
      </c>
      <c r="N142" s="21" t="s">
        <v>2276</v>
      </c>
      <c r="O142" s="21" t="s">
        <v>2276</v>
      </c>
      <c r="P142" s="21" t="s">
        <v>2276</v>
      </c>
      <c r="Q142" s="21" t="s">
        <v>2276</v>
      </c>
      <c r="R142" s="21" t="s">
        <v>2276</v>
      </c>
      <c r="S142" s="21" t="s">
        <v>2276</v>
      </c>
      <c r="T142" s="3"/>
    </row>
    <row r="143" spans="1:20" ht="61" customHeight="1">
      <c r="A143" s="24" t="s">
        <v>1732</v>
      </c>
      <c r="B143" s="3" t="s">
        <v>2276</v>
      </c>
      <c r="C143" s="3" t="s">
        <v>395</v>
      </c>
      <c r="D143" s="4" t="s">
        <v>130</v>
      </c>
      <c r="E143" s="4" t="s">
        <v>2276</v>
      </c>
      <c r="F143" s="3" t="s">
        <v>2276</v>
      </c>
      <c r="G143" s="3" t="s">
        <v>2276</v>
      </c>
      <c r="H143" s="21" t="s">
        <v>2276</v>
      </c>
      <c r="I143" s="21" t="s">
        <v>2276</v>
      </c>
      <c r="J143" s="21" t="s">
        <v>2276</v>
      </c>
      <c r="K143" s="21"/>
      <c r="L143" s="21" t="s">
        <v>2276</v>
      </c>
      <c r="M143" s="21" t="s">
        <v>2276</v>
      </c>
      <c r="N143" s="21" t="s">
        <v>2276</v>
      </c>
      <c r="O143" s="21" t="s">
        <v>2276</v>
      </c>
      <c r="P143" s="21" t="s">
        <v>2276</v>
      </c>
      <c r="Q143" s="21" t="s">
        <v>2276</v>
      </c>
      <c r="R143" s="21" t="s">
        <v>2276</v>
      </c>
      <c r="S143" s="21" t="s">
        <v>2276</v>
      </c>
      <c r="T143" s="3"/>
    </row>
    <row r="144" spans="1:20" ht="61" customHeight="1">
      <c r="A144" s="24" t="s">
        <v>1733</v>
      </c>
      <c r="B144" s="3" t="s">
        <v>2276</v>
      </c>
      <c r="C144" s="3" t="s">
        <v>395</v>
      </c>
      <c r="D144" s="4" t="s">
        <v>130</v>
      </c>
      <c r="E144" s="4" t="s">
        <v>2276</v>
      </c>
      <c r="F144" s="3" t="s">
        <v>2276</v>
      </c>
      <c r="G144" s="3" t="s">
        <v>2276</v>
      </c>
      <c r="H144" s="21" t="s">
        <v>2276</v>
      </c>
      <c r="I144" s="21" t="s">
        <v>2276</v>
      </c>
      <c r="J144" s="21" t="s">
        <v>2276</v>
      </c>
      <c r="K144" s="21"/>
      <c r="L144" s="21" t="s">
        <v>2276</v>
      </c>
      <c r="M144" s="21" t="s">
        <v>2276</v>
      </c>
      <c r="N144" s="21" t="s">
        <v>2276</v>
      </c>
      <c r="O144" s="21" t="s">
        <v>2276</v>
      </c>
      <c r="P144" s="21" t="s">
        <v>2276</v>
      </c>
      <c r="Q144" s="21" t="s">
        <v>2276</v>
      </c>
      <c r="R144" s="21" t="s">
        <v>2276</v>
      </c>
      <c r="S144" s="21" t="s">
        <v>2276</v>
      </c>
      <c r="T144" s="3"/>
    </row>
    <row r="145" spans="1:20" ht="61" customHeight="1">
      <c r="A145" s="24" t="s">
        <v>1736</v>
      </c>
      <c r="B145" s="3" t="s">
        <v>2276</v>
      </c>
      <c r="C145" s="3" t="s">
        <v>395</v>
      </c>
      <c r="D145" s="4" t="s">
        <v>130</v>
      </c>
      <c r="E145" s="4" t="s">
        <v>2276</v>
      </c>
      <c r="F145" s="3" t="s">
        <v>2276</v>
      </c>
      <c r="G145" s="3" t="s">
        <v>2276</v>
      </c>
      <c r="H145" s="21" t="s">
        <v>2276</v>
      </c>
      <c r="I145" s="21" t="s">
        <v>2276</v>
      </c>
      <c r="J145" s="21" t="s">
        <v>2276</v>
      </c>
      <c r="K145" s="21"/>
      <c r="L145" s="21" t="s">
        <v>2276</v>
      </c>
      <c r="M145" s="21" t="s">
        <v>2276</v>
      </c>
      <c r="N145" s="21" t="s">
        <v>2276</v>
      </c>
      <c r="O145" s="21" t="s">
        <v>2276</v>
      </c>
      <c r="P145" s="21" t="s">
        <v>2276</v>
      </c>
      <c r="Q145" s="21" t="s">
        <v>2276</v>
      </c>
      <c r="R145" s="21" t="s">
        <v>2276</v>
      </c>
      <c r="S145" s="21" t="s">
        <v>2276</v>
      </c>
      <c r="T145" s="3"/>
    </row>
    <row r="146" spans="1:20" ht="61" customHeight="1">
      <c r="A146" s="24" t="s">
        <v>1737</v>
      </c>
      <c r="B146" s="3" t="s">
        <v>2276</v>
      </c>
      <c r="C146" s="3" t="s">
        <v>12</v>
      </c>
      <c r="D146" s="4" t="s">
        <v>397</v>
      </c>
      <c r="E146" s="4" t="s">
        <v>2276</v>
      </c>
      <c r="F146" s="3" t="s">
        <v>2276</v>
      </c>
      <c r="G146" s="3" t="s">
        <v>2276</v>
      </c>
      <c r="H146" s="21" t="s">
        <v>2276</v>
      </c>
      <c r="I146" s="21" t="s">
        <v>2276</v>
      </c>
      <c r="J146" s="21" t="s">
        <v>2276</v>
      </c>
      <c r="K146" s="21"/>
      <c r="L146" s="21" t="s">
        <v>2276</v>
      </c>
      <c r="M146" s="21" t="s">
        <v>2276</v>
      </c>
      <c r="N146" s="21" t="s">
        <v>2276</v>
      </c>
      <c r="O146" s="21" t="s">
        <v>2276</v>
      </c>
      <c r="P146" s="21" t="s">
        <v>2276</v>
      </c>
      <c r="Q146" s="21" t="s">
        <v>2276</v>
      </c>
      <c r="R146" s="21" t="s">
        <v>2276</v>
      </c>
      <c r="S146" s="21" t="s">
        <v>2276</v>
      </c>
      <c r="T146" s="3"/>
    </row>
    <row r="147" spans="1:20" ht="61" customHeight="1">
      <c r="A147" s="24" t="s">
        <v>1738</v>
      </c>
      <c r="B147" s="3" t="s">
        <v>2276</v>
      </c>
      <c r="C147" s="3" t="s">
        <v>395</v>
      </c>
      <c r="D147" s="4" t="s">
        <v>130</v>
      </c>
      <c r="E147" s="4" t="s">
        <v>2276</v>
      </c>
      <c r="F147" s="3" t="s">
        <v>2276</v>
      </c>
      <c r="G147" s="3" t="s">
        <v>2276</v>
      </c>
      <c r="H147" s="21" t="s">
        <v>2276</v>
      </c>
      <c r="I147" s="21" t="s">
        <v>2276</v>
      </c>
      <c r="J147" s="21" t="s">
        <v>2276</v>
      </c>
      <c r="K147" s="21"/>
      <c r="L147" s="21" t="s">
        <v>2276</v>
      </c>
      <c r="M147" s="21" t="s">
        <v>2276</v>
      </c>
      <c r="N147" s="21" t="s">
        <v>2276</v>
      </c>
      <c r="O147" s="21" t="s">
        <v>2276</v>
      </c>
      <c r="P147" s="21" t="s">
        <v>2276</v>
      </c>
      <c r="Q147" s="21" t="s">
        <v>2276</v>
      </c>
      <c r="R147" s="21" t="s">
        <v>2276</v>
      </c>
      <c r="S147" s="21" t="s">
        <v>2276</v>
      </c>
      <c r="T147" s="3"/>
    </row>
    <row r="148" spans="1:20" ht="61" customHeight="1">
      <c r="A148" s="24" t="s">
        <v>1739</v>
      </c>
      <c r="B148" s="3" t="s">
        <v>2276</v>
      </c>
      <c r="C148" s="3" t="s">
        <v>12</v>
      </c>
      <c r="D148" s="4" t="s">
        <v>397</v>
      </c>
      <c r="E148" s="4" t="s">
        <v>130</v>
      </c>
      <c r="F148" s="3" t="s">
        <v>2276</v>
      </c>
      <c r="G148" s="3" t="s">
        <v>2276</v>
      </c>
      <c r="H148" s="21" t="s">
        <v>2276</v>
      </c>
      <c r="I148" s="21" t="s">
        <v>2276</v>
      </c>
      <c r="J148" s="21" t="s">
        <v>2276</v>
      </c>
      <c r="K148" s="21"/>
      <c r="L148" s="21" t="s">
        <v>2276</v>
      </c>
      <c r="M148" s="21" t="s">
        <v>2276</v>
      </c>
      <c r="N148" s="21" t="s">
        <v>2276</v>
      </c>
      <c r="O148" s="21" t="s">
        <v>2276</v>
      </c>
      <c r="P148" s="21" t="s">
        <v>2276</v>
      </c>
      <c r="Q148" s="21" t="s">
        <v>2276</v>
      </c>
      <c r="R148" s="21" t="s">
        <v>2276</v>
      </c>
      <c r="S148" s="21" t="s">
        <v>2276</v>
      </c>
      <c r="T148" s="3"/>
    </row>
    <row r="149" spans="1:20" ht="61" customHeight="1">
      <c r="A149" s="24" t="s">
        <v>1740</v>
      </c>
      <c r="B149" s="3" t="s">
        <v>2276</v>
      </c>
      <c r="C149" s="3" t="s">
        <v>12</v>
      </c>
      <c r="D149" s="4" t="s">
        <v>397</v>
      </c>
      <c r="E149" s="4" t="s">
        <v>2276</v>
      </c>
      <c r="F149" s="3" t="s">
        <v>2276</v>
      </c>
      <c r="G149" s="3" t="s">
        <v>2276</v>
      </c>
      <c r="H149" s="21" t="s">
        <v>2276</v>
      </c>
      <c r="I149" s="21" t="s">
        <v>2276</v>
      </c>
      <c r="J149" s="21" t="s">
        <v>2276</v>
      </c>
      <c r="K149" s="21"/>
      <c r="L149" s="21" t="s">
        <v>2276</v>
      </c>
      <c r="M149" s="21" t="s">
        <v>2276</v>
      </c>
      <c r="N149" s="21" t="s">
        <v>2276</v>
      </c>
      <c r="O149" s="21" t="s">
        <v>2276</v>
      </c>
      <c r="P149" s="21" t="s">
        <v>2276</v>
      </c>
      <c r="Q149" s="21" t="s">
        <v>2276</v>
      </c>
      <c r="R149" s="21" t="s">
        <v>2276</v>
      </c>
      <c r="S149" s="21" t="s">
        <v>2276</v>
      </c>
      <c r="T149" s="3"/>
    </row>
    <row r="150" spans="1:20" ht="61" customHeight="1">
      <c r="A150" s="24" t="s">
        <v>1741</v>
      </c>
      <c r="B150" s="3" t="s">
        <v>2276</v>
      </c>
      <c r="C150" s="3" t="s">
        <v>395</v>
      </c>
      <c r="D150" s="4" t="s">
        <v>130</v>
      </c>
      <c r="E150" s="4" t="s">
        <v>2276</v>
      </c>
      <c r="F150" s="3" t="s">
        <v>2276</v>
      </c>
      <c r="G150" s="3" t="s">
        <v>2276</v>
      </c>
      <c r="H150" s="21" t="s">
        <v>2276</v>
      </c>
      <c r="I150" s="21" t="s">
        <v>2276</v>
      </c>
      <c r="J150" s="21" t="s">
        <v>2276</v>
      </c>
      <c r="K150" s="21"/>
      <c r="L150" s="21" t="s">
        <v>2276</v>
      </c>
      <c r="M150" s="21" t="s">
        <v>2276</v>
      </c>
      <c r="N150" s="21" t="s">
        <v>2276</v>
      </c>
      <c r="O150" s="21" t="s">
        <v>2276</v>
      </c>
      <c r="P150" s="21" t="s">
        <v>2276</v>
      </c>
      <c r="Q150" s="21" t="s">
        <v>2276</v>
      </c>
      <c r="R150" s="21" t="s">
        <v>2276</v>
      </c>
      <c r="S150" s="21" t="s">
        <v>2276</v>
      </c>
      <c r="T150" s="3"/>
    </row>
    <row r="151" spans="1:20" ht="61" customHeight="1">
      <c r="A151" s="24" t="s">
        <v>1742</v>
      </c>
      <c r="B151" s="3" t="s">
        <v>2276</v>
      </c>
      <c r="C151" s="3" t="s">
        <v>395</v>
      </c>
      <c r="D151" s="4" t="s">
        <v>130</v>
      </c>
      <c r="E151" s="4" t="s">
        <v>2276</v>
      </c>
      <c r="F151" s="3" t="s">
        <v>2276</v>
      </c>
      <c r="G151" s="3" t="s">
        <v>2276</v>
      </c>
      <c r="H151" s="21" t="s">
        <v>2276</v>
      </c>
      <c r="I151" s="21" t="s">
        <v>2276</v>
      </c>
      <c r="J151" s="21" t="s">
        <v>2276</v>
      </c>
      <c r="K151" s="21"/>
      <c r="L151" s="21" t="s">
        <v>2276</v>
      </c>
      <c r="M151" s="21" t="s">
        <v>2276</v>
      </c>
      <c r="N151" s="21" t="s">
        <v>2276</v>
      </c>
      <c r="O151" s="21" t="s">
        <v>2276</v>
      </c>
      <c r="P151" s="21" t="s">
        <v>2276</v>
      </c>
      <c r="Q151" s="21" t="s">
        <v>2276</v>
      </c>
      <c r="R151" s="21" t="s">
        <v>2276</v>
      </c>
      <c r="S151" s="21" t="s">
        <v>2276</v>
      </c>
      <c r="T151" s="3"/>
    </row>
    <row r="152" spans="1:20" ht="61" customHeight="1">
      <c r="A152" s="24" t="s">
        <v>1743</v>
      </c>
      <c r="B152" s="3" t="s">
        <v>2276</v>
      </c>
      <c r="C152" s="3" t="s">
        <v>12</v>
      </c>
      <c r="D152" s="4" t="s">
        <v>397</v>
      </c>
      <c r="E152" s="4" t="s">
        <v>130</v>
      </c>
      <c r="F152" s="3" t="s">
        <v>2276</v>
      </c>
      <c r="G152" s="3" t="s">
        <v>2276</v>
      </c>
      <c r="H152" s="21" t="s">
        <v>2276</v>
      </c>
      <c r="I152" s="21" t="s">
        <v>2276</v>
      </c>
      <c r="J152" s="21" t="s">
        <v>2276</v>
      </c>
      <c r="K152" s="21"/>
      <c r="L152" s="21" t="s">
        <v>2276</v>
      </c>
      <c r="M152" s="21" t="s">
        <v>2276</v>
      </c>
      <c r="N152" s="21" t="s">
        <v>2276</v>
      </c>
      <c r="O152" s="21" t="s">
        <v>2276</v>
      </c>
      <c r="P152" s="21" t="s">
        <v>2276</v>
      </c>
      <c r="Q152" s="21" t="s">
        <v>2276</v>
      </c>
      <c r="R152" s="21" t="s">
        <v>2276</v>
      </c>
      <c r="S152" s="21" t="s">
        <v>2276</v>
      </c>
      <c r="T152" s="3"/>
    </row>
    <row r="153" spans="1:20" ht="61" customHeight="1">
      <c r="A153" s="24" t="s">
        <v>1744</v>
      </c>
      <c r="B153" s="3" t="s">
        <v>2276</v>
      </c>
      <c r="C153" s="3" t="s">
        <v>12</v>
      </c>
      <c r="D153" s="4" t="s">
        <v>397</v>
      </c>
      <c r="E153" s="4" t="s">
        <v>130</v>
      </c>
      <c r="F153" s="3" t="s">
        <v>2276</v>
      </c>
      <c r="G153" s="3" t="s">
        <v>2276</v>
      </c>
      <c r="H153" s="21" t="s">
        <v>2276</v>
      </c>
      <c r="I153" s="21" t="s">
        <v>2276</v>
      </c>
      <c r="J153" s="21" t="s">
        <v>2276</v>
      </c>
      <c r="K153" s="21"/>
      <c r="L153" s="21" t="s">
        <v>2276</v>
      </c>
      <c r="M153" s="21" t="s">
        <v>2276</v>
      </c>
      <c r="N153" s="21" t="s">
        <v>2276</v>
      </c>
      <c r="O153" s="21" t="s">
        <v>2276</v>
      </c>
      <c r="P153" s="21" t="s">
        <v>2276</v>
      </c>
      <c r="Q153" s="21" t="s">
        <v>2276</v>
      </c>
      <c r="R153" s="21" t="s">
        <v>2276</v>
      </c>
      <c r="S153" s="21" t="s">
        <v>2276</v>
      </c>
      <c r="T153" s="3"/>
    </row>
    <row r="154" spans="1:20" ht="61" customHeight="1">
      <c r="A154" s="24" t="s">
        <v>1745</v>
      </c>
      <c r="B154" s="3" t="s">
        <v>2276</v>
      </c>
      <c r="C154" s="3" t="s">
        <v>12</v>
      </c>
      <c r="D154" s="4" t="s">
        <v>397</v>
      </c>
      <c r="E154" s="4" t="s">
        <v>2276</v>
      </c>
      <c r="F154" s="3" t="s">
        <v>2276</v>
      </c>
      <c r="G154" s="3" t="s">
        <v>2276</v>
      </c>
      <c r="H154" s="21" t="s">
        <v>2276</v>
      </c>
      <c r="I154" s="21" t="s">
        <v>2276</v>
      </c>
      <c r="J154" s="21" t="s">
        <v>2276</v>
      </c>
      <c r="K154" s="21"/>
      <c r="L154" s="21" t="s">
        <v>2276</v>
      </c>
      <c r="M154" s="21" t="s">
        <v>2276</v>
      </c>
      <c r="N154" s="21" t="s">
        <v>2276</v>
      </c>
      <c r="O154" s="21" t="s">
        <v>2276</v>
      </c>
      <c r="P154" s="21" t="s">
        <v>2276</v>
      </c>
      <c r="Q154" s="21" t="s">
        <v>2276</v>
      </c>
      <c r="R154" s="21" t="s">
        <v>2276</v>
      </c>
      <c r="S154" s="21" t="s">
        <v>2276</v>
      </c>
      <c r="T154" s="3"/>
    </row>
    <row r="155" spans="1:20" ht="61" customHeight="1">
      <c r="A155" s="24" t="s">
        <v>1746</v>
      </c>
      <c r="B155" s="3" t="s">
        <v>2276</v>
      </c>
      <c r="C155" s="3" t="s">
        <v>12</v>
      </c>
      <c r="D155" s="4" t="s">
        <v>397</v>
      </c>
      <c r="E155" s="4" t="s">
        <v>130</v>
      </c>
      <c r="F155" s="3" t="s">
        <v>2276</v>
      </c>
      <c r="G155" s="3" t="s">
        <v>2276</v>
      </c>
      <c r="H155" s="21" t="s">
        <v>2276</v>
      </c>
      <c r="I155" s="21" t="s">
        <v>2276</v>
      </c>
      <c r="J155" s="21" t="s">
        <v>2276</v>
      </c>
      <c r="K155" s="21"/>
      <c r="L155" s="21" t="s">
        <v>2276</v>
      </c>
      <c r="M155" s="21" t="s">
        <v>2276</v>
      </c>
      <c r="N155" s="21" t="s">
        <v>2276</v>
      </c>
      <c r="O155" s="21" t="s">
        <v>2276</v>
      </c>
      <c r="P155" s="21" t="s">
        <v>2276</v>
      </c>
      <c r="Q155" s="21" t="s">
        <v>2276</v>
      </c>
      <c r="R155" s="21" t="s">
        <v>2276</v>
      </c>
      <c r="S155" s="21" t="s">
        <v>2276</v>
      </c>
      <c r="T155" s="3"/>
    </row>
    <row r="156" spans="1:20" ht="61" customHeight="1">
      <c r="A156" s="24" t="s">
        <v>1747</v>
      </c>
      <c r="B156" s="3" t="s">
        <v>2276</v>
      </c>
      <c r="C156" s="3" t="s">
        <v>12</v>
      </c>
      <c r="D156" s="4" t="s">
        <v>397</v>
      </c>
      <c r="E156" s="4" t="s">
        <v>2276</v>
      </c>
      <c r="F156" s="3" t="s">
        <v>2276</v>
      </c>
      <c r="G156" s="3" t="s">
        <v>2276</v>
      </c>
      <c r="H156" s="21" t="s">
        <v>2276</v>
      </c>
      <c r="I156" s="21" t="s">
        <v>2276</v>
      </c>
      <c r="J156" s="21" t="s">
        <v>2276</v>
      </c>
      <c r="K156" s="21"/>
      <c r="L156" s="21" t="s">
        <v>2276</v>
      </c>
      <c r="M156" s="21" t="s">
        <v>2276</v>
      </c>
      <c r="N156" s="21" t="s">
        <v>2276</v>
      </c>
      <c r="O156" s="21" t="s">
        <v>2276</v>
      </c>
      <c r="P156" s="21" t="s">
        <v>2276</v>
      </c>
      <c r="Q156" s="21" t="s">
        <v>2276</v>
      </c>
      <c r="R156" s="21" t="s">
        <v>2276</v>
      </c>
      <c r="S156" s="21" t="s">
        <v>2276</v>
      </c>
      <c r="T156" s="3"/>
    </row>
    <row r="157" spans="1:20" ht="61" customHeight="1">
      <c r="A157" s="24" t="s">
        <v>1748</v>
      </c>
      <c r="B157" s="3" t="s">
        <v>2276</v>
      </c>
      <c r="C157" s="3" t="s">
        <v>12</v>
      </c>
      <c r="D157" s="4" t="s">
        <v>397</v>
      </c>
      <c r="E157" s="4" t="s">
        <v>2276</v>
      </c>
      <c r="F157" s="3" t="s">
        <v>2276</v>
      </c>
      <c r="G157" s="3" t="s">
        <v>2276</v>
      </c>
      <c r="H157" s="21" t="s">
        <v>2276</v>
      </c>
      <c r="I157" s="21" t="s">
        <v>2276</v>
      </c>
      <c r="J157" s="21" t="s">
        <v>2276</v>
      </c>
      <c r="K157" s="21"/>
      <c r="L157" s="21" t="s">
        <v>2276</v>
      </c>
      <c r="M157" s="21" t="s">
        <v>2276</v>
      </c>
      <c r="N157" s="21" t="s">
        <v>2276</v>
      </c>
      <c r="O157" s="21" t="s">
        <v>2276</v>
      </c>
      <c r="P157" s="21" t="s">
        <v>2276</v>
      </c>
      <c r="Q157" s="21" t="s">
        <v>2276</v>
      </c>
      <c r="R157" s="21" t="s">
        <v>2276</v>
      </c>
      <c r="S157" s="21" t="s">
        <v>2276</v>
      </c>
      <c r="T157" s="3"/>
    </row>
    <row r="158" spans="1:20" ht="61" customHeight="1">
      <c r="A158" s="24" t="s">
        <v>1749</v>
      </c>
      <c r="B158" s="3" t="s">
        <v>2276</v>
      </c>
      <c r="C158" s="3" t="s">
        <v>12</v>
      </c>
      <c r="D158" s="4" t="s">
        <v>397</v>
      </c>
      <c r="E158" s="4" t="s">
        <v>130</v>
      </c>
      <c r="F158" s="3" t="s">
        <v>2276</v>
      </c>
      <c r="G158" s="3" t="s">
        <v>2276</v>
      </c>
      <c r="H158" s="21" t="s">
        <v>2276</v>
      </c>
      <c r="I158" s="21" t="s">
        <v>2276</v>
      </c>
      <c r="J158" s="21" t="s">
        <v>2276</v>
      </c>
      <c r="K158" s="21"/>
      <c r="L158" s="21" t="s">
        <v>2276</v>
      </c>
      <c r="M158" s="21" t="s">
        <v>2276</v>
      </c>
      <c r="N158" s="21" t="s">
        <v>2276</v>
      </c>
      <c r="O158" s="21" t="s">
        <v>2276</v>
      </c>
      <c r="P158" s="21" t="s">
        <v>2276</v>
      </c>
      <c r="Q158" s="21" t="s">
        <v>2276</v>
      </c>
      <c r="R158" s="21" t="s">
        <v>2276</v>
      </c>
      <c r="S158" s="21" t="s">
        <v>2276</v>
      </c>
      <c r="T158" s="3"/>
    </row>
    <row r="159" spans="1:20" ht="61" customHeight="1">
      <c r="A159" s="24" t="s">
        <v>1750</v>
      </c>
      <c r="B159" s="3" t="s">
        <v>2276</v>
      </c>
      <c r="C159" s="3" t="s">
        <v>12</v>
      </c>
      <c r="D159" s="4" t="s">
        <v>397</v>
      </c>
      <c r="E159" s="4" t="s">
        <v>2276</v>
      </c>
      <c r="F159" s="3" t="s">
        <v>2276</v>
      </c>
      <c r="G159" s="3" t="s">
        <v>2276</v>
      </c>
      <c r="H159" s="21" t="s">
        <v>2276</v>
      </c>
      <c r="I159" s="21" t="s">
        <v>2276</v>
      </c>
      <c r="J159" s="21" t="s">
        <v>2276</v>
      </c>
      <c r="K159" s="21"/>
      <c r="L159" s="21" t="s">
        <v>2276</v>
      </c>
      <c r="M159" s="21" t="s">
        <v>2276</v>
      </c>
      <c r="N159" s="21" t="s">
        <v>2276</v>
      </c>
      <c r="O159" s="21" t="s">
        <v>2276</v>
      </c>
      <c r="P159" s="21" t="s">
        <v>2276</v>
      </c>
      <c r="Q159" s="21" t="s">
        <v>2276</v>
      </c>
      <c r="R159" s="21" t="s">
        <v>2276</v>
      </c>
      <c r="S159" s="21" t="s">
        <v>2276</v>
      </c>
      <c r="T159" s="3"/>
    </row>
    <row r="160" spans="1:20" ht="61" customHeight="1">
      <c r="A160" s="24" t="s">
        <v>1751</v>
      </c>
      <c r="B160" s="3" t="s">
        <v>2276</v>
      </c>
      <c r="C160" s="3" t="s">
        <v>12</v>
      </c>
      <c r="D160" s="4" t="s">
        <v>397</v>
      </c>
      <c r="E160" s="4" t="s">
        <v>2276</v>
      </c>
      <c r="F160" s="3" t="s">
        <v>2276</v>
      </c>
      <c r="G160" s="3" t="s">
        <v>2276</v>
      </c>
      <c r="H160" s="21" t="s">
        <v>2276</v>
      </c>
      <c r="I160" s="21" t="s">
        <v>2276</v>
      </c>
      <c r="J160" s="21" t="s">
        <v>2276</v>
      </c>
      <c r="K160" s="21"/>
      <c r="L160" s="21" t="s">
        <v>2276</v>
      </c>
      <c r="M160" s="21" t="s">
        <v>2276</v>
      </c>
      <c r="N160" s="21" t="s">
        <v>2276</v>
      </c>
      <c r="O160" s="21" t="s">
        <v>2276</v>
      </c>
      <c r="P160" s="21" t="s">
        <v>2276</v>
      </c>
      <c r="Q160" s="21" t="s">
        <v>2276</v>
      </c>
      <c r="R160" s="21" t="s">
        <v>2276</v>
      </c>
      <c r="S160" s="21" t="s">
        <v>2276</v>
      </c>
      <c r="T160" s="3"/>
    </row>
    <row r="161" spans="1:20" ht="61" customHeight="1">
      <c r="A161" s="24" t="s">
        <v>1752</v>
      </c>
      <c r="B161" s="3" t="s">
        <v>2276</v>
      </c>
      <c r="C161" s="3" t="s">
        <v>12</v>
      </c>
      <c r="D161" s="4" t="s">
        <v>397</v>
      </c>
      <c r="E161" s="4" t="s">
        <v>130</v>
      </c>
      <c r="F161" s="3" t="s">
        <v>2276</v>
      </c>
      <c r="G161" s="3" t="s">
        <v>2276</v>
      </c>
      <c r="H161" s="21" t="s">
        <v>2276</v>
      </c>
      <c r="I161" s="21" t="s">
        <v>2276</v>
      </c>
      <c r="J161" s="21" t="s">
        <v>2276</v>
      </c>
      <c r="K161" s="21"/>
      <c r="L161" s="21" t="s">
        <v>2276</v>
      </c>
      <c r="M161" s="21" t="s">
        <v>2276</v>
      </c>
      <c r="N161" s="21" t="s">
        <v>2276</v>
      </c>
      <c r="O161" s="21" t="s">
        <v>2276</v>
      </c>
      <c r="P161" s="21" t="s">
        <v>2276</v>
      </c>
      <c r="Q161" s="21" t="s">
        <v>2276</v>
      </c>
      <c r="R161" s="21" t="s">
        <v>2276</v>
      </c>
      <c r="S161" s="21" t="s">
        <v>2276</v>
      </c>
      <c r="T161" s="3"/>
    </row>
    <row r="162" spans="1:20" ht="61" customHeight="1">
      <c r="A162" s="24" t="s">
        <v>1753</v>
      </c>
      <c r="B162" s="3" t="s">
        <v>2276</v>
      </c>
      <c r="C162" s="3" t="s">
        <v>395</v>
      </c>
      <c r="D162" s="4" t="s">
        <v>130</v>
      </c>
      <c r="E162" s="4" t="s">
        <v>2276</v>
      </c>
      <c r="F162" s="3" t="s">
        <v>2276</v>
      </c>
      <c r="G162" s="3" t="s">
        <v>2276</v>
      </c>
      <c r="H162" s="21" t="s">
        <v>2276</v>
      </c>
      <c r="I162" s="21" t="s">
        <v>2276</v>
      </c>
      <c r="J162" s="21" t="s">
        <v>2276</v>
      </c>
      <c r="K162" s="21"/>
      <c r="L162" s="21" t="s">
        <v>2276</v>
      </c>
      <c r="M162" s="21" t="s">
        <v>2276</v>
      </c>
      <c r="N162" s="21" t="s">
        <v>2276</v>
      </c>
      <c r="O162" s="21" t="s">
        <v>2276</v>
      </c>
      <c r="P162" s="21" t="s">
        <v>2276</v>
      </c>
      <c r="Q162" s="21" t="s">
        <v>2276</v>
      </c>
      <c r="R162" s="21" t="s">
        <v>2276</v>
      </c>
      <c r="S162" s="21" t="s">
        <v>2276</v>
      </c>
      <c r="T162" s="3"/>
    </row>
    <row r="163" spans="1:20" ht="61" customHeight="1">
      <c r="A163" s="24" t="s">
        <v>1754</v>
      </c>
      <c r="B163" s="3" t="s">
        <v>2276</v>
      </c>
      <c r="C163" s="3" t="s">
        <v>12</v>
      </c>
      <c r="D163" s="4" t="s">
        <v>397</v>
      </c>
      <c r="E163" s="4" t="s">
        <v>2276</v>
      </c>
      <c r="F163" s="3" t="s">
        <v>2276</v>
      </c>
      <c r="G163" s="3" t="s">
        <v>2276</v>
      </c>
      <c r="H163" s="21" t="s">
        <v>2276</v>
      </c>
      <c r="I163" s="21" t="s">
        <v>2276</v>
      </c>
      <c r="J163" s="21" t="s">
        <v>2276</v>
      </c>
      <c r="K163" s="21"/>
      <c r="L163" s="21" t="s">
        <v>2276</v>
      </c>
      <c r="M163" s="21" t="s">
        <v>2276</v>
      </c>
      <c r="N163" s="21" t="s">
        <v>2276</v>
      </c>
      <c r="O163" s="21" t="s">
        <v>2276</v>
      </c>
      <c r="P163" s="21" t="s">
        <v>2276</v>
      </c>
      <c r="Q163" s="21" t="s">
        <v>2276</v>
      </c>
      <c r="R163" s="21" t="s">
        <v>2276</v>
      </c>
      <c r="S163" s="21" t="s">
        <v>2276</v>
      </c>
      <c r="T163" s="3"/>
    </row>
    <row r="164" spans="1:20" ht="61" customHeight="1">
      <c r="A164" s="24" t="s">
        <v>1755</v>
      </c>
      <c r="B164" s="3" t="s">
        <v>2276</v>
      </c>
      <c r="C164" s="3" t="s">
        <v>395</v>
      </c>
      <c r="D164" s="4" t="s">
        <v>130</v>
      </c>
      <c r="E164" s="4" t="s">
        <v>2276</v>
      </c>
      <c r="F164" s="3" t="s">
        <v>2276</v>
      </c>
      <c r="G164" s="3" t="s">
        <v>2276</v>
      </c>
      <c r="H164" s="21" t="s">
        <v>2276</v>
      </c>
      <c r="I164" s="21" t="s">
        <v>2276</v>
      </c>
      <c r="J164" s="21" t="s">
        <v>2276</v>
      </c>
      <c r="K164" s="21"/>
      <c r="L164" s="21" t="s">
        <v>2276</v>
      </c>
      <c r="M164" s="21" t="s">
        <v>2276</v>
      </c>
      <c r="N164" s="21" t="s">
        <v>2276</v>
      </c>
      <c r="O164" s="21" t="s">
        <v>2276</v>
      </c>
      <c r="P164" s="21" t="s">
        <v>2276</v>
      </c>
      <c r="Q164" s="21" t="s">
        <v>2276</v>
      </c>
      <c r="R164" s="21" t="s">
        <v>2276</v>
      </c>
      <c r="S164" s="21" t="s">
        <v>2276</v>
      </c>
      <c r="T164" s="3"/>
    </row>
    <row r="165" spans="1:20" ht="61" customHeight="1">
      <c r="A165" s="24" t="s">
        <v>1756</v>
      </c>
      <c r="B165" s="3" t="s">
        <v>2276</v>
      </c>
      <c r="C165" s="3" t="s">
        <v>395</v>
      </c>
      <c r="D165" s="4" t="s">
        <v>130</v>
      </c>
      <c r="E165" s="4" t="s">
        <v>2276</v>
      </c>
      <c r="F165" s="3" t="s">
        <v>2276</v>
      </c>
      <c r="G165" s="3" t="s">
        <v>2276</v>
      </c>
      <c r="H165" s="21" t="s">
        <v>2276</v>
      </c>
      <c r="I165" s="21" t="s">
        <v>2276</v>
      </c>
      <c r="J165" s="21" t="s">
        <v>2276</v>
      </c>
      <c r="K165" s="21"/>
      <c r="L165" s="21" t="s">
        <v>2276</v>
      </c>
      <c r="M165" s="21" t="s">
        <v>2276</v>
      </c>
      <c r="N165" s="21" t="s">
        <v>2276</v>
      </c>
      <c r="O165" s="21" t="s">
        <v>2276</v>
      </c>
      <c r="P165" s="21" t="s">
        <v>2276</v>
      </c>
      <c r="Q165" s="21" t="s">
        <v>2276</v>
      </c>
      <c r="R165" s="21" t="s">
        <v>2276</v>
      </c>
      <c r="S165" s="21" t="s">
        <v>2276</v>
      </c>
      <c r="T165" s="3"/>
    </row>
    <row r="166" spans="1:20" ht="61" customHeight="1">
      <c r="A166" s="24" t="s">
        <v>1757</v>
      </c>
      <c r="B166" s="3" t="s">
        <v>2276</v>
      </c>
      <c r="C166" s="3" t="s">
        <v>12</v>
      </c>
      <c r="D166" s="4" t="s">
        <v>397</v>
      </c>
      <c r="E166" s="4" t="s">
        <v>130</v>
      </c>
      <c r="F166" s="3" t="s">
        <v>2276</v>
      </c>
      <c r="G166" s="3" t="s">
        <v>2276</v>
      </c>
      <c r="H166" s="21" t="s">
        <v>2276</v>
      </c>
      <c r="I166" s="21" t="s">
        <v>2276</v>
      </c>
      <c r="J166" s="21" t="s">
        <v>2276</v>
      </c>
      <c r="K166" s="21"/>
      <c r="L166" s="21" t="s">
        <v>2276</v>
      </c>
      <c r="M166" s="21" t="s">
        <v>2276</v>
      </c>
      <c r="N166" s="21" t="s">
        <v>2276</v>
      </c>
      <c r="O166" s="21" t="s">
        <v>2276</v>
      </c>
      <c r="P166" s="21" t="s">
        <v>2276</v>
      </c>
      <c r="Q166" s="21" t="s">
        <v>2276</v>
      </c>
      <c r="R166" s="21" t="s">
        <v>2276</v>
      </c>
      <c r="S166" s="21" t="s">
        <v>2276</v>
      </c>
      <c r="T166" s="3"/>
    </row>
    <row r="167" spans="1:20" ht="61" customHeight="1">
      <c r="A167" s="24" t="s">
        <v>1758</v>
      </c>
      <c r="B167" s="3" t="s">
        <v>2276</v>
      </c>
      <c r="C167" s="3" t="s">
        <v>12</v>
      </c>
      <c r="D167" s="4" t="s">
        <v>397</v>
      </c>
      <c r="E167" s="4" t="s">
        <v>130</v>
      </c>
      <c r="F167" s="3" t="s">
        <v>2276</v>
      </c>
      <c r="G167" s="3" t="s">
        <v>2276</v>
      </c>
      <c r="H167" s="21" t="s">
        <v>2276</v>
      </c>
      <c r="I167" s="21" t="s">
        <v>2276</v>
      </c>
      <c r="J167" s="21" t="s">
        <v>2276</v>
      </c>
      <c r="K167" s="21"/>
      <c r="L167" s="21" t="s">
        <v>2276</v>
      </c>
      <c r="M167" s="21" t="s">
        <v>2276</v>
      </c>
      <c r="N167" s="21" t="s">
        <v>2276</v>
      </c>
      <c r="O167" s="21" t="s">
        <v>2276</v>
      </c>
      <c r="P167" s="21" t="s">
        <v>2276</v>
      </c>
      <c r="Q167" s="21" t="s">
        <v>2276</v>
      </c>
      <c r="R167" s="21" t="s">
        <v>2276</v>
      </c>
      <c r="S167" s="21" t="s">
        <v>2276</v>
      </c>
      <c r="T167" s="3"/>
    </row>
    <row r="168" spans="1:20" ht="61" customHeight="1">
      <c r="A168" s="24" t="s">
        <v>1759</v>
      </c>
      <c r="B168" s="3" t="s">
        <v>2276</v>
      </c>
      <c r="C168" s="3" t="s">
        <v>395</v>
      </c>
      <c r="D168" s="4" t="s">
        <v>130</v>
      </c>
      <c r="E168" s="4" t="s">
        <v>2276</v>
      </c>
      <c r="F168" s="3" t="s">
        <v>2276</v>
      </c>
      <c r="G168" s="3" t="s">
        <v>2276</v>
      </c>
      <c r="H168" s="21" t="s">
        <v>2276</v>
      </c>
      <c r="I168" s="21" t="s">
        <v>2276</v>
      </c>
      <c r="J168" s="21" t="s">
        <v>2276</v>
      </c>
      <c r="K168" s="21"/>
      <c r="L168" s="21" t="s">
        <v>2276</v>
      </c>
      <c r="M168" s="21" t="s">
        <v>2276</v>
      </c>
      <c r="N168" s="21" t="s">
        <v>2276</v>
      </c>
      <c r="O168" s="21" t="s">
        <v>2276</v>
      </c>
      <c r="P168" s="21" t="s">
        <v>2276</v>
      </c>
      <c r="Q168" s="21" t="s">
        <v>2276</v>
      </c>
      <c r="R168" s="21" t="s">
        <v>2276</v>
      </c>
      <c r="S168" s="21" t="s">
        <v>2276</v>
      </c>
      <c r="T168" s="3"/>
    </row>
    <row r="169" spans="1:20" ht="61" customHeight="1">
      <c r="A169" s="24" t="s">
        <v>1760</v>
      </c>
      <c r="B169" s="3" t="s">
        <v>2276</v>
      </c>
      <c r="C169" s="3" t="s">
        <v>12</v>
      </c>
      <c r="D169" s="4" t="s">
        <v>397</v>
      </c>
      <c r="E169" s="4" t="s">
        <v>130</v>
      </c>
      <c r="F169" s="3" t="s">
        <v>2276</v>
      </c>
      <c r="G169" s="3" t="s">
        <v>2276</v>
      </c>
      <c r="H169" s="21" t="s">
        <v>2276</v>
      </c>
      <c r="I169" s="21" t="s">
        <v>2276</v>
      </c>
      <c r="J169" s="21" t="s">
        <v>2276</v>
      </c>
      <c r="K169" s="21"/>
      <c r="L169" s="21" t="s">
        <v>2276</v>
      </c>
      <c r="M169" s="21" t="s">
        <v>2276</v>
      </c>
      <c r="N169" s="21" t="s">
        <v>2276</v>
      </c>
      <c r="O169" s="21" t="s">
        <v>2276</v>
      </c>
      <c r="P169" s="21" t="s">
        <v>2276</v>
      </c>
      <c r="Q169" s="21" t="s">
        <v>2276</v>
      </c>
      <c r="R169" s="21" t="s">
        <v>2276</v>
      </c>
      <c r="S169" s="21" t="s">
        <v>2276</v>
      </c>
      <c r="T169" s="3"/>
    </row>
    <row r="170" spans="1:20" ht="61" customHeight="1">
      <c r="A170" s="24" t="s">
        <v>1761</v>
      </c>
      <c r="B170" s="3" t="s">
        <v>2276</v>
      </c>
      <c r="C170" s="3" t="s">
        <v>12</v>
      </c>
      <c r="D170" s="4" t="s">
        <v>397</v>
      </c>
      <c r="E170" s="4" t="s">
        <v>130</v>
      </c>
      <c r="F170" s="3" t="s">
        <v>2276</v>
      </c>
      <c r="G170" s="3" t="s">
        <v>2276</v>
      </c>
      <c r="H170" s="21" t="s">
        <v>2276</v>
      </c>
      <c r="I170" s="21" t="s">
        <v>2276</v>
      </c>
      <c r="J170" s="21" t="s">
        <v>2276</v>
      </c>
      <c r="K170" s="21"/>
      <c r="L170" s="21" t="s">
        <v>2276</v>
      </c>
      <c r="M170" s="21" t="s">
        <v>2276</v>
      </c>
      <c r="N170" s="21" t="s">
        <v>2276</v>
      </c>
      <c r="O170" s="21" t="s">
        <v>2276</v>
      </c>
      <c r="P170" s="21" t="s">
        <v>2276</v>
      </c>
      <c r="Q170" s="21" t="s">
        <v>2276</v>
      </c>
      <c r="R170" s="21" t="s">
        <v>2276</v>
      </c>
      <c r="S170" s="21" t="s">
        <v>2276</v>
      </c>
      <c r="T170" s="3"/>
    </row>
    <row r="171" spans="1:20" ht="61" customHeight="1">
      <c r="A171" s="24" t="s">
        <v>1762</v>
      </c>
      <c r="B171" s="3" t="s">
        <v>2276</v>
      </c>
      <c r="C171" s="3" t="s">
        <v>12</v>
      </c>
      <c r="D171" s="4" t="s">
        <v>397</v>
      </c>
      <c r="E171" s="4" t="s">
        <v>130</v>
      </c>
      <c r="F171" s="3" t="s">
        <v>2276</v>
      </c>
      <c r="G171" s="3" t="s">
        <v>2276</v>
      </c>
      <c r="H171" s="21" t="s">
        <v>2276</v>
      </c>
      <c r="I171" s="21" t="s">
        <v>2276</v>
      </c>
      <c r="J171" s="21" t="s">
        <v>2276</v>
      </c>
      <c r="K171" s="21"/>
      <c r="L171" s="21" t="s">
        <v>2276</v>
      </c>
      <c r="M171" s="21" t="s">
        <v>2276</v>
      </c>
      <c r="N171" s="21" t="s">
        <v>2276</v>
      </c>
      <c r="O171" s="21" t="s">
        <v>2276</v>
      </c>
      <c r="P171" s="21" t="s">
        <v>2276</v>
      </c>
      <c r="Q171" s="21" t="s">
        <v>2276</v>
      </c>
      <c r="R171" s="21" t="s">
        <v>2276</v>
      </c>
      <c r="S171" s="21" t="s">
        <v>2276</v>
      </c>
      <c r="T171" s="3"/>
    </row>
    <row r="172" spans="1:20" ht="61" customHeight="1">
      <c r="A172" s="24" t="s">
        <v>1763</v>
      </c>
      <c r="B172" s="3" t="s">
        <v>2276</v>
      </c>
      <c r="C172" s="3" t="s">
        <v>12</v>
      </c>
      <c r="D172" s="4" t="s">
        <v>397</v>
      </c>
      <c r="E172" s="4" t="s">
        <v>130</v>
      </c>
      <c r="F172" s="3" t="s">
        <v>2276</v>
      </c>
      <c r="G172" s="3" t="s">
        <v>2276</v>
      </c>
      <c r="H172" s="21" t="s">
        <v>2276</v>
      </c>
      <c r="I172" s="21" t="s">
        <v>2276</v>
      </c>
      <c r="J172" s="21" t="s">
        <v>2276</v>
      </c>
      <c r="K172" s="21"/>
      <c r="L172" s="21" t="s">
        <v>2276</v>
      </c>
      <c r="M172" s="21" t="s">
        <v>2276</v>
      </c>
      <c r="N172" s="21" t="s">
        <v>2276</v>
      </c>
      <c r="O172" s="21" t="s">
        <v>2276</v>
      </c>
      <c r="P172" s="21" t="s">
        <v>2276</v>
      </c>
      <c r="Q172" s="21" t="s">
        <v>2276</v>
      </c>
      <c r="R172" s="21" t="s">
        <v>2276</v>
      </c>
      <c r="S172" s="21" t="s">
        <v>2276</v>
      </c>
      <c r="T172" s="3"/>
    </row>
    <row r="173" spans="1:20" ht="61" customHeight="1">
      <c r="A173" s="24" t="s">
        <v>1764</v>
      </c>
      <c r="B173" s="3" t="s">
        <v>2276</v>
      </c>
      <c r="C173" s="3" t="s">
        <v>395</v>
      </c>
      <c r="D173" s="4" t="s">
        <v>130</v>
      </c>
      <c r="E173" s="4" t="s">
        <v>2276</v>
      </c>
      <c r="F173" s="3" t="s">
        <v>2276</v>
      </c>
      <c r="G173" s="3" t="s">
        <v>2276</v>
      </c>
      <c r="H173" s="21" t="s">
        <v>2276</v>
      </c>
      <c r="I173" s="21" t="s">
        <v>2276</v>
      </c>
      <c r="J173" s="21" t="s">
        <v>2276</v>
      </c>
      <c r="K173" s="21"/>
      <c r="L173" s="21" t="s">
        <v>2276</v>
      </c>
      <c r="M173" s="21" t="s">
        <v>2276</v>
      </c>
      <c r="N173" s="21" t="s">
        <v>2276</v>
      </c>
      <c r="O173" s="21" t="s">
        <v>2276</v>
      </c>
      <c r="P173" s="21" t="s">
        <v>2276</v>
      </c>
      <c r="Q173" s="21" t="s">
        <v>2276</v>
      </c>
      <c r="R173" s="21" t="s">
        <v>2276</v>
      </c>
      <c r="S173" s="21" t="s">
        <v>2276</v>
      </c>
      <c r="T173" s="3"/>
    </row>
    <row r="174" spans="1:20" ht="61" customHeight="1">
      <c r="A174" s="24" t="s">
        <v>1765</v>
      </c>
      <c r="B174" s="3" t="s">
        <v>2276</v>
      </c>
      <c r="C174" s="3" t="s">
        <v>12</v>
      </c>
      <c r="D174" s="4" t="s">
        <v>397</v>
      </c>
      <c r="E174" s="4" t="s">
        <v>130</v>
      </c>
      <c r="F174" s="3" t="s">
        <v>2276</v>
      </c>
      <c r="G174" s="3" t="s">
        <v>2276</v>
      </c>
      <c r="H174" s="21" t="s">
        <v>2276</v>
      </c>
      <c r="I174" s="21" t="s">
        <v>2276</v>
      </c>
      <c r="J174" s="21" t="s">
        <v>2276</v>
      </c>
      <c r="K174" s="21"/>
      <c r="L174" s="21" t="s">
        <v>2276</v>
      </c>
      <c r="M174" s="21" t="s">
        <v>2276</v>
      </c>
      <c r="N174" s="21" t="s">
        <v>2276</v>
      </c>
      <c r="O174" s="21" t="s">
        <v>2276</v>
      </c>
      <c r="P174" s="21" t="s">
        <v>2276</v>
      </c>
      <c r="Q174" s="21" t="s">
        <v>2276</v>
      </c>
      <c r="R174" s="21" t="s">
        <v>2276</v>
      </c>
      <c r="S174" s="21" t="s">
        <v>2276</v>
      </c>
      <c r="T174" s="3"/>
    </row>
    <row r="175" spans="1:20" ht="61" customHeight="1">
      <c r="A175" s="24" t="s">
        <v>1766</v>
      </c>
      <c r="B175" s="3" t="s">
        <v>2276</v>
      </c>
      <c r="C175" s="3" t="s">
        <v>395</v>
      </c>
      <c r="D175" s="4" t="s">
        <v>130</v>
      </c>
      <c r="E175" s="4" t="s">
        <v>2276</v>
      </c>
      <c r="F175" s="3" t="s">
        <v>2276</v>
      </c>
      <c r="G175" s="3" t="s">
        <v>2276</v>
      </c>
      <c r="H175" s="21" t="s">
        <v>2276</v>
      </c>
      <c r="I175" s="21" t="s">
        <v>2276</v>
      </c>
      <c r="J175" s="21" t="s">
        <v>2276</v>
      </c>
      <c r="K175" s="21"/>
      <c r="L175" s="21" t="s">
        <v>2276</v>
      </c>
      <c r="M175" s="21" t="s">
        <v>2276</v>
      </c>
      <c r="N175" s="21" t="s">
        <v>2276</v>
      </c>
      <c r="O175" s="21" t="s">
        <v>2276</v>
      </c>
      <c r="P175" s="21" t="s">
        <v>2276</v>
      </c>
      <c r="Q175" s="21" t="s">
        <v>2276</v>
      </c>
      <c r="R175" s="21" t="s">
        <v>2276</v>
      </c>
      <c r="S175" s="21" t="s">
        <v>2276</v>
      </c>
      <c r="T175" s="3"/>
    </row>
    <row r="176" spans="1:20" ht="61" customHeight="1">
      <c r="A176" s="24" t="s">
        <v>1767</v>
      </c>
      <c r="B176" s="3" t="s">
        <v>2276</v>
      </c>
      <c r="C176" s="3" t="s">
        <v>12</v>
      </c>
      <c r="D176" s="4" t="s">
        <v>397</v>
      </c>
      <c r="E176" s="4" t="s">
        <v>2276</v>
      </c>
      <c r="F176" s="3" t="s">
        <v>2276</v>
      </c>
      <c r="G176" s="3" t="s">
        <v>2276</v>
      </c>
      <c r="H176" s="21" t="s">
        <v>2276</v>
      </c>
      <c r="I176" s="21" t="s">
        <v>2276</v>
      </c>
      <c r="J176" s="21" t="s">
        <v>2276</v>
      </c>
      <c r="K176" s="21"/>
      <c r="L176" s="21" t="s">
        <v>2276</v>
      </c>
      <c r="M176" s="21" t="s">
        <v>2276</v>
      </c>
      <c r="N176" s="21" t="s">
        <v>2276</v>
      </c>
      <c r="O176" s="21" t="s">
        <v>2276</v>
      </c>
      <c r="P176" s="21" t="s">
        <v>2276</v>
      </c>
      <c r="Q176" s="21" t="s">
        <v>2276</v>
      </c>
      <c r="R176" s="21" t="s">
        <v>2276</v>
      </c>
      <c r="S176" s="21" t="s">
        <v>2276</v>
      </c>
      <c r="T176" s="3"/>
    </row>
    <row r="177" spans="1:20" ht="61" customHeight="1">
      <c r="A177" s="24" t="s">
        <v>1768</v>
      </c>
      <c r="B177" s="3" t="s">
        <v>2276</v>
      </c>
      <c r="C177" s="3" t="s">
        <v>12</v>
      </c>
      <c r="D177" s="4" t="s">
        <v>397</v>
      </c>
      <c r="E177" s="4" t="s">
        <v>2276</v>
      </c>
      <c r="F177" s="3" t="s">
        <v>2276</v>
      </c>
      <c r="G177" s="3" t="s">
        <v>2276</v>
      </c>
      <c r="H177" s="21" t="s">
        <v>2276</v>
      </c>
      <c r="I177" s="21" t="s">
        <v>2276</v>
      </c>
      <c r="J177" s="21" t="s">
        <v>2276</v>
      </c>
      <c r="K177" s="21"/>
      <c r="L177" s="21" t="s">
        <v>2276</v>
      </c>
      <c r="M177" s="21" t="s">
        <v>2276</v>
      </c>
      <c r="N177" s="21" t="s">
        <v>2276</v>
      </c>
      <c r="O177" s="21" t="s">
        <v>2276</v>
      </c>
      <c r="P177" s="21" t="s">
        <v>2276</v>
      </c>
      <c r="Q177" s="21" t="s">
        <v>2276</v>
      </c>
      <c r="R177" s="21" t="s">
        <v>2276</v>
      </c>
      <c r="S177" s="21" t="s">
        <v>2276</v>
      </c>
      <c r="T177" s="3"/>
    </row>
    <row r="178" spans="1:20" ht="61" customHeight="1">
      <c r="A178" s="24" t="s">
        <v>1769</v>
      </c>
      <c r="B178" s="3" t="s">
        <v>2276</v>
      </c>
      <c r="C178" s="3" t="s">
        <v>12</v>
      </c>
      <c r="D178" s="4" t="s">
        <v>397</v>
      </c>
      <c r="E178" s="4" t="s">
        <v>130</v>
      </c>
      <c r="F178" s="3" t="s">
        <v>2276</v>
      </c>
      <c r="G178" s="3" t="s">
        <v>2276</v>
      </c>
      <c r="H178" s="21" t="s">
        <v>2276</v>
      </c>
      <c r="I178" s="21" t="s">
        <v>2276</v>
      </c>
      <c r="J178" s="21" t="s">
        <v>2276</v>
      </c>
      <c r="K178" s="21"/>
      <c r="L178" s="21" t="s">
        <v>2276</v>
      </c>
      <c r="M178" s="21" t="s">
        <v>2276</v>
      </c>
      <c r="N178" s="21" t="s">
        <v>2276</v>
      </c>
      <c r="O178" s="21" t="s">
        <v>2276</v>
      </c>
      <c r="P178" s="21" t="s">
        <v>2276</v>
      </c>
      <c r="Q178" s="21" t="s">
        <v>2276</v>
      </c>
      <c r="R178" s="21" t="s">
        <v>2276</v>
      </c>
      <c r="S178" s="21" t="s">
        <v>2276</v>
      </c>
      <c r="T178" s="3"/>
    </row>
    <row r="179" spans="1:20" ht="61" customHeight="1">
      <c r="A179" s="24" t="s">
        <v>1770</v>
      </c>
      <c r="B179" s="3" t="s">
        <v>2276</v>
      </c>
      <c r="C179" s="3" t="s">
        <v>12</v>
      </c>
      <c r="D179" s="4" t="s">
        <v>397</v>
      </c>
      <c r="E179" s="4" t="s">
        <v>130</v>
      </c>
      <c r="F179" s="3" t="s">
        <v>2276</v>
      </c>
      <c r="G179" s="3" t="s">
        <v>2276</v>
      </c>
      <c r="H179" s="21" t="s">
        <v>2276</v>
      </c>
      <c r="I179" s="21" t="s">
        <v>2276</v>
      </c>
      <c r="J179" s="21" t="s">
        <v>2276</v>
      </c>
      <c r="K179" s="21"/>
      <c r="L179" s="21" t="s">
        <v>2276</v>
      </c>
      <c r="M179" s="21" t="s">
        <v>2276</v>
      </c>
      <c r="N179" s="21" t="s">
        <v>2276</v>
      </c>
      <c r="O179" s="21" t="s">
        <v>2276</v>
      </c>
      <c r="P179" s="21" t="s">
        <v>2276</v>
      </c>
      <c r="Q179" s="21" t="s">
        <v>2276</v>
      </c>
      <c r="R179" s="21" t="s">
        <v>2276</v>
      </c>
      <c r="S179" s="21" t="s">
        <v>2276</v>
      </c>
      <c r="T179" s="3"/>
    </row>
    <row r="180" spans="1:20" ht="61" customHeight="1">
      <c r="A180" s="24" t="s">
        <v>1771</v>
      </c>
      <c r="B180" s="3" t="s">
        <v>2276</v>
      </c>
      <c r="C180" s="3" t="s">
        <v>395</v>
      </c>
      <c r="D180" s="4" t="s">
        <v>130</v>
      </c>
      <c r="E180" s="4" t="s">
        <v>2276</v>
      </c>
      <c r="F180" s="3" t="s">
        <v>2276</v>
      </c>
      <c r="G180" s="3" t="s">
        <v>2276</v>
      </c>
      <c r="H180" s="21" t="s">
        <v>2276</v>
      </c>
      <c r="I180" s="21" t="s">
        <v>2276</v>
      </c>
      <c r="J180" s="21" t="s">
        <v>2276</v>
      </c>
      <c r="K180" s="21"/>
      <c r="L180" s="21" t="s">
        <v>2276</v>
      </c>
      <c r="M180" s="21" t="s">
        <v>2276</v>
      </c>
      <c r="N180" s="21" t="s">
        <v>2276</v>
      </c>
      <c r="O180" s="21" t="s">
        <v>2276</v>
      </c>
      <c r="P180" s="21" t="s">
        <v>2276</v>
      </c>
      <c r="Q180" s="21" t="s">
        <v>2276</v>
      </c>
      <c r="R180" s="21" t="s">
        <v>2276</v>
      </c>
      <c r="S180" s="21" t="s">
        <v>2276</v>
      </c>
      <c r="T180" s="3"/>
    </row>
    <row r="181" spans="1:20" ht="61" customHeight="1">
      <c r="A181" s="24" t="s">
        <v>1772</v>
      </c>
      <c r="B181" s="3" t="s">
        <v>2276</v>
      </c>
      <c r="C181" s="3" t="s">
        <v>395</v>
      </c>
      <c r="D181" s="4" t="s">
        <v>130</v>
      </c>
      <c r="E181" s="4" t="s">
        <v>2276</v>
      </c>
      <c r="F181" s="3" t="s">
        <v>2276</v>
      </c>
      <c r="G181" s="3" t="s">
        <v>2276</v>
      </c>
      <c r="H181" s="21" t="s">
        <v>2276</v>
      </c>
      <c r="I181" s="21" t="s">
        <v>2276</v>
      </c>
      <c r="J181" s="21" t="s">
        <v>2276</v>
      </c>
      <c r="K181" s="21"/>
      <c r="L181" s="21" t="s">
        <v>2276</v>
      </c>
      <c r="M181" s="21" t="s">
        <v>2276</v>
      </c>
      <c r="N181" s="21" t="s">
        <v>2276</v>
      </c>
      <c r="O181" s="21" t="s">
        <v>2276</v>
      </c>
      <c r="P181" s="21" t="s">
        <v>2276</v>
      </c>
      <c r="Q181" s="21" t="s">
        <v>2276</v>
      </c>
      <c r="R181" s="21" t="s">
        <v>2276</v>
      </c>
      <c r="S181" s="21" t="s">
        <v>2276</v>
      </c>
      <c r="T181" s="3"/>
    </row>
    <row r="182" spans="1:20" ht="61" customHeight="1">
      <c r="A182" s="24" t="s">
        <v>1773</v>
      </c>
      <c r="B182" s="3" t="s">
        <v>2276</v>
      </c>
      <c r="C182" s="3" t="s">
        <v>12</v>
      </c>
      <c r="D182" s="4" t="s">
        <v>397</v>
      </c>
      <c r="E182" s="4" t="s">
        <v>2276</v>
      </c>
      <c r="F182" s="3" t="s">
        <v>2276</v>
      </c>
      <c r="G182" s="3" t="s">
        <v>2276</v>
      </c>
      <c r="H182" s="21" t="s">
        <v>2276</v>
      </c>
      <c r="I182" s="21" t="s">
        <v>2276</v>
      </c>
      <c r="J182" s="21" t="s">
        <v>2276</v>
      </c>
      <c r="K182" s="21"/>
      <c r="L182" s="21" t="s">
        <v>2276</v>
      </c>
      <c r="M182" s="21" t="s">
        <v>2276</v>
      </c>
      <c r="N182" s="21" t="s">
        <v>2276</v>
      </c>
      <c r="O182" s="21" t="s">
        <v>2276</v>
      </c>
      <c r="P182" s="21" t="s">
        <v>2276</v>
      </c>
      <c r="Q182" s="21" t="s">
        <v>2276</v>
      </c>
      <c r="R182" s="21" t="s">
        <v>2276</v>
      </c>
      <c r="S182" s="21" t="s">
        <v>2276</v>
      </c>
      <c r="T182" s="3"/>
    </row>
    <row r="183" spans="1:20" ht="61" customHeight="1">
      <c r="A183" s="24" t="s">
        <v>1774</v>
      </c>
      <c r="B183" s="3" t="s">
        <v>2276</v>
      </c>
      <c r="C183" s="3" t="s">
        <v>12</v>
      </c>
      <c r="D183" s="4" t="s">
        <v>397</v>
      </c>
      <c r="E183" s="4" t="s">
        <v>2276</v>
      </c>
      <c r="F183" s="3" t="s">
        <v>2276</v>
      </c>
      <c r="G183" s="3" t="s">
        <v>2276</v>
      </c>
      <c r="H183" s="21" t="s">
        <v>2276</v>
      </c>
      <c r="I183" s="21" t="s">
        <v>2276</v>
      </c>
      <c r="J183" s="21" t="s">
        <v>2276</v>
      </c>
      <c r="K183" s="21"/>
      <c r="L183" s="21" t="s">
        <v>2276</v>
      </c>
      <c r="M183" s="21" t="s">
        <v>2276</v>
      </c>
      <c r="N183" s="21" t="s">
        <v>2276</v>
      </c>
      <c r="O183" s="21" t="s">
        <v>2276</v>
      </c>
      <c r="P183" s="21" t="s">
        <v>2276</v>
      </c>
      <c r="Q183" s="21" t="s">
        <v>2276</v>
      </c>
      <c r="R183" s="21" t="s">
        <v>2276</v>
      </c>
      <c r="S183" s="21" t="s">
        <v>2276</v>
      </c>
      <c r="T183" s="3"/>
    </row>
    <row r="184" spans="1:20" ht="58.5" customHeight="1">
      <c r="A184" s="11" t="s">
        <v>555</v>
      </c>
      <c r="B184" s="19" t="s">
        <v>70</v>
      </c>
      <c r="C184" s="11" t="s">
        <v>12</v>
      </c>
      <c r="D184" s="19" t="s">
        <v>130</v>
      </c>
      <c r="E184" s="4" t="s">
        <v>396</v>
      </c>
      <c r="F184" s="3" t="s">
        <v>45</v>
      </c>
      <c r="G184" s="3" t="s">
        <v>2276</v>
      </c>
      <c r="H184" s="21">
        <v>1.53</v>
      </c>
      <c r="I184" s="21">
        <v>78.5</v>
      </c>
      <c r="J184" s="21">
        <v>1.25</v>
      </c>
      <c r="K184" s="21" t="s">
        <v>534</v>
      </c>
      <c r="L184" s="21" t="s">
        <v>2276</v>
      </c>
      <c r="M184" s="21" t="s">
        <v>2276</v>
      </c>
      <c r="N184" s="21" t="s">
        <v>2276</v>
      </c>
      <c r="O184" s="21">
        <v>27</v>
      </c>
      <c r="P184" s="21">
        <v>11</v>
      </c>
      <c r="Q184" s="21">
        <v>7</v>
      </c>
      <c r="R184" s="21">
        <v>55</v>
      </c>
      <c r="S184" s="21">
        <v>0.57903879999999996</v>
      </c>
      <c r="T184" s="4" t="s">
        <v>1868</v>
      </c>
    </row>
    <row r="185" spans="1:20" ht="58.5" customHeight="1">
      <c r="A185" s="11" t="s">
        <v>556</v>
      </c>
      <c r="B185" s="19" t="s">
        <v>70</v>
      </c>
      <c r="C185" s="11" t="s">
        <v>12</v>
      </c>
      <c r="D185" s="19" t="s">
        <v>130</v>
      </c>
      <c r="E185" s="4" t="s">
        <v>396</v>
      </c>
      <c r="F185" s="3" t="s">
        <v>45</v>
      </c>
      <c r="G185" s="3" t="s">
        <v>2276</v>
      </c>
      <c r="H185" s="21">
        <v>1.56</v>
      </c>
      <c r="I185" s="21">
        <v>78.5</v>
      </c>
      <c r="J185" s="21">
        <v>1.25</v>
      </c>
      <c r="K185" s="21" t="s">
        <v>534</v>
      </c>
      <c r="L185" s="21" t="s">
        <v>2276</v>
      </c>
      <c r="M185" s="21" t="s">
        <v>2276</v>
      </c>
      <c r="N185" s="21" t="s">
        <v>2276</v>
      </c>
      <c r="O185" s="21">
        <v>27</v>
      </c>
      <c r="P185" s="21">
        <v>11</v>
      </c>
      <c r="Q185" s="21">
        <v>7</v>
      </c>
      <c r="R185" s="21">
        <v>55</v>
      </c>
      <c r="S185" s="21">
        <v>0.81547963999999995</v>
      </c>
      <c r="T185" s="4" t="s">
        <v>1868</v>
      </c>
    </row>
    <row r="186" spans="1:20" ht="58.5" customHeight="1">
      <c r="A186" s="3" t="s">
        <v>571</v>
      </c>
      <c r="B186" s="3" t="s">
        <v>2276</v>
      </c>
      <c r="C186" s="11" t="s">
        <v>395</v>
      </c>
      <c r="D186" s="19" t="s">
        <v>130</v>
      </c>
      <c r="E186" s="19" t="s">
        <v>2276</v>
      </c>
      <c r="F186" s="3" t="s">
        <v>2276</v>
      </c>
      <c r="G186" s="3" t="s">
        <v>2276</v>
      </c>
      <c r="H186" s="21" t="s">
        <v>2276</v>
      </c>
      <c r="I186" s="21" t="s">
        <v>2276</v>
      </c>
      <c r="J186" s="21" t="s">
        <v>2276</v>
      </c>
      <c r="K186" s="21"/>
      <c r="L186" s="21" t="s">
        <v>2276</v>
      </c>
      <c r="M186" s="21" t="s">
        <v>2276</v>
      </c>
      <c r="N186" s="21" t="s">
        <v>2276</v>
      </c>
      <c r="O186" s="21" t="s">
        <v>2276</v>
      </c>
      <c r="P186" s="21" t="s">
        <v>2276</v>
      </c>
      <c r="Q186" s="21" t="s">
        <v>2276</v>
      </c>
      <c r="R186" s="21" t="s">
        <v>2276</v>
      </c>
      <c r="S186" s="21" t="s">
        <v>2276</v>
      </c>
      <c r="T186" s="4" t="s">
        <v>1954</v>
      </c>
    </row>
    <row r="187" spans="1:20" ht="58.5" customHeight="1">
      <c r="A187" s="3" t="s">
        <v>572</v>
      </c>
      <c r="B187" s="3" t="s">
        <v>2276</v>
      </c>
      <c r="C187" s="11" t="s">
        <v>395</v>
      </c>
      <c r="D187" s="19" t="s">
        <v>130</v>
      </c>
      <c r="E187" s="19" t="s">
        <v>2276</v>
      </c>
      <c r="F187" s="3" t="s">
        <v>2276</v>
      </c>
      <c r="G187" s="3" t="s">
        <v>2276</v>
      </c>
      <c r="H187" s="21" t="s">
        <v>2276</v>
      </c>
      <c r="I187" s="21" t="s">
        <v>2276</v>
      </c>
      <c r="J187" s="21" t="s">
        <v>2276</v>
      </c>
      <c r="K187" s="21"/>
      <c r="L187" s="21" t="s">
        <v>2276</v>
      </c>
      <c r="M187" s="21" t="s">
        <v>2276</v>
      </c>
      <c r="N187" s="21" t="s">
        <v>2276</v>
      </c>
      <c r="O187" s="21" t="s">
        <v>2276</v>
      </c>
      <c r="P187" s="21" t="s">
        <v>2276</v>
      </c>
      <c r="Q187" s="21" t="s">
        <v>2276</v>
      </c>
      <c r="R187" s="21" t="s">
        <v>2276</v>
      </c>
      <c r="S187" s="21" t="s">
        <v>2276</v>
      </c>
      <c r="T187" s="4" t="s">
        <v>1955</v>
      </c>
    </row>
    <row r="188" spans="1:20" ht="58.5" customHeight="1">
      <c r="A188" s="3" t="s">
        <v>573</v>
      </c>
      <c r="B188" s="3" t="s">
        <v>2276</v>
      </c>
      <c r="C188" s="11" t="s">
        <v>395</v>
      </c>
      <c r="D188" s="19" t="s">
        <v>130</v>
      </c>
      <c r="E188" s="19" t="s">
        <v>2276</v>
      </c>
      <c r="F188" s="3" t="s">
        <v>2276</v>
      </c>
      <c r="G188" s="3" t="s">
        <v>2276</v>
      </c>
      <c r="H188" s="21" t="s">
        <v>2276</v>
      </c>
      <c r="I188" s="21" t="s">
        <v>2276</v>
      </c>
      <c r="J188" s="21" t="s">
        <v>2276</v>
      </c>
      <c r="K188" s="21"/>
      <c r="L188" s="21" t="s">
        <v>2276</v>
      </c>
      <c r="M188" s="21" t="s">
        <v>2276</v>
      </c>
      <c r="N188" s="21" t="s">
        <v>2276</v>
      </c>
      <c r="O188" s="21" t="s">
        <v>2276</v>
      </c>
      <c r="P188" s="21" t="s">
        <v>2276</v>
      </c>
      <c r="Q188" s="21" t="s">
        <v>2276</v>
      </c>
      <c r="R188" s="21" t="s">
        <v>2276</v>
      </c>
      <c r="S188" s="21" t="s">
        <v>2276</v>
      </c>
      <c r="T188" s="4" t="s">
        <v>1955</v>
      </c>
    </row>
    <row r="189" spans="1:20" ht="58.5" customHeight="1">
      <c r="A189" s="3" t="s">
        <v>574</v>
      </c>
      <c r="B189" s="3" t="s">
        <v>2276</v>
      </c>
      <c r="C189" s="11" t="s">
        <v>395</v>
      </c>
      <c r="D189" s="19" t="s">
        <v>130</v>
      </c>
      <c r="E189" s="19" t="s">
        <v>2276</v>
      </c>
      <c r="F189" s="3" t="s">
        <v>2276</v>
      </c>
      <c r="G189" s="3" t="s">
        <v>2276</v>
      </c>
      <c r="H189" s="21" t="s">
        <v>2276</v>
      </c>
      <c r="I189" s="21" t="s">
        <v>2276</v>
      </c>
      <c r="J189" s="21" t="s">
        <v>2276</v>
      </c>
      <c r="K189" s="21"/>
      <c r="L189" s="21" t="s">
        <v>2276</v>
      </c>
      <c r="M189" s="21" t="s">
        <v>2276</v>
      </c>
      <c r="N189" s="21" t="s">
        <v>2276</v>
      </c>
      <c r="O189" s="21" t="s">
        <v>2276</v>
      </c>
      <c r="P189" s="21" t="s">
        <v>2276</v>
      </c>
      <c r="Q189" s="21" t="s">
        <v>2276</v>
      </c>
      <c r="R189" s="21" t="s">
        <v>2276</v>
      </c>
      <c r="S189" s="21" t="s">
        <v>2276</v>
      </c>
      <c r="T189" s="4" t="s">
        <v>1954</v>
      </c>
    </row>
    <row r="190" spans="1:20" ht="58.5" customHeight="1">
      <c r="A190" s="3" t="s">
        <v>575</v>
      </c>
      <c r="B190" s="3" t="s">
        <v>2276</v>
      </c>
      <c r="C190" s="11" t="s">
        <v>395</v>
      </c>
      <c r="D190" s="19" t="s">
        <v>130</v>
      </c>
      <c r="E190" s="19" t="s">
        <v>2276</v>
      </c>
      <c r="F190" s="3" t="s">
        <v>2276</v>
      </c>
      <c r="G190" s="3" t="s">
        <v>2276</v>
      </c>
      <c r="H190" s="21" t="s">
        <v>2276</v>
      </c>
      <c r="I190" s="21" t="s">
        <v>2276</v>
      </c>
      <c r="J190" s="21" t="s">
        <v>2276</v>
      </c>
      <c r="K190" s="21"/>
      <c r="L190" s="21" t="s">
        <v>2276</v>
      </c>
      <c r="M190" s="21" t="s">
        <v>2276</v>
      </c>
      <c r="N190" s="21" t="s">
        <v>2276</v>
      </c>
      <c r="O190" s="21" t="s">
        <v>2276</v>
      </c>
      <c r="P190" s="21" t="s">
        <v>2276</v>
      </c>
      <c r="Q190" s="21" t="s">
        <v>2276</v>
      </c>
      <c r="R190" s="21" t="s">
        <v>2276</v>
      </c>
      <c r="S190" s="21" t="s">
        <v>2276</v>
      </c>
      <c r="T190" s="4" t="s">
        <v>1956</v>
      </c>
    </row>
    <row r="191" spans="1:20" ht="58.5" customHeight="1">
      <c r="A191" s="3" t="s">
        <v>576</v>
      </c>
      <c r="B191" s="3" t="s">
        <v>2276</v>
      </c>
      <c r="C191" s="11" t="s">
        <v>395</v>
      </c>
      <c r="D191" s="19" t="s">
        <v>130</v>
      </c>
      <c r="E191" s="19" t="s">
        <v>2276</v>
      </c>
      <c r="F191" s="3" t="s">
        <v>2276</v>
      </c>
      <c r="G191" s="3" t="s">
        <v>2276</v>
      </c>
      <c r="H191" s="21" t="s">
        <v>2276</v>
      </c>
      <c r="I191" s="21" t="s">
        <v>2276</v>
      </c>
      <c r="J191" s="21" t="s">
        <v>2276</v>
      </c>
      <c r="K191" s="21"/>
      <c r="L191" s="21" t="s">
        <v>2276</v>
      </c>
      <c r="M191" s="21" t="s">
        <v>2276</v>
      </c>
      <c r="N191" s="21" t="s">
        <v>2276</v>
      </c>
      <c r="O191" s="21" t="s">
        <v>2276</v>
      </c>
      <c r="P191" s="21" t="s">
        <v>2276</v>
      </c>
      <c r="Q191" s="21" t="s">
        <v>2276</v>
      </c>
      <c r="R191" s="21" t="s">
        <v>2276</v>
      </c>
      <c r="S191" s="21" t="s">
        <v>2276</v>
      </c>
      <c r="T191" s="4" t="s">
        <v>1954</v>
      </c>
    </row>
    <row r="192" spans="1:20" ht="58.5" customHeight="1">
      <c r="A192" s="3" t="s">
        <v>577</v>
      </c>
      <c r="B192" s="3" t="s">
        <v>2276</v>
      </c>
      <c r="C192" s="11" t="s">
        <v>395</v>
      </c>
      <c r="D192" s="19" t="s">
        <v>397</v>
      </c>
      <c r="E192" s="19" t="s">
        <v>130</v>
      </c>
      <c r="F192" s="3" t="s">
        <v>2276</v>
      </c>
      <c r="G192" s="3" t="s">
        <v>2276</v>
      </c>
      <c r="H192" s="21" t="s">
        <v>2276</v>
      </c>
      <c r="I192" s="21" t="s">
        <v>2276</v>
      </c>
      <c r="J192" s="21" t="s">
        <v>2276</v>
      </c>
      <c r="K192" s="21"/>
      <c r="L192" s="21" t="s">
        <v>2276</v>
      </c>
      <c r="M192" s="21" t="s">
        <v>2276</v>
      </c>
      <c r="N192" s="21" t="s">
        <v>2276</v>
      </c>
      <c r="O192" s="21" t="s">
        <v>2276</v>
      </c>
      <c r="P192" s="21" t="s">
        <v>2276</v>
      </c>
      <c r="Q192" s="21" t="s">
        <v>2276</v>
      </c>
      <c r="R192" s="21" t="s">
        <v>2276</v>
      </c>
      <c r="S192" s="21" t="s">
        <v>2276</v>
      </c>
      <c r="T192" s="4" t="s">
        <v>1957</v>
      </c>
    </row>
    <row r="193" spans="1:20" ht="58.5" customHeight="1">
      <c r="A193" s="3" t="s">
        <v>578</v>
      </c>
      <c r="B193" s="3" t="s">
        <v>2276</v>
      </c>
      <c r="C193" s="11" t="s">
        <v>395</v>
      </c>
      <c r="D193" s="19" t="s">
        <v>397</v>
      </c>
      <c r="E193" s="19" t="s">
        <v>130</v>
      </c>
      <c r="F193" s="3" t="s">
        <v>2276</v>
      </c>
      <c r="G193" s="3" t="s">
        <v>2276</v>
      </c>
      <c r="H193" s="21" t="s">
        <v>2276</v>
      </c>
      <c r="I193" s="21" t="s">
        <v>2276</v>
      </c>
      <c r="J193" s="21" t="s">
        <v>2276</v>
      </c>
      <c r="K193" s="21"/>
      <c r="L193" s="21" t="s">
        <v>2276</v>
      </c>
      <c r="M193" s="21" t="s">
        <v>2276</v>
      </c>
      <c r="N193" s="21" t="s">
        <v>2276</v>
      </c>
      <c r="O193" s="21" t="s">
        <v>2276</v>
      </c>
      <c r="P193" s="21" t="s">
        <v>2276</v>
      </c>
      <c r="Q193" s="21" t="s">
        <v>2276</v>
      </c>
      <c r="R193" s="21" t="s">
        <v>2276</v>
      </c>
      <c r="S193" s="21" t="s">
        <v>2276</v>
      </c>
      <c r="T193" s="4" t="s">
        <v>1955</v>
      </c>
    </row>
    <row r="194" spans="1:20" ht="58.5" customHeight="1">
      <c r="A194" s="3" t="s">
        <v>579</v>
      </c>
      <c r="B194" s="3" t="s">
        <v>2276</v>
      </c>
      <c r="C194" s="11" t="s">
        <v>395</v>
      </c>
      <c r="D194" s="19" t="s">
        <v>130</v>
      </c>
      <c r="E194" s="19" t="s">
        <v>2276</v>
      </c>
      <c r="F194" s="3" t="s">
        <v>2276</v>
      </c>
      <c r="G194" s="3" t="s">
        <v>2276</v>
      </c>
      <c r="H194" s="21" t="s">
        <v>2276</v>
      </c>
      <c r="I194" s="21" t="s">
        <v>2276</v>
      </c>
      <c r="J194" s="21" t="s">
        <v>2276</v>
      </c>
      <c r="K194" s="21"/>
      <c r="L194" s="21" t="s">
        <v>2276</v>
      </c>
      <c r="M194" s="21" t="s">
        <v>2276</v>
      </c>
      <c r="N194" s="21" t="s">
        <v>2276</v>
      </c>
      <c r="O194" s="21" t="s">
        <v>2276</v>
      </c>
      <c r="P194" s="21" t="s">
        <v>2276</v>
      </c>
      <c r="Q194" s="21" t="s">
        <v>2276</v>
      </c>
      <c r="R194" s="21" t="s">
        <v>2276</v>
      </c>
      <c r="S194" s="21" t="s">
        <v>2276</v>
      </c>
      <c r="T194" s="4" t="s">
        <v>1957</v>
      </c>
    </row>
    <row r="195" spans="1:20" ht="58.5" customHeight="1">
      <c r="A195" s="3" t="s">
        <v>1875</v>
      </c>
      <c r="B195" s="3" t="s">
        <v>2276</v>
      </c>
      <c r="C195" s="11" t="s">
        <v>395</v>
      </c>
      <c r="D195" s="19" t="s">
        <v>130</v>
      </c>
      <c r="E195" s="19" t="s">
        <v>2276</v>
      </c>
      <c r="F195" s="3" t="s">
        <v>2276</v>
      </c>
      <c r="G195" s="3" t="s">
        <v>2276</v>
      </c>
      <c r="H195" s="21" t="s">
        <v>2276</v>
      </c>
      <c r="I195" s="21" t="s">
        <v>2276</v>
      </c>
      <c r="J195" s="21" t="s">
        <v>2276</v>
      </c>
      <c r="K195" s="21"/>
      <c r="L195" s="21" t="s">
        <v>2276</v>
      </c>
      <c r="M195" s="21" t="s">
        <v>2276</v>
      </c>
      <c r="N195" s="21" t="s">
        <v>2276</v>
      </c>
      <c r="O195" s="21" t="s">
        <v>2276</v>
      </c>
      <c r="P195" s="21" t="s">
        <v>2276</v>
      </c>
      <c r="Q195" s="21" t="s">
        <v>2276</v>
      </c>
      <c r="R195" s="21" t="s">
        <v>2276</v>
      </c>
      <c r="S195" s="21" t="s">
        <v>2276</v>
      </c>
      <c r="T195" s="4" t="s">
        <v>1957</v>
      </c>
    </row>
    <row r="196" spans="1:20" ht="58.5" customHeight="1">
      <c r="A196" s="3" t="s">
        <v>1876</v>
      </c>
      <c r="B196" s="3" t="s">
        <v>2276</v>
      </c>
      <c r="C196" s="11" t="s">
        <v>395</v>
      </c>
      <c r="D196" s="19" t="s">
        <v>130</v>
      </c>
      <c r="E196" s="19" t="s">
        <v>2276</v>
      </c>
      <c r="F196" s="3" t="s">
        <v>2276</v>
      </c>
      <c r="G196" s="3" t="s">
        <v>2276</v>
      </c>
      <c r="H196" s="21" t="s">
        <v>2276</v>
      </c>
      <c r="I196" s="21" t="s">
        <v>2276</v>
      </c>
      <c r="J196" s="21" t="s">
        <v>2276</v>
      </c>
      <c r="K196" s="21"/>
      <c r="L196" s="21" t="s">
        <v>2276</v>
      </c>
      <c r="M196" s="21" t="s">
        <v>2276</v>
      </c>
      <c r="N196" s="21" t="s">
        <v>2276</v>
      </c>
      <c r="O196" s="21" t="s">
        <v>2276</v>
      </c>
      <c r="P196" s="21" t="s">
        <v>2276</v>
      </c>
      <c r="Q196" s="21" t="s">
        <v>2276</v>
      </c>
      <c r="R196" s="21" t="s">
        <v>2276</v>
      </c>
      <c r="S196" s="21" t="s">
        <v>2276</v>
      </c>
      <c r="T196" s="4" t="s">
        <v>1957</v>
      </c>
    </row>
    <row r="197" spans="1:20" ht="58.5" customHeight="1">
      <c r="A197" s="3" t="s">
        <v>1877</v>
      </c>
      <c r="B197" s="3" t="s">
        <v>2276</v>
      </c>
      <c r="C197" s="11" t="s">
        <v>395</v>
      </c>
      <c r="D197" s="19" t="s">
        <v>397</v>
      </c>
      <c r="E197" s="19" t="s">
        <v>130</v>
      </c>
      <c r="F197" s="3" t="s">
        <v>2276</v>
      </c>
      <c r="G197" s="3" t="s">
        <v>2276</v>
      </c>
      <c r="H197" s="21" t="s">
        <v>2276</v>
      </c>
      <c r="I197" s="21" t="s">
        <v>2276</v>
      </c>
      <c r="J197" s="21" t="s">
        <v>2276</v>
      </c>
      <c r="K197" s="21"/>
      <c r="L197" s="21" t="s">
        <v>2276</v>
      </c>
      <c r="M197" s="21" t="s">
        <v>2276</v>
      </c>
      <c r="N197" s="21" t="s">
        <v>2276</v>
      </c>
      <c r="O197" s="21" t="s">
        <v>2276</v>
      </c>
      <c r="P197" s="21" t="s">
        <v>2276</v>
      </c>
      <c r="Q197" s="21" t="s">
        <v>2276</v>
      </c>
      <c r="R197" s="21" t="s">
        <v>2276</v>
      </c>
      <c r="S197" s="21" t="s">
        <v>2276</v>
      </c>
      <c r="T197" s="4" t="s">
        <v>1957</v>
      </c>
    </row>
    <row r="198" spans="1:20" ht="58.5" customHeight="1">
      <c r="A198" s="3" t="s">
        <v>1878</v>
      </c>
      <c r="B198" s="3" t="s">
        <v>2276</v>
      </c>
      <c r="C198" s="11" t="s">
        <v>395</v>
      </c>
      <c r="D198" s="19" t="s">
        <v>130</v>
      </c>
      <c r="E198" s="19" t="s">
        <v>2276</v>
      </c>
      <c r="F198" s="3" t="s">
        <v>2276</v>
      </c>
      <c r="G198" s="3" t="s">
        <v>2276</v>
      </c>
      <c r="H198" s="21" t="s">
        <v>2276</v>
      </c>
      <c r="I198" s="21" t="s">
        <v>2276</v>
      </c>
      <c r="J198" s="21" t="s">
        <v>2276</v>
      </c>
      <c r="K198" s="21"/>
      <c r="L198" s="21" t="s">
        <v>2276</v>
      </c>
      <c r="M198" s="21" t="s">
        <v>2276</v>
      </c>
      <c r="N198" s="21" t="s">
        <v>2276</v>
      </c>
      <c r="O198" s="21" t="s">
        <v>2276</v>
      </c>
      <c r="P198" s="21" t="s">
        <v>2276</v>
      </c>
      <c r="Q198" s="21" t="s">
        <v>2276</v>
      </c>
      <c r="R198" s="21" t="s">
        <v>2276</v>
      </c>
      <c r="S198" s="21" t="s">
        <v>2276</v>
      </c>
      <c r="T198" s="4" t="s">
        <v>1958</v>
      </c>
    </row>
    <row r="199" spans="1:20" ht="58.5" customHeight="1">
      <c r="A199" s="3" t="s">
        <v>1879</v>
      </c>
      <c r="B199" s="3" t="s">
        <v>2276</v>
      </c>
      <c r="C199" s="11" t="s">
        <v>395</v>
      </c>
      <c r="D199" s="19" t="s">
        <v>130</v>
      </c>
      <c r="E199" s="19" t="s">
        <v>2276</v>
      </c>
      <c r="F199" s="3" t="s">
        <v>2276</v>
      </c>
      <c r="G199" s="3" t="s">
        <v>2276</v>
      </c>
      <c r="H199" s="21" t="s">
        <v>2276</v>
      </c>
      <c r="I199" s="21" t="s">
        <v>2276</v>
      </c>
      <c r="J199" s="21" t="s">
        <v>2276</v>
      </c>
      <c r="K199" s="21"/>
      <c r="L199" s="21" t="s">
        <v>2276</v>
      </c>
      <c r="M199" s="21" t="s">
        <v>2276</v>
      </c>
      <c r="N199" s="21" t="s">
        <v>2276</v>
      </c>
      <c r="O199" s="21" t="s">
        <v>2276</v>
      </c>
      <c r="P199" s="21" t="s">
        <v>2276</v>
      </c>
      <c r="Q199" s="21" t="s">
        <v>2276</v>
      </c>
      <c r="R199" s="21" t="s">
        <v>2276</v>
      </c>
      <c r="S199" s="21" t="s">
        <v>2276</v>
      </c>
      <c r="T199" s="4" t="s">
        <v>1956</v>
      </c>
    </row>
    <row r="200" spans="1:20" ht="58.5" customHeight="1">
      <c r="A200" s="3" t="s">
        <v>1880</v>
      </c>
      <c r="B200" s="3" t="s">
        <v>2276</v>
      </c>
      <c r="C200" s="11" t="s">
        <v>395</v>
      </c>
      <c r="D200" s="19" t="s">
        <v>130</v>
      </c>
      <c r="E200" s="19" t="s">
        <v>2276</v>
      </c>
      <c r="F200" s="3" t="s">
        <v>2276</v>
      </c>
      <c r="G200" s="3" t="s">
        <v>2276</v>
      </c>
      <c r="H200" s="21" t="s">
        <v>2276</v>
      </c>
      <c r="I200" s="21" t="s">
        <v>2276</v>
      </c>
      <c r="J200" s="21" t="s">
        <v>2276</v>
      </c>
      <c r="K200" s="21"/>
      <c r="L200" s="21" t="s">
        <v>2276</v>
      </c>
      <c r="M200" s="21" t="s">
        <v>2276</v>
      </c>
      <c r="N200" s="21" t="s">
        <v>2276</v>
      </c>
      <c r="O200" s="21" t="s">
        <v>2276</v>
      </c>
      <c r="P200" s="21" t="s">
        <v>2276</v>
      </c>
      <c r="Q200" s="21" t="s">
        <v>2276</v>
      </c>
      <c r="R200" s="21" t="s">
        <v>2276</v>
      </c>
      <c r="S200" s="21" t="s">
        <v>2276</v>
      </c>
      <c r="T200" s="4" t="s">
        <v>1958</v>
      </c>
    </row>
    <row r="201" spans="1:20" ht="58.5" customHeight="1">
      <c r="A201" s="3" t="s">
        <v>1883</v>
      </c>
      <c r="B201" s="3" t="s">
        <v>2276</v>
      </c>
      <c r="C201" s="11" t="s">
        <v>395</v>
      </c>
      <c r="D201" s="19" t="s">
        <v>130</v>
      </c>
      <c r="E201" s="4" t="s">
        <v>2276</v>
      </c>
      <c r="F201" s="3" t="s">
        <v>2276</v>
      </c>
      <c r="G201" s="3" t="s">
        <v>2276</v>
      </c>
      <c r="H201" s="21" t="s">
        <v>2276</v>
      </c>
      <c r="I201" s="21" t="s">
        <v>2276</v>
      </c>
      <c r="J201" s="21" t="s">
        <v>2276</v>
      </c>
      <c r="K201" s="21"/>
      <c r="L201" s="21" t="s">
        <v>2276</v>
      </c>
      <c r="M201" s="21" t="s">
        <v>2276</v>
      </c>
      <c r="N201" s="21" t="s">
        <v>2276</v>
      </c>
      <c r="O201" s="21" t="s">
        <v>2276</v>
      </c>
      <c r="P201" s="21" t="s">
        <v>2276</v>
      </c>
      <c r="Q201" s="21" t="s">
        <v>2276</v>
      </c>
      <c r="R201" s="21" t="s">
        <v>2276</v>
      </c>
      <c r="S201" s="21" t="s">
        <v>2276</v>
      </c>
      <c r="T201" s="4" t="s">
        <v>1954</v>
      </c>
    </row>
    <row r="202" spans="1:20" ht="58.5" customHeight="1">
      <c r="A202" s="3" t="s">
        <v>1884</v>
      </c>
      <c r="B202" s="3" t="s">
        <v>2276</v>
      </c>
      <c r="C202" s="11" t="s">
        <v>395</v>
      </c>
      <c r="D202" s="19" t="s">
        <v>397</v>
      </c>
      <c r="E202" s="19" t="s">
        <v>130</v>
      </c>
      <c r="F202" s="3" t="s">
        <v>2276</v>
      </c>
      <c r="G202" s="3" t="s">
        <v>2276</v>
      </c>
      <c r="H202" s="21" t="s">
        <v>2276</v>
      </c>
      <c r="I202" s="21" t="s">
        <v>2276</v>
      </c>
      <c r="J202" s="21" t="s">
        <v>2276</v>
      </c>
      <c r="K202" s="21"/>
      <c r="L202" s="21" t="s">
        <v>2276</v>
      </c>
      <c r="M202" s="21" t="s">
        <v>2276</v>
      </c>
      <c r="N202" s="21" t="s">
        <v>2276</v>
      </c>
      <c r="O202" s="21" t="s">
        <v>2276</v>
      </c>
      <c r="P202" s="21" t="s">
        <v>2276</v>
      </c>
      <c r="Q202" s="21" t="s">
        <v>2276</v>
      </c>
      <c r="R202" s="21" t="s">
        <v>2276</v>
      </c>
      <c r="S202" s="21" t="s">
        <v>2276</v>
      </c>
      <c r="T202" s="4" t="s">
        <v>1954</v>
      </c>
    </row>
    <row r="203" spans="1:20" ht="58.5" customHeight="1">
      <c r="A203" s="3" t="s">
        <v>1881</v>
      </c>
      <c r="B203" s="3" t="s">
        <v>2276</v>
      </c>
      <c r="C203" s="11" t="s">
        <v>12</v>
      </c>
      <c r="D203" s="19" t="s">
        <v>397</v>
      </c>
      <c r="E203" s="4" t="s">
        <v>2276</v>
      </c>
      <c r="F203" s="3" t="s">
        <v>2276</v>
      </c>
      <c r="G203" s="3" t="s">
        <v>2276</v>
      </c>
      <c r="H203" s="21" t="s">
        <v>2276</v>
      </c>
      <c r="I203" s="21" t="s">
        <v>2276</v>
      </c>
      <c r="J203" s="21" t="s">
        <v>2276</v>
      </c>
      <c r="K203" s="21"/>
      <c r="L203" s="21" t="s">
        <v>2276</v>
      </c>
      <c r="M203" s="21" t="s">
        <v>2276</v>
      </c>
      <c r="N203" s="21" t="s">
        <v>2276</v>
      </c>
      <c r="O203" s="21" t="s">
        <v>2276</v>
      </c>
      <c r="P203" s="21" t="s">
        <v>2276</v>
      </c>
      <c r="Q203" s="21" t="s">
        <v>2276</v>
      </c>
      <c r="R203" s="21" t="s">
        <v>2276</v>
      </c>
      <c r="S203" s="21" t="s">
        <v>2276</v>
      </c>
      <c r="T203" s="4" t="s">
        <v>1956</v>
      </c>
    </row>
    <row r="204" spans="1:20" ht="58.5" customHeight="1">
      <c r="A204" s="3" t="s">
        <v>1882</v>
      </c>
      <c r="B204" s="3" t="s">
        <v>2276</v>
      </c>
      <c r="C204" s="11" t="s">
        <v>12</v>
      </c>
      <c r="D204" s="19" t="s">
        <v>397</v>
      </c>
      <c r="E204" s="4" t="s">
        <v>2276</v>
      </c>
      <c r="F204" s="3" t="s">
        <v>2276</v>
      </c>
      <c r="G204" s="3" t="s">
        <v>2276</v>
      </c>
      <c r="H204" s="21" t="s">
        <v>2276</v>
      </c>
      <c r="I204" s="21" t="s">
        <v>2276</v>
      </c>
      <c r="J204" s="21" t="s">
        <v>2276</v>
      </c>
      <c r="K204" s="21"/>
      <c r="L204" s="21" t="s">
        <v>2276</v>
      </c>
      <c r="M204" s="21" t="s">
        <v>2276</v>
      </c>
      <c r="N204" s="21" t="s">
        <v>2276</v>
      </c>
      <c r="O204" s="21" t="s">
        <v>2276</v>
      </c>
      <c r="P204" s="21" t="s">
        <v>2276</v>
      </c>
      <c r="Q204" s="21" t="s">
        <v>2276</v>
      </c>
      <c r="R204" s="21" t="s">
        <v>2276</v>
      </c>
      <c r="S204" s="21" t="s">
        <v>2276</v>
      </c>
      <c r="T204" s="4" t="s">
        <v>1956</v>
      </c>
    </row>
    <row r="205" spans="1:20" ht="58.5" customHeight="1">
      <c r="A205" s="3" t="s">
        <v>1885</v>
      </c>
      <c r="B205" s="3" t="s">
        <v>2276</v>
      </c>
      <c r="C205" s="11" t="s">
        <v>12</v>
      </c>
      <c r="D205" s="19" t="s">
        <v>397</v>
      </c>
      <c r="E205" s="4" t="s">
        <v>2276</v>
      </c>
      <c r="F205" s="3" t="s">
        <v>2276</v>
      </c>
      <c r="G205" s="3" t="s">
        <v>2276</v>
      </c>
      <c r="H205" s="21" t="s">
        <v>2276</v>
      </c>
      <c r="I205" s="21" t="s">
        <v>2276</v>
      </c>
      <c r="J205" s="21" t="s">
        <v>2276</v>
      </c>
      <c r="K205" s="21"/>
      <c r="L205" s="21" t="s">
        <v>2276</v>
      </c>
      <c r="M205" s="21" t="s">
        <v>2276</v>
      </c>
      <c r="N205" s="21" t="s">
        <v>2276</v>
      </c>
      <c r="O205" s="21" t="s">
        <v>2276</v>
      </c>
      <c r="P205" s="21" t="s">
        <v>2276</v>
      </c>
      <c r="Q205" s="21" t="s">
        <v>2276</v>
      </c>
      <c r="R205" s="21" t="s">
        <v>2276</v>
      </c>
      <c r="S205" s="21" t="s">
        <v>2276</v>
      </c>
      <c r="T205" s="4" t="s">
        <v>1954</v>
      </c>
    </row>
    <row r="206" spans="1:20" ht="58.5" customHeight="1">
      <c r="A206" s="3" t="s">
        <v>1886</v>
      </c>
      <c r="B206" s="3" t="s">
        <v>2276</v>
      </c>
      <c r="C206" s="11" t="s">
        <v>395</v>
      </c>
      <c r="D206" s="19" t="s">
        <v>397</v>
      </c>
      <c r="E206" s="19" t="s">
        <v>130</v>
      </c>
      <c r="F206" s="3" t="s">
        <v>2276</v>
      </c>
      <c r="G206" s="3" t="s">
        <v>2276</v>
      </c>
      <c r="H206" s="21" t="s">
        <v>2276</v>
      </c>
      <c r="I206" s="21" t="s">
        <v>2276</v>
      </c>
      <c r="J206" s="21" t="s">
        <v>2276</v>
      </c>
      <c r="K206" s="21"/>
      <c r="L206" s="21" t="s">
        <v>2276</v>
      </c>
      <c r="M206" s="21" t="s">
        <v>2276</v>
      </c>
      <c r="N206" s="21" t="s">
        <v>2276</v>
      </c>
      <c r="O206" s="21" t="s">
        <v>2276</v>
      </c>
      <c r="P206" s="21" t="s">
        <v>2276</v>
      </c>
      <c r="Q206" s="21" t="s">
        <v>2276</v>
      </c>
      <c r="R206" s="21" t="s">
        <v>2276</v>
      </c>
      <c r="S206" s="21" t="s">
        <v>2276</v>
      </c>
      <c r="T206" s="4" t="s">
        <v>1958</v>
      </c>
    </row>
    <row r="207" spans="1:20" ht="58.5" customHeight="1">
      <c r="A207" s="3" t="s">
        <v>1887</v>
      </c>
      <c r="B207" s="3" t="s">
        <v>2276</v>
      </c>
      <c r="C207" s="11" t="s">
        <v>395</v>
      </c>
      <c r="D207" s="19" t="s">
        <v>130</v>
      </c>
      <c r="E207" s="4" t="s">
        <v>2276</v>
      </c>
      <c r="F207" s="3" t="s">
        <v>2276</v>
      </c>
      <c r="G207" s="3" t="s">
        <v>2276</v>
      </c>
      <c r="H207" s="21" t="s">
        <v>2276</v>
      </c>
      <c r="I207" s="21" t="s">
        <v>2276</v>
      </c>
      <c r="J207" s="21" t="s">
        <v>2276</v>
      </c>
      <c r="K207" s="21"/>
      <c r="L207" s="21" t="s">
        <v>2276</v>
      </c>
      <c r="M207" s="21" t="s">
        <v>2276</v>
      </c>
      <c r="N207" s="21" t="s">
        <v>2276</v>
      </c>
      <c r="O207" s="21" t="s">
        <v>2276</v>
      </c>
      <c r="P207" s="21" t="s">
        <v>2276</v>
      </c>
      <c r="Q207" s="21" t="s">
        <v>2276</v>
      </c>
      <c r="R207" s="21" t="s">
        <v>2276</v>
      </c>
      <c r="S207" s="21" t="s">
        <v>2276</v>
      </c>
      <c r="T207" s="4" t="s">
        <v>1958</v>
      </c>
    </row>
    <row r="208" spans="1:20" ht="58.5" customHeight="1">
      <c r="A208" s="3" t="s">
        <v>1888</v>
      </c>
      <c r="B208" s="3" t="s">
        <v>2276</v>
      </c>
      <c r="C208" s="11" t="s">
        <v>395</v>
      </c>
      <c r="D208" s="19" t="s">
        <v>130</v>
      </c>
      <c r="E208" s="4" t="s">
        <v>2276</v>
      </c>
      <c r="F208" s="3" t="s">
        <v>2276</v>
      </c>
      <c r="G208" s="3" t="s">
        <v>2276</v>
      </c>
      <c r="H208" s="21" t="s">
        <v>2276</v>
      </c>
      <c r="I208" s="21" t="s">
        <v>2276</v>
      </c>
      <c r="J208" s="21" t="s">
        <v>2276</v>
      </c>
      <c r="K208" s="21"/>
      <c r="L208" s="21" t="s">
        <v>2276</v>
      </c>
      <c r="M208" s="21" t="s">
        <v>2276</v>
      </c>
      <c r="N208" s="21" t="s">
        <v>2276</v>
      </c>
      <c r="O208" s="21" t="s">
        <v>2276</v>
      </c>
      <c r="P208" s="21" t="s">
        <v>2276</v>
      </c>
      <c r="Q208" s="21" t="s">
        <v>2276</v>
      </c>
      <c r="R208" s="21" t="s">
        <v>2276</v>
      </c>
      <c r="S208" s="21" t="s">
        <v>2276</v>
      </c>
      <c r="T208" s="4" t="s">
        <v>1959</v>
      </c>
    </row>
    <row r="209" spans="1:20" ht="58.5" customHeight="1">
      <c r="A209" s="3" t="s">
        <v>1889</v>
      </c>
      <c r="B209" s="3" t="s">
        <v>2276</v>
      </c>
      <c r="C209" s="11" t="s">
        <v>395</v>
      </c>
      <c r="D209" s="19" t="s">
        <v>130</v>
      </c>
      <c r="E209" s="4" t="s">
        <v>2276</v>
      </c>
      <c r="F209" s="3" t="s">
        <v>2276</v>
      </c>
      <c r="G209" s="3" t="s">
        <v>2276</v>
      </c>
      <c r="H209" s="21" t="s">
        <v>2276</v>
      </c>
      <c r="I209" s="21" t="s">
        <v>2276</v>
      </c>
      <c r="J209" s="21" t="s">
        <v>2276</v>
      </c>
      <c r="K209" s="21"/>
      <c r="L209" s="21" t="s">
        <v>2276</v>
      </c>
      <c r="M209" s="21" t="s">
        <v>2276</v>
      </c>
      <c r="N209" s="21" t="s">
        <v>2276</v>
      </c>
      <c r="O209" s="21" t="s">
        <v>2276</v>
      </c>
      <c r="P209" s="21" t="s">
        <v>2276</v>
      </c>
      <c r="Q209" s="21" t="s">
        <v>2276</v>
      </c>
      <c r="R209" s="21" t="s">
        <v>2276</v>
      </c>
      <c r="S209" s="21" t="s">
        <v>2276</v>
      </c>
      <c r="T209" s="4" t="s">
        <v>1959</v>
      </c>
    </row>
    <row r="210" spans="1:20" ht="58.5" customHeight="1">
      <c r="A210" s="3" t="s">
        <v>1890</v>
      </c>
      <c r="B210" s="3" t="s">
        <v>2276</v>
      </c>
      <c r="C210" s="11" t="s">
        <v>395</v>
      </c>
      <c r="D210" s="19" t="s">
        <v>130</v>
      </c>
      <c r="E210" s="4" t="s">
        <v>2276</v>
      </c>
      <c r="F210" s="3" t="s">
        <v>2276</v>
      </c>
      <c r="G210" s="3" t="s">
        <v>2276</v>
      </c>
      <c r="H210" s="21" t="s">
        <v>2276</v>
      </c>
      <c r="I210" s="21" t="s">
        <v>2276</v>
      </c>
      <c r="J210" s="21" t="s">
        <v>2276</v>
      </c>
      <c r="K210" s="21"/>
      <c r="L210" s="21" t="s">
        <v>2276</v>
      </c>
      <c r="M210" s="21" t="s">
        <v>2276</v>
      </c>
      <c r="N210" s="21" t="s">
        <v>2276</v>
      </c>
      <c r="O210" s="21" t="s">
        <v>2276</v>
      </c>
      <c r="P210" s="21" t="s">
        <v>2276</v>
      </c>
      <c r="Q210" s="21" t="s">
        <v>2276</v>
      </c>
      <c r="R210" s="21" t="s">
        <v>2276</v>
      </c>
      <c r="S210" s="21" t="s">
        <v>2276</v>
      </c>
      <c r="T210" s="4" t="s">
        <v>1959</v>
      </c>
    </row>
    <row r="211" spans="1:20" ht="58.5" customHeight="1">
      <c r="A211" s="3" t="s">
        <v>1891</v>
      </c>
      <c r="B211" s="3" t="s">
        <v>2276</v>
      </c>
      <c r="C211" s="11" t="s">
        <v>12</v>
      </c>
      <c r="D211" s="19" t="s">
        <v>397</v>
      </c>
      <c r="E211" s="4" t="s">
        <v>2276</v>
      </c>
      <c r="F211" s="3" t="s">
        <v>2276</v>
      </c>
      <c r="G211" s="3" t="s">
        <v>2276</v>
      </c>
      <c r="H211" s="21" t="s">
        <v>2276</v>
      </c>
      <c r="I211" s="21" t="s">
        <v>2276</v>
      </c>
      <c r="J211" s="21" t="s">
        <v>2276</v>
      </c>
      <c r="K211" s="21"/>
      <c r="L211" s="21" t="s">
        <v>2276</v>
      </c>
      <c r="M211" s="21" t="s">
        <v>2276</v>
      </c>
      <c r="N211" s="21" t="s">
        <v>2276</v>
      </c>
      <c r="O211" s="21" t="s">
        <v>2276</v>
      </c>
      <c r="P211" s="21" t="s">
        <v>2276</v>
      </c>
      <c r="Q211" s="21" t="s">
        <v>2276</v>
      </c>
      <c r="R211" s="21" t="s">
        <v>2276</v>
      </c>
      <c r="S211" s="21" t="s">
        <v>2276</v>
      </c>
      <c r="T211" s="4" t="s">
        <v>1954</v>
      </c>
    </row>
    <row r="212" spans="1:20" ht="58.5" customHeight="1">
      <c r="A212" s="3" t="s">
        <v>1892</v>
      </c>
      <c r="B212" s="3" t="s">
        <v>2276</v>
      </c>
      <c r="C212" s="11" t="s">
        <v>395</v>
      </c>
      <c r="D212" s="19" t="s">
        <v>397</v>
      </c>
      <c r="E212" s="19" t="s">
        <v>130</v>
      </c>
      <c r="F212" s="3" t="s">
        <v>2276</v>
      </c>
      <c r="G212" s="3" t="s">
        <v>2276</v>
      </c>
      <c r="H212" s="21" t="s">
        <v>2276</v>
      </c>
      <c r="I212" s="21" t="s">
        <v>2276</v>
      </c>
      <c r="J212" s="21" t="s">
        <v>2276</v>
      </c>
      <c r="K212" s="21"/>
      <c r="L212" s="21" t="s">
        <v>2276</v>
      </c>
      <c r="M212" s="21" t="s">
        <v>2276</v>
      </c>
      <c r="N212" s="21" t="s">
        <v>2276</v>
      </c>
      <c r="O212" s="21" t="s">
        <v>2276</v>
      </c>
      <c r="P212" s="21" t="s">
        <v>2276</v>
      </c>
      <c r="Q212" s="21" t="s">
        <v>2276</v>
      </c>
      <c r="R212" s="21" t="s">
        <v>2276</v>
      </c>
      <c r="S212" s="21" t="s">
        <v>2276</v>
      </c>
      <c r="T212" s="4" t="s">
        <v>1954</v>
      </c>
    </row>
    <row r="213" spans="1:20" ht="58.5" customHeight="1">
      <c r="A213" s="3" t="s">
        <v>1893</v>
      </c>
      <c r="B213" s="3" t="s">
        <v>2276</v>
      </c>
      <c r="C213" s="11" t="s">
        <v>12</v>
      </c>
      <c r="D213" s="19" t="s">
        <v>397</v>
      </c>
      <c r="E213" s="4" t="s">
        <v>2276</v>
      </c>
      <c r="F213" s="3" t="s">
        <v>2276</v>
      </c>
      <c r="G213" s="3" t="s">
        <v>2276</v>
      </c>
      <c r="H213" s="21" t="s">
        <v>2276</v>
      </c>
      <c r="I213" s="21" t="s">
        <v>2276</v>
      </c>
      <c r="J213" s="21" t="s">
        <v>2276</v>
      </c>
      <c r="K213" s="21"/>
      <c r="L213" s="21" t="s">
        <v>2276</v>
      </c>
      <c r="M213" s="21" t="s">
        <v>2276</v>
      </c>
      <c r="N213" s="21" t="s">
        <v>2276</v>
      </c>
      <c r="O213" s="21" t="s">
        <v>2276</v>
      </c>
      <c r="P213" s="21" t="s">
        <v>2276</v>
      </c>
      <c r="Q213" s="21" t="s">
        <v>2276</v>
      </c>
      <c r="R213" s="21" t="s">
        <v>2276</v>
      </c>
      <c r="S213" s="21" t="s">
        <v>2276</v>
      </c>
      <c r="T213" s="4" t="s">
        <v>1954</v>
      </c>
    </row>
    <row r="214" spans="1:20" ht="58.5" customHeight="1">
      <c r="A214" s="3" t="s">
        <v>1894</v>
      </c>
      <c r="B214" s="3" t="s">
        <v>2276</v>
      </c>
      <c r="C214" s="11" t="s">
        <v>12</v>
      </c>
      <c r="D214" s="19" t="s">
        <v>397</v>
      </c>
      <c r="E214" s="4" t="s">
        <v>2276</v>
      </c>
      <c r="F214" s="3" t="s">
        <v>2276</v>
      </c>
      <c r="G214" s="3" t="s">
        <v>2276</v>
      </c>
      <c r="H214" s="21" t="s">
        <v>2276</v>
      </c>
      <c r="I214" s="21" t="s">
        <v>2276</v>
      </c>
      <c r="J214" s="21" t="s">
        <v>2276</v>
      </c>
      <c r="K214" s="21"/>
      <c r="L214" s="21" t="s">
        <v>2276</v>
      </c>
      <c r="M214" s="21" t="s">
        <v>2276</v>
      </c>
      <c r="N214" s="21" t="s">
        <v>2276</v>
      </c>
      <c r="O214" s="21" t="s">
        <v>2276</v>
      </c>
      <c r="P214" s="21" t="s">
        <v>2276</v>
      </c>
      <c r="Q214" s="21" t="s">
        <v>2276</v>
      </c>
      <c r="R214" s="21" t="s">
        <v>2276</v>
      </c>
      <c r="S214" s="21" t="s">
        <v>2276</v>
      </c>
      <c r="T214" s="4" t="s">
        <v>1954</v>
      </c>
    </row>
    <row r="215" spans="1:20" ht="58.5" customHeight="1">
      <c r="A215" s="3" t="s">
        <v>1895</v>
      </c>
      <c r="B215" s="3" t="s">
        <v>2276</v>
      </c>
      <c r="C215" s="11" t="s">
        <v>12</v>
      </c>
      <c r="D215" s="19" t="s">
        <v>397</v>
      </c>
      <c r="E215" s="4" t="s">
        <v>2276</v>
      </c>
      <c r="F215" s="3" t="s">
        <v>2276</v>
      </c>
      <c r="G215" s="3" t="s">
        <v>2276</v>
      </c>
      <c r="H215" s="21" t="s">
        <v>2276</v>
      </c>
      <c r="I215" s="21" t="s">
        <v>2276</v>
      </c>
      <c r="J215" s="21" t="s">
        <v>2276</v>
      </c>
      <c r="K215" s="21"/>
      <c r="L215" s="21" t="s">
        <v>2276</v>
      </c>
      <c r="M215" s="21" t="s">
        <v>2276</v>
      </c>
      <c r="N215" s="21" t="s">
        <v>2276</v>
      </c>
      <c r="O215" s="21" t="s">
        <v>2276</v>
      </c>
      <c r="P215" s="21" t="s">
        <v>2276</v>
      </c>
      <c r="Q215" s="21" t="s">
        <v>2276</v>
      </c>
      <c r="R215" s="21" t="s">
        <v>2276</v>
      </c>
      <c r="S215" s="21" t="s">
        <v>2276</v>
      </c>
      <c r="T215" s="4" t="s">
        <v>1954</v>
      </c>
    </row>
    <row r="216" spans="1:20" ht="58.5" customHeight="1">
      <c r="A216" s="3" t="s">
        <v>1896</v>
      </c>
      <c r="B216" s="3" t="s">
        <v>2276</v>
      </c>
      <c r="C216" s="11" t="s">
        <v>395</v>
      </c>
      <c r="D216" s="4" t="s">
        <v>130</v>
      </c>
      <c r="E216" s="4" t="s">
        <v>2276</v>
      </c>
      <c r="F216" s="3" t="s">
        <v>2276</v>
      </c>
      <c r="G216" s="3" t="s">
        <v>2276</v>
      </c>
      <c r="H216" s="21" t="s">
        <v>2276</v>
      </c>
      <c r="I216" s="21" t="s">
        <v>2276</v>
      </c>
      <c r="J216" s="21" t="s">
        <v>2276</v>
      </c>
      <c r="K216" s="21"/>
      <c r="L216" s="21" t="s">
        <v>2276</v>
      </c>
      <c r="M216" s="21" t="s">
        <v>2276</v>
      </c>
      <c r="N216" s="21" t="s">
        <v>2276</v>
      </c>
      <c r="O216" s="21" t="s">
        <v>2276</v>
      </c>
      <c r="P216" s="21" t="s">
        <v>2276</v>
      </c>
      <c r="Q216" s="21" t="s">
        <v>2276</v>
      </c>
      <c r="R216" s="21" t="s">
        <v>2276</v>
      </c>
      <c r="S216" s="21" t="s">
        <v>2276</v>
      </c>
      <c r="T216" s="4" t="s">
        <v>1954</v>
      </c>
    </row>
    <row r="217" spans="1:20" ht="58.5" customHeight="1">
      <c r="A217" s="3" t="s">
        <v>1897</v>
      </c>
      <c r="B217" s="3" t="s">
        <v>2276</v>
      </c>
      <c r="C217" s="11" t="s">
        <v>395</v>
      </c>
      <c r="D217" s="19" t="s">
        <v>397</v>
      </c>
      <c r="E217" s="19" t="s">
        <v>130</v>
      </c>
      <c r="F217" s="3" t="s">
        <v>2276</v>
      </c>
      <c r="G217" s="3" t="s">
        <v>2276</v>
      </c>
      <c r="H217" s="21" t="s">
        <v>2276</v>
      </c>
      <c r="I217" s="21" t="s">
        <v>2276</v>
      </c>
      <c r="J217" s="21" t="s">
        <v>2276</v>
      </c>
      <c r="K217" s="21"/>
      <c r="L217" s="21" t="s">
        <v>2276</v>
      </c>
      <c r="M217" s="21" t="s">
        <v>2276</v>
      </c>
      <c r="N217" s="21" t="s">
        <v>2276</v>
      </c>
      <c r="O217" s="21" t="s">
        <v>2276</v>
      </c>
      <c r="P217" s="21" t="s">
        <v>2276</v>
      </c>
      <c r="Q217" s="21" t="s">
        <v>2276</v>
      </c>
      <c r="R217" s="21" t="s">
        <v>2276</v>
      </c>
      <c r="S217" s="21" t="s">
        <v>2276</v>
      </c>
      <c r="T217" s="4" t="s">
        <v>1954</v>
      </c>
    </row>
    <row r="218" spans="1:20" ht="58.5" customHeight="1">
      <c r="A218" s="3" t="s">
        <v>1898</v>
      </c>
      <c r="B218" s="3" t="s">
        <v>2276</v>
      </c>
      <c r="C218" s="11" t="s">
        <v>395</v>
      </c>
      <c r="D218" s="19" t="s">
        <v>397</v>
      </c>
      <c r="E218" s="19" t="s">
        <v>130</v>
      </c>
      <c r="F218" s="3" t="s">
        <v>2276</v>
      </c>
      <c r="G218" s="3" t="s">
        <v>2276</v>
      </c>
      <c r="H218" s="21" t="s">
        <v>2276</v>
      </c>
      <c r="I218" s="21" t="s">
        <v>2276</v>
      </c>
      <c r="J218" s="21" t="s">
        <v>2276</v>
      </c>
      <c r="K218" s="21"/>
      <c r="L218" s="21" t="s">
        <v>2276</v>
      </c>
      <c r="M218" s="21" t="s">
        <v>2276</v>
      </c>
      <c r="N218" s="21" t="s">
        <v>2276</v>
      </c>
      <c r="O218" s="21" t="s">
        <v>2276</v>
      </c>
      <c r="P218" s="21" t="s">
        <v>2276</v>
      </c>
      <c r="Q218" s="21" t="s">
        <v>2276</v>
      </c>
      <c r="R218" s="21" t="s">
        <v>2276</v>
      </c>
      <c r="S218" s="21" t="s">
        <v>2276</v>
      </c>
      <c r="T218" s="4" t="s">
        <v>1954</v>
      </c>
    </row>
    <row r="219" spans="1:20" ht="58.5" customHeight="1">
      <c r="A219" s="3" t="s">
        <v>1899</v>
      </c>
      <c r="B219" s="3" t="s">
        <v>2276</v>
      </c>
      <c r="C219" s="11" t="s">
        <v>12</v>
      </c>
      <c r="D219" s="19" t="s">
        <v>397</v>
      </c>
      <c r="E219" s="4" t="s">
        <v>2276</v>
      </c>
      <c r="F219" s="3" t="s">
        <v>2276</v>
      </c>
      <c r="G219" s="3" t="s">
        <v>2276</v>
      </c>
      <c r="H219" s="21" t="s">
        <v>2276</v>
      </c>
      <c r="I219" s="21" t="s">
        <v>2276</v>
      </c>
      <c r="J219" s="21" t="s">
        <v>2276</v>
      </c>
      <c r="K219" s="21"/>
      <c r="L219" s="21" t="s">
        <v>2276</v>
      </c>
      <c r="M219" s="21" t="s">
        <v>2276</v>
      </c>
      <c r="N219" s="21" t="s">
        <v>2276</v>
      </c>
      <c r="O219" s="21" t="s">
        <v>2276</v>
      </c>
      <c r="P219" s="21" t="s">
        <v>2276</v>
      </c>
      <c r="Q219" s="21" t="s">
        <v>2276</v>
      </c>
      <c r="R219" s="21" t="s">
        <v>2276</v>
      </c>
      <c r="S219" s="21" t="s">
        <v>2276</v>
      </c>
      <c r="T219" s="4" t="s">
        <v>1954</v>
      </c>
    </row>
    <row r="220" spans="1:20" ht="58.5" customHeight="1">
      <c r="A220" s="3" t="s">
        <v>1900</v>
      </c>
      <c r="B220" s="3" t="s">
        <v>2276</v>
      </c>
      <c r="C220" s="11" t="s">
        <v>12</v>
      </c>
      <c r="D220" s="19" t="s">
        <v>397</v>
      </c>
      <c r="E220" s="4" t="s">
        <v>2276</v>
      </c>
      <c r="F220" s="3" t="s">
        <v>2276</v>
      </c>
      <c r="G220" s="3" t="s">
        <v>2276</v>
      </c>
      <c r="H220" s="21" t="s">
        <v>2276</v>
      </c>
      <c r="I220" s="21" t="s">
        <v>2276</v>
      </c>
      <c r="J220" s="21" t="s">
        <v>2276</v>
      </c>
      <c r="K220" s="21"/>
      <c r="L220" s="21" t="s">
        <v>2276</v>
      </c>
      <c r="M220" s="21" t="s">
        <v>2276</v>
      </c>
      <c r="N220" s="21" t="s">
        <v>2276</v>
      </c>
      <c r="O220" s="21" t="s">
        <v>2276</v>
      </c>
      <c r="P220" s="21" t="s">
        <v>2276</v>
      </c>
      <c r="Q220" s="21" t="s">
        <v>2276</v>
      </c>
      <c r="R220" s="21" t="s">
        <v>2276</v>
      </c>
      <c r="S220" s="21" t="s">
        <v>2276</v>
      </c>
      <c r="T220" s="4" t="s">
        <v>1956</v>
      </c>
    </row>
    <row r="221" spans="1:20" ht="58.5" customHeight="1">
      <c r="A221" s="3" t="s">
        <v>1902</v>
      </c>
      <c r="B221" s="3" t="s">
        <v>2276</v>
      </c>
      <c r="C221" s="11" t="s">
        <v>395</v>
      </c>
      <c r="D221" s="19" t="s">
        <v>130</v>
      </c>
      <c r="E221" s="4" t="s">
        <v>2276</v>
      </c>
      <c r="F221" s="3" t="s">
        <v>2276</v>
      </c>
      <c r="G221" s="3" t="s">
        <v>2276</v>
      </c>
      <c r="H221" s="21" t="s">
        <v>2276</v>
      </c>
      <c r="I221" s="21" t="s">
        <v>2276</v>
      </c>
      <c r="J221" s="21" t="s">
        <v>2276</v>
      </c>
      <c r="K221" s="21"/>
      <c r="L221" s="21" t="s">
        <v>2276</v>
      </c>
      <c r="M221" s="21" t="s">
        <v>2276</v>
      </c>
      <c r="N221" s="21" t="s">
        <v>2276</v>
      </c>
      <c r="O221" s="21" t="s">
        <v>2276</v>
      </c>
      <c r="P221" s="21" t="s">
        <v>2276</v>
      </c>
      <c r="Q221" s="21" t="s">
        <v>2276</v>
      </c>
      <c r="R221" s="21" t="s">
        <v>2276</v>
      </c>
      <c r="S221" s="21" t="s">
        <v>2276</v>
      </c>
      <c r="T221" s="4" t="s">
        <v>1957</v>
      </c>
    </row>
    <row r="222" spans="1:20" ht="58.5" customHeight="1">
      <c r="A222" s="3" t="s">
        <v>1901</v>
      </c>
      <c r="B222" s="3" t="s">
        <v>2276</v>
      </c>
      <c r="C222" s="11" t="s">
        <v>12</v>
      </c>
      <c r="D222" s="19" t="s">
        <v>397</v>
      </c>
      <c r="E222" s="4" t="s">
        <v>2276</v>
      </c>
      <c r="F222" s="3" t="s">
        <v>2276</v>
      </c>
      <c r="G222" s="3" t="s">
        <v>2276</v>
      </c>
      <c r="H222" s="21" t="s">
        <v>2276</v>
      </c>
      <c r="I222" s="21" t="s">
        <v>2276</v>
      </c>
      <c r="J222" s="21" t="s">
        <v>2276</v>
      </c>
      <c r="K222" s="21"/>
      <c r="L222" s="21" t="s">
        <v>2276</v>
      </c>
      <c r="M222" s="21" t="s">
        <v>2276</v>
      </c>
      <c r="N222" s="21" t="s">
        <v>2276</v>
      </c>
      <c r="O222" s="21" t="s">
        <v>2276</v>
      </c>
      <c r="P222" s="21" t="s">
        <v>2276</v>
      </c>
      <c r="Q222" s="21" t="s">
        <v>2276</v>
      </c>
      <c r="R222" s="21" t="s">
        <v>2276</v>
      </c>
      <c r="S222" s="21" t="s">
        <v>2276</v>
      </c>
      <c r="T222" s="4" t="s">
        <v>1954</v>
      </c>
    </row>
    <row r="223" spans="1:20" ht="58.5" customHeight="1">
      <c r="A223" s="3" t="s">
        <v>1903</v>
      </c>
      <c r="B223" s="3" t="s">
        <v>2276</v>
      </c>
      <c r="C223" s="11" t="s">
        <v>12</v>
      </c>
      <c r="D223" s="19" t="s">
        <v>397</v>
      </c>
      <c r="E223" s="4" t="s">
        <v>2276</v>
      </c>
      <c r="F223" s="3" t="s">
        <v>2276</v>
      </c>
      <c r="G223" s="3" t="s">
        <v>2276</v>
      </c>
      <c r="H223" s="21" t="s">
        <v>2276</v>
      </c>
      <c r="I223" s="21" t="s">
        <v>2276</v>
      </c>
      <c r="J223" s="21" t="s">
        <v>2276</v>
      </c>
      <c r="K223" s="21"/>
      <c r="L223" s="21" t="s">
        <v>2276</v>
      </c>
      <c r="M223" s="21" t="s">
        <v>2276</v>
      </c>
      <c r="N223" s="21" t="s">
        <v>2276</v>
      </c>
      <c r="O223" s="21" t="s">
        <v>2276</v>
      </c>
      <c r="P223" s="21" t="s">
        <v>2276</v>
      </c>
      <c r="Q223" s="21" t="s">
        <v>2276</v>
      </c>
      <c r="R223" s="21" t="s">
        <v>2276</v>
      </c>
      <c r="S223" s="21" t="s">
        <v>2276</v>
      </c>
      <c r="T223" s="4" t="s">
        <v>1954</v>
      </c>
    </row>
    <row r="224" spans="1:20" ht="58.5" customHeight="1">
      <c r="A224" s="3" t="s">
        <v>1904</v>
      </c>
      <c r="B224" s="3" t="s">
        <v>2276</v>
      </c>
      <c r="C224" s="11" t="s">
        <v>12</v>
      </c>
      <c r="D224" s="19" t="s">
        <v>397</v>
      </c>
      <c r="E224" s="4" t="s">
        <v>2276</v>
      </c>
      <c r="F224" s="3" t="s">
        <v>2276</v>
      </c>
      <c r="G224" s="3" t="s">
        <v>2276</v>
      </c>
      <c r="H224" s="21" t="s">
        <v>2276</v>
      </c>
      <c r="I224" s="21" t="s">
        <v>2276</v>
      </c>
      <c r="J224" s="21" t="s">
        <v>2276</v>
      </c>
      <c r="K224" s="21"/>
      <c r="L224" s="21" t="s">
        <v>2276</v>
      </c>
      <c r="M224" s="21" t="s">
        <v>2276</v>
      </c>
      <c r="N224" s="21" t="s">
        <v>2276</v>
      </c>
      <c r="O224" s="21" t="s">
        <v>2276</v>
      </c>
      <c r="P224" s="21" t="s">
        <v>2276</v>
      </c>
      <c r="Q224" s="21" t="s">
        <v>2276</v>
      </c>
      <c r="R224" s="21" t="s">
        <v>2276</v>
      </c>
      <c r="S224" s="21" t="s">
        <v>2276</v>
      </c>
      <c r="T224" s="4" t="s">
        <v>1956</v>
      </c>
    </row>
    <row r="225" spans="1:20" ht="58.5" customHeight="1">
      <c r="A225" s="3" t="s">
        <v>1905</v>
      </c>
      <c r="B225" s="3" t="s">
        <v>2276</v>
      </c>
      <c r="C225" s="11" t="s">
        <v>395</v>
      </c>
      <c r="D225" s="19" t="s">
        <v>130</v>
      </c>
      <c r="E225" s="4" t="s">
        <v>2276</v>
      </c>
      <c r="F225" s="3" t="s">
        <v>2276</v>
      </c>
      <c r="G225" s="3" t="s">
        <v>2276</v>
      </c>
      <c r="H225" s="21" t="s">
        <v>2276</v>
      </c>
      <c r="I225" s="21" t="s">
        <v>2276</v>
      </c>
      <c r="J225" s="21" t="s">
        <v>2276</v>
      </c>
      <c r="K225" s="21"/>
      <c r="L225" s="21" t="s">
        <v>2276</v>
      </c>
      <c r="M225" s="21" t="s">
        <v>2276</v>
      </c>
      <c r="N225" s="21" t="s">
        <v>2276</v>
      </c>
      <c r="O225" s="21" t="s">
        <v>2276</v>
      </c>
      <c r="P225" s="21" t="s">
        <v>2276</v>
      </c>
      <c r="Q225" s="21" t="s">
        <v>2276</v>
      </c>
      <c r="R225" s="21" t="s">
        <v>2276</v>
      </c>
      <c r="S225" s="21" t="s">
        <v>2276</v>
      </c>
      <c r="T225" s="4" t="s">
        <v>1958</v>
      </c>
    </row>
    <row r="226" spans="1:20" ht="58.5" customHeight="1">
      <c r="A226" s="3" t="s">
        <v>1906</v>
      </c>
      <c r="B226" s="3" t="s">
        <v>2276</v>
      </c>
      <c r="C226" s="11" t="s">
        <v>395</v>
      </c>
      <c r="D226" s="19" t="s">
        <v>130</v>
      </c>
      <c r="E226" s="4" t="s">
        <v>2276</v>
      </c>
      <c r="F226" s="3" t="s">
        <v>2276</v>
      </c>
      <c r="G226" s="3" t="s">
        <v>2276</v>
      </c>
      <c r="H226" s="21" t="s">
        <v>2276</v>
      </c>
      <c r="I226" s="21" t="s">
        <v>2276</v>
      </c>
      <c r="J226" s="21" t="s">
        <v>2276</v>
      </c>
      <c r="K226" s="21"/>
      <c r="L226" s="21" t="s">
        <v>2276</v>
      </c>
      <c r="M226" s="21" t="s">
        <v>2276</v>
      </c>
      <c r="N226" s="21" t="s">
        <v>2276</v>
      </c>
      <c r="O226" s="21" t="s">
        <v>2276</v>
      </c>
      <c r="P226" s="21" t="s">
        <v>2276</v>
      </c>
      <c r="Q226" s="21" t="s">
        <v>2276</v>
      </c>
      <c r="R226" s="21" t="s">
        <v>2276</v>
      </c>
      <c r="S226" s="21" t="s">
        <v>2276</v>
      </c>
      <c r="T226" s="4" t="s">
        <v>1958</v>
      </c>
    </row>
    <row r="227" spans="1:20" ht="58.5" customHeight="1">
      <c r="A227" s="3" t="s">
        <v>1907</v>
      </c>
      <c r="B227" s="3" t="s">
        <v>2276</v>
      </c>
      <c r="C227" s="11" t="s">
        <v>395</v>
      </c>
      <c r="D227" s="19" t="s">
        <v>130</v>
      </c>
      <c r="E227" s="4" t="s">
        <v>2276</v>
      </c>
      <c r="F227" s="3" t="s">
        <v>2276</v>
      </c>
      <c r="G227" s="3" t="s">
        <v>2276</v>
      </c>
      <c r="H227" s="21" t="s">
        <v>2276</v>
      </c>
      <c r="I227" s="21" t="s">
        <v>2276</v>
      </c>
      <c r="J227" s="21" t="s">
        <v>2276</v>
      </c>
      <c r="K227" s="21"/>
      <c r="L227" s="21" t="s">
        <v>2276</v>
      </c>
      <c r="M227" s="21" t="s">
        <v>2276</v>
      </c>
      <c r="N227" s="21" t="s">
        <v>2276</v>
      </c>
      <c r="O227" s="21" t="s">
        <v>2276</v>
      </c>
      <c r="P227" s="21" t="s">
        <v>2276</v>
      </c>
      <c r="Q227" s="21" t="s">
        <v>2276</v>
      </c>
      <c r="R227" s="21" t="s">
        <v>2276</v>
      </c>
      <c r="S227" s="21" t="s">
        <v>2276</v>
      </c>
      <c r="T227" s="4" t="s">
        <v>1959</v>
      </c>
    </row>
    <row r="228" spans="1:20" ht="58.5" customHeight="1">
      <c r="A228" s="3" t="s">
        <v>1908</v>
      </c>
      <c r="B228" s="3" t="s">
        <v>2276</v>
      </c>
      <c r="C228" s="11" t="s">
        <v>395</v>
      </c>
      <c r="D228" s="19" t="s">
        <v>130</v>
      </c>
      <c r="E228" s="4" t="s">
        <v>2276</v>
      </c>
      <c r="F228" s="3" t="s">
        <v>2276</v>
      </c>
      <c r="G228" s="3" t="s">
        <v>2276</v>
      </c>
      <c r="H228" s="21" t="s">
        <v>2276</v>
      </c>
      <c r="I228" s="21" t="s">
        <v>2276</v>
      </c>
      <c r="J228" s="21" t="s">
        <v>2276</v>
      </c>
      <c r="K228" s="21"/>
      <c r="L228" s="21" t="s">
        <v>2276</v>
      </c>
      <c r="M228" s="21" t="s">
        <v>2276</v>
      </c>
      <c r="N228" s="21" t="s">
        <v>2276</v>
      </c>
      <c r="O228" s="21" t="s">
        <v>2276</v>
      </c>
      <c r="P228" s="21" t="s">
        <v>2276</v>
      </c>
      <c r="Q228" s="21" t="s">
        <v>2276</v>
      </c>
      <c r="R228" s="21" t="s">
        <v>2276</v>
      </c>
      <c r="S228" s="21" t="s">
        <v>2276</v>
      </c>
      <c r="T228" s="4" t="s">
        <v>1954</v>
      </c>
    </row>
    <row r="229" spans="1:20" ht="58.5" customHeight="1">
      <c r="A229" s="3" t="s">
        <v>1909</v>
      </c>
      <c r="B229" s="3" t="s">
        <v>2276</v>
      </c>
      <c r="C229" s="11" t="s">
        <v>395</v>
      </c>
      <c r="D229" s="19" t="s">
        <v>130</v>
      </c>
      <c r="E229" s="4" t="s">
        <v>2276</v>
      </c>
      <c r="F229" s="3" t="s">
        <v>2276</v>
      </c>
      <c r="G229" s="3" t="s">
        <v>2276</v>
      </c>
      <c r="H229" s="21" t="s">
        <v>2276</v>
      </c>
      <c r="I229" s="21" t="s">
        <v>2276</v>
      </c>
      <c r="J229" s="21" t="s">
        <v>2276</v>
      </c>
      <c r="K229" s="21"/>
      <c r="L229" s="21" t="s">
        <v>2276</v>
      </c>
      <c r="M229" s="21" t="s">
        <v>2276</v>
      </c>
      <c r="N229" s="21" t="s">
        <v>2276</v>
      </c>
      <c r="O229" s="21" t="s">
        <v>2276</v>
      </c>
      <c r="P229" s="21" t="s">
        <v>2276</v>
      </c>
      <c r="Q229" s="21" t="s">
        <v>2276</v>
      </c>
      <c r="R229" s="21" t="s">
        <v>2276</v>
      </c>
      <c r="S229" s="21" t="s">
        <v>2276</v>
      </c>
      <c r="T229" s="4" t="s">
        <v>1957</v>
      </c>
    </row>
    <row r="230" spans="1:20" ht="58.5" customHeight="1">
      <c r="A230" s="3" t="s">
        <v>1910</v>
      </c>
      <c r="B230" s="3" t="s">
        <v>2276</v>
      </c>
      <c r="C230" s="11" t="s">
        <v>395</v>
      </c>
      <c r="D230" s="19" t="s">
        <v>130</v>
      </c>
      <c r="E230" s="4" t="s">
        <v>2276</v>
      </c>
      <c r="F230" s="3" t="s">
        <v>2276</v>
      </c>
      <c r="G230" s="3" t="s">
        <v>2276</v>
      </c>
      <c r="H230" s="21" t="s">
        <v>2276</v>
      </c>
      <c r="I230" s="21" t="s">
        <v>2276</v>
      </c>
      <c r="J230" s="21" t="s">
        <v>2276</v>
      </c>
      <c r="K230" s="21"/>
      <c r="L230" s="21" t="s">
        <v>2276</v>
      </c>
      <c r="M230" s="21" t="s">
        <v>2276</v>
      </c>
      <c r="N230" s="21" t="s">
        <v>2276</v>
      </c>
      <c r="O230" s="21" t="s">
        <v>2276</v>
      </c>
      <c r="P230" s="21" t="s">
        <v>2276</v>
      </c>
      <c r="Q230" s="21" t="s">
        <v>2276</v>
      </c>
      <c r="R230" s="21" t="s">
        <v>2276</v>
      </c>
      <c r="S230" s="21" t="s">
        <v>2276</v>
      </c>
      <c r="T230" s="4" t="s">
        <v>1954</v>
      </c>
    </row>
    <row r="231" spans="1:20" ht="58.5" customHeight="1">
      <c r="A231" s="3" t="s">
        <v>1911</v>
      </c>
      <c r="B231" s="3" t="s">
        <v>2276</v>
      </c>
      <c r="C231" s="11" t="s">
        <v>12</v>
      </c>
      <c r="D231" s="19" t="s">
        <v>397</v>
      </c>
      <c r="E231" s="4" t="s">
        <v>2276</v>
      </c>
      <c r="F231" s="3" t="s">
        <v>2276</v>
      </c>
      <c r="G231" s="3" t="s">
        <v>2276</v>
      </c>
      <c r="H231" s="21" t="s">
        <v>2276</v>
      </c>
      <c r="I231" s="21" t="s">
        <v>2276</v>
      </c>
      <c r="J231" s="21" t="s">
        <v>2276</v>
      </c>
      <c r="K231" s="21"/>
      <c r="L231" s="21" t="s">
        <v>2276</v>
      </c>
      <c r="M231" s="21" t="s">
        <v>2276</v>
      </c>
      <c r="N231" s="21" t="s">
        <v>2276</v>
      </c>
      <c r="O231" s="21" t="s">
        <v>2276</v>
      </c>
      <c r="P231" s="21" t="s">
        <v>2276</v>
      </c>
      <c r="Q231" s="21" t="s">
        <v>2276</v>
      </c>
      <c r="R231" s="21" t="s">
        <v>2276</v>
      </c>
      <c r="S231" s="21" t="s">
        <v>2276</v>
      </c>
      <c r="T231" s="4" t="s">
        <v>1956</v>
      </c>
    </row>
    <row r="232" spans="1:20" ht="43.5" customHeight="1">
      <c r="A232" s="3" t="s">
        <v>588</v>
      </c>
      <c r="B232" s="11" t="s">
        <v>69</v>
      </c>
      <c r="C232" s="11" t="s">
        <v>12</v>
      </c>
      <c r="D232" s="11" t="s">
        <v>130</v>
      </c>
      <c r="E232" s="3" t="s">
        <v>2649</v>
      </c>
      <c r="F232" s="3" t="s">
        <v>137</v>
      </c>
      <c r="G232" s="3" t="s">
        <v>2276</v>
      </c>
      <c r="H232" s="21" t="s">
        <v>2276</v>
      </c>
      <c r="I232" s="21" t="s">
        <v>2276</v>
      </c>
      <c r="J232" s="21" t="s">
        <v>2276</v>
      </c>
      <c r="K232" s="21"/>
      <c r="L232" s="21" t="s">
        <v>2276</v>
      </c>
      <c r="M232" s="21" t="s">
        <v>2276</v>
      </c>
      <c r="N232" s="21" t="s">
        <v>2276</v>
      </c>
      <c r="O232" s="21" t="s">
        <v>2276</v>
      </c>
      <c r="P232" s="21" t="s">
        <v>2276</v>
      </c>
      <c r="Q232" s="21" t="s">
        <v>2276</v>
      </c>
      <c r="R232" s="21" t="s">
        <v>2276</v>
      </c>
      <c r="S232" s="21" t="s">
        <v>2276</v>
      </c>
      <c r="T232" s="18" t="s">
        <v>2004</v>
      </c>
    </row>
    <row r="233" spans="1:20" ht="53" customHeight="1">
      <c r="A233" s="3" t="s">
        <v>592</v>
      </c>
      <c r="B233" s="11" t="s">
        <v>32</v>
      </c>
      <c r="C233" s="11" t="s">
        <v>12</v>
      </c>
      <c r="D233" s="11" t="s">
        <v>130</v>
      </c>
      <c r="E233" s="4" t="s">
        <v>396</v>
      </c>
      <c r="F233" s="3" t="s">
        <v>2649</v>
      </c>
      <c r="G233" s="3" t="s">
        <v>137</v>
      </c>
      <c r="H233" s="21" t="s">
        <v>2276</v>
      </c>
      <c r="I233" s="21" t="s">
        <v>2276</v>
      </c>
      <c r="J233" s="21" t="s">
        <v>2276</v>
      </c>
      <c r="K233" s="21"/>
      <c r="L233" s="21" t="s">
        <v>2276</v>
      </c>
      <c r="M233" s="21" t="s">
        <v>2276</v>
      </c>
      <c r="N233" s="21" t="s">
        <v>2276</v>
      </c>
      <c r="O233" s="21" t="s">
        <v>2276</v>
      </c>
      <c r="P233" s="21" t="s">
        <v>2276</v>
      </c>
      <c r="Q233" s="21" t="s">
        <v>2276</v>
      </c>
      <c r="R233" s="21" t="s">
        <v>2276</v>
      </c>
      <c r="S233" s="21" t="s">
        <v>2276</v>
      </c>
      <c r="T233" s="18" t="s">
        <v>2006</v>
      </c>
    </row>
    <row r="234" spans="1:20" ht="47" customHeight="1">
      <c r="A234" s="3" t="s">
        <v>594</v>
      </c>
      <c r="B234" s="11" t="s">
        <v>32</v>
      </c>
      <c r="C234" s="11" t="s">
        <v>12</v>
      </c>
      <c r="D234" s="11" t="s">
        <v>130</v>
      </c>
      <c r="E234" s="4" t="s">
        <v>397</v>
      </c>
      <c r="F234" s="3" t="s">
        <v>137</v>
      </c>
      <c r="G234" s="3" t="s">
        <v>2276</v>
      </c>
      <c r="H234" s="21" t="s">
        <v>2276</v>
      </c>
      <c r="I234" s="21" t="s">
        <v>2276</v>
      </c>
      <c r="J234" s="21" t="s">
        <v>2276</v>
      </c>
      <c r="K234" s="21"/>
      <c r="L234" s="21" t="s">
        <v>2276</v>
      </c>
      <c r="M234" s="21" t="s">
        <v>2276</v>
      </c>
      <c r="N234" s="21" t="s">
        <v>2276</v>
      </c>
      <c r="O234" s="21" t="s">
        <v>2276</v>
      </c>
      <c r="P234" s="21" t="s">
        <v>2276</v>
      </c>
      <c r="Q234" s="21" t="s">
        <v>2276</v>
      </c>
      <c r="R234" s="21" t="s">
        <v>2276</v>
      </c>
      <c r="S234" s="21" t="s">
        <v>2276</v>
      </c>
      <c r="T234" s="18" t="s">
        <v>2005</v>
      </c>
    </row>
    <row r="235" spans="1:20" ht="56.5" customHeight="1">
      <c r="A235" s="3" t="s">
        <v>597</v>
      </c>
      <c r="B235" s="11" t="s">
        <v>32</v>
      </c>
      <c r="C235" s="11" t="s">
        <v>12</v>
      </c>
      <c r="D235" s="11" t="s">
        <v>130</v>
      </c>
      <c r="E235" s="4" t="s">
        <v>396</v>
      </c>
      <c r="F235" s="3" t="s">
        <v>137</v>
      </c>
      <c r="G235" s="3" t="s">
        <v>2276</v>
      </c>
      <c r="H235" s="21" t="s">
        <v>2276</v>
      </c>
      <c r="I235" s="21" t="s">
        <v>2276</v>
      </c>
      <c r="J235" s="21" t="s">
        <v>2276</v>
      </c>
      <c r="K235" s="21"/>
      <c r="L235" s="21" t="s">
        <v>2276</v>
      </c>
      <c r="M235" s="21" t="s">
        <v>2276</v>
      </c>
      <c r="N235" s="21" t="s">
        <v>2276</v>
      </c>
      <c r="O235" s="21" t="s">
        <v>2276</v>
      </c>
      <c r="P235" s="21" t="s">
        <v>2276</v>
      </c>
      <c r="Q235" s="21" t="s">
        <v>2276</v>
      </c>
      <c r="R235" s="21" t="s">
        <v>2276</v>
      </c>
      <c r="S235" s="21" t="s">
        <v>2276</v>
      </c>
      <c r="T235" s="18" t="s">
        <v>2007</v>
      </c>
    </row>
    <row r="236" spans="1:20" ht="48.5" customHeight="1">
      <c r="A236" s="3" t="s">
        <v>600</v>
      </c>
      <c r="B236" s="11" t="s">
        <v>70</v>
      </c>
      <c r="C236" s="11" t="s">
        <v>12</v>
      </c>
      <c r="D236" s="11" t="s">
        <v>130</v>
      </c>
      <c r="E236" s="3" t="s">
        <v>2649</v>
      </c>
      <c r="F236" s="3" t="s">
        <v>137</v>
      </c>
      <c r="G236" s="3" t="s">
        <v>116</v>
      </c>
      <c r="H236" s="21" t="s">
        <v>2276</v>
      </c>
      <c r="I236" s="21" t="s">
        <v>2276</v>
      </c>
      <c r="J236" s="21" t="s">
        <v>2276</v>
      </c>
      <c r="K236" s="21"/>
      <c r="L236" s="21" t="s">
        <v>2276</v>
      </c>
      <c r="M236" s="21" t="s">
        <v>2276</v>
      </c>
      <c r="N236" s="21" t="s">
        <v>2276</v>
      </c>
      <c r="O236" s="21" t="s">
        <v>2276</v>
      </c>
      <c r="P236" s="21" t="s">
        <v>2276</v>
      </c>
      <c r="Q236" s="21" t="s">
        <v>2276</v>
      </c>
      <c r="R236" s="21" t="s">
        <v>2276</v>
      </c>
      <c r="S236" s="21" t="s">
        <v>2276</v>
      </c>
      <c r="T236" s="18" t="s">
        <v>2004</v>
      </c>
    </row>
    <row r="237" spans="1:20" ht="54.5" customHeight="1">
      <c r="A237" s="22" t="s">
        <v>602</v>
      </c>
      <c r="B237" s="26" t="s">
        <v>70</v>
      </c>
      <c r="C237" s="23" t="s">
        <v>12</v>
      </c>
      <c r="D237" s="26" t="s">
        <v>130</v>
      </c>
      <c r="E237" s="24" t="s">
        <v>396</v>
      </c>
      <c r="F237" s="22" t="s">
        <v>45</v>
      </c>
      <c r="G237" s="22" t="s">
        <v>2276</v>
      </c>
      <c r="H237" s="80">
        <v>1.56</v>
      </c>
      <c r="I237" s="80">
        <v>78.5</v>
      </c>
      <c r="J237" s="80">
        <v>1.25</v>
      </c>
      <c r="K237" s="80"/>
      <c r="L237" s="80" t="s">
        <v>2276</v>
      </c>
      <c r="M237" s="80" t="s">
        <v>2276</v>
      </c>
      <c r="N237" s="80" t="s">
        <v>2276</v>
      </c>
      <c r="O237" s="80">
        <v>27</v>
      </c>
      <c r="P237" s="80">
        <v>11</v>
      </c>
      <c r="Q237" s="80">
        <v>7</v>
      </c>
      <c r="R237" s="80">
        <v>55</v>
      </c>
      <c r="S237" s="80" t="s">
        <v>2276</v>
      </c>
      <c r="T237" s="24" t="s">
        <v>569</v>
      </c>
    </row>
    <row r="238" spans="1:20" ht="48.5" customHeight="1">
      <c r="A238" s="22" t="s">
        <v>622</v>
      </c>
      <c r="B238" s="3" t="s">
        <v>2276</v>
      </c>
      <c r="C238" s="23" t="s">
        <v>395</v>
      </c>
      <c r="D238" s="23" t="s">
        <v>130</v>
      </c>
      <c r="E238" s="22" t="s">
        <v>2276</v>
      </c>
      <c r="F238" s="22" t="s">
        <v>2276</v>
      </c>
      <c r="G238" s="22" t="s">
        <v>2276</v>
      </c>
      <c r="H238" s="80" t="s">
        <v>2276</v>
      </c>
      <c r="I238" s="80" t="s">
        <v>2276</v>
      </c>
      <c r="J238" s="80" t="s">
        <v>2276</v>
      </c>
      <c r="K238" s="80"/>
      <c r="L238" s="80" t="s">
        <v>2276</v>
      </c>
      <c r="M238" s="80" t="s">
        <v>2276</v>
      </c>
      <c r="N238" s="80" t="s">
        <v>2276</v>
      </c>
      <c r="O238" s="80" t="s">
        <v>2276</v>
      </c>
      <c r="P238" s="80" t="s">
        <v>2276</v>
      </c>
      <c r="Q238" s="80" t="s">
        <v>2276</v>
      </c>
      <c r="R238" s="80" t="s">
        <v>2276</v>
      </c>
      <c r="S238" s="80" t="s">
        <v>2276</v>
      </c>
      <c r="T238" s="22"/>
    </row>
    <row r="239" spans="1:20" ht="51" customHeight="1">
      <c r="A239" s="3" t="s">
        <v>623</v>
      </c>
      <c r="B239" s="3" t="s">
        <v>69</v>
      </c>
      <c r="C239" s="11" t="s">
        <v>395</v>
      </c>
      <c r="D239" s="19" t="s">
        <v>397</v>
      </c>
      <c r="E239" s="11" t="s">
        <v>130</v>
      </c>
      <c r="F239" s="3" t="s">
        <v>2276</v>
      </c>
      <c r="G239" s="3" t="s">
        <v>2276</v>
      </c>
      <c r="H239" s="21" t="s">
        <v>2276</v>
      </c>
      <c r="I239" s="21" t="s">
        <v>2276</v>
      </c>
      <c r="J239" s="21">
        <v>6</v>
      </c>
      <c r="K239" s="21"/>
      <c r="L239" s="21" t="s">
        <v>2276</v>
      </c>
      <c r="M239" s="21" t="s">
        <v>2276</v>
      </c>
      <c r="N239" s="21" t="s">
        <v>2276</v>
      </c>
      <c r="O239" s="21" t="s">
        <v>2276</v>
      </c>
      <c r="P239" s="21" t="s">
        <v>2276</v>
      </c>
      <c r="Q239" s="21" t="s">
        <v>2276</v>
      </c>
      <c r="R239" s="21" t="s">
        <v>2276</v>
      </c>
      <c r="S239" s="21" t="s">
        <v>2276</v>
      </c>
      <c r="T239" s="4" t="s">
        <v>2010</v>
      </c>
    </row>
    <row r="240" spans="1:20" ht="47" customHeight="1">
      <c r="A240" s="11" t="s">
        <v>642</v>
      </c>
      <c r="B240" s="3" t="s">
        <v>69</v>
      </c>
      <c r="C240" s="11" t="s">
        <v>395</v>
      </c>
      <c r="D240" s="11" t="s">
        <v>130</v>
      </c>
      <c r="E240" s="3" t="s">
        <v>2276</v>
      </c>
      <c r="F240" s="3" t="s">
        <v>2276</v>
      </c>
      <c r="G240" s="3" t="s">
        <v>2276</v>
      </c>
      <c r="H240" s="21" t="s">
        <v>2276</v>
      </c>
      <c r="I240" s="21" t="s">
        <v>2276</v>
      </c>
      <c r="J240" s="21" t="s">
        <v>2276</v>
      </c>
      <c r="K240" s="21"/>
      <c r="L240" s="21" t="s">
        <v>2276</v>
      </c>
      <c r="M240" s="21" t="s">
        <v>2276</v>
      </c>
      <c r="N240" s="21" t="s">
        <v>2276</v>
      </c>
      <c r="O240" s="21" t="s">
        <v>2276</v>
      </c>
      <c r="P240" s="21" t="s">
        <v>2276</v>
      </c>
      <c r="Q240" s="21" t="s">
        <v>2276</v>
      </c>
      <c r="R240" s="21" t="s">
        <v>2276</v>
      </c>
      <c r="S240" s="21" t="s">
        <v>2276</v>
      </c>
      <c r="T240" s="3"/>
    </row>
    <row r="241" spans="1:20" ht="34.5" customHeight="1">
      <c r="A241" s="11" t="s">
        <v>652</v>
      </c>
      <c r="B241" s="3" t="s">
        <v>32</v>
      </c>
      <c r="C241" s="11" t="s">
        <v>395</v>
      </c>
      <c r="D241" s="11" t="s">
        <v>130</v>
      </c>
      <c r="E241" s="22" t="s">
        <v>45</v>
      </c>
      <c r="F241" s="3" t="s">
        <v>2276</v>
      </c>
      <c r="G241" s="3" t="s">
        <v>2276</v>
      </c>
      <c r="H241" s="21" t="s">
        <v>2276</v>
      </c>
      <c r="I241" s="21" t="s">
        <v>2276</v>
      </c>
      <c r="J241" s="21" t="s">
        <v>2276</v>
      </c>
      <c r="K241" s="21"/>
      <c r="L241" s="21" t="s">
        <v>2276</v>
      </c>
      <c r="M241" s="21" t="s">
        <v>2276</v>
      </c>
      <c r="N241" s="21" t="s">
        <v>2276</v>
      </c>
      <c r="O241" s="21" t="s">
        <v>2276</v>
      </c>
      <c r="P241" s="21">
        <v>0.15</v>
      </c>
      <c r="Q241" s="21">
        <v>3.4</v>
      </c>
      <c r="R241" s="21">
        <v>96.45</v>
      </c>
      <c r="S241" s="21">
        <v>5.2818500000000003E-3</v>
      </c>
      <c r="T241" s="4" t="s">
        <v>2013</v>
      </c>
    </row>
    <row r="242" spans="1:20" ht="33.5" customHeight="1">
      <c r="A242" s="11" t="s">
        <v>655</v>
      </c>
      <c r="B242" s="3" t="s">
        <v>69</v>
      </c>
      <c r="C242" s="11" t="s">
        <v>395</v>
      </c>
      <c r="D242" s="11" t="s">
        <v>130</v>
      </c>
      <c r="E242" s="3" t="s">
        <v>2276</v>
      </c>
      <c r="F242" s="3" t="s">
        <v>2276</v>
      </c>
      <c r="G242" s="3" t="s">
        <v>2276</v>
      </c>
      <c r="H242" s="21" t="s">
        <v>2276</v>
      </c>
      <c r="I242" s="21">
        <v>10.09</v>
      </c>
      <c r="J242" s="21" t="s">
        <v>2276</v>
      </c>
      <c r="K242" s="21"/>
      <c r="L242" s="21" t="s">
        <v>2276</v>
      </c>
      <c r="M242" s="21" t="s">
        <v>2276</v>
      </c>
      <c r="N242" s="21" t="s">
        <v>2276</v>
      </c>
      <c r="O242" s="21" t="s">
        <v>2276</v>
      </c>
      <c r="P242" s="21">
        <v>54</v>
      </c>
      <c r="Q242" s="21">
        <v>38</v>
      </c>
      <c r="R242" s="21">
        <v>8</v>
      </c>
      <c r="S242" s="21" t="s">
        <v>2276</v>
      </c>
      <c r="T242" s="3" t="s">
        <v>5009</v>
      </c>
    </row>
    <row r="243" spans="1:20" ht="37" customHeight="1">
      <c r="A243" s="11" t="s">
        <v>661</v>
      </c>
      <c r="B243" s="3" t="s">
        <v>2276</v>
      </c>
      <c r="C243" s="11" t="s">
        <v>395</v>
      </c>
      <c r="D243" s="19" t="s">
        <v>396</v>
      </c>
      <c r="E243" s="11" t="s">
        <v>130</v>
      </c>
      <c r="F243" s="3" t="s">
        <v>137</v>
      </c>
      <c r="G243" s="3" t="s">
        <v>2276</v>
      </c>
      <c r="H243" s="21" t="s">
        <v>2276</v>
      </c>
      <c r="I243" s="21" t="s">
        <v>2276</v>
      </c>
      <c r="J243" s="21">
        <v>0.9</v>
      </c>
      <c r="K243" s="21"/>
      <c r="L243" s="21" t="s">
        <v>2276</v>
      </c>
      <c r="M243" s="21" t="s">
        <v>2276</v>
      </c>
      <c r="N243" s="21" t="s">
        <v>2276</v>
      </c>
      <c r="O243" s="21" t="s">
        <v>2276</v>
      </c>
      <c r="P243" s="21" t="s">
        <v>2276</v>
      </c>
      <c r="Q243" s="21" t="s">
        <v>2276</v>
      </c>
      <c r="R243" s="21" t="s">
        <v>2276</v>
      </c>
      <c r="S243" s="21" t="s">
        <v>2276</v>
      </c>
      <c r="T243" s="3" t="s">
        <v>2430</v>
      </c>
    </row>
    <row r="244" spans="1:20" ht="33.5" customHeight="1">
      <c r="A244" s="11" t="s">
        <v>667</v>
      </c>
      <c r="B244" s="3" t="s">
        <v>2276</v>
      </c>
      <c r="C244" s="11" t="s">
        <v>395</v>
      </c>
      <c r="D244" s="11" t="s">
        <v>130</v>
      </c>
      <c r="E244" s="3" t="s">
        <v>2276</v>
      </c>
      <c r="F244" s="3" t="s">
        <v>2276</v>
      </c>
      <c r="G244" s="3" t="s">
        <v>2276</v>
      </c>
      <c r="H244" s="21" t="s">
        <v>2276</v>
      </c>
      <c r="I244" s="21" t="s">
        <v>2276</v>
      </c>
      <c r="J244" s="21" t="s">
        <v>2276</v>
      </c>
      <c r="K244" s="21"/>
      <c r="L244" s="21" t="s">
        <v>2276</v>
      </c>
      <c r="M244" s="21" t="s">
        <v>2276</v>
      </c>
      <c r="N244" s="21" t="s">
        <v>2276</v>
      </c>
      <c r="O244" s="21" t="s">
        <v>2276</v>
      </c>
      <c r="P244" s="21" t="s">
        <v>2276</v>
      </c>
      <c r="Q244" s="21" t="s">
        <v>2276</v>
      </c>
      <c r="R244" s="21" t="s">
        <v>2276</v>
      </c>
      <c r="S244" s="21" t="s">
        <v>2276</v>
      </c>
      <c r="T244" s="3"/>
    </row>
    <row r="245" spans="1:20" ht="39.5" customHeight="1">
      <c r="A245" s="11" t="s">
        <v>674</v>
      </c>
      <c r="B245" s="3" t="s">
        <v>2276</v>
      </c>
      <c r="C245" s="11" t="s">
        <v>395</v>
      </c>
      <c r="D245" s="11" t="s">
        <v>130</v>
      </c>
      <c r="E245" s="3" t="s">
        <v>2276</v>
      </c>
      <c r="F245" s="3" t="s">
        <v>2276</v>
      </c>
      <c r="G245" s="3" t="s">
        <v>2276</v>
      </c>
      <c r="H245" s="21" t="s">
        <v>2276</v>
      </c>
      <c r="I245" s="21" t="s">
        <v>2276</v>
      </c>
      <c r="J245" s="21" t="s">
        <v>2276</v>
      </c>
      <c r="K245" s="21"/>
      <c r="L245" s="21" t="s">
        <v>2276</v>
      </c>
      <c r="M245" s="21" t="s">
        <v>2276</v>
      </c>
      <c r="N245" s="21" t="s">
        <v>2276</v>
      </c>
      <c r="O245" s="21" t="s">
        <v>2276</v>
      </c>
      <c r="P245" s="21" t="s">
        <v>2276</v>
      </c>
      <c r="Q245" s="21" t="s">
        <v>2276</v>
      </c>
      <c r="R245" s="21" t="s">
        <v>2276</v>
      </c>
      <c r="S245" s="21" t="s">
        <v>2276</v>
      </c>
      <c r="T245" s="3"/>
    </row>
    <row r="246" spans="1:20" ht="37" customHeight="1">
      <c r="A246" s="11" t="s">
        <v>677</v>
      </c>
      <c r="B246" s="3" t="s">
        <v>69</v>
      </c>
      <c r="C246" s="11" t="s">
        <v>12</v>
      </c>
      <c r="D246" s="4" t="s">
        <v>137</v>
      </c>
      <c r="E246" s="33" t="s">
        <v>130</v>
      </c>
      <c r="F246" s="4" t="s">
        <v>397</v>
      </c>
      <c r="G246" s="4" t="s">
        <v>45</v>
      </c>
      <c r="H246" s="21" t="s">
        <v>2276</v>
      </c>
      <c r="I246" s="21">
        <v>13</v>
      </c>
      <c r="J246" s="21" t="s">
        <v>2276</v>
      </c>
      <c r="K246" s="21"/>
      <c r="L246" s="21" t="s">
        <v>2276</v>
      </c>
      <c r="M246" s="21" t="s">
        <v>2276</v>
      </c>
      <c r="N246" s="21" t="s">
        <v>2276</v>
      </c>
      <c r="O246" s="21">
        <v>9</v>
      </c>
      <c r="P246" s="21">
        <v>17</v>
      </c>
      <c r="Q246" s="21">
        <v>26</v>
      </c>
      <c r="R246" s="21">
        <v>47</v>
      </c>
      <c r="S246" s="21" t="s">
        <v>2276</v>
      </c>
      <c r="T246" s="3"/>
    </row>
    <row r="247" spans="1:20" ht="41.5" customHeight="1">
      <c r="A247" s="11" t="s">
        <v>680</v>
      </c>
      <c r="B247" s="4" t="s">
        <v>1197</v>
      </c>
      <c r="C247" s="11" t="s">
        <v>12</v>
      </c>
      <c r="D247" s="11" t="s">
        <v>130</v>
      </c>
      <c r="E247" s="4" t="s">
        <v>2276</v>
      </c>
      <c r="F247" s="3" t="s">
        <v>2276</v>
      </c>
      <c r="G247" s="3" t="s">
        <v>2276</v>
      </c>
      <c r="H247" s="21" t="s">
        <v>2276</v>
      </c>
      <c r="I247" s="21">
        <v>17</v>
      </c>
      <c r="J247" s="21" t="s">
        <v>2276</v>
      </c>
      <c r="K247" s="21"/>
      <c r="L247" s="21" t="s">
        <v>2276</v>
      </c>
      <c r="M247" s="21" t="s">
        <v>2276</v>
      </c>
      <c r="N247" s="21" t="s">
        <v>2276</v>
      </c>
      <c r="O247" s="21" t="s">
        <v>2276</v>
      </c>
      <c r="P247" s="21">
        <v>12</v>
      </c>
      <c r="Q247" s="21">
        <v>57</v>
      </c>
      <c r="R247" s="21">
        <v>30</v>
      </c>
      <c r="S247" s="21" t="s">
        <v>2276</v>
      </c>
      <c r="T247" s="3"/>
    </row>
    <row r="248" spans="1:20" ht="37.5" customHeight="1">
      <c r="A248" s="11" t="s">
        <v>684</v>
      </c>
      <c r="B248" s="3" t="s">
        <v>2276</v>
      </c>
      <c r="C248" s="11" t="s">
        <v>395</v>
      </c>
      <c r="D248" s="11" t="s">
        <v>130</v>
      </c>
      <c r="E248" s="4" t="s">
        <v>397</v>
      </c>
      <c r="F248" s="3" t="s">
        <v>2276</v>
      </c>
      <c r="G248" s="3" t="s">
        <v>2276</v>
      </c>
      <c r="H248" s="21" t="s">
        <v>2276</v>
      </c>
      <c r="I248" s="21" t="s">
        <v>2276</v>
      </c>
      <c r="J248" s="21">
        <v>1.3</v>
      </c>
      <c r="K248" s="21"/>
      <c r="L248" s="21" t="s">
        <v>2276</v>
      </c>
      <c r="M248" s="21" t="s">
        <v>2276</v>
      </c>
      <c r="N248" s="21" t="s">
        <v>2276</v>
      </c>
      <c r="O248" s="21" t="s">
        <v>2276</v>
      </c>
      <c r="P248" s="21" t="s">
        <v>2276</v>
      </c>
      <c r="Q248" s="21" t="s">
        <v>2276</v>
      </c>
      <c r="R248" s="21" t="s">
        <v>2276</v>
      </c>
      <c r="S248" s="21" t="s">
        <v>2276</v>
      </c>
      <c r="T248" s="3"/>
    </row>
    <row r="249" spans="1:20" ht="33.5" customHeight="1">
      <c r="A249" s="11" t="s">
        <v>685</v>
      </c>
      <c r="B249" s="3" t="s">
        <v>2276</v>
      </c>
      <c r="C249" s="11" t="s">
        <v>395</v>
      </c>
      <c r="D249" s="11" t="s">
        <v>130</v>
      </c>
      <c r="E249" s="3" t="s">
        <v>2276</v>
      </c>
      <c r="F249" s="3" t="s">
        <v>2276</v>
      </c>
      <c r="G249" s="3" t="s">
        <v>2276</v>
      </c>
      <c r="H249" s="21" t="s">
        <v>2276</v>
      </c>
      <c r="I249" s="21" t="s">
        <v>2276</v>
      </c>
      <c r="J249" s="21">
        <v>1.4</v>
      </c>
      <c r="K249" s="21"/>
      <c r="L249" s="21" t="s">
        <v>2276</v>
      </c>
      <c r="M249" s="21" t="s">
        <v>2276</v>
      </c>
      <c r="N249" s="21" t="s">
        <v>2276</v>
      </c>
      <c r="O249" s="21" t="s">
        <v>2276</v>
      </c>
      <c r="P249" s="21" t="s">
        <v>2276</v>
      </c>
      <c r="Q249" s="21" t="s">
        <v>2276</v>
      </c>
      <c r="R249" s="21" t="s">
        <v>2276</v>
      </c>
      <c r="S249" s="21" t="s">
        <v>2276</v>
      </c>
      <c r="T249" s="3"/>
    </row>
    <row r="250" spans="1:20" ht="38.5" customHeight="1">
      <c r="A250" s="11" t="s">
        <v>686</v>
      </c>
      <c r="B250" s="3" t="s">
        <v>2276</v>
      </c>
      <c r="C250" s="11" t="s">
        <v>395</v>
      </c>
      <c r="D250" s="11" t="s">
        <v>130</v>
      </c>
      <c r="E250" s="3" t="s">
        <v>2276</v>
      </c>
      <c r="F250" s="3" t="s">
        <v>2276</v>
      </c>
      <c r="G250" s="3" t="s">
        <v>2276</v>
      </c>
      <c r="H250" s="21" t="s">
        <v>2276</v>
      </c>
      <c r="I250" s="21" t="s">
        <v>2276</v>
      </c>
      <c r="J250" s="21">
        <v>1.3</v>
      </c>
      <c r="K250" s="21"/>
      <c r="L250" s="21" t="s">
        <v>2276</v>
      </c>
      <c r="M250" s="21" t="s">
        <v>2276</v>
      </c>
      <c r="N250" s="21" t="s">
        <v>2276</v>
      </c>
      <c r="O250" s="21" t="s">
        <v>2276</v>
      </c>
      <c r="P250" s="21" t="s">
        <v>2276</v>
      </c>
      <c r="Q250" s="21" t="s">
        <v>2276</v>
      </c>
      <c r="R250" s="21" t="s">
        <v>2276</v>
      </c>
      <c r="S250" s="21" t="s">
        <v>2276</v>
      </c>
      <c r="T250" s="3"/>
    </row>
    <row r="251" spans="1:20" ht="35.5" customHeight="1">
      <c r="A251" s="11" t="s">
        <v>694</v>
      </c>
      <c r="B251" s="3" t="s">
        <v>2276</v>
      </c>
      <c r="C251" s="11" t="s">
        <v>395</v>
      </c>
      <c r="D251" s="11" t="s">
        <v>130</v>
      </c>
      <c r="E251" s="4" t="s">
        <v>2276</v>
      </c>
      <c r="F251" s="3" t="s">
        <v>2276</v>
      </c>
      <c r="G251" s="3" t="s">
        <v>2276</v>
      </c>
      <c r="H251" s="21" t="s">
        <v>2276</v>
      </c>
      <c r="I251" s="21" t="s">
        <v>2276</v>
      </c>
      <c r="J251" s="21">
        <v>2</v>
      </c>
      <c r="K251" s="21"/>
      <c r="L251" s="21" t="s">
        <v>2276</v>
      </c>
      <c r="M251" s="21" t="s">
        <v>2276</v>
      </c>
      <c r="N251" s="21" t="s">
        <v>2276</v>
      </c>
      <c r="O251" s="21" t="s">
        <v>2276</v>
      </c>
      <c r="P251" s="21" t="s">
        <v>2276</v>
      </c>
      <c r="Q251" s="21" t="s">
        <v>2276</v>
      </c>
      <c r="R251" s="21" t="s">
        <v>2276</v>
      </c>
      <c r="S251" s="21" t="s">
        <v>2276</v>
      </c>
      <c r="T251" s="3"/>
    </row>
    <row r="252" spans="1:20" ht="43.5" customHeight="1">
      <c r="A252" s="11" t="s">
        <v>695</v>
      </c>
      <c r="B252" s="3" t="s">
        <v>2276</v>
      </c>
      <c r="C252" s="11" t="s">
        <v>395</v>
      </c>
      <c r="D252" s="11" t="s">
        <v>130</v>
      </c>
      <c r="E252" s="3" t="s">
        <v>2276</v>
      </c>
      <c r="F252" s="3" t="s">
        <v>2276</v>
      </c>
      <c r="G252" s="3" t="s">
        <v>2276</v>
      </c>
      <c r="H252" s="21" t="s">
        <v>2276</v>
      </c>
      <c r="I252" s="21" t="s">
        <v>2276</v>
      </c>
      <c r="J252" s="21">
        <v>2.7</v>
      </c>
      <c r="K252" s="21"/>
      <c r="L252" s="21" t="s">
        <v>2276</v>
      </c>
      <c r="M252" s="21" t="s">
        <v>2276</v>
      </c>
      <c r="N252" s="21" t="s">
        <v>2276</v>
      </c>
      <c r="O252" s="21" t="s">
        <v>2276</v>
      </c>
      <c r="P252" s="21" t="s">
        <v>2276</v>
      </c>
      <c r="Q252" s="21" t="s">
        <v>2276</v>
      </c>
      <c r="R252" s="21" t="s">
        <v>2276</v>
      </c>
      <c r="S252" s="21" t="s">
        <v>2276</v>
      </c>
      <c r="T252" s="3"/>
    </row>
    <row r="253" spans="1:20" ht="47.5" customHeight="1">
      <c r="A253" s="11" t="s">
        <v>696</v>
      </c>
      <c r="B253" s="3" t="s">
        <v>2276</v>
      </c>
      <c r="C253" s="11" t="s">
        <v>395</v>
      </c>
      <c r="D253" s="11" t="s">
        <v>130</v>
      </c>
      <c r="E253" s="3" t="s">
        <v>2276</v>
      </c>
      <c r="F253" s="3" t="s">
        <v>2276</v>
      </c>
      <c r="G253" s="3" t="s">
        <v>2276</v>
      </c>
      <c r="H253" s="21" t="s">
        <v>2276</v>
      </c>
      <c r="I253" s="21" t="s">
        <v>2276</v>
      </c>
      <c r="J253" s="21">
        <v>2.2000000000000002</v>
      </c>
      <c r="K253" s="21"/>
      <c r="L253" s="21" t="s">
        <v>2276</v>
      </c>
      <c r="M253" s="21" t="s">
        <v>2276</v>
      </c>
      <c r="N253" s="21" t="s">
        <v>2276</v>
      </c>
      <c r="O253" s="21" t="s">
        <v>2276</v>
      </c>
      <c r="P253" s="21" t="s">
        <v>2276</v>
      </c>
      <c r="Q253" s="21" t="s">
        <v>2276</v>
      </c>
      <c r="R253" s="21" t="s">
        <v>2276</v>
      </c>
      <c r="S253" s="21" t="s">
        <v>2276</v>
      </c>
      <c r="T253" s="3"/>
    </row>
    <row r="254" spans="1:20" ht="47.5" customHeight="1">
      <c r="A254" s="11" t="s">
        <v>2035</v>
      </c>
      <c r="B254" s="3" t="s">
        <v>2276</v>
      </c>
      <c r="C254" s="11" t="s">
        <v>395</v>
      </c>
      <c r="D254" s="11" t="s">
        <v>130</v>
      </c>
      <c r="E254" s="4" t="s">
        <v>397</v>
      </c>
      <c r="F254" s="3" t="s">
        <v>2276</v>
      </c>
      <c r="G254" s="3" t="s">
        <v>2276</v>
      </c>
      <c r="H254" s="21" t="s">
        <v>2276</v>
      </c>
      <c r="I254" s="21" t="s">
        <v>2276</v>
      </c>
      <c r="J254" s="21">
        <v>1.3</v>
      </c>
      <c r="K254" s="21"/>
      <c r="L254" s="21" t="s">
        <v>2276</v>
      </c>
      <c r="M254" s="21" t="s">
        <v>2276</v>
      </c>
      <c r="N254" s="21" t="s">
        <v>2276</v>
      </c>
      <c r="O254" s="21" t="s">
        <v>2276</v>
      </c>
      <c r="P254" s="21" t="s">
        <v>2276</v>
      </c>
      <c r="Q254" s="21" t="s">
        <v>2276</v>
      </c>
      <c r="R254" s="21" t="s">
        <v>2276</v>
      </c>
      <c r="S254" s="21" t="s">
        <v>2276</v>
      </c>
      <c r="T254" s="3"/>
    </row>
    <row r="255" spans="1:20" ht="47.5" customHeight="1">
      <c r="A255" s="11" t="s">
        <v>2036</v>
      </c>
      <c r="B255" s="3" t="s">
        <v>2276</v>
      </c>
      <c r="C255" s="11" t="s">
        <v>395</v>
      </c>
      <c r="D255" s="11" t="s">
        <v>130</v>
      </c>
      <c r="E255" s="3" t="s">
        <v>2276</v>
      </c>
      <c r="F255" s="3" t="s">
        <v>2276</v>
      </c>
      <c r="G255" s="3" t="s">
        <v>2276</v>
      </c>
      <c r="H255" s="21" t="s">
        <v>2276</v>
      </c>
      <c r="I255" s="21" t="s">
        <v>2276</v>
      </c>
      <c r="J255" s="21">
        <v>1.4</v>
      </c>
      <c r="K255" s="21"/>
      <c r="L255" s="21" t="s">
        <v>2276</v>
      </c>
      <c r="M255" s="21" t="s">
        <v>2276</v>
      </c>
      <c r="N255" s="21" t="s">
        <v>2276</v>
      </c>
      <c r="O255" s="21" t="s">
        <v>2276</v>
      </c>
      <c r="P255" s="21" t="s">
        <v>2276</v>
      </c>
      <c r="Q255" s="21" t="s">
        <v>2276</v>
      </c>
      <c r="R255" s="21" t="s">
        <v>2276</v>
      </c>
      <c r="S255" s="21" t="s">
        <v>2276</v>
      </c>
      <c r="T255" s="3"/>
    </row>
    <row r="256" spans="1:20" ht="47.5" customHeight="1">
      <c r="A256" s="11" t="s">
        <v>2037</v>
      </c>
      <c r="B256" s="3" t="s">
        <v>2276</v>
      </c>
      <c r="C256" s="11" t="s">
        <v>395</v>
      </c>
      <c r="D256" s="11" t="s">
        <v>130</v>
      </c>
      <c r="E256" s="3" t="s">
        <v>2276</v>
      </c>
      <c r="F256" s="3" t="s">
        <v>2276</v>
      </c>
      <c r="G256" s="3" t="s">
        <v>2276</v>
      </c>
      <c r="H256" s="21" t="s">
        <v>2276</v>
      </c>
      <c r="I256" s="21" t="s">
        <v>2276</v>
      </c>
      <c r="J256" s="21">
        <v>1.3</v>
      </c>
      <c r="K256" s="21"/>
      <c r="L256" s="21" t="s">
        <v>2276</v>
      </c>
      <c r="M256" s="21" t="s">
        <v>2276</v>
      </c>
      <c r="N256" s="21" t="s">
        <v>2276</v>
      </c>
      <c r="O256" s="21" t="s">
        <v>2276</v>
      </c>
      <c r="P256" s="21" t="s">
        <v>2276</v>
      </c>
      <c r="Q256" s="21" t="s">
        <v>2276</v>
      </c>
      <c r="R256" s="21" t="s">
        <v>2276</v>
      </c>
      <c r="S256" s="21" t="s">
        <v>2276</v>
      </c>
      <c r="T256" s="3"/>
    </row>
    <row r="257" spans="1:20" ht="48" customHeight="1">
      <c r="A257" s="11" t="s">
        <v>698</v>
      </c>
      <c r="B257" s="3" t="s">
        <v>2276</v>
      </c>
      <c r="C257" s="11" t="s">
        <v>12</v>
      </c>
      <c r="D257" s="11" t="s">
        <v>130</v>
      </c>
      <c r="E257" s="4" t="s">
        <v>397</v>
      </c>
      <c r="F257" s="4" t="s">
        <v>396</v>
      </c>
      <c r="G257" s="3" t="s">
        <v>2276</v>
      </c>
      <c r="H257" s="21" t="s">
        <v>2276</v>
      </c>
      <c r="I257" s="21">
        <v>1.48</v>
      </c>
      <c r="J257" s="21">
        <v>1.83</v>
      </c>
      <c r="K257" s="21"/>
      <c r="L257" s="21" t="s">
        <v>2276</v>
      </c>
      <c r="M257" s="21" t="s">
        <v>2276</v>
      </c>
      <c r="N257" s="21" t="s">
        <v>2276</v>
      </c>
      <c r="O257" s="21" t="s">
        <v>2276</v>
      </c>
      <c r="P257" s="21" t="s">
        <v>2276</v>
      </c>
      <c r="Q257" s="21" t="s">
        <v>2276</v>
      </c>
      <c r="R257" s="21" t="s">
        <v>2276</v>
      </c>
      <c r="S257" s="21" t="s">
        <v>2276</v>
      </c>
      <c r="T257" s="4" t="s">
        <v>707</v>
      </c>
    </row>
    <row r="258" spans="1:20" ht="39.5" customHeight="1">
      <c r="A258" s="11" t="s">
        <v>699</v>
      </c>
      <c r="B258" s="3" t="s">
        <v>2276</v>
      </c>
      <c r="C258" s="11" t="s">
        <v>12</v>
      </c>
      <c r="D258" s="11" t="s">
        <v>130</v>
      </c>
      <c r="E258" s="4" t="s">
        <v>397</v>
      </c>
      <c r="F258" s="4" t="s">
        <v>396</v>
      </c>
      <c r="G258" s="3" t="s">
        <v>2276</v>
      </c>
      <c r="H258" s="21" t="s">
        <v>2276</v>
      </c>
      <c r="I258" s="21">
        <v>1.87</v>
      </c>
      <c r="J258" s="21">
        <v>3.28</v>
      </c>
      <c r="K258" s="21"/>
      <c r="L258" s="21" t="s">
        <v>2276</v>
      </c>
      <c r="M258" s="21" t="s">
        <v>2276</v>
      </c>
      <c r="N258" s="21" t="s">
        <v>2276</v>
      </c>
      <c r="O258" s="21" t="s">
        <v>2276</v>
      </c>
      <c r="P258" s="21" t="s">
        <v>2276</v>
      </c>
      <c r="Q258" s="21" t="s">
        <v>2276</v>
      </c>
      <c r="R258" s="21" t="s">
        <v>2276</v>
      </c>
      <c r="S258" s="21" t="s">
        <v>2276</v>
      </c>
      <c r="T258" s="4" t="s">
        <v>707</v>
      </c>
    </row>
    <row r="259" spans="1:20" ht="55.5" customHeight="1">
      <c r="A259" s="11" t="s">
        <v>700</v>
      </c>
      <c r="B259" s="3" t="s">
        <v>2276</v>
      </c>
      <c r="C259" s="11" t="s">
        <v>12</v>
      </c>
      <c r="D259" s="11" t="s">
        <v>130</v>
      </c>
      <c r="E259" s="4" t="s">
        <v>397</v>
      </c>
      <c r="F259" s="4" t="s">
        <v>396</v>
      </c>
      <c r="G259" s="3" t="s">
        <v>2276</v>
      </c>
      <c r="H259" s="21" t="s">
        <v>2276</v>
      </c>
      <c r="I259" s="21">
        <v>1.5</v>
      </c>
      <c r="J259" s="21">
        <v>1.94</v>
      </c>
      <c r="K259" s="21"/>
      <c r="L259" s="21" t="s">
        <v>2276</v>
      </c>
      <c r="M259" s="21" t="s">
        <v>2276</v>
      </c>
      <c r="N259" s="21" t="s">
        <v>2276</v>
      </c>
      <c r="O259" s="21" t="s">
        <v>2276</v>
      </c>
      <c r="P259" s="21" t="s">
        <v>2276</v>
      </c>
      <c r="Q259" s="21" t="s">
        <v>2276</v>
      </c>
      <c r="R259" s="21" t="s">
        <v>2276</v>
      </c>
      <c r="S259" s="21" t="s">
        <v>2276</v>
      </c>
      <c r="T259" s="4" t="s">
        <v>707</v>
      </c>
    </row>
    <row r="260" spans="1:20" ht="39" customHeight="1">
      <c r="A260" s="11" t="s">
        <v>701</v>
      </c>
      <c r="B260" s="3" t="s">
        <v>2276</v>
      </c>
      <c r="C260" s="11" t="s">
        <v>395</v>
      </c>
      <c r="D260" s="11" t="s">
        <v>130</v>
      </c>
      <c r="E260" s="4" t="s">
        <v>397</v>
      </c>
      <c r="F260" s="3" t="s">
        <v>2276</v>
      </c>
      <c r="G260" s="3" t="s">
        <v>2276</v>
      </c>
      <c r="H260" s="21" t="s">
        <v>2276</v>
      </c>
      <c r="I260" s="14" t="s">
        <v>2276</v>
      </c>
      <c r="J260" s="21">
        <v>3.5</v>
      </c>
      <c r="K260" s="21"/>
      <c r="L260" s="21" t="s">
        <v>2276</v>
      </c>
      <c r="M260" s="21" t="s">
        <v>2276</v>
      </c>
      <c r="N260" s="21" t="s">
        <v>2276</v>
      </c>
      <c r="O260" s="21" t="s">
        <v>2276</v>
      </c>
      <c r="P260" s="21" t="s">
        <v>2276</v>
      </c>
      <c r="Q260" s="21" t="s">
        <v>2276</v>
      </c>
      <c r="R260" s="21" t="s">
        <v>2276</v>
      </c>
      <c r="S260" s="21" t="s">
        <v>2276</v>
      </c>
      <c r="T260" s="3" t="s">
        <v>713</v>
      </c>
    </row>
    <row r="261" spans="1:20" ht="50.5" customHeight="1">
      <c r="A261" s="11" t="s">
        <v>705</v>
      </c>
      <c r="B261" s="3" t="s">
        <v>2276</v>
      </c>
      <c r="C261" s="11" t="s">
        <v>395</v>
      </c>
      <c r="D261" s="11" t="s">
        <v>130</v>
      </c>
      <c r="E261" s="4" t="s">
        <v>397</v>
      </c>
      <c r="F261" s="3" t="s">
        <v>2276</v>
      </c>
      <c r="G261" s="3" t="s">
        <v>2276</v>
      </c>
      <c r="H261" s="21" t="s">
        <v>2276</v>
      </c>
      <c r="I261" s="21" t="s">
        <v>2276</v>
      </c>
      <c r="J261" s="21">
        <v>3.5</v>
      </c>
      <c r="K261" s="21"/>
      <c r="L261" s="21" t="s">
        <v>2276</v>
      </c>
      <c r="M261" s="21" t="s">
        <v>2276</v>
      </c>
      <c r="N261" s="21" t="s">
        <v>2276</v>
      </c>
      <c r="O261" s="21" t="s">
        <v>2276</v>
      </c>
      <c r="P261" s="21" t="s">
        <v>2276</v>
      </c>
      <c r="Q261" s="21" t="s">
        <v>2276</v>
      </c>
      <c r="R261" s="21" t="s">
        <v>2276</v>
      </c>
      <c r="S261" s="21" t="s">
        <v>2276</v>
      </c>
      <c r="T261" s="3" t="s">
        <v>713</v>
      </c>
    </row>
    <row r="262" spans="1:20" ht="50.5" customHeight="1">
      <c r="A262" s="11" t="s">
        <v>706</v>
      </c>
      <c r="B262" s="3" t="s">
        <v>2276</v>
      </c>
      <c r="C262" s="11" t="s">
        <v>395</v>
      </c>
      <c r="D262" s="11" t="s">
        <v>130</v>
      </c>
      <c r="E262" s="4" t="s">
        <v>397</v>
      </c>
      <c r="F262" s="3" t="s">
        <v>2276</v>
      </c>
      <c r="G262" s="3" t="s">
        <v>2276</v>
      </c>
      <c r="H262" s="21" t="s">
        <v>2276</v>
      </c>
      <c r="I262" s="21" t="s">
        <v>2276</v>
      </c>
      <c r="J262" s="21">
        <v>3.5</v>
      </c>
      <c r="K262" s="21"/>
      <c r="L262" s="21" t="s">
        <v>2276</v>
      </c>
      <c r="M262" s="21" t="s">
        <v>2276</v>
      </c>
      <c r="N262" s="21" t="s">
        <v>2276</v>
      </c>
      <c r="O262" s="21" t="s">
        <v>2276</v>
      </c>
      <c r="P262" s="21" t="s">
        <v>2276</v>
      </c>
      <c r="Q262" s="21" t="s">
        <v>2276</v>
      </c>
      <c r="R262" s="21" t="s">
        <v>2276</v>
      </c>
      <c r="S262" s="21" t="s">
        <v>2276</v>
      </c>
      <c r="T262" s="3" t="s">
        <v>713</v>
      </c>
    </row>
    <row r="263" spans="1:20" ht="44.5" customHeight="1">
      <c r="A263" s="11" t="s">
        <v>725</v>
      </c>
      <c r="B263" s="3" t="s">
        <v>2276</v>
      </c>
      <c r="C263" s="11" t="s">
        <v>395</v>
      </c>
      <c r="D263" s="11" t="s">
        <v>130</v>
      </c>
      <c r="E263" s="4" t="s">
        <v>397</v>
      </c>
      <c r="F263" s="3" t="s">
        <v>2276</v>
      </c>
      <c r="G263" s="3" t="s">
        <v>2276</v>
      </c>
      <c r="H263" s="21" t="s">
        <v>2276</v>
      </c>
      <c r="I263" s="21" t="s">
        <v>2276</v>
      </c>
      <c r="J263" s="21" t="s">
        <v>2276</v>
      </c>
      <c r="K263" s="21"/>
      <c r="L263" s="21" t="s">
        <v>2276</v>
      </c>
      <c r="M263" s="21" t="s">
        <v>2276</v>
      </c>
      <c r="N263" s="21" t="s">
        <v>2276</v>
      </c>
      <c r="O263" s="21" t="s">
        <v>2276</v>
      </c>
      <c r="P263" s="21">
        <v>9.5148247999999995</v>
      </c>
      <c r="Q263" s="21" t="s">
        <v>2276</v>
      </c>
      <c r="R263" s="21" t="s">
        <v>2276</v>
      </c>
      <c r="S263" s="21" t="s">
        <v>2276</v>
      </c>
      <c r="T263" s="3" t="s">
        <v>2043</v>
      </c>
    </row>
    <row r="264" spans="1:20" ht="34.5" customHeight="1">
      <c r="A264" s="11" t="s">
        <v>726</v>
      </c>
      <c r="B264" s="3" t="s">
        <v>2276</v>
      </c>
      <c r="C264" s="11" t="s">
        <v>395</v>
      </c>
      <c r="D264" s="11" t="s">
        <v>130</v>
      </c>
      <c r="E264" s="4" t="s">
        <v>397</v>
      </c>
      <c r="F264" s="3" t="s">
        <v>2276</v>
      </c>
      <c r="G264" s="3" t="s">
        <v>2276</v>
      </c>
      <c r="H264" s="21" t="s">
        <v>2276</v>
      </c>
      <c r="I264" s="21" t="s">
        <v>2276</v>
      </c>
      <c r="J264" s="21" t="s">
        <v>2276</v>
      </c>
      <c r="K264" s="21"/>
      <c r="L264" s="21" t="s">
        <v>2276</v>
      </c>
      <c r="M264" s="21" t="s">
        <v>2276</v>
      </c>
      <c r="N264" s="21" t="s">
        <v>2276</v>
      </c>
      <c r="O264" s="21" t="s">
        <v>2276</v>
      </c>
      <c r="P264" s="21">
        <v>15.753846149999999</v>
      </c>
      <c r="Q264" s="21" t="s">
        <v>2276</v>
      </c>
      <c r="R264" s="21" t="s">
        <v>2276</v>
      </c>
      <c r="S264" s="21" t="s">
        <v>2276</v>
      </c>
      <c r="T264" s="3" t="s">
        <v>2043</v>
      </c>
    </row>
    <row r="265" spans="1:20" ht="46" customHeight="1">
      <c r="A265" s="11" t="s">
        <v>727</v>
      </c>
      <c r="B265" s="3" t="s">
        <v>2276</v>
      </c>
      <c r="C265" s="11" t="s">
        <v>395</v>
      </c>
      <c r="D265" s="11" t="s">
        <v>130</v>
      </c>
      <c r="E265" s="4" t="s">
        <v>397</v>
      </c>
      <c r="F265" s="3" t="s">
        <v>2276</v>
      </c>
      <c r="G265" s="3" t="s">
        <v>2276</v>
      </c>
      <c r="H265" s="21" t="s">
        <v>2276</v>
      </c>
      <c r="I265" s="21" t="s">
        <v>2276</v>
      </c>
      <c r="J265" s="21" t="s">
        <v>2276</v>
      </c>
      <c r="K265" s="21"/>
      <c r="L265" s="21" t="s">
        <v>2276</v>
      </c>
      <c r="M265" s="21" t="s">
        <v>2276</v>
      </c>
      <c r="N265" s="21" t="s">
        <v>2276</v>
      </c>
      <c r="O265" s="21" t="s">
        <v>2276</v>
      </c>
      <c r="P265" s="21">
        <v>1.78484848</v>
      </c>
      <c r="Q265" s="21" t="s">
        <v>2276</v>
      </c>
      <c r="R265" s="21" t="s">
        <v>2276</v>
      </c>
      <c r="S265" s="21" t="s">
        <v>2276</v>
      </c>
      <c r="T265" s="3" t="s">
        <v>2043</v>
      </c>
    </row>
    <row r="266" spans="1:20" ht="47" customHeight="1">
      <c r="A266" s="11" t="s">
        <v>747</v>
      </c>
      <c r="B266" s="3" t="s">
        <v>2276</v>
      </c>
      <c r="C266" s="11" t="s">
        <v>395</v>
      </c>
      <c r="D266" s="11" t="s">
        <v>130</v>
      </c>
      <c r="E266" s="4" t="s">
        <v>396</v>
      </c>
      <c r="F266" s="3" t="s">
        <v>116</v>
      </c>
      <c r="G266" s="3" t="s">
        <v>2276</v>
      </c>
      <c r="H266" s="21" t="s">
        <v>2276</v>
      </c>
      <c r="I266" s="21" t="s">
        <v>2276</v>
      </c>
      <c r="J266" s="21" t="s">
        <v>2276</v>
      </c>
      <c r="K266" s="21"/>
      <c r="L266" s="21" t="s">
        <v>2276</v>
      </c>
      <c r="M266" s="21" t="s">
        <v>2276</v>
      </c>
      <c r="N266" s="21" t="s">
        <v>2276</v>
      </c>
      <c r="O266" s="21" t="s">
        <v>2276</v>
      </c>
      <c r="P266" s="21" t="s">
        <v>2276</v>
      </c>
      <c r="Q266" s="21" t="s">
        <v>2276</v>
      </c>
      <c r="R266" s="21" t="s">
        <v>2276</v>
      </c>
      <c r="S266" s="21" t="s">
        <v>2276</v>
      </c>
      <c r="T266" s="4" t="s">
        <v>752</v>
      </c>
    </row>
    <row r="267" spans="1:20" ht="37.5" customHeight="1">
      <c r="A267" s="11" t="s">
        <v>753</v>
      </c>
      <c r="B267" s="3" t="s">
        <v>2276</v>
      </c>
      <c r="C267" s="11" t="s">
        <v>395</v>
      </c>
      <c r="D267" s="11" t="s">
        <v>130</v>
      </c>
      <c r="E267" s="4" t="s">
        <v>397</v>
      </c>
      <c r="F267" s="3" t="s">
        <v>2276</v>
      </c>
      <c r="G267" s="3" t="s">
        <v>2276</v>
      </c>
      <c r="H267" s="21" t="s">
        <v>2276</v>
      </c>
      <c r="I267" s="21" t="s">
        <v>2276</v>
      </c>
      <c r="J267" s="21">
        <v>1.9</v>
      </c>
      <c r="K267" s="21"/>
      <c r="L267" s="21" t="s">
        <v>2276</v>
      </c>
      <c r="M267" s="21" t="s">
        <v>2276</v>
      </c>
      <c r="N267" s="21" t="s">
        <v>2276</v>
      </c>
      <c r="O267" s="21" t="s">
        <v>2276</v>
      </c>
      <c r="P267" s="21">
        <v>5.5</v>
      </c>
      <c r="Q267" s="21">
        <v>50.7</v>
      </c>
      <c r="R267" s="21">
        <v>40.9</v>
      </c>
      <c r="S267" s="21">
        <v>0.8</v>
      </c>
      <c r="T267" s="4" t="s">
        <v>762</v>
      </c>
    </row>
    <row r="268" spans="1:20" ht="39.5" customHeight="1">
      <c r="A268" s="11" t="s">
        <v>756</v>
      </c>
      <c r="B268" s="3" t="s">
        <v>2276</v>
      </c>
      <c r="C268" s="11" t="s">
        <v>395</v>
      </c>
      <c r="D268" s="11" t="s">
        <v>130</v>
      </c>
      <c r="E268" s="4" t="s">
        <v>397</v>
      </c>
      <c r="F268" s="3" t="s">
        <v>2276</v>
      </c>
      <c r="G268" s="3" t="s">
        <v>2276</v>
      </c>
      <c r="H268" s="21" t="s">
        <v>2276</v>
      </c>
      <c r="I268" s="21" t="s">
        <v>2276</v>
      </c>
      <c r="J268" s="21">
        <v>0.8</v>
      </c>
      <c r="K268" s="21"/>
      <c r="L268" s="21" t="s">
        <v>2276</v>
      </c>
      <c r="M268" s="21" t="s">
        <v>2276</v>
      </c>
      <c r="N268" s="21" t="s">
        <v>2276</v>
      </c>
      <c r="O268" s="21" t="s">
        <v>2276</v>
      </c>
      <c r="P268" s="21">
        <v>5.5</v>
      </c>
      <c r="Q268" s="21">
        <v>50.7</v>
      </c>
      <c r="R268" s="21">
        <v>40.9</v>
      </c>
      <c r="S268" s="21">
        <v>0.8</v>
      </c>
      <c r="T268" s="4" t="s">
        <v>762</v>
      </c>
    </row>
    <row r="269" spans="1:20" ht="41" customHeight="1">
      <c r="A269" s="11" t="s">
        <v>757</v>
      </c>
      <c r="B269" s="3" t="s">
        <v>2276</v>
      </c>
      <c r="C269" s="11" t="s">
        <v>395</v>
      </c>
      <c r="D269" s="11" t="s">
        <v>130</v>
      </c>
      <c r="E269" s="4" t="s">
        <v>397</v>
      </c>
      <c r="F269" s="3" t="s">
        <v>2276</v>
      </c>
      <c r="G269" s="3" t="s">
        <v>2276</v>
      </c>
      <c r="H269" s="21" t="s">
        <v>2276</v>
      </c>
      <c r="I269" s="21" t="s">
        <v>2276</v>
      </c>
      <c r="J269" s="21">
        <v>2.4</v>
      </c>
      <c r="K269" s="21"/>
      <c r="L269" s="21" t="s">
        <v>2276</v>
      </c>
      <c r="M269" s="21" t="s">
        <v>2276</v>
      </c>
      <c r="N269" s="21" t="s">
        <v>2276</v>
      </c>
      <c r="O269" s="21" t="s">
        <v>2276</v>
      </c>
      <c r="P269" s="21">
        <v>5.5</v>
      </c>
      <c r="Q269" s="21">
        <v>50.7</v>
      </c>
      <c r="R269" s="21">
        <v>40.9</v>
      </c>
      <c r="S269" s="21">
        <v>0.8</v>
      </c>
      <c r="T269" s="4" t="s">
        <v>762</v>
      </c>
    </row>
    <row r="270" spans="1:20" ht="46" customHeight="1">
      <c r="A270" s="11" t="s">
        <v>755</v>
      </c>
      <c r="B270" s="3" t="s">
        <v>2276</v>
      </c>
      <c r="C270" s="11" t="s">
        <v>12</v>
      </c>
      <c r="D270" s="11" t="s">
        <v>130</v>
      </c>
      <c r="E270" s="4" t="s">
        <v>397</v>
      </c>
      <c r="F270" s="3" t="s">
        <v>2276</v>
      </c>
      <c r="G270" s="3" t="s">
        <v>2276</v>
      </c>
      <c r="H270" s="21" t="s">
        <v>2276</v>
      </c>
      <c r="I270" s="21">
        <v>17</v>
      </c>
      <c r="J270" s="21">
        <v>1.4</v>
      </c>
      <c r="K270" s="21"/>
      <c r="L270" s="21" t="s">
        <v>2276</v>
      </c>
      <c r="M270" s="21" t="s">
        <v>2276</v>
      </c>
      <c r="N270" s="21" t="s">
        <v>2276</v>
      </c>
      <c r="O270" s="21" t="s">
        <v>2276</v>
      </c>
      <c r="P270" s="21" t="s">
        <v>2276</v>
      </c>
      <c r="Q270" s="21" t="s">
        <v>2276</v>
      </c>
      <c r="R270" s="21" t="s">
        <v>2276</v>
      </c>
      <c r="S270" s="21" t="s">
        <v>2276</v>
      </c>
      <c r="T270" s="4" t="s">
        <v>2047</v>
      </c>
    </row>
    <row r="271" spans="1:20" ht="49" customHeight="1">
      <c r="A271" s="11" t="s">
        <v>773</v>
      </c>
      <c r="B271" s="3" t="s">
        <v>2276</v>
      </c>
      <c r="C271" s="11" t="s">
        <v>395</v>
      </c>
      <c r="D271" s="11" t="s">
        <v>130</v>
      </c>
      <c r="E271" s="4" t="s">
        <v>397</v>
      </c>
      <c r="F271" s="3" t="s">
        <v>2276</v>
      </c>
      <c r="G271" s="3" t="s">
        <v>2276</v>
      </c>
      <c r="H271" s="21" t="s">
        <v>2276</v>
      </c>
      <c r="I271" s="21">
        <v>0.79600000000000004</v>
      </c>
      <c r="J271" s="21">
        <v>1.8498209999999999</v>
      </c>
      <c r="K271" s="21"/>
      <c r="L271" s="21" t="s">
        <v>2276</v>
      </c>
      <c r="M271" s="21" t="s">
        <v>2276</v>
      </c>
      <c r="N271" s="21" t="s">
        <v>2276</v>
      </c>
      <c r="O271" s="21" t="s">
        <v>2276</v>
      </c>
      <c r="P271" s="21" t="s">
        <v>2276</v>
      </c>
      <c r="Q271" s="21" t="s">
        <v>2276</v>
      </c>
      <c r="R271" s="21" t="s">
        <v>2276</v>
      </c>
      <c r="S271" s="21" t="s">
        <v>2276</v>
      </c>
      <c r="T271" s="3" t="s">
        <v>2048</v>
      </c>
    </row>
    <row r="272" spans="1:20" ht="44" customHeight="1">
      <c r="A272" s="11" t="s">
        <v>774</v>
      </c>
      <c r="B272" s="3" t="s">
        <v>2276</v>
      </c>
      <c r="C272" s="11" t="s">
        <v>395</v>
      </c>
      <c r="D272" s="11" t="s">
        <v>130</v>
      </c>
      <c r="E272" s="4" t="s">
        <v>397</v>
      </c>
      <c r="F272" s="3" t="s">
        <v>2276</v>
      </c>
      <c r="G272" s="3" t="s">
        <v>2276</v>
      </c>
      <c r="H272" s="21" t="s">
        <v>2276</v>
      </c>
      <c r="I272" s="21">
        <v>0.80459999999999998</v>
      </c>
      <c r="J272" s="21">
        <v>1.8710199999999999</v>
      </c>
      <c r="K272" s="21"/>
      <c r="L272" s="21" t="s">
        <v>2276</v>
      </c>
      <c r="M272" s="21" t="s">
        <v>2276</v>
      </c>
      <c r="N272" s="21" t="s">
        <v>2276</v>
      </c>
      <c r="O272" s="21" t="s">
        <v>2276</v>
      </c>
      <c r="P272" s="21" t="s">
        <v>2276</v>
      </c>
      <c r="Q272" s="21" t="s">
        <v>2276</v>
      </c>
      <c r="R272" s="21" t="s">
        <v>2276</v>
      </c>
      <c r="S272" s="21" t="s">
        <v>2276</v>
      </c>
      <c r="T272" s="3" t="s">
        <v>2048</v>
      </c>
    </row>
    <row r="273" spans="1:20" ht="40" customHeight="1">
      <c r="A273" s="11" t="s">
        <v>784</v>
      </c>
      <c r="B273" s="3" t="s">
        <v>2276</v>
      </c>
      <c r="C273" s="11" t="s">
        <v>395</v>
      </c>
      <c r="D273" s="11" t="s">
        <v>130</v>
      </c>
      <c r="E273" s="4" t="s">
        <v>396</v>
      </c>
      <c r="F273" s="3" t="s">
        <v>2276</v>
      </c>
      <c r="G273" s="3" t="s">
        <v>2276</v>
      </c>
      <c r="H273" s="21" t="s">
        <v>2276</v>
      </c>
      <c r="I273" s="21">
        <v>1.49</v>
      </c>
      <c r="J273" s="21">
        <v>0.35</v>
      </c>
      <c r="K273" s="21"/>
      <c r="L273" s="21" t="s">
        <v>2276</v>
      </c>
      <c r="M273" s="21" t="s">
        <v>2276</v>
      </c>
      <c r="N273" s="21" t="s">
        <v>2276</v>
      </c>
      <c r="O273" s="21" t="s">
        <v>2276</v>
      </c>
      <c r="P273" s="21" t="s">
        <v>2276</v>
      </c>
      <c r="Q273" s="21" t="s">
        <v>2276</v>
      </c>
      <c r="R273" s="21" t="s">
        <v>2276</v>
      </c>
      <c r="S273" s="21" t="s">
        <v>2276</v>
      </c>
      <c r="T273" s="3" t="s">
        <v>2020</v>
      </c>
    </row>
    <row r="274" spans="1:20" ht="40" customHeight="1">
      <c r="A274" s="11" t="s">
        <v>789</v>
      </c>
      <c r="B274" s="3" t="s">
        <v>2276</v>
      </c>
      <c r="C274" s="11" t="s">
        <v>12</v>
      </c>
      <c r="D274" s="4" t="s">
        <v>397</v>
      </c>
      <c r="E274" s="11" t="s">
        <v>130</v>
      </c>
      <c r="F274" s="4" t="s">
        <v>396</v>
      </c>
      <c r="G274" s="3" t="s">
        <v>2276</v>
      </c>
      <c r="H274" s="21" t="s">
        <v>2276</v>
      </c>
      <c r="I274" s="21">
        <v>1.6339999999999999</v>
      </c>
      <c r="J274" s="21">
        <v>1.9189830000000001</v>
      </c>
      <c r="K274" s="21"/>
      <c r="L274" s="21" t="s">
        <v>2276</v>
      </c>
      <c r="M274" s="21" t="s">
        <v>2276</v>
      </c>
      <c r="N274" s="21" t="s">
        <v>2276</v>
      </c>
      <c r="O274" s="21" t="s">
        <v>2276</v>
      </c>
      <c r="P274" s="21" t="s">
        <v>2276</v>
      </c>
      <c r="Q274" s="21" t="s">
        <v>2276</v>
      </c>
      <c r="R274" s="21" t="s">
        <v>2276</v>
      </c>
      <c r="S274" s="21" t="s">
        <v>2276</v>
      </c>
      <c r="T274" s="4" t="s">
        <v>2050</v>
      </c>
    </row>
    <row r="275" spans="1:20" ht="44.5" customHeight="1">
      <c r="A275" s="11" t="s">
        <v>797</v>
      </c>
      <c r="B275" s="3" t="s">
        <v>2276</v>
      </c>
      <c r="C275" s="11" t="s">
        <v>12</v>
      </c>
      <c r="D275" s="11" t="s">
        <v>130</v>
      </c>
      <c r="E275" s="4" t="s">
        <v>397</v>
      </c>
      <c r="F275" s="3" t="s">
        <v>2276</v>
      </c>
      <c r="G275" s="3" t="s">
        <v>2276</v>
      </c>
      <c r="H275" s="21" t="s">
        <v>2276</v>
      </c>
      <c r="I275" s="21">
        <v>9</v>
      </c>
      <c r="J275" s="21" t="s">
        <v>2276</v>
      </c>
      <c r="K275" s="21"/>
      <c r="L275" s="21" t="s">
        <v>2276</v>
      </c>
      <c r="M275" s="21" t="s">
        <v>2276</v>
      </c>
      <c r="N275" s="21" t="s">
        <v>2276</v>
      </c>
      <c r="O275" s="21" t="s">
        <v>2276</v>
      </c>
      <c r="P275" s="21" t="s">
        <v>2276</v>
      </c>
      <c r="Q275" s="21" t="s">
        <v>2276</v>
      </c>
      <c r="R275" s="21" t="s">
        <v>2276</v>
      </c>
      <c r="S275" s="21" t="s">
        <v>2276</v>
      </c>
      <c r="T275" s="4" t="s">
        <v>2057</v>
      </c>
    </row>
    <row r="276" spans="1:20" ht="52.5" customHeight="1">
      <c r="A276" s="11" t="s">
        <v>798</v>
      </c>
      <c r="B276" s="3" t="s">
        <v>2276</v>
      </c>
      <c r="C276" s="11" t="s">
        <v>12</v>
      </c>
      <c r="D276" s="4" t="s">
        <v>396</v>
      </c>
      <c r="E276" s="3" t="s">
        <v>2276</v>
      </c>
      <c r="F276" s="3" t="s">
        <v>2276</v>
      </c>
      <c r="G276" s="3" t="s">
        <v>2276</v>
      </c>
      <c r="H276" s="21" t="s">
        <v>2276</v>
      </c>
      <c r="I276" s="21">
        <v>9</v>
      </c>
      <c r="J276" s="21" t="s">
        <v>2276</v>
      </c>
      <c r="K276" s="21"/>
      <c r="L276" s="21" t="s">
        <v>2276</v>
      </c>
      <c r="M276" s="21" t="s">
        <v>2276</v>
      </c>
      <c r="N276" s="21" t="s">
        <v>2276</v>
      </c>
      <c r="O276" s="21" t="s">
        <v>2276</v>
      </c>
      <c r="P276" s="21" t="s">
        <v>2276</v>
      </c>
      <c r="Q276" s="21" t="s">
        <v>2276</v>
      </c>
      <c r="R276" s="21" t="s">
        <v>2276</v>
      </c>
      <c r="S276" s="21" t="s">
        <v>2276</v>
      </c>
      <c r="T276" s="4" t="s">
        <v>2058</v>
      </c>
    </row>
    <row r="277" spans="1:20" ht="48.5" customHeight="1">
      <c r="A277" s="11" t="s">
        <v>799</v>
      </c>
      <c r="B277" s="3" t="s">
        <v>2276</v>
      </c>
      <c r="C277" s="11" t="s">
        <v>12</v>
      </c>
      <c r="D277" s="4" t="s">
        <v>396</v>
      </c>
      <c r="E277" s="3" t="s">
        <v>2276</v>
      </c>
      <c r="F277" s="3" t="s">
        <v>2276</v>
      </c>
      <c r="G277" s="3" t="s">
        <v>2276</v>
      </c>
      <c r="H277" s="21" t="s">
        <v>2276</v>
      </c>
      <c r="I277" s="21">
        <v>9</v>
      </c>
      <c r="J277" s="21" t="s">
        <v>2276</v>
      </c>
      <c r="K277" s="21"/>
      <c r="L277" s="21" t="s">
        <v>2276</v>
      </c>
      <c r="M277" s="21" t="s">
        <v>2276</v>
      </c>
      <c r="N277" s="21" t="s">
        <v>2276</v>
      </c>
      <c r="O277" s="21" t="s">
        <v>2276</v>
      </c>
      <c r="P277" s="21" t="s">
        <v>2276</v>
      </c>
      <c r="Q277" s="21" t="s">
        <v>2276</v>
      </c>
      <c r="R277" s="21" t="s">
        <v>2276</v>
      </c>
      <c r="S277" s="21" t="s">
        <v>2276</v>
      </c>
      <c r="T277" s="4" t="s">
        <v>2058</v>
      </c>
    </row>
    <row r="278" spans="1:20" ht="51.5" customHeight="1">
      <c r="A278" s="11" t="s">
        <v>800</v>
      </c>
      <c r="B278" s="3" t="s">
        <v>2276</v>
      </c>
      <c r="C278" s="11" t="s">
        <v>395</v>
      </c>
      <c r="D278" s="11" t="s">
        <v>130</v>
      </c>
      <c r="E278" s="4" t="s">
        <v>397</v>
      </c>
      <c r="F278" s="3" t="s">
        <v>2276</v>
      </c>
      <c r="G278" s="3" t="s">
        <v>2276</v>
      </c>
      <c r="H278" s="21" t="s">
        <v>2276</v>
      </c>
      <c r="I278" s="21">
        <v>3</v>
      </c>
      <c r="J278" s="21" t="s">
        <v>2276</v>
      </c>
      <c r="K278" s="21"/>
      <c r="L278" s="21" t="s">
        <v>2276</v>
      </c>
      <c r="M278" s="21" t="s">
        <v>2276</v>
      </c>
      <c r="N278" s="21" t="s">
        <v>2276</v>
      </c>
      <c r="O278" s="21" t="s">
        <v>2276</v>
      </c>
      <c r="P278" s="21" t="s">
        <v>2276</v>
      </c>
      <c r="Q278" s="21" t="s">
        <v>2276</v>
      </c>
      <c r="R278" s="21" t="s">
        <v>2276</v>
      </c>
      <c r="S278" s="21" t="s">
        <v>2276</v>
      </c>
      <c r="T278" s="4" t="s">
        <v>2057</v>
      </c>
    </row>
    <row r="279" spans="1:20" ht="56.5" customHeight="1">
      <c r="A279" s="11" t="s">
        <v>801</v>
      </c>
      <c r="B279" s="3" t="s">
        <v>2276</v>
      </c>
      <c r="C279" s="11" t="s">
        <v>395</v>
      </c>
      <c r="D279" s="11" t="s">
        <v>130</v>
      </c>
      <c r="E279" s="4" t="s">
        <v>397</v>
      </c>
      <c r="F279" s="3" t="s">
        <v>2276</v>
      </c>
      <c r="G279" s="3" t="s">
        <v>2276</v>
      </c>
      <c r="H279" s="21" t="s">
        <v>2276</v>
      </c>
      <c r="I279" s="21">
        <v>3</v>
      </c>
      <c r="J279" s="21" t="s">
        <v>2276</v>
      </c>
      <c r="K279" s="21"/>
      <c r="L279" s="21" t="s">
        <v>2276</v>
      </c>
      <c r="M279" s="21" t="s">
        <v>2276</v>
      </c>
      <c r="N279" s="21" t="s">
        <v>2276</v>
      </c>
      <c r="O279" s="21" t="s">
        <v>2276</v>
      </c>
      <c r="P279" s="21" t="s">
        <v>2276</v>
      </c>
      <c r="Q279" s="21" t="s">
        <v>2276</v>
      </c>
      <c r="R279" s="21" t="s">
        <v>2276</v>
      </c>
      <c r="S279" s="21" t="s">
        <v>2276</v>
      </c>
      <c r="T279" s="4" t="s">
        <v>2057</v>
      </c>
    </row>
    <row r="280" spans="1:20" ht="60" customHeight="1">
      <c r="A280" s="11" t="s">
        <v>802</v>
      </c>
      <c r="B280" s="3" t="s">
        <v>2276</v>
      </c>
      <c r="C280" s="11" t="s">
        <v>395</v>
      </c>
      <c r="D280" s="11" t="s">
        <v>130</v>
      </c>
      <c r="E280" s="4" t="s">
        <v>397</v>
      </c>
      <c r="F280" s="3" t="s">
        <v>2276</v>
      </c>
      <c r="G280" s="3" t="s">
        <v>2276</v>
      </c>
      <c r="H280" s="21" t="s">
        <v>2276</v>
      </c>
      <c r="I280" s="21">
        <v>6</v>
      </c>
      <c r="J280" s="21" t="s">
        <v>2276</v>
      </c>
      <c r="K280" s="21"/>
      <c r="L280" s="21" t="s">
        <v>2276</v>
      </c>
      <c r="M280" s="21" t="s">
        <v>2276</v>
      </c>
      <c r="N280" s="21" t="s">
        <v>2276</v>
      </c>
      <c r="O280" s="21" t="s">
        <v>2276</v>
      </c>
      <c r="P280" s="21" t="s">
        <v>2276</v>
      </c>
      <c r="Q280" s="21" t="s">
        <v>2276</v>
      </c>
      <c r="R280" s="21" t="s">
        <v>2276</v>
      </c>
      <c r="S280" s="21" t="s">
        <v>2276</v>
      </c>
      <c r="T280" s="4" t="s">
        <v>2057</v>
      </c>
    </row>
    <row r="281" spans="1:20" ht="47" customHeight="1">
      <c r="A281" s="11" t="s">
        <v>817</v>
      </c>
      <c r="B281" s="3" t="s">
        <v>2276</v>
      </c>
      <c r="C281" s="11" t="s">
        <v>395</v>
      </c>
      <c r="D281" s="11" t="s">
        <v>130</v>
      </c>
      <c r="E281" s="3" t="s">
        <v>2276</v>
      </c>
      <c r="F281" s="3" t="s">
        <v>2276</v>
      </c>
      <c r="G281" s="3" t="s">
        <v>2276</v>
      </c>
      <c r="H281" s="21" t="s">
        <v>2276</v>
      </c>
      <c r="I281" s="21" t="s">
        <v>2276</v>
      </c>
      <c r="J281" s="21" t="s">
        <v>2276</v>
      </c>
      <c r="K281" s="21"/>
      <c r="L281" s="21" t="s">
        <v>2276</v>
      </c>
      <c r="M281" s="21" t="s">
        <v>2276</v>
      </c>
      <c r="N281" s="21" t="s">
        <v>2276</v>
      </c>
      <c r="O281" s="21" t="s">
        <v>2276</v>
      </c>
      <c r="P281" s="21" t="s">
        <v>2276</v>
      </c>
      <c r="Q281" s="21" t="s">
        <v>2276</v>
      </c>
      <c r="R281" s="21" t="s">
        <v>2276</v>
      </c>
      <c r="S281" s="21" t="s">
        <v>2276</v>
      </c>
      <c r="T281" s="3"/>
    </row>
    <row r="282" spans="1:20" ht="44.5" customHeight="1">
      <c r="A282" s="11" t="s">
        <v>824</v>
      </c>
      <c r="B282" s="3" t="s">
        <v>2276</v>
      </c>
      <c r="C282" s="11" t="s">
        <v>12</v>
      </c>
      <c r="D282" s="4" t="s">
        <v>137</v>
      </c>
      <c r="E282" s="4" t="s">
        <v>45</v>
      </c>
      <c r="F282" s="4" t="s">
        <v>397</v>
      </c>
      <c r="G282" s="3" t="s">
        <v>116</v>
      </c>
      <c r="H282" s="21" t="s">
        <v>2276</v>
      </c>
      <c r="I282" s="21" t="s">
        <v>2276</v>
      </c>
      <c r="J282" s="21" t="s">
        <v>2276</v>
      </c>
      <c r="K282" s="21"/>
      <c r="L282" s="21" t="s">
        <v>2276</v>
      </c>
      <c r="M282" s="21" t="s">
        <v>2276</v>
      </c>
      <c r="N282" s="21" t="s">
        <v>2276</v>
      </c>
      <c r="O282" s="21">
        <v>3.247239</v>
      </c>
      <c r="P282" s="21">
        <v>2.51051154</v>
      </c>
      <c r="Q282" s="21">
        <v>16.2472265</v>
      </c>
      <c r="R282" s="21">
        <v>78</v>
      </c>
      <c r="S282" s="21" t="s">
        <v>2276</v>
      </c>
      <c r="T282" s="4" t="s">
        <v>2062</v>
      </c>
    </row>
    <row r="283" spans="1:20" ht="40" customHeight="1">
      <c r="A283" s="45" t="s">
        <v>828</v>
      </c>
      <c r="B283" s="3" t="s">
        <v>32</v>
      </c>
      <c r="C283" s="46" t="s">
        <v>12</v>
      </c>
      <c r="D283" s="11" t="s">
        <v>130</v>
      </c>
      <c r="E283" s="4" t="s">
        <v>397</v>
      </c>
      <c r="F283" s="3" t="s">
        <v>2276</v>
      </c>
      <c r="G283" s="3" t="s">
        <v>2276</v>
      </c>
      <c r="H283" s="21" t="s">
        <v>2276</v>
      </c>
      <c r="I283" s="21">
        <v>3.34</v>
      </c>
      <c r="J283" s="21">
        <v>0.50775000000000003</v>
      </c>
      <c r="K283" s="21"/>
      <c r="L283" s="21" t="s">
        <v>2276</v>
      </c>
      <c r="M283" s="21" t="s">
        <v>2276</v>
      </c>
      <c r="N283" s="21" t="s">
        <v>2276</v>
      </c>
      <c r="O283" s="21" t="s">
        <v>2276</v>
      </c>
      <c r="P283" s="21" t="s">
        <v>2276</v>
      </c>
      <c r="Q283" s="21" t="s">
        <v>2276</v>
      </c>
      <c r="R283" s="21" t="s">
        <v>2276</v>
      </c>
      <c r="S283" s="21" t="s">
        <v>2276</v>
      </c>
      <c r="T283" s="3" t="s">
        <v>2064</v>
      </c>
    </row>
    <row r="284" spans="1:20" ht="40" customHeight="1">
      <c r="A284" s="11" t="s">
        <v>836</v>
      </c>
      <c r="B284" s="11" t="s">
        <v>32</v>
      </c>
      <c r="C284" s="11" t="s">
        <v>395</v>
      </c>
      <c r="D284" s="11" t="s">
        <v>130</v>
      </c>
      <c r="E284" s="4" t="s">
        <v>2276</v>
      </c>
      <c r="F284" s="3" t="s">
        <v>2276</v>
      </c>
      <c r="G284" s="3" t="s">
        <v>2276</v>
      </c>
      <c r="H284" s="21" t="s">
        <v>2276</v>
      </c>
      <c r="I284" s="21" t="s">
        <v>2276</v>
      </c>
      <c r="J284" s="21" t="s">
        <v>2276</v>
      </c>
      <c r="K284" s="21"/>
      <c r="L284" s="21" t="s">
        <v>2276</v>
      </c>
      <c r="M284" s="21" t="s">
        <v>2276</v>
      </c>
      <c r="N284" s="21" t="s">
        <v>2276</v>
      </c>
      <c r="O284" s="21" t="s">
        <v>2276</v>
      </c>
      <c r="P284" s="21" t="s">
        <v>2276</v>
      </c>
      <c r="Q284" s="21" t="s">
        <v>2276</v>
      </c>
      <c r="R284" s="21" t="s">
        <v>2276</v>
      </c>
      <c r="S284" s="21" t="s">
        <v>2276</v>
      </c>
      <c r="T284" s="3"/>
    </row>
    <row r="285" spans="1:20" ht="48.5" customHeight="1">
      <c r="A285" s="11" t="s">
        <v>840</v>
      </c>
      <c r="B285" s="3" t="s">
        <v>2276</v>
      </c>
      <c r="C285" s="11" t="s">
        <v>12</v>
      </c>
      <c r="D285" s="4" t="s">
        <v>397</v>
      </c>
      <c r="E285" s="11" t="s">
        <v>2276</v>
      </c>
      <c r="F285" s="3" t="s">
        <v>2276</v>
      </c>
      <c r="G285" s="3" t="s">
        <v>2276</v>
      </c>
      <c r="H285" s="21" t="s">
        <v>2276</v>
      </c>
      <c r="I285" s="21" t="s">
        <v>2276</v>
      </c>
      <c r="J285" s="21" t="s">
        <v>2276</v>
      </c>
      <c r="K285" s="21"/>
      <c r="L285" s="21" t="s">
        <v>2276</v>
      </c>
      <c r="M285" s="21" t="s">
        <v>2276</v>
      </c>
      <c r="N285" s="21" t="s">
        <v>2276</v>
      </c>
      <c r="O285" s="21" t="s">
        <v>2276</v>
      </c>
      <c r="P285" s="21">
        <v>83</v>
      </c>
      <c r="Q285" s="21">
        <v>3</v>
      </c>
      <c r="R285" s="21" t="s">
        <v>2276</v>
      </c>
      <c r="S285" s="21" t="s">
        <v>2276</v>
      </c>
      <c r="T285" s="18" t="s">
        <v>2068</v>
      </c>
    </row>
    <row r="286" spans="1:20" ht="46.5" customHeight="1">
      <c r="A286" s="11" t="s">
        <v>843</v>
      </c>
      <c r="B286" s="3" t="s">
        <v>2276</v>
      </c>
      <c r="C286" s="11" t="s">
        <v>395</v>
      </c>
      <c r="D286" s="11" t="s">
        <v>130</v>
      </c>
      <c r="E286" s="11" t="s">
        <v>2276</v>
      </c>
      <c r="F286" s="3" t="s">
        <v>2276</v>
      </c>
      <c r="G286" s="3" t="s">
        <v>2276</v>
      </c>
      <c r="H286" s="21" t="s">
        <v>2276</v>
      </c>
      <c r="I286" s="21" t="s">
        <v>2276</v>
      </c>
      <c r="J286" s="21" t="s">
        <v>2276</v>
      </c>
      <c r="K286" s="21"/>
      <c r="L286" s="21" t="s">
        <v>2276</v>
      </c>
      <c r="M286" s="21" t="s">
        <v>2276</v>
      </c>
      <c r="N286" s="21" t="s">
        <v>2276</v>
      </c>
      <c r="O286" s="21" t="s">
        <v>2276</v>
      </c>
      <c r="P286" s="21">
        <v>19</v>
      </c>
      <c r="Q286" s="21">
        <v>79</v>
      </c>
      <c r="R286" s="21" t="s">
        <v>2276</v>
      </c>
      <c r="S286" s="21" t="s">
        <v>2276</v>
      </c>
      <c r="T286" s="18" t="s">
        <v>2068</v>
      </c>
    </row>
    <row r="287" spans="1:20" ht="43" customHeight="1">
      <c r="A287" s="11" t="s">
        <v>844</v>
      </c>
      <c r="B287" s="3" t="s">
        <v>2276</v>
      </c>
      <c r="C287" s="11" t="s">
        <v>12</v>
      </c>
      <c r="D287" s="4" t="s">
        <v>397</v>
      </c>
      <c r="E287" s="11" t="s">
        <v>116</v>
      </c>
      <c r="F287" s="3" t="s">
        <v>2276</v>
      </c>
      <c r="G287" s="3" t="s">
        <v>2276</v>
      </c>
      <c r="H287" s="21" t="s">
        <v>2276</v>
      </c>
      <c r="I287" s="21" t="s">
        <v>2276</v>
      </c>
      <c r="J287" s="21" t="s">
        <v>2276</v>
      </c>
      <c r="K287" s="21"/>
      <c r="L287" s="21" t="s">
        <v>2276</v>
      </c>
      <c r="M287" s="21" t="s">
        <v>2276</v>
      </c>
      <c r="N287" s="21" t="s">
        <v>2276</v>
      </c>
      <c r="O287" s="21" t="s">
        <v>2276</v>
      </c>
      <c r="P287" s="21">
        <v>49</v>
      </c>
      <c r="Q287" s="21">
        <v>48</v>
      </c>
      <c r="R287" s="21" t="s">
        <v>2276</v>
      </c>
      <c r="S287" s="21" t="s">
        <v>2276</v>
      </c>
      <c r="T287" s="4" t="s">
        <v>5010</v>
      </c>
    </row>
    <row r="288" spans="1:20" ht="43.5" customHeight="1">
      <c r="A288" s="11" t="s">
        <v>845</v>
      </c>
      <c r="B288" s="3" t="s">
        <v>2276</v>
      </c>
      <c r="C288" s="11" t="s">
        <v>395</v>
      </c>
      <c r="D288" s="11" t="s">
        <v>130</v>
      </c>
      <c r="E288" s="11" t="s">
        <v>116</v>
      </c>
      <c r="F288" s="3" t="s">
        <v>2276</v>
      </c>
      <c r="G288" s="3" t="s">
        <v>2276</v>
      </c>
      <c r="H288" s="21" t="s">
        <v>2276</v>
      </c>
      <c r="I288" s="21" t="s">
        <v>2276</v>
      </c>
      <c r="J288" s="21" t="s">
        <v>2276</v>
      </c>
      <c r="K288" s="21"/>
      <c r="L288" s="21" t="s">
        <v>2276</v>
      </c>
      <c r="M288" s="21" t="s">
        <v>2276</v>
      </c>
      <c r="N288" s="21" t="s">
        <v>2276</v>
      </c>
      <c r="O288" s="21" t="s">
        <v>2276</v>
      </c>
      <c r="P288" s="21">
        <v>29</v>
      </c>
      <c r="Q288" s="21">
        <v>68</v>
      </c>
      <c r="R288" s="21" t="s">
        <v>2276</v>
      </c>
      <c r="S288" s="21" t="s">
        <v>2276</v>
      </c>
      <c r="T288" s="4" t="s">
        <v>5010</v>
      </c>
    </row>
    <row r="289" spans="1:20" ht="40" customHeight="1">
      <c r="A289" s="3" t="s">
        <v>846</v>
      </c>
      <c r="B289" s="3" t="s">
        <v>2276</v>
      </c>
      <c r="C289" s="11" t="s">
        <v>12</v>
      </c>
      <c r="D289" s="4" t="s">
        <v>397</v>
      </c>
      <c r="E289" s="3" t="s">
        <v>45</v>
      </c>
      <c r="F289" s="11" t="s">
        <v>116</v>
      </c>
      <c r="G289" s="3" t="s">
        <v>2276</v>
      </c>
      <c r="H289" s="21" t="s">
        <v>2276</v>
      </c>
      <c r="I289" s="21" t="s">
        <v>2276</v>
      </c>
      <c r="J289" s="21" t="s">
        <v>2276</v>
      </c>
      <c r="K289" s="21"/>
      <c r="L289" s="21" t="s">
        <v>2276</v>
      </c>
      <c r="M289" s="21" t="s">
        <v>2276</v>
      </c>
      <c r="N289" s="21" t="s">
        <v>2276</v>
      </c>
      <c r="O289" s="21" t="s">
        <v>2276</v>
      </c>
      <c r="P289" s="21">
        <v>58</v>
      </c>
      <c r="Q289" s="21">
        <v>25</v>
      </c>
      <c r="R289" s="21" t="s">
        <v>2276</v>
      </c>
      <c r="S289" s="21" t="s">
        <v>2276</v>
      </c>
      <c r="T289" s="4" t="s">
        <v>5010</v>
      </c>
    </row>
    <row r="290" spans="1:20" ht="41" customHeight="1">
      <c r="A290" s="11" t="s">
        <v>847</v>
      </c>
      <c r="B290" s="3" t="s">
        <v>2276</v>
      </c>
      <c r="C290" s="11" t="s">
        <v>12</v>
      </c>
      <c r="D290" s="11" t="s">
        <v>130</v>
      </c>
      <c r="E290" s="4" t="s">
        <v>397</v>
      </c>
      <c r="F290" s="11" t="s">
        <v>116</v>
      </c>
      <c r="G290" s="3" t="s">
        <v>2276</v>
      </c>
      <c r="H290" s="21" t="s">
        <v>2276</v>
      </c>
      <c r="I290" s="21" t="s">
        <v>2276</v>
      </c>
      <c r="J290" s="21" t="s">
        <v>2276</v>
      </c>
      <c r="K290" s="21"/>
      <c r="L290" s="21" t="s">
        <v>2276</v>
      </c>
      <c r="M290" s="21" t="s">
        <v>2276</v>
      </c>
      <c r="N290" s="21" t="s">
        <v>2276</v>
      </c>
      <c r="O290" s="21" t="s">
        <v>2276</v>
      </c>
      <c r="P290" s="21">
        <v>37</v>
      </c>
      <c r="Q290" s="21">
        <v>56</v>
      </c>
      <c r="R290" s="21" t="s">
        <v>2276</v>
      </c>
      <c r="S290" s="21" t="s">
        <v>2276</v>
      </c>
      <c r="T290" s="4" t="s">
        <v>5010</v>
      </c>
    </row>
    <row r="291" spans="1:20" ht="87.5" customHeight="1">
      <c r="A291" s="11" t="s">
        <v>862</v>
      </c>
      <c r="B291" s="3" t="s">
        <v>2276</v>
      </c>
      <c r="C291" s="11" t="s">
        <v>12</v>
      </c>
      <c r="D291" s="11" t="s">
        <v>130</v>
      </c>
      <c r="E291" s="4" t="s">
        <v>396</v>
      </c>
      <c r="F291" s="3" t="s">
        <v>863</v>
      </c>
      <c r="G291" s="3" t="s">
        <v>137</v>
      </c>
      <c r="H291" s="21" t="s">
        <v>2276</v>
      </c>
      <c r="I291" s="21">
        <v>1.3</v>
      </c>
      <c r="J291" s="21" t="s">
        <v>2276</v>
      </c>
      <c r="K291" s="21" t="s">
        <v>534</v>
      </c>
      <c r="L291" s="21" t="s">
        <v>2276</v>
      </c>
      <c r="M291" s="21">
        <v>17.69230769</v>
      </c>
      <c r="N291" s="21" t="s">
        <v>2276</v>
      </c>
      <c r="O291" s="21" t="s">
        <v>2276</v>
      </c>
      <c r="P291" s="21">
        <v>13.66730832</v>
      </c>
      <c r="Q291" s="21" t="s">
        <v>2276</v>
      </c>
      <c r="R291" s="21">
        <v>46.67</v>
      </c>
      <c r="S291" s="21" t="s">
        <v>2276</v>
      </c>
      <c r="T291" s="4" t="s">
        <v>2070</v>
      </c>
    </row>
    <row r="292" spans="1:20" ht="36" customHeight="1">
      <c r="A292" s="11" t="s">
        <v>869</v>
      </c>
      <c r="B292" s="3" t="s">
        <v>2276</v>
      </c>
      <c r="C292" s="11" t="s">
        <v>12</v>
      </c>
      <c r="D292" s="11" t="s">
        <v>130</v>
      </c>
      <c r="E292" s="3" t="s">
        <v>137</v>
      </c>
      <c r="F292" s="3" t="s">
        <v>2276</v>
      </c>
      <c r="G292" s="3" t="s">
        <v>2276</v>
      </c>
      <c r="H292" s="21" t="s">
        <v>2276</v>
      </c>
      <c r="I292" s="21" t="s">
        <v>2276</v>
      </c>
      <c r="J292" s="21" t="s">
        <v>2276</v>
      </c>
      <c r="K292" s="21"/>
      <c r="L292" s="21" t="s">
        <v>2276</v>
      </c>
      <c r="M292" s="21" t="s">
        <v>2276</v>
      </c>
      <c r="N292" s="21" t="s">
        <v>2276</v>
      </c>
      <c r="O292" s="21" t="s">
        <v>2276</v>
      </c>
      <c r="P292" s="21" t="s">
        <v>2276</v>
      </c>
      <c r="Q292" s="21" t="s">
        <v>2276</v>
      </c>
      <c r="R292" s="21" t="s">
        <v>2276</v>
      </c>
      <c r="S292" s="21" t="s">
        <v>2276</v>
      </c>
      <c r="T292" s="4" t="s">
        <v>2123</v>
      </c>
    </row>
    <row r="293" spans="1:20" ht="36" customHeight="1">
      <c r="A293" s="35" t="s">
        <v>2072</v>
      </c>
      <c r="B293" s="3" t="s">
        <v>2276</v>
      </c>
      <c r="C293" s="11" t="s">
        <v>12</v>
      </c>
      <c r="D293" s="11" t="s">
        <v>130</v>
      </c>
      <c r="E293" s="3" t="s">
        <v>137</v>
      </c>
      <c r="F293" s="3" t="s">
        <v>2276</v>
      </c>
      <c r="G293" s="3" t="s">
        <v>2276</v>
      </c>
      <c r="H293" s="21" t="s">
        <v>2276</v>
      </c>
      <c r="I293" s="21" t="s">
        <v>2276</v>
      </c>
      <c r="J293" s="21" t="s">
        <v>2276</v>
      </c>
      <c r="K293" s="21"/>
      <c r="L293" s="21" t="s">
        <v>2276</v>
      </c>
      <c r="M293" s="21" t="s">
        <v>2276</v>
      </c>
      <c r="N293" s="21" t="s">
        <v>2276</v>
      </c>
      <c r="O293" s="21" t="s">
        <v>2276</v>
      </c>
      <c r="P293" s="21" t="s">
        <v>2276</v>
      </c>
      <c r="Q293" s="21" t="s">
        <v>2276</v>
      </c>
      <c r="R293" s="21" t="s">
        <v>2276</v>
      </c>
      <c r="S293" s="21" t="s">
        <v>2276</v>
      </c>
      <c r="T293" s="4" t="s">
        <v>2123</v>
      </c>
    </row>
    <row r="294" spans="1:20" ht="36" customHeight="1">
      <c r="A294" s="35" t="s">
        <v>2073</v>
      </c>
      <c r="B294" s="3" t="s">
        <v>2276</v>
      </c>
      <c r="C294" s="11" t="s">
        <v>12</v>
      </c>
      <c r="D294" s="11" t="s">
        <v>130</v>
      </c>
      <c r="E294" s="3" t="s">
        <v>137</v>
      </c>
      <c r="F294" s="3" t="s">
        <v>2276</v>
      </c>
      <c r="G294" s="3" t="s">
        <v>2276</v>
      </c>
      <c r="H294" s="21" t="s">
        <v>2276</v>
      </c>
      <c r="I294" s="21" t="s">
        <v>2276</v>
      </c>
      <c r="J294" s="21" t="s">
        <v>2276</v>
      </c>
      <c r="K294" s="21"/>
      <c r="L294" s="21" t="s">
        <v>2276</v>
      </c>
      <c r="M294" s="21" t="s">
        <v>2276</v>
      </c>
      <c r="N294" s="21" t="s">
        <v>2276</v>
      </c>
      <c r="O294" s="21" t="s">
        <v>2276</v>
      </c>
      <c r="P294" s="21" t="s">
        <v>2276</v>
      </c>
      <c r="Q294" s="21" t="s">
        <v>2276</v>
      </c>
      <c r="R294" s="21" t="s">
        <v>2276</v>
      </c>
      <c r="S294" s="21" t="s">
        <v>2276</v>
      </c>
      <c r="T294" s="4" t="s">
        <v>2123</v>
      </c>
    </row>
    <row r="295" spans="1:20" ht="36" customHeight="1">
      <c r="A295" s="35" t="s">
        <v>2074</v>
      </c>
      <c r="B295" s="3" t="s">
        <v>2276</v>
      </c>
      <c r="C295" s="11" t="s">
        <v>12</v>
      </c>
      <c r="D295" s="11" t="s">
        <v>130</v>
      </c>
      <c r="E295" s="3" t="s">
        <v>137</v>
      </c>
      <c r="F295" s="3" t="s">
        <v>2276</v>
      </c>
      <c r="G295" s="3" t="s">
        <v>2276</v>
      </c>
      <c r="H295" s="21" t="s">
        <v>2276</v>
      </c>
      <c r="I295" s="21" t="s">
        <v>2276</v>
      </c>
      <c r="J295" s="21" t="s">
        <v>2276</v>
      </c>
      <c r="K295" s="21"/>
      <c r="L295" s="21" t="s">
        <v>2276</v>
      </c>
      <c r="M295" s="21" t="s">
        <v>2276</v>
      </c>
      <c r="N295" s="21" t="s">
        <v>2276</v>
      </c>
      <c r="O295" s="21" t="s">
        <v>2276</v>
      </c>
      <c r="P295" s="21" t="s">
        <v>2276</v>
      </c>
      <c r="Q295" s="21" t="s">
        <v>2276</v>
      </c>
      <c r="R295" s="21" t="s">
        <v>2276</v>
      </c>
      <c r="S295" s="21" t="s">
        <v>2276</v>
      </c>
      <c r="T295" s="4" t="s">
        <v>2123</v>
      </c>
    </row>
    <row r="296" spans="1:20" ht="36" customHeight="1">
      <c r="A296" s="35" t="s">
        <v>2075</v>
      </c>
      <c r="B296" s="3" t="s">
        <v>2276</v>
      </c>
      <c r="C296" s="11" t="s">
        <v>12</v>
      </c>
      <c r="D296" s="11" t="s">
        <v>130</v>
      </c>
      <c r="E296" s="3" t="s">
        <v>137</v>
      </c>
      <c r="F296" s="3" t="s">
        <v>2276</v>
      </c>
      <c r="G296" s="3" t="s">
        <v>2276</v>
      </c>
      <c r="H296" s="21" t="s">
        <v>2276</v>
      </c>
      <c r="I296" s="21" t="s">
        <v>2276</v>
      </c>
      <c r="J296" s="21" t="s">
        <v>2276</v>
      </c>
      <c r="K296" s="21"/>
      <c r="L296" s="21" t="s">
        <v>2276</v>
      </c>
      <c r="M296" s="21" t="s">
        <v>2276</v>
      </c>
      <c r="N296" s="21" t="s">
        <v>2276</v>
      </c>
      <c r="O296" s="21" t="s">
        <v>2276</v>
      </c>
      <c r="P296" s="21" t="s">
        <v>2276</v>
      </c>
      <c r="Q296" s="21" t="s">
        <v>2276</v>
      </c>
      <c r="R296" s="21" t="s">
        <v>2276</v>
      </c>
      <c r="S296" s="21" t="s">
        <v>2276</v>
      </c>
      <c r="T296" s="4" t="s">
        <v>2123</v>
      </c>
    </row>
    <row r="297" spans="1:20" ht="36" customHeight="1">
      <c r="A297" s="35" t="s">
        <v>2076</v>
      </c>
      <c r="B297" s="3" t="s">
        <v>2276</v>
      </c>
      <c r="C297" s="11" t="s">
        <v>12</v>
      </c>
      <c r="D297" s="11" t="s">
        <v>130</v>
      </c>
      <c r="E297" s="3" t="s">
        <v>137</v>
      </c>
      <c r="F297" s="3" t="s">
        <v>2276</v>
      </c>
      <c r="G297" s="3" t="s">
        <v>2276</v>
      </c>
      <c r="H297" s="21" t="s">
        <v>2276</v>
      </c>
      <c r="I297" s="21" t="s">
        <v>2276</v>
      </c>
      <c r="J297" s="21" t="s">
        <v>2276</v>
      </c>
      <c r="K297" s="21"/>
      <c r="L297" s="21" t="s">
        <v>2276</v>
      </c>
      <c r="M297" s="21" t="s">
        <v>2276</v>
      </c>
      <c r="N297" s="21" t="s">
        <v>2276</v>
      </c>
      <c r="O297" s="21" t="s">
        <v>2276</v>
      </c>
      <c r="P297" s="21" t="s">
        <v>2276</v>
      </c>
      <c r="Q297" s="21" t="s">
        <v>2276</v>
      </c>
      <c r="R297" s="21" t="s">
        <v>2276</v>
      </c>
      <c r="S297" s="21" t="s">
        <v>2276</v>
      </c>
      <c r="T297" s="4" t="s">
        <v>2123</v>
      </c>
    </row>
    <row r="298" spans="1:20" ht="36" customHeight="1">
      <c r="A298" s="35" t="s">
        <v>2077</v>
      </c>
      <c r="B298" s="3" t="s">
        <v>2276</v>
      </c>
      <c r="C298" s="11" t="s">
        <v>12</v>
      </c>
      <c r="D298" s="11" t="s">
        <v>130</v>
      </c>
      <c r="E298" s="3" t="s">
        <v>137</v>
      </c>
      <c r="F298" s="3" t="s">
        <v>2276</v>
      </c>
      <c r="G298" s="3" t="s">
        <v>2276</v>
      </c>
      <c r="H298" s="21" t="s">
        <v>2276</v>
      </c>
      <c r="I298" s="21" t="s">
        <v>2276</v>
      </c>
      <c r="J298" s="21" t="s">
        <v>2276</v>
      </c>
      <c r="K298" s="21"/>
      <c r="L298" s="21" t="s">
        <v>2276</v>
      </c>
      <c r="M298" s="21" t="s">
        <v>2276</v>
      </c>
      <c r="N298" s="21" t="s">
        <v>2276</v>
      </c>
      <c r="O298" s="21" t="s">
        <v>2276</v>
      </c>
      <c r="P298" s="21" t="s">
        <v>2276</v>
      </c>
      <c r="Q298" s="21" t="s">
        <v>2276</v>
      </c>
      <c r="R298" s="21" t="s">
        <v>2276</v>
      </c>
      <c r="S298" s="21" t="s">
        <v>2276</v>
      </c>
      <c r="T298" s="4" t="s">
        <v>2123</v>
      </c>
    </row>
    <row r="299" spans="1:20" ht="36" customHeight="1">
      <c r="A299" s="35" t="s">
        <v>2078</v>
      </c>
      <c r="B299" s="3" t="s">
        <v>2276</v>
      </c>
      <c r="C299" s="11" t="s">
        <v>12</v>
      </c>
      <c r="D299" s="11" t="s">
        <v>130</v>
      </c>
      <c r="E299" s="3" t="s">
        <v>137</v>
      </c>
      <c r="F299" s="3" t="s">
        <v>2276</v>
      </c>
      <c r="G299" s="3" t="s">
        <v>2276</v>
      </c>
      <c r="H299" s="21" t="s">
        <v>2276</v>
      </c>
      <c r="I299" s="21" t="s">
        <v>2276</v>
      </c>
      <c r="J299" s="21" t="s">
        <v>2276</v>
      </c>
      <c r="K299" s="21"/>
      <c r="L299" s="21" t="s">
        <v>2276</v>
      </c>
      <c r="M299" s="21" t="s">
        <v>2276</v>
      </c>
      <c r="N299" s="21" t="s">
        <v>2276</v>
      </c>
      <c r="O299" s="21" t="s">
        <v>2276</v>
      </c>
      <c r="P299" s="21" t="s">
        <v>2276</v>
      </c>
      <c r="Q299" s="21" t="s">
        <v>2276</v>
      </c>
      <c r="R299" s="21" t="s">
        <v>2276</v>
      </c>
      <c r="S299" s="21" t="s">
        <v>2276</v>
      </c>
      <c r="T299" s="4" t="s">
        <v>2123</v>
      </c>
    </row>
    <row r="300" spans="1:20" ht="36" customHeight="1">
      <c r="A300" s="35" t="s">
        <v>2079</v>
      </c>
      <c r="B300" s="3" t="s">
        <v>2276</v>
      </c>
      <c r="C300" s="11" t="s">
        <v>12</v>
      </c>
      <c r="D300" s="11" t="s">
        <v>130</v>
      </c>
      <c r="E300" s="3" t="s">
        <v>137</v>
      </c>
      <c r="F300" s="3" t="s">
        <v>2276</v>
      </c>
      <c r="G300" s="3" t="s">
        <v>2276</v>
      </c>
      <c r="H300" s="21" t="s">
        <v>2276</v>
      </c>
      <c r="I300" s="21" t="s">
        <v>2276</v>
      </c>
      <c r="J300" s="21" t="s">
        <v>2276</v>
      </c>
      <c r="K300" s="21"/>
      <c r="L300" s="21" t="s">
        <v>2276</v>
      </c>
      <c r="M300" s="21" t="s">
        <v>2276</v>
      </c>
      <c r="N300" s="21" t="s">
        <v>2276</v>
      </c>
      <c r="O300" s="21" t="s">
        <v>2276</v>
      </c>
      <c r="P300" s="21" t="s">
        <v>2276</v>
      </c>
      <c r="Q300" s="21" t="s">
        <v>2276</v>
      </c>
      <c r="R300" s="21" t="s">
        <v>2276</v>
      </c>
      <c r="S300" s="21" t="s">
        <v>2276</v>
      </c>
      <c r="T300" s="4" t="s">
        <v>2123</v>
      </c>
    </row>
    <row r="301" spans="1:20" ht="36" customHeight="1">
      <c r="A301" s="35" t="s">
        <v>2080</v>
      </c>
      <c r="B301" s="3" t="s">
        <v>2276</v>
      </c>
      <c r="C301" s="11" t="s">
        <v>12</v>
      </c>
      <c r="D301" s="11" t="s">
        <v>130</v>
      </c>
      <c r="E301" s="3" t="s">
        <v>137</v>
      </c>
      <c r="F301" s="3" t="s">
        <v>2276</v>
      </c>
      <c r="G301" s="3" t="s">
        <v>2276</v>
      </c>
      <c r="H301" s="21" t="s">
        <v>2276</v>
      </c>
      <c r="I301" s="21" t="s">
        <v>2276</v>
      </c>
      <c r="J301" s="21" t="s">
        <v>2276</v>
      </c>
      <c r="K301" s="21"/>
      <c r="L301" s="21" t="s">
        <v>2276</v>
      </c>
      <c r="M301" s="21" t="s">
        <v>2276</v>
      </c>
      <c r="N301" s="21" t="s">
        <v>2276</v>
      </c>
      <c r="O301" s="21" t="s">
        <v>2276</v>
      </c>
      <c r="P301" s="21" t="s">
        <v>2276</v>
      </c>
      <c r="Q301" s="21" t="s">
        <v>2276</v>
      </c>
      <c r="R301" s="21" t="s">
        <v>2276</v>
      </c>
      <c r="S301" s="21" t="s">
        <v>2276</v>
      </c>
      <c r="T301" s="4" t="s">
        <v>2123</v>
      </c>
    </row>
    <row r="302" spans="1:20" ht="36" customHeight="1">
      <c r="A302" s="35" t="s">
        <v>2081</v>
      </c>
      <c r="B302" s="3" t="s">
        <v>2276</v>
      </c>
      <c r="C302" s="11" t="s">
        <v>12</v>
      </c>
      <c r="D302" s="11" t="s">
        <v>130</v>
      </c>
      <c r="E302" s="3" t="s">
        <v>137</v>
      </c>
      <c r="F302" s="3" t="s">
        <v>2276</v>
      </c>
      <c r="G302" s="3" t="s">
        <v>2276</v>
      </c>
      <c r="H302" s="21" t="s">
        <v>2276</v>
      </c>
      <c r="I302" s="21" t="s">
        <v>2276</v>
      </c>
      <c r="J302" s="21" t="s">
        <v>2276</v>
      </c>
      <c r="K302" s="21"/>
      <c r="L302" s="21" t="s">
        <v>2276</v>
      </c>
      <c r="M302" s="21" t="s">
        <v>2276</v>
      </c>
      <c r="N302" s="21" t="s">
        <v>2276</v>
      </c>
      <c r="O302" s="21" t="s">
        <v>2276</v>
      </c>
      <c r="P302" s="21" t="s">
        <v>2276</v>
      </c>
      <c r="Q302" s="21" t="s">
        <v>2276</v>
      </c>
      <c r="R302" s="21" t="s">
        <v>2276</v>
      </c>
      <c r="S302" s="21" t="s">
        <v>2276</v>
      </c>
      <c r="T302" s="4" t="s">
        <v>2123</v>
      </c>
    </row>
    <row r="303" spans="1:20" ht="36" customHeight="1">
      <c r="A303" s="35" t="s">
        <v>2082</v>
      </c>
      <c r="B303" s="3" t="s">
        <v>2276</v>
      </c>
      <c r="C303" s="11" t="s">
        <v>12</v>
      </c>
      <c r="D303" s="11" t="s">
        <v>130</v>
      </c>
      <c r="E303" s="3" t="s">
        <v>137</v>
      </c>
      <c r="F303" s="3" t="s">
        <v>2276</v>
      </c>
      <c r="G303" s="3" t="s">
        <v>2276</v>
      </c>
      <c r="H303" s="21" t="s">
        <v>2276</v>
      </c>
      <c r="I303" s="21" t="s">
        <v>2276</v>
      </c>
      <c r="J303" s="21" t="s">
        <v>2276</v>
      </c>
      <c r="K303" s="21"/>
      <c r="L303" s="21" t="s">
        <v>2276</v>
      </c>
      <c r="M303" s="21" t="s">
        <v>2276</v>
      </c>
      <c r="N303" s="21" t="s">
        <v>2276</v>
      </c>
      <c r="O303" s="21" t="s">
        <v>2276</v>
      </c>
      <c r="P303" s="21" t="s">
        <v>2276</v>
      </c>
      <c r="Q303" s="21" t="s">
        <v>2276</v>
      </c>
      <c r="R303" s="21" t="s">
        <v>2276</v>
      </c>
      <c r="S303" s="21" t="s">
        <v>2276</v>
      </c>
      <c r="T303" s="4" t="s">
        <v>2123</v>
      </c>
    </row>
    <row r="304" spans="1:20" ht="36" customHeight="1">
      <c r="A304" s="35" t="s">
        <v>2083</v>
      </c>
      <c r="B304" s="3" t="s">
        <v>2276</v>
      </c>
      <c r="C304" s="11" t="s">
        <v>12</v>
      </c>
      <c r="D304" s="11" t="s">
        <v>130</v>
      </c>
      <c r="E304" s="3" t="s">
        <v>137</v>
      </c>
      <c r="F304" s="3" t="s">
        <v>2276</v>
      </c>
      <c r="G304" s="3" t="s">
        <v>2276</v>
      </c>
      <c r="H304" s="21" t="s">
        <v>2276</v>
      </c>
      <c r="I304" s="21" t="s">
        <v>2276</v>
      </c>
      <c r="J304" s="21" t="s">
        <v>2276</v>
      </c>
      <c r="K304" s="21"/>
      <c r="L304" s="21" t="s">
        <v>2276</v>
      </c>
      <c r="M304" s="21" t="s">
        <v>2276</v>
      </c>
      <c r="N304" s="21" t="s">
        <v>2276</v>
      </c>
      <c r="O304" s="21" t="s">
        <v>2276</v>
      </c>
      <c r="P304" s="21" t="s">
        <v>2276</v>
      </c>
      <c r="Q304" s="21" t="s">
        <v>2276</v>
      </c>
      <c r="R304" s="21" t="s">
        <v>2276</v>
      </c>
      <c r="S304" s="21" t="s">
        <v>2276</v>
      </c>
      <c r="T304" s="4" t="s">
        <v>2123</v>
      </c>
    </row>
    <row r="305" spans="1:20" ht="36" customHeight="1">
      <c r="A305" s="35" t="s">
        <v>2084</v>
      </c>
      <c r="B305" s="3" t="s">
        <v>2276</v>
      </c>
      <c r="C305" s="11" t="s">
        <v>12</v>
      </c>
      <c r="D305" s="11" t="s">
        <v>130</v>
      </c>
      <c r="E305" s="3" t="s">
        <v>137</v>
      </c>
      <c r="F305" s="3" t="s">
        <v>2276</v>
      </c>
      <c r="G305" s="3" t="s">
        <v>2276</v>
      </c>
      <c r="H305" s="21" t="s">
        <v>2276</v>
      </c>
      <c r="I305" s="21" t="s">
        <v>2276</v>
      </c>
      <c r="J305" s="21" t="s">
        <v>2276</v>
      </c>
      <c r="K305" s="21"/>
      <c r="L305" s="21" t="s">
        <v>2276</v>
      </c>
      <c r="M305" s="21" t="s">
        <v>2276</v>
      </c>
      <c r="N305" s="21" t="s">
        <v>2276</v>
      </c>
      <c r="O305" s="21" t="s">
        <v>2276</v>
      </c>
      <c r="P305" s="21" t="s">
        <v>2276</v>
      </c>
      <c r="Q305" s="21" t="s">
        <v>2276</v>
      </c>
      <c r="R305" s="21" t="s">
        <v>2276</v>
      </c>
      <c r="S305" s="21" t="s">
        <v>2276</v>
      </c>
      <c r="T305" s="4" t="s">
        <v>2123</v>
      </c>
    </row>
    <row r="306" spans="1:20" ht="36" customHeight="1">
      <c r="A306" s="35" t="s">
        <v>2085</v>
      </c>
      <c r="B306" s="3" t="s">
        <v>2276</v>
      </c>
      <c r="C306" s="11" t="s">
        <v>12</v>
      </c>
      <c r="D306" s="11" t="s">
        <v>130</v>
      </c>
      <c r="E306" s="3" t="s">
        <v>137</v>
      </c>
      <c r="F306" s="3" t="s">
        <v>2276</v>
      </c>
      <c r="G306" s="3" t="s">
        <v>2276</v>
      </c>
      <c r="H306" s="21" t="s">
        <v>2276</v>
      </c>
      <c r="I306" s="21" t="s">
        <v>2276</v>
      </c>
      <c r="J306" s="21" t="s">
        <v>2276</v>
      </c>
      <c r="K306" s="21"/>
      <c r="L306" s="21" t="s">
        <v>2276</v>
      </c>
      <c r="M306" s="21" t="s">
        <v>2276</v>
      </c>
      <c r="N306" s="21" t="s">
        <v>2276</v>
      </c>
      <c r="O306" s="21" t="s">
        <v>2276</v>
      </c>
      <c r="P306" s="21" t="s">
        <v>2276</v>
      </c>
      <c r="Q306" s="21" t="s">
        <v>2276</v>
      </c>
      <c r="R306" s="21" t="s">
        <v>2276</v>
      </c>
      <c r="S306" s="21" t="s">
        <v>2276</v>
      </c>
      <c r="T306" s="4" t="s">
        <v>2123</v>
      </c>
    </row>
    <row r="307" spans="1:20" ht="36" customHeight="1">
      <c r="A307" s="35" t="s">
        <v>2086</v>
      </c>
      <c r="B307" s="3" t="s">
        <v>2276</v>
      </c>
      <c r="C307" s="11" t="s">
        <v>12</v>
      </c>
      <c r="D307" s="11" t="s">
        <v>130</v>
      </c>
      <c r="E307" s="3" t="s">
        <v>137</v>
      </c>
      <c r="F307" s="3" t="s">
        <v>2276</v>
      </c>
      <c r="G307" s="3" t="s">
        <v>2276</v>
      </c>
      <c r="H307" s="21" t="s">
        <v>2276</v>
      </c>
      <c r="I307" s="21" t="s">
        <v>2276</v>
      </c>
      <c r="J307" s="21" t="s">
        <v>2276</v>
      </c>
      <c r="K307" s="21"/>
      <c r="L307" s="21" t="s">
        <v>2276</v>
      </c>
      <c r="M307" s="21" t="s">
        <v>2276</v>
      </c>
      <c r="N307" s="21" t="s">
        <v>2276</v>
      </c>
      <c r="O307" s="21" t="s">
        <v>2276</v>
      </c>
      <c r="P307" s="21" t="s">
        <v>2276</v>
      </c>
      <c r="Q307" s="21" t="s">
        <v>2276</v>
      </c>
      <c r="R307" s="21" t="s">
        <v>2276</v>
      </c>
      <c r="S307" s="21" t="s">
        <v>2276</v>
      </c>
      <c r="T307" s="4" t="s">
        <v>2123</v>
      </c>
    </row>
    <row r="308" spans="1:20" ht="36" customHeight="1">
      <c r="A308" s="35" t="s">
        <v>2087</v>
      </c>
      <c r="B308" s="3" t="s">
        <v>2276</v>
      </c>
      <c r="C308" s="11" t="s">
        <v>12</v>
      </c>
      <c r="D308" s="11" t="s">
        <v>130</v>
      </c>
      <c r="E308" s="3" t="s">
        <v>137</v>
      </c>
      <c r="F308" s="3" t="s">
        <v>2276</v>
      </c>
      <c r="G308" s="3" t="s">
        <v>2276</v>
      </c>
      <c r="H308" s="21" t="s">
        <v>2276</v>
      </c>
      <c r="I308" s="21" t="s">
        <v>2276</v>
      </c>
      <c r="J308" s="21" t="s">
        <v>2276</v>
      </c>
      <c r="K308" s="21"/>
      <c r="L308" s="21" t="s">
        <v>2276</v>
      </c>
      <c r="M308" s="21" t="s">
        <v>2276</v>
      </c>
      <c r="N308" s="21" t="s">
        <v>2276</v>
      </c>
      <c r="O308" s="21" t="s">
        <v>2276</v>
      </c>
      <c r="P308" s="21" t="s">
        <v>2276</v>
      </c>
      <c r="Q308" s="21" t="s">
        <v>2276</v>
      </c>
      <c r="R308" s="21" t="s">
        <v>2276</v>
      </c>
      <c r="S308" s="21" t="s">
        <v>2276</v>
      </c>
      <c r="T308" s="4" t="s">
        <v>2123</v>
      </c>
    </row>
    <row r="309" spans="1:20" ht="36" customHeight="1">
      <c r="A309" s="35" t="s">
        <v>2088</v>
      </c>
      <c r="B309" s="3" t="s">
        <v>2276</v>
      </c>
      <c r="C309" s="11" t="s">
        <v>12</v>
      </c>
      <c r="D309" s="11" t="s">
        <v>130</v>
      </c>
      <c r="E309" s="3" t="s">
        <v>137</v>
      </c>
      <c r="F309" s="3" t="s">
        <v>2276</v>
      </c>
      <c r="G309" s="3" t="s">
        <v>2276</v>
      </c>
      <c r="H309" s="21" t="s">
        <v>2276</v>
      </c>
      <c r="I309" s="21" t="s">
        <v>2276</v>
      </c>
      <c r="J309" s="21" t="s">
        <v>2276</v>
      </c>
      <c r="K309" s="21"/>
      <c r="L309" s="21" t="s">
        <v>2276</v>
      </c>
      <c r="M309" s="21" t="s">
        <v>2276</v>
      </c>
      <c r="N309" s="21" t="s">
        <v>2276</v>
      </c>
      <c r="O309" s="21" t="s">
        <v>2276</v>
      </c>
      <c r="P309" s="21" t="s">
        <v>2276</v>
      </c>
      <c r="Q309" s="21" t="s">
        <v>2276</v>
      </c>
      <c r="R309" s="21" t="s">
        <v>2276</v>
      </c>
      <c r="S309" s="21" t="s">
        <v>2276</v>
      </c>
      <c r="T309" s="4" t="s">
        <v>2123</v>
      </c>
    </row>
    <row r="310" spans="1:20" ht="36" customHeight="1">
      <c r="A310" s="35" t="s">
        <v>2089</v>
      </c>
      <c r="B310" s="3" t="s">
        <v>2276</v>
      </c>
      <c r="C310" s="11" t="s">
        <v>12</v>
      </c>
      <c r="D310" s="11" t="s">
        <v>130</v>
      </c>
      <c r="E310" s="3" t="s">
        <v>137</v>
      </c>
      <c r="F310" s="3" t="s">
        <v>2276</v>
      </c>
      <c r="G310" s="3" t="s">
        <v>2276</v>
      </c>
      <c r="H310" s="21" t="s">
        <v>2276</v>
      </c>
      <c r="I310" s="21" t="s">
        <v>2276</v>
      </c>
      <c r="J310" s="21" t="s">
        <v>2276</v>
      </c>
      <c r="K310" s="21"/>
      <c r="L310" s="21" t="s">
        <v>2276</v>
      </c>
      <c r="M310" s="21" t="s">
        <v>2276</v>
      </c>
      <c r="N310" s="21" t="s">
        <v>2276</v>
      </c>
      <c r="O310" s="21" t="s">
        <v>2276</v>
      </c>
      <c r="P310" s="21" t="s">
        <v>2276</v>
      </c>
      <c r="Q310" s="21" t="s">
        <v>2276</v>
      </c>
      <c r="R310" s="21" t="s">
        <v>2276</v>
      </c>
      <c r="S310" s="21" t="s">
        <v>2276</v>
      </c>
      <c r="T310" s="4" t="s">
        <v>2123</v>
      </c>
    </row>
    <row r="311" spans="1:20" ht="36" customHeight="1">
      <c r="A311" s="35" t="s">
        <v>2090</v>
      </c>
      <c r="B311" s="3" t="s">
        <v>2276</v>
      </c>
      <c r="C311" s="11" t="s">
        <v>12</v>
      </c>
      <c r="D311" s="11" t="s">
        <v>130</v>
      </c>
      <c r="E311" s="3" t="s">
        <v>137</v>
      </c>
      <c r="F311" s="3" t="s">
        <v>2276</v>
      </c>
      <c r="G311" s="3" t="s">
        <v>2276</v>
      </c>
      <c r="H311" s="21" t="s">
        <v>2276</v>
      </c>
      <c r="I311" s="21" t="s">
        <v>2276</v>
      </c>
      <c r="J311" s="21" t="s">
        <v>2276</v>
      </c>
      <c r="K311" s="21"/>
      <c r="L311" s="21" t="s">
        <v>2276</v>
      </c>
      <c r="M311" s="21" t="s">
        <v>2276</v>
      </c>
      <c r="N311" s="21" t="s">
        <v>2276</v>
      </c>
      <c r="O311" s="21" t="s">
        <v>2276</v>
      </c>
      <c r="P311" s="21" t="s">
        <v>2276</v>
      </c>
      <c r="Q311" s="21" t="s">
        <v>2276</v>
      </c>
      <c r="R311" s="21" t="s">
        <v>2276</v>
      </c>
      <c r="S311" s="21" t="s">
        <v>2276</v>
      </c>
      <c r="T311" s="4" t="s">
        <v>2123</v>
      </c>
    </row>
    <row r="312" spans="1:20" ht="36" customHeight="1">
      <c r="A312" s="35" t="s">
        <v>2091</v>
      </c>
      <c r="B312" s="3" t="s">
        <v>2276</v>
      </c>
      <c r="C312" s="11" t="s">
        <v>12</v>
      </c>
      <c r="D312" s="11" t="s">
        <v>130</v>
      </c>
      <c r="E312" s="3" t="s">
        <v>137</v>
      </c>
      <c r="F312" s="3" t="s">
        <v>2276</v>
      </c>
      <c r="G312" s="3" t="s">
        <v>2276</v>
      </c>
      <c r="H312" s="21" t="s">
        <v>2276</v>
      </c>
      <c r="I312" s="21" t="s">
        <v>2276</v>
      </c>
      <c r="J312" s="21" t="s">
        <v>2276</v>
      </c>
      <c r="K312" s="21"/>
      <c r="L312" s="21" t="s">
        <v>2276</v>
      </c>
      <c r="M312" s="21" t="s">
        <v>2276</v>
      </c>
      <c r="N312" s="21" t="s">
        <v>2276</v>
      </c>
      <c r="O312" s="21" t="s">
        <v>2276</v>
      </c>
      <c r="P312" s="21" t="s">
        <v>2276</v>
      </c>
      <c r="Q312" s="21" t="s">
        <v>2276</v>
      </c>
      <c r="R312" s="21" t="s">
        <v>2276</v>
      </c>
      <c r="S312" s="21" t="s">
        <v>2276</v>
      </c>
      <c r="T312" s="4" t="s">
        <v>2123</v>
      </c>
    </row>
    <row r="313" spans="1:20" ht="36" customHeight="1">
      <c r="A313" s="35" t="s">
        <v>2092</v>
      </c>
      <c r="B313" s="3" t="s">
        <v>2276</v>
      </c>
      <c r="C313" s="11" t="s">
        <v>12</v>
      </c>
      <c r="D313" s="11" t="s">
        <v>130</v>
      </c>
      <c r="E313" s="3" t="s">
        <v>137</v>
      </c>
      <c r="F313" s="3" t="s">
        <v>2276</v>
      </c>
      <c r="G313" s="3" t="s">
        <v>2276</v>
      </c>
      <c r="H313" s="21" t="s">
        <v>2276</v>
      </c>
      <c r="I313" s="21" t="s">
        <v>2276</v>
      </c>
      <c r="J313" s="21" t="s">
        <v>2276</v>
      </c>
      <c r="K313" s="21"/>
      <c r="L313" s="21" t="s">
        <v>2276</v>
      </c>
      <c r="M313" s="21" t="s">
        <v>2276</v>
      </c>
      <c r="N313" s="21" t="s">
        <v>2276</v>
      </c>
      <c r="O313" s="21" t="s">
        <v>2276</v>
      </c>
      <c r="P313" s="21" t="s">
        <v>2276</v>
      </c>
      <c r="Q313" s="21" t="s">
        <v>2276</v>
      </c>
      <c r="R313" s="21" t="s">
        <v>2276</v>
      </c>
      <c r="S313" s="21" t="s">
        <v>2276</v>
      </c>
      <c r="T313" s="4" t="s">
        <v>2123</v>
      </c>
    </row>
    <row r="314" spans="1:20" ht="36" customHeight="1">
      <c r="A314" s="35" t="s">
        <v>2093</v>
      </c>
      <c r="B314" s="3" t="s">
        <v>2276</v>
      </c>
      <c r="C314" s="11" t="s">
        <v>12</v>
      </c>
      <c r="D314" s="11" t="s">
        <v>130</v>
      </c>
      <c r="E314" s="3" t="s">
        <v>137</v>
      </c>
      <c r="F314" s="3" t="s">
        <v>2276</v>
      </c>
      <c r="G314" s="3" t="s">
        <v>2276</v>
      </c>
      <c r="H314" s="21" t="s">
        <v>2276</v>
      </c>
      <c r="I314" s="21" t="s">
        <v>2276</v>
      </c>
      <c r="J314" s="21" t="s">
        <v>2276</v>
      </c>
      <c r="K314" s="21"/>
      <c r="L314" s="21" t="s">
        <v>2276</v>
      </c>
      <c r="M314" s="21" t="s">
        <v>2276</v>
      </c>
      <c r="N314" s="21" t="s">
        <v>2276</v>
      </c>
      <c r="O314" s="21" t="s">
        <v>2276</v>
      </c>
      <c r="P314" s="21" t="s">
        <v>2276</v>
      </c>
      <c r="Q314" s="21" t="s">
        <v>2276</v>
      </c>
      <c r="R314" s="21" t="s">
        <v>2276</v>
      </c>
      <c r="S314" s="21" t="s">
        <v>2276</v>
      </c>
      <c r="T314" s="4" t="s">
        <v>2123</v>
      </c>
    </row>
    <row r="315" spans="1:20" ht="36" customHeight="1">
      <c r="A315" s="35" t="s">
        <v>2094</v>
      </c>
      <c r="B315" s="3" t="s">
        <v>2276</v>
      </c>
      <c r="C315" s="11" t="s">
        <v>12</v>
      </c>
      <c r="D315" s="11" t="s">
        <v>130</v>
      </c>
      <c r="E315" s="3" t="s">
        <v>137</v>
      </c>
      <c r="F315" s="3" t="s">
        <v>2276</v>
      </c>
      <c r="G315" s="3" t="s">
        <v>2276</v>
      </c>
      <c r="H315" s="21" t="s">
        <v>2276</v>
      </c>
      <c r="I315" s="21" t="s">
        <v>2276</v>
      </c>
      <c r="J315" s="21" t="s">
        <v>2276</v>
      </c>
      <c r="K315" s="21"/>
      <c r="L315" s="21" t="s">
        <v>2276</v>
      </c>
      <c r="M315" s="21" t="s">
        <v>2276</v>
      </c>
      <c r="N315" s="21" t="s">
        <v>2276</v>
      </c>
      <c r="O315" s="21" t="s">
        <v>2276</v>
      </c>
      <c r="P315" s="21" t="s">
        <v>2276</v>
      </c>
      <c r="Q315" s="21" t="s">
        <v>2276</v>
      </c>
      <c r="R315" s="21" t="s">
        <v>2276</v>
      </c>
      <c r="S315" s="21" t="s">
        <v>2276</v>
      </c>
      <c r="T315" s="4" t="s">
        <v>2123</v>
      </c>
    </row>
    <row r="316" spans="1:20" ht="36" customHeight="1">
      <c r="A316" s="35" t="s">
        <v>2095</v>
      </c>
      <c r="B316" s="3" t="s">
        <v>2276</v>
      </c>
      <c r="C316" s="11" t="s">
        <v>12</v>
      </c>
      <c r="D316" s="11" t="s">
        <v>130</v>
      </c>
      <c r="E316" s="3" t="s">
        <v>137</v>
      </c>
      <c r="F316" s="3" t="s">
        <v>2276</v>
      </c>
      <c r="G316" s="3" t="s">
        <v>2276</v>
      </c>
      <c r="H316" s="21" t="s">
        <v>2276</v>
      </c>
      <c r="I316" s="21" t="s">
        <v>2276</v>
      </c>
      <c r="J316" s="21" t="s">
        <v>2276</v>
      </c>
      <c r="K316" s="21"/>
      <c r="L316" s="21" t="s">
        <v>2276</v>
      </c>
      <c r="M316" s="21" t="s">
        <v>2276</v>
      </c>
      <c r="N316" s="21" t="s">
        <v>2276</v>
      </c>
      <c r="O316" s="21" t="s">
        <v>2276</v>
      </c>
      <c r="P316" s="21" t="s">
        <v>2276</v>
      </c>
      <c r="Q316" s="21" t="s">
        <v>2276</v>
      </c>
      <c r="R316" s="21" t="s">
        <v>2276</v>
      </c>
      <c r="S316" s="21" t="s">
        <v>2276</v>
      </c>
      <c r="T316" s="4" t="s">
        <v>2123</v>
      </c>
    </row>
    <row r="317" spans="1:20" ht="36" customHeight="1">
      <c r="A317" s="35" t="s">
        <v>2096</v>
      </c>
      <c r="B317" s="3" t="s">
        <v>2276</v>
      </c>
      <c r="C317" s="11" t="s">
        <v>12</v>
      </c>
      <c r="D317" s="11" t="s">
        <v>130</v>
      </c>
      <c r="E317" s="3" t="s">
        <v>137</v>
      </c>
      <c r="F317" s="3" t="s">
        <v>2276</v>
      </c>
      <c r="G317" s="3" t="s">
        <v>2276</v>
      </c>
      <c r="H317" s="21" t="s">
        <v>2276</v>
      </c>
      <c r="I317" s="21" t="s">
        <v>2276</v>
      </c>
      <c r="J317" s="21" t="s">
        <v>2276</v>
      </c>
      <c r="K317" s="21"/>
      <c r="L317" s="21" t="s">
        <v>2276</v>
      </c>
      <c r="M317" s="21" t="s">
        <v>2276</v>
      </c>
      <c r="N317" s="21" t="s">
        <v>2276</v>
      </c>
      <c r="O317" s="21" t="s">
        <v>2276</v>
      </c>
      <c r="P317" s="21" t="s">
        <v>2276</v>
      </c>
      <c r="Q317" s="21" t="s">
        <v>2276</v>
      </c>
      <c r="R317" s="21" t="s">
        <v>2276</v>
      </c>
      <c r="S317" s="21" t="s">
        <v>2276</v>
      </c>
      <c r="T317" s="4" t="s">
        <v>2123</v>
      </c>
    </row>
    <row r="318" spans="1:20" ht="36" customHeight="1">
      <c r="A318" s="35" t="s">
        <v>2097</v>
      </c>
      <c r="B318" s="3" t="s">
        <v>2276</v>
      </c>
      <c r="C318" s="11" t="s">
        <v>12</v>
      </c>
      <c r="D318" s="11" t="s">
        <v>130</v>
      </c>
      <c r="E318" s="4" t="s">
        <v>397</v>
      </c>
      <c r="F318" s="3" t="s">
        <v>137</v>
      </c>
      <c r="G318" s="3" t="s">
        <v>2276</v>
      </c>
      <c r="H318" s="21" t="s">
        <v>2276</v>
      </c>
      <c r="I318" s="21" t="s">
        <v>2276</v>
      </c>
      <c r="J318" s="21" t="s">
        <v>2276</v>
      </c>
      <c r="K318" s="21"/>
      <c r="L318" s="21" t="s">
        <v>2276</v>
      </c>
      <c r="M318" s="21" t="s">
        <v>2276</v>
      </c>
      <c r="N318" s="21" t="s">
        <v>2276</v>
      </c>
      <c r="O318" s="21" t="s">
        <v>2276</v>
      </c>
      <c r="P318" s="21" t="s">
        <v>2276</v>
      </c>
      <c r="Q318" s="21" t="s">
        <v>2276</v>
      </c>
      <c r="R318" s="21" t="s">
        <v>2276</v>
      </c>
      <c r="S318" s="21" t="s">
        <v>2276</v>
      </c>
      <c r="T318" s="4" t="s">
        <v>2124</v>
      </c>
    </row>
    <row r="319" spans="1:20" ht="36" customHeight="1">
      <c r="A319" s="35" t="s">
        <v>2098</v>
      </c>
      <c r="B319" s="3" t="s">
        <v>2276</v>
      </c>
      <c r="C319" s="11" t="s">
        <v>12</v>
      </c>
      <c r="D319" s="11" t="s">
        <v>130</v>
      </c>
      <c r="E319" s="4" t="s">
        <v>397</v>
      </c>
      <c r="F319" s="3" t="s">
        <v>137</v>
      </c>
      <c r="G319" s="3" t="s">
        <v>2276</v>
      </c>
      <c r="H319" s="21" t="s">
        <v>2276</v>
      </c>
      <c r="I319" s="21" t="s">
        <v>2276</v>
      </c>
      <c r="J319" s="21" t="s">
        <v>2276</v>
      </c>
      <c r="K319" s="21"/>
      <c r="L319" s="21" t="s">
        <v>2276</v>
      </c>
      <c r="M319" s="21" t="s">
        <v>2276</v>
      </c>
      <c r="N319" s="21" t="s">
        <v>2276</v>
      </c>
      <c r="O319" s="21" t="s">
        <v>2276</v>
      </c>
      <c r="P319" s="21" t="s">
        <v>2276</v>
      </c>
      <c r="Q319" s="21" t="s">
        <v>2276</v>
      </c>
      <c r="R319" s="21" t="s">
        <v>2276</v>
      </c>
      <c r="S319" s="21" t="s">
        <v>2276</v>
      </c>
      <c r="T319" s="4" t="s">
        <v>2124</v>
      </c>
    </row>
    <row r="320" spans="1:20" ht="36" customHeight="1">
      <c r="A320" s="35" t="s">
        <v>2099</v>
      </c>
      <c r="B320" s="3" t="s">
        <v>2276</v>
      </c>
      <c r="C320" s="11" t="s">
        <v>12</v>
      </c>
      <c r="D320" s="11" t="s">
        <v>130</v>
      </c>
      <c r="E320" s="4" t="s">
        <v>397</v>
      </c>
      <c r="F320" s="3" t="s">
        <v>137</v>
      </c>
      <c r="G320" s="3" t="s">
        <v>2276</v>
      </c>
      <c r="H320" s="21" t="s">
        <v>2276</v>
      </c>
      <c r="I320" s="21" t="s">
        <v>2276</v>
      </c>
      <c r="J320" s="21" t="s">
        <v>2276</v>
      </c>
      <c r="K320" s="21"/>
      <c r="L320" s="21" t="s">
        <v>2276</v>
      </c>
      <c r="M320" s="21" t="s">
        <v>2276</v>
      </c>
      <c r="N320" s="21" t="s">
        <v>2276</v>
      </c>
      <c r="O320" s="21" t="s">
        <v>2276</v>
      </c>
      <c r="P320" s="21" t="s">
        <v>2276</v>
      </c>
      <c r="Q320" s="21" t="s">
        <v>2276</v>
      </c>
      <c r="R320" s="21" t="s">
        <v>2276</v>
      </c>
      <c r="S320" s="21" t="s">
        <v>2276</v>
      </c>
      <c r="T320" s="4" t="s">
        <v>2124</v>
      </c>
    </row>
    <row r="321" spans="1:20" ht="36" customHeight="1">
      <c r="A321" s="35" t="s">
        <v>2100</v>
      </c>
      <c r="B321" s="3" t="s">
        <v>2276</v>
      </c>
      <c r="C321" s="11" t="s">
        <v>12</v>
      </c>
      <c r="D321" s="11" t="s">
        <v>130</v>
      </c>
      <c r="E321" s="4" t="s">
        <v>397</v>
      </c>
      <c r="F321" s="3" t="s">
        <v>137</v>
      </c>
      <c r="G321" s="3" t="s">
        <v>2276</v>
      </c>
      <c r="H321" s="21" t="s">
        <v>2276</v>
      </c>
      <c r="I321" s="21" t="s">
        <v>2276</v>
      </c>
      <c r="J321" s="21" t="s">
        <v>2276</v>
      </c>
      <c r="K321" s="21"/>
      <c r="L321" s="21" t="s">
        <v>2276</v>
      </c>
      <c r="M321" s="21" t="s">
        <v>2276</v>
      </c>
      <c r="N321" s="21" t="s">
        <v>2276</v>
      </c>
      <c r="O321" s="21" t="s">
        <v>2276</v>
      </c>
      <c r="P321" s="21" t="s">
        <v>2276</v>
      </c>
      <c r="Q321" s="21" t="s">
        <v>2276</v>
      </c>
      <c r="R321" s="21" t="s">
        <v>2276</v>
      </c>
      <c r="S321" s="21" t="s">
        <v>2276</v>
      </c>
      <c r="T321" s="4" t="s">
        <v>2124</v>
      </c>
    </row>
    <row r="322" spans="1:20" ht="36" customHeight="1">
      <c r="A322" s="35" t="s">
        <v>2101</v>
      </c>
      <c r="B322" s="3" t="s">
        <v>2276</v>
      </c>
      <c r="C322" s="11" t="s">
        <v>12</v>
      </c>
      <c r="D322" s="11" t="s">
        <v>130</v>
      </c>
      <c r="E322" s="4" t="s">
        <v>397</v>
      </c>
      <c r="F322" s="3" t="s">
        <v>137</v>
      </c>
      <c r="G322" s="3" t="s">
        <v>2276</v>
      </c>
      <c r="H322" s="21" t="s">
        <v>2276</v>
      </c>
      <c r="I322" s="21" t="s">
        <v>2276</v>
      </c>
      <c r="J322" s="21" t="s">
        <v>2276</v>
      </c>
      <c r="K322" s="21"/>
      <c r="L322" s="21" t="s">
        <v>2276</v>
      </c>
      <c r="M322" s="21" t="s">
        <v>2276</v>
      </c>
      <c r="N322" s="21" t="s">
        <v>2276</v>
      </c>
      <c r="O322" s="21" t="s">
        <v>2276</v>
      </c>
      <c r="P322" s="21" t="s">
        <v>2276</v>
      </c>
      <c r="Q322" s="21" t="s">
        <v>2276</v>
      </c>
      <c r="R322" s="21" t="s">
        <v>2276</v>
      </c>
      <c r="S322" s="21" t="s">
        <v>2276</v>
      </c>
      <c r="T322" s="4" t="s">
        <v>2124</v>
      </c>
    </row>
    <row r="323" spans="1:20" ht="36" customHeight="1">
      <c r="A323" s="35" t="s">
        <v>2102</v>
      </c>
      <c r="B323" s="3" t="s">
        <v>2276</v>
      </c>
      <c r="C323" s="11" t="s">
        <v>12</v>
      </c>
      <c r="D323" s="11" t="s">
        <v>130</v>
      </c>
      <c r="E323" s="4" t="s">
        <v>397</v>
      </c>
      <c r="F323" s="3" t="s">
        <v>137</v>
      </c>
      <c r="G323" s="3" t="s">
        <v>2276</v>
      </c>
      <c r="H323" s="21" t="s">
        <v>2276</v>
      </c>
      <c r="I323" s="21" t="s">
        <v>2276</v>
      </c>
      <c r="J323" s="21" t="s">
        <v>2276</v>
      </c>
      <c r="K323" s="21"/>
      <c r="L323" s="21" t="s">
        <v>2276</v>
      </c>
      <c r="M323" s="21" t="s">
        <v>2276</v>
      </c>
      <c r="N323" s="21" t="s">
        <v>2276</v>
      </c>
      <c r="O323" s="21" t="s">
        <v>2276</v>
      </c>
      <c r="P323" s="21" t="s">
        <v>2276</v>
      </c>
      <c r="Q323" s="21" t="s">
        <v>2276</v>
      </c>
      <c r="R323" s="21" t="s">
        <v>2276</v>
      </c>
      <c r="S323" s="21" t="s">
        <v>2276</v>
      </c>
      <c r="T323" s="4" t="s">
        <v>2124</v>
      </c>
    </row>
    <row r="324" spans="1:20" ht="36" customHeight="1">
      <c r="A324" s="35" t="s">
        <v>2103</v>
      </c>
      <c r="B324" s="3" t="s">
        <v>2276</v>
      </c>
      <c r="C324" s="11" t="s">
        <v>12</v>
      </c>
      <c r="D324" s="11" t="s">
        <v>130</v>
      </c>
      <c r="E324" s="4" t="s">
        <v>397</v>
      </c>
      <c r="F324" s="3" t="s">
        <v>137</v>
      </c>
      <c r="G324" s="3" t="s">
        <v>2276</v>
      </c>
      <c r="H324" s="21" t="s">
        <v>2276</v>
      </c>
      <c r="I324" s="21" t="s">
        <v>2276</v>
      </c>
      <c r="J324" s="21" t="s">
        <v>2276</v>
      </c>
      <c r="K324" s="21"/>
      <c r="L324" s="21" t="s">
        <v>2276</v>
      </c>
      <c r="M324" s="21" t="s">
        <v>2276</v>
      </c>
      <c r="N324" s="21" t="s">
        <v>2276</v>
      </c>
      <c r="O324" s="21" t="s">
        <v>2276</v>
      </c>
      <c r="P324" s="21" t="s">
        <v>2276</v>
      </c>
      <c r="Q324" s="21" t="s">
        <v>2276</v>
      </c>
      <c r="R324" s="21" t="s">
        <v>2276</v>
      </c>
      <c r="S324" s="21" t="s">
        <v>2276</v>
      </c>
      <c r="T324" s="4" t="s">
        <v>2124</v>
      </c>
    </row>
    <row r="325" spans="1:20" ht="36" customHeight="1">
      <c r="A325" s="35" t="s">
        <v>2104</v>
      </c>
      <c r="B325" s="3" t="s">
        <v>2276</v>
      </c>
      <c r="C325" s="11" t="s">
        <v>12</v>
      </c>
      <c r="D325" s="11" t="s">
        <v>130</v>
      </c>
      <c r="E325" s="4" t="s">
        <v>397</v>
      </c>
      <c r="F325" s="3" t="s">
        <v>137</v>
      </c>
      <c r="G325" s="3" t="s">
        <v>2276</v>
      </c>
      <c r="H325" s="21" t="s">
        <v>2276</v>
      </c>
      <c r="I325" s="21" t="s">
        <v>2276</v>
      </c>
      <c r="J325" s="21" t="s">
        <v>2276</v>
      </c>
      <c r="K325" s="21"/>
      <c r="L325" s="21" t="s">
        <v>2276</v>
      </c>
      <c r="M325" s="21" t="s">
        <v>2276</v>
      </c>
      <c r="N325" s="21" t="s">
        <v>2276</v>
      </c>
      <c r="O325" s="21" t="s">
        <v>2276</v>
      </c>
      <c r="P325" s="21" t="s">
        <v>2276</v>
      </c>
      <c r="Q325" s="21" t="s">
        <v>2276</v>
      </c>
      <c r="R325" s="21" t="s">
        <v>2276</v>
      </c>
      <c r="S325" s="21" t="s">
        <v>2276</v>
      </c>
      <c r="T325" s="4" t="s">
        <v>2124</v>
      </c>
    </row>
    <row r="326" spans="1:20" ht="36" customHeight="1">
      <c r="A326" s="35" t="s">
        <v>2105</v>
      </c>
      <c r="B326" s="3" t="s">
        <v>2276</v>
      </c>
      <c r="C326" s="11" t="s">
        <v>12</v>
      </c>
      <c r="D326" s="11" t="s">
        <v>130</v>
      </c>
      <c r="E326" s="4" t="s">
        <v>397</v>
      </c>
      <c r="F326" s="3" t="s">
        <v>137</v>
      </c>
      <c r="G326" s="3" t="s">
        <v>2276</v>
      </c>
      <c r="H326" s="21" t="s">
        <v>2276</v>
      </c>
      <c r="I326" s="21" t="s">
        <v>2276</v>
      </c>
      <c r="J326" s="21" t="s">
        <v>2276</v>
      </c>
      <c r="K326" s="21"/>
      <c r="L326" s="21" t="s">
        <v>2276</v>
      </c>
      <c r="M326" s="21" t="s">
        <v>2276</v>
      </c>
      <c r="N326" s="21" t="s">
        <v>2276</v>
      </c>
      <c r="O326" s="21" t="s">
        <v>2276</v>
      </c>
      <c r="P326" s="21" t="s">
        <v>2276</v>
      </c>
      <c r="Q326" s="21" t="s">
        <v>2276</v>
      </c>
      <c r="R326" s="21" t="s">
        <v>2276</v>
      </c>
      <c r="S326" s="21" t="s">
        <v>2276</v>
      </c>
      <c r="T326" s="4" t="s">
        <v>2124</v>
      </c>
    </row>
    <row r="327" spans="1:20" ht="36" customHeight="1">
      <c r="A327" s="35" t="s">
        <v>2106</v>
      </c>
      <c r="B327" s="3" t="s">
        <v>2276</v>
      </c>
      <c r="C327" s="11" t="s">
        <v>12</v>
      </c>
      <c r="D327" s="11" t="s">
        <v>130</v>
      </c>
      <c r="E327" s="4" t="s">
        <v>397</v>
      </c>
      <c r="F327" s="3" t="s">
        <v>137</v>
      </c>
      <c r="G327" s="3" t="s">
        <v>2276</v>
      </c>
      <c r="H327" s="21" t="s">
        <v>2276</v>
      </c>
      <c r="I327" s="21" t="s">
        <v>2276</v>
      </c>
      <c r="J327" s="21" t="s">
        <v>2276</v>
      </c>
      <c r="K327" s="21"/>
      <c r="L327" s="21" t="s">
        <v>2276</v>
      </c>
      <c r="M327" s="21" t="s">
        <v>2276</v>
      </c>
      <c r="N327" s="21" t="s">
        <v>2276</v>
      </c>
      <c r="O327" s="21" t="s">
        <v>2276</v>
      </c>
      <c r="P327" s="21" t="s">
        <v>2276</v>
      </c>
      <c r="Q327" s="21" t="s">
        <v>2276</v>
      </c>
      <c r="R327" s="21" t="s">
        <v>2276</v>
      </c>
      <c r="S327" s="21" t="s">
        <v>2276</v>
      </c>
      <c r="T327" s="4" t="s">
        <v>2124</v>
      </c>
    </row>
    <row r="328" spans="1:20" ht="36" customHeight="1">
      <c r="A328" s="35" t="s">
        <v>2107</v>
      </c>
      <c r="B328" s="3" t="s">
        <v>2276</v>
      </c>
      <c r="C328" s="11" t="s">
        <v>12</v>
      </c>
      <c r="D328" s="11" t="s">
        <v>130</v>
      </c>
      <c r="E328" s="4" t="s">
        <v>397</v>
      </c>
      <c r="F328" s="3" t="s">
        <v>137</v>
      </c>
      <c r="G328" s="3" t="s">
        <v>2276</v>
      </c>
      <c r="H328" s="21" t="s">
        <v>2276</v>
      </c>
      <c r="I328" s="21" t="s">
        <v>2276</v>
      </c>
      <c r="J328" s="21" t="s">
        <v>2276</v>
      </c>
      <c r="K328" s="21"/>
      <c r="L328" s="21" t="s">
        <v>2276</v>
      </c>
      <c r="M328" s="21" t="s">
        <v>2276</v>
      </c>
      <c r="N328" s="21" t="s">
        <v>2276</v>
      </c>
      <c r="O328" s="21" t="s">
        <v>2276</v>
      </c>
      <c r="P328" s="21" t="s">
        <v>2276</v>
      </c>
      <c r="Q328" s="21" t="s">
        <v>2276</v>
      </c>
      <c r="R328" s="21" t="s">
        <v>2276</v>
      </c>
      <c r="S328" s="21" t="s">
        <v>2276</v>
      </c>
      <c r="T328" s="4" t="s">
        <v>2124</v>
      </c>
    </row>
    <row r="329" spans="1:20" ht="36" customHeight="1">
      <c r="A329" s="35" t="s">
        <v>2108</v>
      </c>
      <c r="B329" s="3" t="s">
        <v>2276</v>
      </c>
      <c r="C329" s="11" t="s">
        <v>12</v>
      </c>
      <c r="D329" s="11" t="s">
        <v>130</v>
      </c>
      <c r="E329" s="4" t="s">
        <v>397</v>
      </c>
      <c r="F329" s="3" t="s">
        <v>137</v>
      </c>
      <c r="G329" s="3" t="s">
        <v>2276</v>
      </c>
      <c r="H329" s="21" t="s">
        <v>2276</v>
      </c>
      <c r="I329" s="21" t="s">
        <v>2276</v>
      </c>
      <c r="J329" s="21" t="s">
        <v>2276</v>
      </c>
      <c r="K329" s="21"/>
      <c r="L329" s="21" t="s">
        <v>2276</v>
      </c>
      <c r="M329" s="21" t="s">
        <v>2276</v>
      </c>
      <c r="N329" s="21" t="s">
        <v>2276</v>
      </c>
      <c r="O329" s="21" t="s">
        <v>2276</v>
      </c>
      <c r="P329" s="21" t="s">
        <v>2276</v>
      </c>
      <c r="Q329" s="21" t="s">
        <v>2276</v>
      </c>
      <c r="R329" s="21" t="s">
        <v>2276</v>
      </c>
      <c r="S329" s="21" t="s">
        <v>2276</v>
      </c>
      <c r="T329" s="4" t="s">
        <v>2124</v>
      </c>
    </row>
    <row r="330" spans="1:20" ht="36" customHeight="1">
      <c r="A330" s="35" t="s">
        <v>2109</v>
      </c>
      <c r="B330" s="3" t="s">
        <v>2276</v>
      </c>
      <c r="C330" s="11" t="s">
        <v>12</v>
      </c>
      <c r="D330" s="11" t="s">
        <v>130</v>
      </c>
      <c r="E330" s="4" t="s">
        <v>397</v>
      </c>
      <c r="F330" s="3" t="s">
        <v>137</v>
      </c>
      <c r="G330" s="3" t="s">
        <v>2276</v>
      </c>
      <c r="H330" s="21" t="s">
        <v>2276</v>
      </c>
      <c r="I330" s="21" t="s">
        <v>2276</v>
      </c>
      <c r="J330" s="21" t="s">
        <v>2276</v>
      </c>
      <c r="K330" s="21"/>
      <c r="L330" s="21" t="s">
        <v>2276</v>
      </c>
      <c r="M330" s="21" t="s">
        <v>2276</v>
      </c>
      <c r="N330" s="21" t="s">
        <v>2276</v>
      </c>
      <c r="O330" s="21" t="s">
        <v>2276</v>
      </c>
      <c r="P330" s="21" t="s">
        <v>2276</v>
      </c>
      <c r="Q330" s="21" t="s">
        <v>2276</v>
      </c>
      <c r="R330" s="21" t="s">
        <v>2276</v>
      </c>
      <c r="S330" s="21" t="s">
        <v>2276</v>
      </c>
      <c r="T330" s="4" t="s">
        <v>2124</v>
      </c>
    </row>
    <row r="331" spans="1:20" ht="36" customHeight="1">
      <c r="A331" s="35" t="s">
        <v>2110</v>
      </c>
      <c r="B331" s="3" t="s">
        <v>2276</v>
      </c>
      <c r="C331" s="11" t="s">
        <v>12</v>
      </c>
      <c r="D331" s="11" t="s">
        <v>130</v>
      </c>
      <c r="E331" s="4" t="s">
        <v>397</v>
      </c>
      <c r="F331" s="3" t="s">
        <v>137</v>
      </c>
      <c r="G331" s="3" t="s">
        <v>2276</v>
      </c>
      <c r="H331" s="21" t="s">
        <v>2276</v>
      </c>
      <c r="I331" s="21" t="s">
        <v>2276</v>
      </c>
      <c r="J331" s="21" t="s">
        <v>2276</v>
      </c>
      <c r="K331" s="21"/>
      <c r="L331" s="21" t="s">
        <v>2276</v>
      </c>
      <c r="M331" s="21" t="s">
        <v>2276</v>
      </c>
      <c r="N331" s="21" t="s">
        <v>2276</v>
      </c>
      <c r="O331" s="21" t="s">
        <v>2276</v>
      </c>
      <c r="P331" s="21" t="s">
        <v>2276</v>
      </c>
      <c r="Q331" s="21" t="s">
        <v>2276</v>
      </c>
      <c r="R331" s="21" t="s">
        <v>2276</v>
      </c>
      <c r="S331" s="21" t="s">
        <v>2276</v>
      </c>
      <c r="T331" s="4" t="s">
        <v>2124</v>
      </c>
    </row>
    <row r="332" spans="1:20" ht="36" customHeight="1">
      <c r="A332" s="35" t="s">
        <v>2111</v>
      </c>
      <c r="B332" s="3" t="s">
        <v>2276</v>
      </c>
      <c r="C332" s="11" t="s">
        <v>12</v>
      </c>
      <c r="D332" s="11" t="s">
        <v>130</v>
      </c>
      <c r="E332" s="4" t="s">
        <v>397</v>
      </c>
      <c r="F332" s="3" t="s">
        <v>137</v>
      </c>
      <c r="G332" s="3" t="s">
        <v>2276</v>
      </c>
      <c r="H332" s="21" t="s">
        <v>2276</v>
      </c>
      <c r="I332" s="21" t="s">
        <v>2276</v>
      </c>
      <c r="J332" s="21" t="s">
        <v>2276</v>
      </c>
      <c r="K332" s="21"/>
      <c r="L332" s="21" t="s">
        <v>2276</v>
      </c>
      <c r="M332" s="21" t="s">
        <v>2276</v>
      </c>
      <c r="N332" s="21" t="s">
        <v>2276</v>
      </c>
      <c r="O332" s="21" t="s">
        <v>2276</v>
      </c>
      <c r="P332" s="21" t="s">
        <v>2276</v>
      </c>
      <c r="Q332" s="21" t="s">
        <v>2276</v>
      </c>
      <c r="R332" s="21" t="s">
        <v>2276</v>
      </c>
      <c r="S332" s="21" t="s">
        <v>2276</v>
      </c>
      <c r="T332" s="4" t="s">
        <v>2124</v>
      </c>
    </row>
    <row r="333" spans="1:20" ht="36" customHeight="1">
      <c r="A333" s="35" t="s">
        <v>2112</v>
      </c>
      <c r="B333" s="3" t="s">
        <v>2276</v>
      </c>
      <c r="C333" s="11" t="s">
        <v>12</v>
      </c>
      <c r="D333" s="11" t="s">
        <v>130</v>
      </c>
      <c r="E333" s="4" t="s">
        <v>397</v>
      </c>
      <c r="F333" s="3" t="s">
        <v>137</v>
      </c>
      <c r="G333" s="3" t="s">
        <v>2276</v>
      </c>
      <c r="H333" s="21" t="s">
        <v>2276</v>
      </c>
      <c r="I333" s="21" t="s">
        <v>2276</v>
      </c>
      <c r="J333" s="21" t="s">
        <v>2276</v>
      </c>
      <c r="K333" s="21"/>
      <c r="L333" s="21" t="s">
        <v>2276</v>
      </c>
      <c r="M333" s="21" t="s">
        <v>2276</v>
      </c>
      <c r="N333" s="21" t="s">
        <v>2276</v>
      </c>
      <c r="O333" s="21" t="s">
        <v>2276</v>
      </c>
      <c r="P333" s="21" t="s">
        <v>2276</v>
      </c>
      <c r="Q333" s="21" t="s">
        <v>2276</v>
      </c>
      <c r="R333" s="21" t="s">
        <v>2276</v>
      </c>
      <c r="S333" s="21" t="s">
        <v>2276</v>
      </c>
      <c r="T333" s="4" t="s">
        <v>2124</v>
      </c>
    </row>
    <row r="334" spans="1:20" ht="36" customHeight="1">
      <c r="A334" s="35" t="s">
        <v>2113</v>
      </c>
      <c r="B334" s="3" t="s">
        <v>2276</v>
      </c>
      <c r="C334" s="11" t="s">
        <v>12</v>
      </c>
      <c r="D334" s="11" t="s">
        <v>130</v>
      </c>
      <c r="E334" s="4" t="s">
        <v>397</v>
      </c>
      <c r="F334" s="3" t="s">
        <v>137</v>
      </c>
      <c r="G334" s="3" t="s">
        <v>2276</v>
      </c>
      <c r="H334" s="21" t="s">
        <v>2276</v>
      </c>
      <c r="I334" s="21" t="s">
        <v>2276</v>
      </c>
      <c r="J334" s="21" t="s">
        <v>2276</v>
      </c>
      <c r="K334" s="21"/>
      <c r="L334" s="21" t="s">
        <v>2276</v>
      </c>
      <c r="M334" s="21" t="s">
        <v>2276</v>
      </c>
      <c r="N334" s="21" t="s">
        <v>2276</v>
      </c>
      <c r="O334" s="21" t="s">
        <v>2276</v>
      </c>
      <c r="P334" s="21" t="s">
        <v>2276</v>
      </c>
      <c r="Q334" s="21" t="s">
        <v>2276</v>
      </c>
      <c r="R334" s="21" t="s">
        <v>2276</v>
      </c>
      <c r="S334" s="21" t="s">
        <v>2276</v>
      </c>
      <c r="T334" s="4" t="s">
        <v>2124</v>
      </c>
    </row>
    <row r="335" spans="1:20" ht="36" customHeight="1">
      <c r="A335" s="35" t="s">
        <v>2114</v>
      </c>
      <c r="B335" s="3" t="s">
        <v>2276</v>
      </c>
      <c r="C335" s="11" t="s">
        <v>12</v>
      </c>
      <c r="D335" s="11" t="s">
        <v>130</v>
      </c>
      <c r="E335" s="4" t="s">
        <v>397</v>
      </c>
      <c r="F335" s="3" t="s">
        <v>137</v>
      </c>
      <c r="G335" s="3" t="s">
        <v>2276</v>
      </c>
      <c r="H335" s="21" t="s">
        <v>2276</v>
      </c>
      <c r="I335" s="21" t="s">
        <v>2276</v>
      </c>
      <c r="J335" s="21" t="s">
        <v>2276</v>
      </c>
      <c r="K335" s="21"/>
      <c r="L335" s="21" t="s">
        <v>2276</v>
      </c>
      <c r="M335" s="21" t="s">
        <v>2276</v>
      </c>
      <c r="N335" s="21" t="s">
        <v>2276</v>
      </c>
      <c r="O335" s="21" t="s">
        <v>2276</v>
      </c>
      <c r="P335" s="21" t="s">
        <v>2276</v>
      </c>
      <c r="Q335" s="21" t="s">
        <v>2276</v>
      </c>
      <c r="R335" s="21" t="s">
        <v>2276</v>
      </c>
      <c r="S335" s="21" t="s">
        <v>2276</v>
      </c>
      <c r="T335" s="4" t="s">
        <v>2124</v>
      </c>
    </row>
    <row r="336" spans="1:20" ht="36" customHeight="1">
      <c r="A336" s="35" t="s">
        <v>2115</v>
      </c>
      <c r="B336" s="3" t="s">
        <v>2276</v>
      </c>
      <c r="C336" s="11" t="s">
        <v>12</v>
      </c>
      <c r="D336" s="11" t="s">
        <v>130</v>
      </c>
      <c r="E336" s="4" t="s">
        <v>397</v>
      </c>
      <c r="F336" s="3" t="s">
        <v>137</v>
      </c>
      <c r="G336" s="3" t="s">
        <v>2276</v>
      </c>
      <c r="H336" s="21" t="s">
        <v>2276</v>
      </c>
      <c r="I336" s="21" t="s">
        <v>2276</v>
      </c>
      <c r="J336" s="21" t="s">
        <v>2276</v>
      </c>
      <c r="K336" s="21"/>
      <c r="L336" s="21" t="s">
        <v>2276</v>
      </c>
      <c r="M336" s="21" t="s">
        <v>2276</v>
      </c>
      <c r="N336" s="21" t="s">
        <v>2276</v>
      </c>
      <c r="O336" s="21" t="s">
        <v>2276</v>
      </c>
      <c r="P336" s="21" t="s">
        <v>2276</v>
      </c>
      <c r="Q336" s="21" t="s">
        <v>2276</v>
      </c>
      <c r="R336" s="21" t="s">
        <v>2276</v>
      </c>
      <c r="S336" s="21" t="s">
        <v>2276</v>
      </c>
      <c r="T336" s="4" t="s">
        <v>2124</v>
      </c>
    </row>
    <row r="337" spans="1:20" ht="36" customHeight="1">
      <c r="A337" s="35" t="s">
        <v>2116</v>
      </c>
      <c r="B337" s="3" t="s">
        <v>2276</v>
      </c>
      <c r="C337" s="11" t="s">
        <v>12</v>
      </c>
      <c r="D337" s="11" t="s">
        <v>130</v>
      </c>
      <c r="E337" s="4" t="s">
        <v>397</v>
      </c>
      <c r="F337" s="3" t="s">
        <v>137</v>
      </c>
      <c r="G337" s="3" t="s">
        <v>2276</v>
      </c>
      <c r="H337" s="21" t="s">
        <v>2276</v>
      </c>
      <c r="I337" s="21" t="s">
        <v>2276</v>
      </c>
      <c r="J337" s="21" t="s">
        <v>2276</v>
      </c>
      <c r="K337" s="21"/>
      <c r="L337" s="21" t="s">
        <v>2276</v>
      </c>
      <c r="M337" s="21" t="s">
        <v>2276</v>
      </c>
      <c r="N337" s="21" t="s">
        <v>2276</v>
      </c>
      <c r="O337" s="21" t="s">
        <v>2276</v>
      </c>
      <c r="P337" s="21" t="s">
        <v>2276</v>
      </c>
      <c r="Q337" s="21" t="s">
        <v>2276</v>
      </c>
      <c r="R337" s="21" t="s">
        <v>2276</v>
      </c>
      <c r="S337" s="21" t="s">
        <v>2276</v>
      </c>
      <c r="T337" s="4" t="s">
        <v>2124</v>
      </c>
    </row>
    <row r="338" spans="1:20" ht="36" customHeight="1">
      <c r="A338" s="35" t="s">
        <v>2117</v>
      </c>
      <c r="B338" s="3" t="s">
        <v>2276</v>
      </c>
      <c r="C338" s="11" t="s">
        <v>12</v>
      </c>
      <c r="D338" s="11" t="s">
        <v>130</v>
      </c>
      <c r="E338" s="4" t="s">
        <v>397</v>
      </c>
      <c r="F338" s="3" t="s">
        <v>137</v>
      </c>
      <c r="G338" s="3" t="s">
        <v>2276</v>
      </c>
      <c r="H338" s="21" t="s">
        <v>2276</v>
      </c>
      <c r="I338" s="21" t="s">
        <v>2276</v>
      </c>
      <c r="J338" s="21" t="s">
        <v>2276</v>
      </c>
      <c r="K338" s="21"/>
      <c r="L338" s="21" t="s">
        <v>2276</v>
      </c>
      <c r="M338" s="21" t="s">
        <v>2276</v>
      </c>
      <c r="N338" s="21" t="s">
        <v>2276</v>
      </c>
      <c r="O338" s="21" t="s">
        <v>2276</v>
      </c>
      <c r="P338" s="21" t="s">
        <v>2276</v>
      </c>
      <c r="Q338" s="21" t="s">
        <v>2276</v>
      </c>
      <c r="R338" s="21" t="s">
        <v>2276</v>
      </c>
      <c r="S338" s="21" t="s">
        <v>2276</v>
      </c>
      <c r="T338" s="4" t="s">
        <v>2124</v>
      </c>
    </row>
    <row r="339" spans="1:20" ht="36" customHeight="1">
      <c r="A339" s="35" t="s">
        <v>2118</v>
      </c>
      <c r="B339" s="3" t="s">
        <v>2276</v>
      </c>
      <c r="C339" s="11" t="s">
        <v>12</v>
      </c>
      <c r="D339" s="11" t="s">
        <v>130</v>
      </c>
      <c r="E339" s="4" t="s">
        <v>397</v>
      </c>
      <c r="F339" s="3" t="s">
        <v>137</v>
      </c>
      <c r="G339" s="3" t="s">
        <v>2276</v>
      </c>
      <c r="H339" s="21" t="s">
        <v>2276</v>
      </c>
      <c r="I339" s="21" t="s">
        <v>2276</v>
      </c>
      <c r="J339" s="21" t="s">
        <v>2276</v>
      </c>
      <c r="K339" s="21"/>
      <c r="L339" s="21" t="s">
        <v>2276</v>
      </c>
      <c r="M339" s="21" t="s">
        <v>2276</v>
      </c>
      <c r="N339" s="21" t="s">
        <v>2276</v>
      </c>
      <c r="O339" s="21" t="s">
        <v>2276</v>
      </c>
      <c r="P339" s="21" t="s">
        <v>2276</v>
      </c>
      <c r="Q339" s="21" t="s">
        <v>2276</v>
      </c>
      <c r="R339" s="21" t="s">
        <v>2276</v>
      </c>
      <c r="S339" s="21" t="s">
        <v>2276</v>
      </c>
      <c r="T339" s="4" t="s">
        <v>2124</v>
      </c>
    </row>
    <row r="340" spans="1:20" ht="36" customHeight="1">
      <c r="A340" s="35" t="s">
        <v>2119</v>
      </c>
      <c r="B340" s="3" t="s">
        <v>2276</v>
      </c>
      <c r="C340" s="11" t="s">
        <v>12</v>
      </c>
      <c r="D340" s="11" t="s">
        <v>130</v>
      </c>
      <c r="E340" s="4" t="s">
        <v>397</v>
      </c>
      <c r="F340" s="3" t="s">
        <v>137</v>
      </c>
      <c r="G340" s="3" t="s">
        <v>2276</v>
      </c>
      <c r="H340" s="21" t="s">
        <v>2276</v>
      </c>
      <c r="I340" s="21" t="s">
        <v>2276</v>
      </c>
      <c r="J340" s="21" t="s">
        <v>2276</v>
      </c>
      <c r="K340" s="21"/>
      <c r="L340" s="21" t="s">
        <v>2276</v>
      </c>
      <c r="M340" s="21" t="s">
        <v>2276</v>
      </c>
      <c r="N340" s="21" t="s">
        <v>2276</v>
      </c>
      <c r="O340" s="21" t="s">
        <v>2276</v>
      </c>
      <c r="P340" s="21" t="s">
        <v>2276</v>
      </c>
      <c r="Q340" s="21" t="s">
        <v>2276</v>
      </c>
      <c r="R340" s="21" t="s">
        <v>2276</v>
      </c>
      <c r="S340" s="21" t="s">
        <v>2276</v>
      </c>
      <c r="T340" s="4" t="s">
        <v>2124</v>
      </c>
    </row>
    <row r="341" spans="1:20" ht="36" customHeight="1">
      <c r="A341" s="35" t="s">
        <v>2120</v>
      </c>
      <c r="B341" s="3" t="s">
        <v>2276</v>
      </c>
      <c r="C341" s="11" t="s">
        <v>12</v>
      </c>
      <c r="D341" s="11" t="s">
        <v>130</v>
      </c>
      <c r="E341" s="4" t="s">
        <v>397</v>
      </c>
      <c r="F341" s="3" t="s">
        <v>137</v>
      </c>
      <c r="G341" s="3" t="s">
        <v>2276</v>
      </c>
      <c r="H341" s="21" t="s">
        <v>2276</v>
      </c>
      <c r="I341" s="21" t="s">
        <v>2276</v>
      </c>
      <c r="J341" s="21" t="s">
        <v>2276</v>
      </c>
      <c r="K341" s="21"/>
      <c r="L341" s="21" t="s">
        <v>2276</v>
      </c>
      <c r="M341" s="21" t="s">
        <v>2276</v>
      </c>
      <c r="N341" s="21" t="s">
        <v>2276</v>
      </c>
      <c r="O341" s="21" t="s">
        <v>2276</v>
      </c>
      <c r="P341" s="21" t="s">
        <v>2276</v>
      </c>
      <c r="Q341" s="21" t="s">
        <v>2276</v>
      </c>
      <c r="R341" s="21" t="s">
        <v>2276</v>
      </c>
      <c r="S341" s="21" t="s">
        <v>2276</v>
      </c>
      <c r="T341" s="4" t="s">
        <v>2124</v>
      </c>
    </row>
    <row r="342" spans="1:20" ht="36" customHeight="1">
      <c r="A342" s="35" t="s">
        <v>2121</v>
      </c>
      <c r="B342" s="3" t="s">
        <v>2276</v>
      </c>
      <c r="C342" s="11" t="s">
        <v>12</v>
      </c>
      <c r="D342" s="11" t="s">
        <v>130</v>
      </c>
      <c r="E342" s="4" t="s">
        <v>397</v>
      </c>
      <c r="F342" s="3" t="s">
        <v>137</v>
      </c>
      <c r="G342" s="3" t="s">
        <v>2276</v>
      </c>
      <c r="H342" s="21" t="s">
        <v>2276</v>
      </c>
      <c r="I342" s="21" t="s">
        <v>2276</v>
      </c>
      <c r="J342" s="21" t="s">
        <v>2276</v>
      </c>
      <c r="K342" s="21"/>
      <c r="L342" s="21" t="s">
        <v>2276</v>
      </c>
      <c r="M342" s="21" t="s">
        <v>2276</v>
      </c>
      <c r="N342" s="21" t="s">
        <v>2276</v>
      </c>
      <c r="O342" s="21" t="s">
        <v>2276</v>
      </c>
      <c r="P342" s="21" t="s">
        <v>2276</v>
      </c>
      <c r="Q342" s="21" t="s">
        <v>2276</v>
      </c>
      <c r="R342" s="21" t="s">
        <v>2276</v>
      </c>
      <c r="S342" s="21" t="s">
        <v>2276</v>
      </c>
      <c r="T342" s="4" t="s">
        <v>2124</v>
      </c>
    </row>
    <row r="343" spans="1:20" ht="36" customHeight="1">
      <c r="A343" s="35" t="s">
        <v>2122</v>
      </c>
      <c r="B343" s="3" t="s">
        <v>2276</v>
      </c>
      <c r="C343" s="11" t="s">
        <v>12</v>
      </c>
      <c r="D343" s="11" t="s">
        <v>130</v>
      </c>
      <c r="E343" s="4" t="s">
        <v>397</v>
      </c>
      <c r="F343" s="3" t="s">
        <v>137</v>
      </c>
      <c r="G343" s="3" t="s">
        <v>2276</v>
      </c>
      <c r="H343" s="21" t="s">
        <v>2276</v>
      </c>
      <c r="I343" s="21" t="s">
        <v>2276</v>
      </c>
      <c r="J343" s="21" t="s">
        <v>2276</v>
      </c>
      <c r="K343" s="21"/>
      <c r="L343" s="21" t="s">
        <v>2276</v>
      </c>
      <c r="M343" s="21" t="s">
        <v>2276</v>
      </c>
      <c r="N343" s="21" t="s">
        <v>2276</v>
      </c>
      <c r="O343" s="21" t="s">
        <v>2276</v>
      </c>
      <c r="P343" s="21" t="s">
        <v>2276</v>
      </c>
      <c r="Q343" s="21" t="s">
        <v>2276</v>
      </c>
      <c r="R343" s="21" t="s">
        <v>2276</v>
      </c>
      <c r="S343" s="21" t="s">
        <v>2276</v>
      </c>
      <c r="T343" s="4" t="s">
        <v>2124</v>
      </c>
    </row>
    <row r="344" spans="1:20" ht="36" customHeight="1">
      <c r="A344" s="11" t="s">
        <v>876</v>
      </c>
      <c r="B344" s="3" t="s">
        <v>2276</v>
      </c>
      <c r="C344" s="11" t="s">
        <v>395</v>
      </c>
      <c r="D344" s="11" t="s">
        <v>130</v>
      </c>
      <c r="E344" s="3" t="s">
        <v>2276</v>
      </c>
      <c r="F344" s="3" t="s">
        <v>2276</v>
      </c>
      <c r="G344" s="3" t="s">
        <v>2276</v>
      </c>
      <c r="H344" s="21" t="s">
        <v>2276</v>
      </c>
      <c r="I344" s="21" t="s">
        <v>2276</v>
      </c>
      <c r="J344" s="21">
        <v>2.77</v>
      </c>
      <c r="K344" s="21"/>
      <c r="L344" s="21" t="s">
        <v>2276</v>
      </c>
      <c r="M344" s="21" t="s">
        <v>2276</v>
      </c>
      <c r="N344" s="21" t="s">
        <v>2276</v>
      </c>
      <c r="O344" s="21" t="s">
        <v>2276</v>
      </c>
      <c r="P344" s="21" t="s">
        <v>2276</v>
      </c>
      <c r="Q344" s="21" t="s">
        <v>2276</v>
      </c>
      <c r="R344" s="21" t="s">
        <v>2276</v>
      </c>
      <c r="S344" s="21" t="s">
        <v>2276</v>
      </c>
      <c r="T344" s="4" t="s">
        <v>2204</v>
      </c>
    </row>
    <row r="345" spans="1:20" ht="31" customHeight="1">
      <c r="A345" s="3" t="s">
        <v>881</v>
      </c>
      <c r="B345" s="3" t="s">
        <v>69</v>
      </c>
      <c r="C345" s="11" t="s">
        <v>12</v>
      </c>
      <c r="D345" s="11" t="s">
        <v>130</v>
      </c>
      <c r="E345" s="3" t="s">
        <v>116</v>
      </c>
      <c r="F345" s="3" t="s">
        <v>2276</v>
      </c>
      <c r="G345" s="3" t="s">
        <v>2276</v>
      </c>
      <c r="H345" s="21" t="s">
        <v>2276</v>
      </c>
      <c r="I345" s="21">
        <v>1.7</v>
      </c>
      <c r="J345" s="21" t="s">
        <v>2276</v>
      </c>
      <c r="K345" s="21"/>
      <c r="L345" s="21" t="s">
        <v>2276</v>
      </c>
      <c r="M345" s="21" t="s">
        <v>2276</v>
      </c>
      <c r="N345" s="21" t="s">
        <v>2276</v>
      </c>
      <c r="O345" s="21" t="s">
        <v>2276</v>
      </c>
      <c r="P345" s="21" t="s">
        <v>2276</v>
      </c>
      <c r="Q345" s="21" t="s">
        <v>2276</v>
      </c>
      <c r="R345" s="21" t="s">
        <v>2276</v>
      </c>
      <c r="S345" s="21" t="s">
        <v>2276</v>
      </c>
      <c r="T345" s="3"/>
    </row>
    <row r="346" spans="1:20" ht="33.5" customHeight="1">
      <c r="A346" s="11" t="s">
        <v>886</v>
      </c>
      <c r="B346" s="3" t="s">
        <v>2276</v>
      </c>
      <c r="C346" s="11" t="s">
        <v>395</v>
      </c>
      <c r="D346" s="11" t="s">
        <v>130</v>
      </c>
      <c r="E346" s="4" t="s">
        <v>397</v>
      </c>
      <c r="F346" s="3" t="s">
        <v>2276</v>
      </c>
      <c r="G346" s="3" t="s">
        <v>2276</v>
      </c>
      <c r="H346" s="21" t="s">
        <v>2276</v>
      </c>
      <c r="I346" s="21" t="s">
        <v>2276</v>
      </c>
      <c r="J346" s="21" t="s">
        <v>2276</v>
      </c>
      <c r="K346" s="21"/>
      <c r="L346" s="21" t="s">
        <v>2276</v>
      </c>
      <c r="M346" s="21" t="s">
        <v>2276</v>
      </c>
      <c r="N346" s="21" t="s">
        <v>2276</v>
      </c>
      <c r="O346" s="21" t="s">
        <v>2276</v>
      </c>
      <c r="P346" s="21" t="s">
        <v>2276</v>
      </c>
      <c r="Q346" s="21" t="s">
        <v>2276</v>
      </c>
      <c r="R346" s="21" t="s">
        <v>2276</v>
      </c>
      <c r="S346" s="21" t="s">
        <v>2276</v>
      </c>
      <c r="T346" s="3" t="s">
        <v>891</v>
      </c>
    </row>
    <row r="347" spans="1:20" ht="34.5" customHeight="1">
      <c r="A347" s="11" t="s">
        <v>897</v>
      </c>
      <c r="B347" s="3" t="s">
        <v>2276</v>
      </c>
      <c r="C347" s="11" t="s">
        <v>395</v>
      </c>
      <c r="D347" s="11" t="s">
        <v>130</v>
      </c>
      <c r="E347" s="3" t="s">
        <v>2276</v>
      </c>
      <c r="F347" s="3" t="s">
        <v>2276</v>
      </c>
      <c r="G347" s="3" t="s">
        <v>2276</v>
      </c>
      <c r="H347" s="21" t="s">
        <v>2276</v>
      </c>
      <c r="I347" s="21" t="s">
        <v>2276</v>
      </c>
      <c r="J347" s="21" t="s">
        <v>2276</v>
      </c>
      <c r="K347" s="21"/>
      <c r="L347" s="21" t="s">
        <v>2276</v>
      </c>
      <c r="M347" s="21" t="s">
        <v>2276</v>
      </c>
      <c r="N347" s="21" t="s">
        <v>2276</v>
      </c>
      <c r="O347" s="21" t="s">
        <v>2276</v>
      </c>
      <c r="P347" s="21" t="s">
        <v>2276</v>
      </c>
      <c r="Q347" s="21" t="s">
        <v>2276</v>
      </c>
      <c r="R347" s="21" t="s">
        <v>2276</v>
      </c>
      <c r="S347" s="21" t="s">
        <v>2276</v>
      </c>
      <c r="T347" s="3"/>
    </row>
    <row r="348" spans="1:20" ht="37" customHeight="1">
      <c r="A348" s="11" t="s">
        <v>900</v>
      </c>
      <c r="B348" s="3" t="s">
        <v>69</v>
      </c>
      <c r="C348" s="11" t="s">
        <v>395</v>
      </c>
      <c r="D348" s="11" t="s">
        <v>130</v>
      </c>
      <c r="E348" s="11" t="s">
        <v>116</v>
      </c>
      <c r="F348" s="3" t="s">
        <v>2276</v>
      </c>
      <c r="G348" s="3" t="s">
        <v>2276</v>
      </c>
      <c r="H348" s="21" t="s">
        <v>2276</v>
      </c>
      <c r="I348" s="21" t="s">
        <v>2276</v>
      </c>
      <c r="J348" s="21" t="s">
        <v>2276</v>
      </c>
      <c r="K348" s="21"/>
      <c r="L348" s="21" t="s">
        <v>2276</v>
      </c>
      <c r="M348" s="21" t="s">
        <v>2276</v>
      </c>
      <c r="N348" s="21" t="s">
        <v>2276</v>
      </c>
      <c r="O348" s="21" t="s">
        <v>2276</v>
      </c>
      <c r="P348" s="21" t="s">
        <v>2276</v>
      </c>
      <c r="Q348" s="21" t="s">
        <v>2276</v>
      </c>
      <c r="R348" s="21" t="s">
        <v>2276</v>
      </c>
      <c r="S348" s="21" t="s">
        <v>2276</v>
      </c>
      <c r="T348" s="3" t="s">
        <v>902</v>
      </c>
    </row>
    <row r="349" spans="1:20" ht="49.5" customHeight="1">
      <c r="A349" s="3" t="s">
        <v>905</v>
      </c>
      <c r="B349" s="3" t="s">
        <v>2276</v>
      </c>
      <c r="C349" s="11" t="s">
        <v>12</v>
      </c>
      <c r="D349" s="3" t="s">
        <v>45</v>
      </c>
      <c r="E349" s="4" t="s">
        <v>396</v>
      </c>
      <c r="F349" s="3" t="s">
        <v>130</v>
      </c>
      <c r="G349" s="3" t="s">
        <v>2276</v>
      </c>
      <c r="H349" s="21" t="s">
        <v>2276</v>
      </c>
      <c r="I349" s="21">
        <v>29</v>
      </c>
      <c r="J349" s="21" t="s">
        <v>2276</v>
      </c>
      <c r="K349" s="21"/>
      <c r="L349" s="21" t="s">
        <v>2276</v>
      </c>
      <c r="M349" s="21" t="s">
        <v>2276</v>
      </c>
      <c r="N349" s="21" t="s">
        <v>2276</v>
      </c>
      <c r="O349" s="21">
        <v>31.034483000000002</v>
      </c>
      <c r="P349" s="21">
        <v>27.586206900000001</v>
      </c>
      <c r="Q349" s="21">
        <v>17.241379299999998</v>
      </c>
      <c r="R349" s="21">
        <v>24.137930000000001</v>
      </c>
      <c r="S349" s="21" t="s">
        <v>2276</v>
      </c>
      <c r="T349" s="4" t="s">
        <v>2211</v>
      </c>
    </row>
    <row r="350" spans="1:20" ht="52" customHeight="1">
      <c r="A350" s="3" t="s">
        <v>908</v>
      </c>
      <c r="B350" s="3" t="s">
        <v>2276</v>
      </c>
      <c r="C350" s="11" t="s">
        <v>12</v>
      </c>
      <c r="D350" s="4" t="s">
        <v>2651</v>
      </c>
      <c r="E350" s="3" t="s">
        <v>45</v>
      </c>
      <c r="F350" s="4" t="s">
        <v>397</v>
      </c>
      <c r="G350" s="3" t="s">
        <v>2276</v>
      </c>
      <c r="H350" s="21" t="s">
        <v>2276</v>
      </c>
      <c r="I350" s="21">
        <v>27</v>
      </c>
      <c r="J350" s="21" t="s">
        <v>2276</v>
      </c>
      <c r="K350" s="21" t="s">
        <v>534</v>
      </c>
      <c r="L350" s="21" t="s">
        <v>2276</v>
      </c>
      <c r="M350" s="21" t="s">
        <v>2276</v>
      </c>
      <c r="N350" s="21" t="s">
        <v>2276</v>
      </c>
      <c r="O350" s="21">
        <v>22.222221999999999</v>
      </c>
      <c r="P350" s="21">
        <v>11.11111111</v>
      </c>
      <c r="Q350" s="21">
        <v>44.444444400000002</v>
      </c>
      <c r="R350" s="21">
        <v>22.22222</v>
      </c>
      <c r="S350" s="21" t="s">
        <v>2276</v>
      </c>
      <c r="T350" s="4" t="s">
        <v>2210</v>
      </c>
    </row>
    <row r="351" spans="1:20" ht="52" customHeight="1">
      <c r="A351" s="3" t="s">
        <v>919</v>
      </c>
      <c r="B351" s="3" t="s">
        <v>2276</v>
      </c>
      <c r="C351" s="11" t="s">
        <v>12</v>
      </c>
      <c r="D351" s="4" t="s">
        <v>2651</v>
      </c>
      <c r="E351" s="3" t="s">
        <v>45</v>
      </c>
      <c r="F351" s="4" t="s">
        <v>397</v>
      </c>
      <c r="G351" s="3" t="s">
        <v>2276</v>
      </c>
      <c r="H351" s="21" t="s">
        <v>2276</v>
      </c>
      <c r="I351" s="21">
        <v>28</v>
      </c>
      <c r="J351" s="21" t="s">
        <v>2276</v>
      </c>
      <c r="K351" s="21" t="s">
        <v>534</v>
      </c>
      <c r="L351" s="21" t="s">
        <v>2276</v>
      </c>
      <c r="M351" s="21" t="s">
        <v>2276</v>
      </c>
      <c r="N351" s="21" t="s">
        <v>2276</v>
      </c>
      <c r="O351" s="21">
        <v>17.857143000000001</v>
      </c>
      <c r="P351" s="21">
        <v>7.1428571400000003</v>
      </c>
      <c r="Q351" s="21">
        <v>62.068965499999997</v>
      </c>
      <c r="R351" s="21">
        <v>10.71429</v>
      </c>
      <c r="S351" s="21" t="s">
        <v>2276</v>
      </c>
      <c r="T351" s="4" t="s">
        <v>2210</v>
      </c>
    </row>
    <row r="352" spans="1:20" ht="52" customHeight="1">
      <c r="A352" s="3" t="s">
        <v>920</v>
      </c>
      <c r="B352" s="3" t="s">
        <v>2276</v>
      </c>
      <c r="C352" s="11" t="s">
        <v>12</v>
      </c>
      <c r="D352" s="4" t="s">
        <v>2651</v>
      </c>
      <c r="E352" s="3" t="s">
        <v>45</v>
      </c>
      <c r="F352" s="4" t="s">
        <v>397</v>
      </c>
      <c r="G352" s="3" t="s">
        <v>2276</v>
      </c>
      <c r="H352" s="21" t="s">
        <v>2276</v>
      </c>
      <c r="I352" s="21" t="s">
        <v>2276</v>
      </c>
      <c r="J352" s="21" t="s">
        <v>2276</v>
      </c>
      <c r="K352" s="21" t="s">
        <v>534</v>
      </c>
      <c r="L352" s="21" t="s">
        <v>2276</v>
      </c>
      <c r="M352" s="21" t="s">
        <v>2276</v>
      </c>
      <c r="N352" s="21" t="s">
        <v>2276</v>
      </c>
      <c r="O352" s="21">
        <v>18.275862</v>
      </c>
      <c r="P352" s="21">
        <v>12.758620690000001</v>
      </c>
      <c r="Q352" s="21">
        <v>44.137931000000002</v>
      </c>
      <c r="R352" s="21">
        <v>24.827590000000001</v>
      </c>
      <c r="S352" s="21" t="s">
        <v>2276</v>
      </c>
      <c r="T352" s="3"/>
    </row>
    <row r="353" spans="1:20" ht="52" customHeight="1">
      <c r="A353" s="3" t="s">
        <v>921</v>
      </c>
      <c r="B353" s="3" t="s">
        <v>2276</v>
      </c>
      <c r="C353" s="11" t="s">
        <v>12</v>
      </c>
      <c r="D353" s="4" t="s">
        <v>2651</v>
      </c>
      <c r="E353" s="3" t="s">
        <v>45</v>
      </c>
      <c r="F353" s="4" t="s">
        <v>397</v>
      </c>
      <c r="G353" s="3" t="s">
        <v>2276</v>
      </c>
      <c r="H353" s="21" t="s">
        <v>2276</v>
      </c>
      <c r="I353" s="21" t="s">
        <v>2276</v>
      </c>
      <c r="J353" s="21" t="s">
        <v>2276</v>
      </c>
      <c r="K353" s="21" t="s">
        <v>534</v>
      </c>
      <c r="L353" s="21" t="s">
        <v>2276</v>
      </c>
      <c r="M353" s="21" t="s">
        <v>2276</v>
      </c>
      <c r="N353" s="21" t="s">
        <v>2276</v>
      </c>
      <c r="O353" s="21">
        <v>18.275862</v>
      </c>
      <c r="P353" s="21">
        <v>12.758620690000001</v>
      </c>
      <c r="Q353" s="21">
        <v>44.137931000000002</v>
      </c>
      <c r="R353" s="21">
        <v>24.827590000000001</v>
      </c>
      <c r="S353" s="21" t="s">
        <v>2276</v>
      </c>
      <c r="T353" s="3"/>
    </row>
    <row r="354" spans="1:20" ht="39.5" customHeight="1">
      <c r="A354" s="11" t="s">
        <v>911</v>
      </c>
      <c r="B354" s="3" t="s">
        <v>70</v>
      </c>
      <c r="C354" s="3" t="s">
        <v>12</v>
      </c>
      <c r="D354" s="4" t="s">
        <v>2650</v>
      </c>
      <c r="E354" s="3" t="s">
        <v>45</v>
      </c>
      <c r="F354" s="3" t="s">
        <v>130</v>
      </c>
      <c r="G354" s="4" t="s">
        <v>396</v>
      </c>
      <c r="H354" s="21" t="s">
        <v>2276</v>
      </c>
      <c r="I354" s="21" t="s">
        <v>2276</v>
      </c>
      <c r="J354" s="21" t="s">
        <v>2276</v>
      </c>
      <c r="K354" s="21" t="s">
        <v>534</v>
      </c>
      <c r="L354" s="21" t="s">
        <v>2276</v>
      </c>
      <c r="M354" s="21" t="s">
        <v>2276</v>
      </c>
      <c r="N354" s="21">
        <v>50</v>
      </c>
      <c r="O354" s="21" t="s">
        <v>2276</v>
      </c>
      <c r="P354" s="21" t="s">
        <v>2276</v>
      </c>
      <c r="Q354" s="21" t="s">
        <v>2276</v>
      </c>
      <c r="R354" s="21" t="s">
        <v>2276</v>
      </c>
      <c r="S354" s="21" t="s">
        <v>2276</v>
      </c>
      <c r="T354" s="3"/>
    </row>
    <row r="355" spans="1:20" ht="42" customHeight="1">
      <c r="A355" s="11" t="s">
        <v>933</v>
      </c>
      <c r="B355" s="11" t="s">
        <v>1197</v>
      </c>
      <c r="C355" s="11" t="s">
        <v>2645</v>
      </c>
      <c r="D355" s="11" t="s">
        <v>137</v>
      </c>
      <c r="E355" s="11" t="s">
        <v>5005</v>
      </c>
      <c r="F355" s="11" t="s">
        <v>2276</v>
      </c>
      <c r="G355" s="11" t="s">
        <v>2276</v>
      </c>
      <c r="H355" s="11" t="s">
        <v>2276</v>
      </c>
      <c r="I355" s="11" t="s">
        <v>2276</v>
      </c>
      <c r="J355" s="11" t="s">
        <v>2276</v>
      </c>
      <c r="K355" s="11" t="s">
        <v>2276</v>
      </c>
      <c r="L355" s="11" t="s">
        <v>2276</v>
      </c>
      <c r="M355" s="11" t="s">
        <v>2276</v>
      </c>
      <c r="N355" s="11" t="s">
        <v>2276</v>
      </c>
      <c r="O355" s="11" t="s">
        <v>2276</v>
      </c>
      <c r="P355" s="11" t="s">
        <v>2276</v>
      </c>
      <c r="Q355" s="11" t="s">
        <v>2276</v>
      </c>
      <c r="R355" s="11" t="s">
        <v>2276</v>
      </c>
      <c r="S355" s="11" t="s">
        <v>2276</v>
      </c>
      <c r="T355" s="11"/>
    </row>
    <row r="356" spans="1:20" ht="42" customHeight="1">
      <c r="A356" s="11" t="s">
        <v>5059</v>
      </c>
      <c r="B356" s="11" t="s">
        <v>69</v>
      </c>
      <c r="C356" s="11" t="s">
        <v>395</v>
      </c>
      <c r="D356" s="11" t="s">
        <v>5005</v>
      </c>
      <c r="E356" s="11" t="s">
        <v>2276</v>
      </c>
      <c r="F356" s="11" t="s">
        <v>2276</v>
      </c>
      <c r="G356" s="11" t="s">
        <v>2276</v>
      </c>
      <c r="H356" s="11" t="s">
        <v>2276</v>
      </c>
      <c r="I356" s="11" t="s">
        <v>2276</v>
      </c>
      <c r="J356" s="11" t="s">
        <v>2276</v>
      </c>
      <c r="K356" s="11" t="s">
        <v>2276</v>
      </c>
      <c r="L356" s="11" t="s">
        <v>2276</v>
      </c>
      <c r="M356" s="11" t="s">
        <v>2276</v>
      </c>
      <c r="N356" s="11" t="s">
        <v>2276</v>
      </c>
      <c r="O356" s="11" t="s">
        <v>2276</v>
      </c>
      <c r="P356" s="11" t="s">
        <v>2276</v>
      </c>
      <c r="Q356" s="11" t="s">
        <v>2276</v>
      </c>
      <c r="R356" s="11" t="s">
        <v>2276</v>
      </c>
      <c r="S356" s="11" t="s">
        <v>2276</v>
      </c>
      <c r="T356" s="11"/>
    </row>
    <row r="357" spans="1:20" ht="59" customHeight="1">
      <c r="A357" s="11" t="s">
        <v>927</v>
      </c>
      <c r="B357" s="3" t="s">
        <v>2276</v>
      </c>
      <c r="C357" s="3" t="s">
        <v>12</v>
      </c>
      <c r="D357" s="3" t="s">
        <v>45</v>
      </c>
      <c r="E357" s="4" t="s">
        <v>396</v>
      </c>
      <c r="F357" s="4" t="s">
        <v>397</v>
      </c>
      <c r="G357" s="3" t="s">
        <v>116</v>
      </c>
      <c r="H357" s="21">
        <v>0.46594980000000003</v>
      </c>
      <c r="I357" s="21">
        <v>62</v>
      </c>
      <c r="J357" s="21" t="s">
        <v>2276</v>
      </c>
      <c r="K357" s="21" t="s">
        <v>534</v>
      </c>
      <c r="L357" s="21" t="s">
        <v>2276</v>
      </c>
      <c r="M357" s="21" t="s">
        <v>2276</v>
      </c>
      <c r="N357" s="21" t="s">
        <v>2276</v>
      </c>
      <c r="O357" s="21">
        <v>21</v>
      </c>
      <c r="P357" s="21">
        <v>17.850000000000001</v>
      </c>
      <c r="Q357" s="21">
        <v>9.15</v>
      </c>
      <c r="R357" s="21">
        <v>44.7</v>
      </c>
      <c r="S357" s="21" t="s">
        <v>2276</v>
      </c>
      <c r="T357" s="4" t="s">
        <v>2213</v>
      </c>
    </row>
    <row r="358" spans="1:20" ht="61.5" customHeight="1">
      <c r="A358" s="11" t="s">
        <v>932</v>
      </c>
      <c r="B358" s="3" t="s">
        <v>2276</v>
      </c>
      <c r="C358" s="3" t="s">
        <v>12</v>
      </c>
      <c r="D358" s="3" t="s">
        <v>45</v>
      </c>
      <c r="E358" s="3" t="s">
        <v>130</v>
      </c>
      <c r="F358" s="4" t="s">
        <v>396</v>
      </c>
      <c r="G358" s="3" t="s">
        <v>116</v>
      </c>
      <c r="H358" s="21">
        <v>0.39100679999999999</v>
      </c>
      <c r="I358" s="21">
        <v>49.5</v>
      </c>
      <c r="J358" s="21" t="s">
        <v>2276</v>
      </c>
      <c r="K358" s="21" t="s">
        <v>534</v>
      </c>
      <c r="L358" s="21" t="s">
        <v>2276</v>
      </c>
      <c r="M358" s="21" t="s">
        <v>2276</v>
      </c>
      <c r="N358" s="21" t="s">
        <v>2276</v>
      </c>
      <c r="O358" s="21">
        <v>35.65</v>
      </c>
      <c r="P358" s="21">
        <v>4.3</v>
      </c>
      <c r="Q358" s="21">
        <v>12.35</v>
      </c>
      <c r="R358" s="21">
        <v>37.75</v>
      </c>
      <c r="S358" s="21" t="s">
        <v>2276</v>
      </c>
      <c r="T358" s="4" t="s">
        <v>937</v>
      </c>
    </row>
    <row r="359" spans="1:20" ht="52.5" customHeight="1">
      <c r="A359" s="11" t="s">
        <v>938</v>
      </c>
      <c r="B359" s="3" t="s">
        <v>69</v>
      </c>
      <c r="C359" s="3" t="s">
        <v>395</v>
      </c>
      <c r="D359" s="3" t="s">
        <v>130</v>
      </c>
      <c r="E359" s="4" t="s">
        <v>397</v>
      </c>
      <c r="F359" s="3" t="s">
        <v>45</v>
      </c>
      <c r="G359" s="3" t="s">
        <v>2276</v>
      </c>
      <c r="H359" s="21" t="s">
        <v>2276</v>
      </c>
      <c r="I359" s="21" t="s">
        <v>2276</v>
      </c>
      <c r="J359" s="21" t="s">
        <v>2276</v>
      </c>
      <c r="K359" s="21"/>
      <c r="L359" s="21" t="s">
        <v>2276</v>
      </c>
      <c r="M359" s="21" t="s">
        <v>2276</v>
      </c>
      <c r="N359" s="21" t="s">
        <v>2276</v>
      </c>
      <c r="O359" s="21" t="s">
        <v>2276</v>
      </c>
      <c r="P359" s="21" t="s">
        <v>2276</v>
      </c>
      <c r="Q359" s="21" t="s">
        <v>2276</v>
      </c>
      <c r="R359" s="21" t="s">
        <v>2276</v>
      </c>
      <c r="S359" s="21" t="s">
        <v>2276</v>
      </c>
      <c r="T359" s="4" t="s">
        <v>941</v>
      </c>
    </row>
    <row r="360" spans="1:20" ht="56" customHeight="1">
      <c r="A360" s="11" t="s">
        <v>944</v>
      </c>
      <c r="B360" s="3" t="s">
        <v>2276</v>
      </c>
      <c r="C360" s="3" t="s">
        <v>12</v>
      </c>
      <c r="D360" s="11" t="s">
        <v>863</v>
      </c>
      <c r="E360" s="3" t="s">
        <v>130</v>
      </c>
      <c r="F360" s="3" t="s">
        <v>2276</v>
      </c>
      <c r="G360" s="3" t="s">
        <v>2276</v>
      </c>
      <c r="H360" s="21" t="s">
        <v>2276</v>
      </c>
      <c r="I360" s="21" t="s">
        <v>2276</v>
      </c>
      <c r="J360" s="21" t="s">
        <v>2276</v>
      </c>
      <c r="K360" s="21" t="s">
        <v>534</v>
      </c>
      <c r="L360" s="21" t="s">
        <v>2276</v>
      </c>
      <c r="M360" s="21">
        <v>2.072539E-2</v>
      </c>
      <c r="N360" s="21" t="s">
        <v>2276</v>
      </c>
      <c r="O360" s="21" t="s">
        <v>2276</v>
      </c>
      <c r="P360" s="21">
        <v>20</v>
      </c>
      <c r="Q360" s="21">
        <v>47</v>
      </c>
      <c r="R360" s="21">
        <v>13.67</v>
      </c>
      <c r="S360" s="21">
        <v>1.3574198799999999</v>
      </c>
      <c r="T360" s="4" t="s">
        <v>2217</v>
      </c>
    </row>
    <row r="361" spans="1:20" ht="50" customHeight="1">
      <c r="A361" s="11" t="s">
        <v>946</v>
      </c>
      <c r="B361" s="3" t="s">
        <v>2276</v>
      </c>
      <c r="C361" s="11" t="s">
        <v>12</v>
      </c>
      <c r="D361" s="11" t="s">
        <v>863</v>
      </c>
      <c r="E361" s="3" t="s">
        <v>130</v>
      </c>
      <c r="F361" s="3" t="s">
        <v>2276</v>
      </c>
      <c r="G361" s="3" t="s">
        <v>2276</v>
      </c>
      <c r="H361" s="21" t="s">
        <v>2276</v>
      </c>
      <c r="I361" s="21" t="s">
        <v>2276</v>
      </c>
      <c r="J361" s="21" t="s">
        <v>2276</v>
      </c>
      <c r="K361" s="21" t="s">
        <v>534</v>
      </c>
      <c r="L361" s="21" t="s">
        <v>2276</v>
      </c>
      <c r="M361" s="21">
        <v>2.072539E-2</v>
      </c>
      <c r="N361" s="21" t="s">
        <v>2276</v>
      </c>
      <c r="O361" s="21" t="s">
        <v>2276</v>
      </c>
      <c r="P361" s="21">
        <v>21.67</v>
      </c>
      <c r="Q361" s="21">
        <v>35</v>
      </c>
      <c r="R361" s="21">
        <v>16.329999999999998</v>
      </c>
      <c r="S361" s="21">
        <v>1.3574198799999999</v>
      </c>
      <c r="T361" s="4" t="s">
        <v>2218</v>
      </c>
    </row>
    <row r="362" spans="1:20" ht="65" customHeight="1">
      <c r="A362" s="11" t="s">
        <v>954</v>
      </c>
      <c r="B362" s="3" t="s">
        <v>32</v>
      </c>
      <c r="C362" s="11" t="s">
        <v>12</v>
      </c>
      <c r="D362" s="4" t="s">
        <v>2650</v>
      </c>
      <c r="E362" s="3" t="s">
        <v>45</v>
      </c>
      <c r="F362" s="11" t="s">
        <v>130</v>
      </c>
      <c r="G362" s="3" t="s">
        <v>2276</v>
      </c>
      <c r="H362" s="21" t="s">
        <v>2276</v>
      </c>
      <c r="I362" s="21">
        <v>21.604340000000001</v>
      </c>
      <c r="J362" s="21" t="s">
        <v>2276</v>
      </c>
      <c r="K362" s="21"/>
      <c r="L362" s="21" t="s">
        <v>2276</v>
      </c>
      <c r="M362" s="21" t="s">
        <v>2276</v>
      </c>
      <c r="N362" s="21" t="s">
        <v>2276</v>
      </c>
      <c r="O362" s="21" t="s">
        <v>2276</v>
      </c>
      <c r="P362" s="21" t="s">
        <v>2276</v>
      </c>
      <c r="Q362" s="21" t="s">
        <v>2276</v>
      </c>
      <c r="R362" s="21" t="s">
        <v>2276</v>
      </c>
      <c r="S362" s="21" t="s">
        <v>2276</v>
      </c>
      <c r="T362" s="4" t="s">
        <v>2220</v>
      </c>
    </row>
    <row r="363" spans="1:20" ht="56" customHeight="1">
      <c r="A363" s="11" t="s">
        <v>959</v>
      </c>
      <c r="B363" s="4" t="s">
        <v>1197</v>
      </c>
      <c r="C363" s="11" t="s">
        <v>12</v>
      </c>
      <c r="D363" s="11" t="s">
        <v>130</v>
      </c>
      <c r="E363" s="4" t="s">
        <v>2650</v>
      </c>
      <c r="F363" s="3" t="s">
        <v>45</v>
      </c>
      <c r="G363" s="4" t="s">
        <v>397</v>
      </c>
      <c r="H363" s="21" t="s">
        <v>2276</v>
      </c>
      <c r="I363" s="21">
        <v>1.94</v>
      </c>
      <c r="J363" s="21">
        <v>1.3</v>
      </c>
      <c r="K363" s="21"/>
      <c r="L363" s="21" t="s">
        <v>2276</v>
      </c>
      <c r="M363" s="21" t="s">
        <v>2276</v>
      </c>
      <c r="N363" s="21" t="s">
        <v>2276</v>
      </c>
      <c r="O363" s="21" t="s">
        <v>2276</v>
      </c>
      <c r="P363" s="21" t="s">
        <v>2276</v>
      </c>
      <c r="Q363" s="21" t="s">
        <v>2276</v>
      </c>
      <c r="R363" s="21" t="s">
        <v>2276</v>
      </c>
      <c r="S363" s="21" t="s">
        <v>2276</v>
      </c>
      <c r="T363" s="4" t="s">
        <v>961</v>
      </c>
    </row>
    <row r="364" spans="1:20" ht="54.5" customHeight="1">
      <c r="A364" s="11" t="s">
        <v>965</v>
      </c>
      <c r="B364" s="4" t="s">
        <v>1197</v>
      </c>
      <c r="C364" s="11" t="s">
        <v>12</v>
      </c>
      <c r="D364" s="11" t="s">
        <v>130</v>
      </c>
      <c r="E364" s="4" t="s">
        <v>397</v>
      </c>
      <c r="F364" s="3" t="s">
        <v>45</v>
      </c>
      <c r="G364" s="4" t="s">
        <v>2650</v>
      </c>
      <c r="H364" s="21" t="s">
        <v>2276</v>
      </c>
      <c r="I364" s="21">
        <v>1.26</v>
      </c>
      <c r="J364" s="21">
        <v>1.3</v>
      </c>
      <c r="K364" s="21"/>
      <c r="L364" s="21" t="s">
        <v>2276</v>
      </c>
      <c r="M364" s="21" t="s">
        <v>2276</v>
      </c>
      <c r="N364" s="21" t="s">
        <v>2276</v>
      </c>
      <c r="O364" s="21" t="s">
        <v>2276</v>
      </c>
      <c r="P364" s="21" t="s">
        <v>2276</v>
      </c>
      <c r="Q364" s="21" t="s">
        <v>2276</v>
      </c>
      <c r="R364" s="21" t="s">
        <v>2276</v>
      </c>
      <c r="S364" s="21" t="s">
        <v>2276</v>
      </c>
      <c r="T364" s="4" t="s">
        <v>961</v>
      </c>
    </row>
    <row r="365" spans="1:20" ht="60.5" customHeight="1">
      <c r="A365" s="11" t="s">
        <v>966</v>
      </c>
      <c r="B365" s="4" t="s">
        <v>1197</v>
      </c>
      <c r="C365" s="11" t="s">
        <v>12</v>
      </c>
      <c r="D365" s="11" t="s">
        <v>130</v>
      </c>
      <c r="E365" s="3" t="s">
        <v>45</v>
      </c>
      <c r="F365" s="4" t="s">
        <v>397</v>
      </c>
      <c r="G365" s="4" t="s">
        <v>2650</v>
      </c>
      <c r="H365" s="21" t="s">
        <v>2276</v>
      </c>
      <c r="I365" s="21">
        <v>1.1299999999999999</v>
      </c>
      <c r="J365" s="21">
        <v>1.66</v>
      </c>
      <c r="K365" s="21"/>
      <c r="L365" s="21" t="s">
        <v>2276</v>
      </c>
      <c r="M365" s="21" t="s">
        <v>2276</v>
      </c>
      <c r="N365" s="21" t="s">
        <v>2276</v>
      </c>
      <c r="O365" s="21" t="s">
        <v>2276</v>
      </c>
      <c r="P365" s="21" t="s">
        <v>2276</v>
      </c>
      <c r="Q365" s="21" t="s">
        <v>2276</v>
      </c>
      <c r="R365" s="21" t="s">
        <v>2276</v>
      </c>
      <c r="S365" s="21" t="s">
        <v>2276</v>
      </c>
      <c r="T365" s="4" t="s">
        <v>961</v>
      </c>
    </row>
    <row r="366" spans="1:20" ht="46" customHeight="1">
      <c r="A366" s="19" t="s">
        <v>975</v>
      </c>
      <c r="B366" s="4" t="s">
        <v>2276</v>
      </c>
      <c r="C366" s="19" t="s">
        <v>12</v>
      </c>
      <c r="D366" s="19" t="s">
        <v>130</v>
      </c>
      <c r="E366" s="19" t="s">
        <v>397</v>
      </c>
      <c r="F366" s="19" t="s">
        <v>396</v>
      </c>
      <c r="G366" s="4" t="s">
        <v>2276</v>
      </c>
      <c r="H366" s="78" t="s">
        <v>2276</v>
      </c>
      <c r="I366" s="78">
        <v>2.1344439999999998</v>
      </c>
      <c r="J366" s="78" t="s">
        <v>2276</v>
      </c>
      <c r="K366" s="78"/>
      <c r="L366" s="78" t="s">
        <v>2276</v>
      </c>
      <c r="M366" s="78" t="s">
        <v>2276</v>
      </c>
      <c r="N366" s="78" t="s">
        <v>2276</v>
      </c>
      <c r="O366" s="78" t="s">
        <v>2276</v>
      </c>
      <c r="P366" s="78" t="s">
        <v>2276</v>
      </c>
      <c r="Q366" s="78" t="s">
        <v>2276</v>
      </c>
      <c r="R366" s="78" t="s">
        <v>2276</v>
      </c>
      <c r="S366" s="78" t="s">
        <v>2276</v>
      </c>
      <c r="T366" s="4" t="s">
        <v>2224</v>
      </c>
    </row>
    <row r="367" spans="1:20" ht="39.5" customHeight="1">
      <c r="A367" s="3" t="s">
        <v>977</v>
      </c>
      <c r="B367" s="19" t="s">
        <v>70</v>
      </c>
      <c r="C367" s="19" t="s">
        <v>12</v>
      </c>
      <c r="D367" s="4" t="s">
        <v>397</v>
      </c>
      <c r="E367" s="4" t="s">
        <v>2650</v>
      </c>
      <c r="F367" s="3" t="s">
        <v>863</v>
      </c>
      <c r="G367" s="3" t="s">
        <v>2276</v>
      </c>
      <c r="H367" s="21" t="s">
        <v>2276</v>
      </c>
      <c r="I367" s="21" t="s">
        <v>2276</v>
      </c>
      <c r="J367" s="21" t="s">
        <v>2276</v>
      </c>
      <c r="K367" s="21" t="s">
        <v>534</v>
      </c>
      <c r="L367" s="21" t="s">
        <v>2276</v>
      </c>
      <c r="M367" s="21" t="s">
        <v>2276</v>
      </c>
      <c r="N367" s="21" t="s">
        <v>2276</v>
      </c>
      <c r="O367" s="21" t="s">
        <v>2276</v>
      </c>
      <c r="P367" s="21">
        <v>59</v>
      </c>
      <c r="Q367" s="21">
        <v>5</v>
      </c>
      <c r="R367" s="21">
        <v>34</v>
      </c>
      <c r="S367" s="21">
        <v>4.88</v>
      </c>
      <c r="T367" s="4" t="s">
        <v>985</v>
      </c>
    </row>
    <row r="368" spans="1:20" ht="44" customHeight="1">
      <c r="A368" s="3" t="s">
        <v>980</v>
      </c>
      <c r="B368" s="19" t="s">
        <v>32</v>
      </c>
      <c r="C368" s="19" t="s">
        <v>12</v>
      </c>
      <c r="D368" s="4" t="s">
        <v>397</v>
      </c>
      <c r="E368" s="4" t="s">
        <v>2650</v>
      </c>
      <c r="F368" s="3" t="s">
        <v>130</v>
      </c>
      <c r="G368" s="3" t="s">
        <v>863</v>
      </c>
      <c r="H368" s="21" t="s">
        <v>2276</v>
      </c>
      <c r="I368" s="21" t="s">
        <v>2276</v>
      </c>
      <c r="J368" s="21" t="s">
        <v>2276</v>
      </c>
      <c r="K368" s="21" t="s">
        <v>534</v>
      </c>
      <c r="L368" s="21" t="s">
        <v>2276</v>
      </c>
      <c r="M368" s="21" t="s">
        <v>2276</v>
      </c>
      <c r="N368" s="21" t="s">
        <v>2276</v>
      </c>
      <c r="O368" s="21" t="s">
        <v>2276</v>
      </c>
      <c r="P368" s="21">
        <v>36</v>
      </c>
      <c r="Q368" s="21">
        <v>14</v>
      </c>
      <c r="R368" s="21">
        <v>49</v>
      </c>
      <c r="S368" s="21">
        <v>1.63</v>
      </c>
      <c r="T368" s="4" t="s">
        <v>985</v>
      </c>
    </row>
    <row r="369" spans="1:20" ht="48.5" customHeight="1">
      <c r="A369" s="3" t="s">
        <v>981</v>
      </c>
      <c r="B369" s="3" t="s">
        <v>69</v>
      </c>
      <c r="C369" s="19" t="s">
        <v>12</v>
      </c>
      <c r="D369" s="3" t="s">
        <v>130</v>
      </c>
      <c r="E369" s="4" t="s">
        <v>2650</v>
      </c>
      <c r="F369" s="4" t="s">
        <v>397</v>
      </c>
      <c r="G369" s="3" t="s">
        <v>137</v>
      </c>
      <c r="H369" s="21" t="s">
        <v>2276</v>
      </c>
      <c r="I369" s="21">
        <v>5</v>
      </c>
      <c r="J369" s="21" t="s">
        <v>2276</v>
      </c>
      <c r="K369" s="21"/>
      <c r="L369" s="21" t="s">
        <v>2276</v>
      </c>
      <c r="M369" s="21" t="s">
        <v>2276</v>
      </c>
      <c r="N369" s="21" t="s">
        <v>2276</v>
      </c>
      <c r="O369" s="21" t="s">
        <v>2276</v>
      </c>
      <c r="P369" s="21">
        <v>15</v>
      </c>
      <c r="Q369" s="21">
        <v>4</v>
      </c>
      <c r="R369" s="21">
        <v>81</v>
      </c>
      <c r="S369" s="21">
        <v>0.86</v>
      </c>
      <c r="T369" s="4" t="s">
        <v>986</v>
      </c>
    </row>
    <row r="370" spans="1:20" ht="54.5" customHeight="1">
      <c r="A370" s="11" t="s">
        <v>989</v>
      </c>
      <c r="B370" s="19" t="s">
        <v>32</v>
      </c>
      <c r="C370" s="19" t="s">
        <v>12</v>
      </c>
      <c r="D370" s="4" t="s">
        <v>397</v>
      </c>
      <c r="E370" s="3" t="s">
        <v>130</v>
      </c>
      <c r="F370" s="19" t="s">
        <v>396</v>
      </c>
      <c r="G370" s="3" t="s">
        <v>2276</v>
      </c>
      <c r="H370" s="21" t="s">
        <v>2276</v>
      </c>
      <c r="I370" s="21">
        <v>1.4806779999999999</v>
      </c>
      <c r="J370" s="21" t="s">
        <v>2276</v>
      </c>
      <c r="K370" s="21"/>
      <c r="L370" s="21" t="s">
        <v>2276</v>
      </c>
      <c r="M370" s="21" t="s">
        <v>2276</v>
      </c>
      <c r="N370" s="21" t="s">
        <v>2276</v>
      </c>
      <c r="O370" s="21" t="s">
        <v>2276</v>
      </c>
      <c r="P370" s="21" t="s">
        <v>2276</v>
      </c>
      <c r="Q370" s="21" t="s">
        <v>2276</v>
      </c>
      <c r="R370" s="21" t="s">
        <v>2276</v>
      </c>
      <c r="S370" s="21" t="s">
        <v>2276</v>
      </c>
      <c r="T370" s="4" t="s">
        <v>1011</v>
      </c>
    </row>
    <row r="371" spans="1:20" ht="54.5" customHeight="1">
      <c r="A371" s="11" t="s">
        <v>990</v>
      </c>
      <c r="B371" s="19" t="s">
        <v>32</v>
      </c>
      <c r="C371" s="19" t="s">
        <v>12</v>
      </c>
      <c r="D371" s="4" t="s">
        <v>397</v>
      </c>
      <c r="E371" s="19" t="s">
        <v>396</v>
      </c>
      <c r="F371" s="3" t="s">
        <v>130</v>
      </c>
      <c r="G371" s="3" t="s">
        <v>2276</v>
      </c>
      <c r="H371" s="21" t="s">
        <v>2276</v>
      </c>
      <c r="I371" s="21">
        <v>1.5918669999999999</v>
      </c>
      <c r="J371" s="21" t="s">
        <v>2276</v>
      </c>
      <c r="K371" s="21"/>
      <c r="L371" s="21" t="s">
        <v>2276</v>
      </c>
      <c r="M371" s="21" t="s">
        <v>2276</v>
      </c>
      <c r="N371" s="21" t="s">
        <v>2276</v>
      </c>
      <c r="O371" s="21" t="s">
        <v>2276</v>
      </c>
      <c r="P371" s="21" t="s">
        <v>2276</v>
      </c>
      <c r="Q371" s="21" t="s">
        <v>2276</v>
      </c>
      <c r="R371" s="21" t="s">
        <v>2276</v>
      </c>
      <c r="S371" s="21" t="s">
        <v>2276</v>
      </c>
      <c r="T371" s="3" t="s">
        <v>1010</v>
      </c>
    </row>
    <row r="372" spans="1:20" ht="58" customHeight="1">
      <c r="A372" s="11" t="s">
        <v>991</v>
      </c>
      <c r="B372" s="19" t="s">
        <v>32</v>
      </c>
      <c r="C372" s="19" t="s">
        <v>12</v>
      </c>
      <c r="D372" s="19" t="s">
        <v>396</v>
      </c>
      <c r="E372" s="4" t="s">
        <v>397</v>
      </c>
      <c r="F372" s="3" t="s">
        <v>130</v>
      </c>
      <c r="G372" s="3" t="s">
        <v>2276</v>
      </c>
      <c r="H372" s="21" t="s">
        <v>2276</v>
      </c>
      <c r="I372" s="21">
        <v>2.0376810000000001</v>
      </c>
      <c r="J372" s="21" t="s">
        <v>2276</v>
      </c>
      <c r="K372" s="21"/>
      <c r="L372" s="21" t="s">
        <v>2276</v>
      </c>
      <c r="M372" s="21" t="s">
        <v>2276</v>
      </c>
      <c r="N372" s="21" t="s">
        <v>2276</v>
      </c>
      <c r="O372" s="21" t="s">
        <v>2276</v>
      </c>
      <c r="P372" s="21" t="s">
        <v>2276</v>
      </c>
      <c r="Q372" s="21" t="s">
        <v>2276</v>
      </c>
      <c r="R372" s="21" t="s">
        <v>2276</v>
      </c>
      <c r="S372" s="21" t="s">
        <v>2276</v>
      </c>
      <c r="T372" s="3" t="s">
        <v>1010</v>
      </c>
    </row>
    <row r="373" spans="1:20" ht="49.5" customHeight="1">
      <c r="A373" s="11" t="s">
        <v>992</v>
      </c>
      <c r="B373" s="19" t="s">
        <v>32</v>
      </c>
      <c r="C373" s="19" t="s">
        <v>12</v>
      </c>
      <c r="D373" s="19" t="s">
        <v>396</v>
      </c>
      <c r="E373" s="4" t="s">
        <v>397</v>
      </c>
      <c r="F373" s="3" t="s">
        <v>130</v>
      </c>
      <c r="G373" s="3" t="s">
        <v>2276</v>
      </c>
      <c r="H373" s="21" t="s">
        <v>2276</v>
      </c>
      <c r="I373" s="21">
        <v>2.8747569999999998</v>
      </c>
      <c r="J373" s="21">
        <v>2.91</v>
      </c>
      <c r="K373" s="21"/>
      <c r="L373" s="21" t="s">
        <v>2276</v>
      </c>
      <c r="M373" s="21" t="s">
        <v>2276</v>
      </c>
      <c r="N373" s="21" t="s">
        <v>2276</v>
      </c>
      <c r="O373" s="21" t="s">
        <v>2276</v>
      </c>
      <c r="P373" s="21" t="s">
        <v>2276</v>
      </c>
      <c r="Q373" s="21" t="s">
        <v>2276</v>
      </c>
      <c r="R373" s="21" t="s">
        <v>2276</v>
      </c>
      <c r="S373" s="21" t="s">
        <v>2276</v>
      </c>
      <c r="T373" s="4" t="s">
        <v>2226</v>
      </c>
    </row>
    <row r="374" spans="1:20" ht="55.5" customHeight="1">
      <c r="A374" s="11" t="s">
        <v>993</v>
      </c>
      <c r="B374" s="19" t="s">
        <v>32</v>
      </c>
      <c r="C374" s="19" t="s">
        <v>12</v>
      </c>
      <c r="D374" s="19" t="s">
        <v>396</v>
      </c>
      <c r="E374" s="4" t="s">
        <v>397</v>
      </c>
      <c r="F374" s="3" t="s">
        <v>130</v>
      </c>
      <c r="G374" s="3" t="s">
        <v>2276</v>
      </c>
      <c r="H374" s="21" t="s">
        <v>2276</v>
      </c>
      <c r="I374" s="21">
        <v>2.815385</v>
      </c>
      <c r="J374" s="21">
        <v>2.91</v>
      </c>
      <c r="K374" s="21"/>
      <c r="L374" s="21" t="s">
        <v>2276</v>
      </c>
      <c r="M374" s="21" t="s">
        <v>2276</v>
      </c>
      <c r="N374" s="21" t="s">
        <v>2276</v>
      </c>
      <c r="O374" s="21" t="s">
        <v>2276</v>
      </c>
      <c r="P374" s="21" t="s">
        <v>2276</v>
      </c>
      <c r="Q374" s="21" t="s">
        <v>2276</v>
      </c>
      <c r="R374" s="21" t="s">
        <v>2276</v>
      </c>
      <c r="S374" s="21" t="s">
        <v>2276</v>
      </c>
      <c r="T374" s="4" t="s">
        <v>2227</v>
      </c>
    </row>
    <row r="375" spans="1:20" ht="58" customHeight="1">
      <c r="A375" s="11" t="s">
        <v>994</v>
      </c>
      <c r="B375" s="19" t="s">
        <v>32</v>
      </c>
      <c r="C375" s="19" t="s">
        <v>12</v>
      </c>
      <c r="D375" s="19" t="s">
        <v>396</v>
      </c>
      <c r="E375" s="3" t="s">
        <v>130</v>
      </c>
      <c r="F375" s="4" t="s">
        <v>397</v>
      </c>
      <c r="G375" s="3" t="s">
        <v>2276</v>
      </c>
      <c r="H375" s="21" t="s">
        <v>2276</v>
      </c>
      <c r="I375" s="21">
        <v>1.254902</v>
      </c>
      <c r="J375" s="21" t="s">
        <v>2276</v>
      </c>
      <c r="K375" s="21"/>
      <c r="L375" s="21" t="s">
        <v>2276</v>
      </c>
      <c r="M375" s="21" t="s">
        <v>2276</v>
      </c>
      <c r="N375" s="21" t="s">
        <v>2276</v>
      </c>
      <c r="O375" s="21" t="s">
        <v>2276</v>
      </c>
      <c r="P375" s="21" t="s">
        <v>2276</v>
      </c>
      <c r="Q375" s="21" t="s">
        <v>2276</v>
      </c>
      <c r="R375" s="21" t="s">
        <v>2276</v>
      </c>
      <c r="S375" s="21" t="s">
        <v>2276</v>
      </c>
      <c r="T375" s="4" t="s">
        <v>1011</v>
      </c>
    </row>
    <row r="376" spans="1:20" ht="49" customHeight="1">
      <c r="A376" s="11" t="s">
        <v>996</v>
      </c>
      <c r="B376" s="19" t="s">
        <v>32</v>
      </c>
      <c r="C376" s="19" t="s">
        <v>12</v>
      </c>
      <c r="D376" s="19" t="s">
        <v>396</v>
      </c>
      <c r="E376" s="3" t="s">
        <v>130</v>
      </c>
      <c r="F376" s="4" t="s">
        <v>397</v>
      </c>
      <c r="G376" s="3" t="s">
        <v>2276</v>
      </c>
      <c r="H376" s="21" t="s">
        <v>2276</v>
      </c>
      <c r="I376" s="21">
        <v>1.6984379999999999</v>
      </c>
      <c r="J376" s="21" t="s">
        <v>2276</v>
      </c>
      <c r="K376" s="21"/>
      <c r="L376" s="21" t="s">
        <v>2276</v>
      </c>
      <c r="M376" s="21" t="s">
        <v>2276</v>
      </c>
      <c r="N376" s="21" t="s">
        <v>2276</v>
      </c>
      <c r="O376" s="21" t="s">
        <v>2276</v>
      </c>
      <c r="P376" s="21" t="s">
        <v>2276</v>
      </c>
      <c r="Q376" s="21" t="s">
        <v>2276</v>
      </c>
      <c r="R376" s="21" t="s">
        <v>2276</v>
      </c>
      <c r="S376" s="21" t="s">
        <v>2276</v>
      </c>
      <c r="T376" s="3" t="s">
        <v>1010</v>
      </c>
    </row>
    <row r="377" spans="1:20" ht="50.5" customHeight="1">
      <c r="A377" s="11" t="s">
        <v>995</v>
      </c>
      <c r="B377" s="19" t="s">
        <v>32</v>
      </c>
      <c r="C377" s="19" t="s">
        <v>12</v>
      </c>
      <c r="D377" s="19" t="s">
        <v>396</v>
      </c>
      <c r="E377" s="3" t="s">
        <v>130</v>
      </c>
      <c r="F377" s="4" t="s">
        <v>397</v>
      </c>
      <c r="G377" s="3" t="s">
        <v>2276</v>
      </c>
      <c r="H377" s="21" t="s">
        <v>2276</v>
      </c>
      <c r="I377" s="21">
        <v>1.2664089999999999</v>
      </c>
      <c r="J377" s="21" t="s">
        <v>2276</v>
      </c>
      <c r="K377" s="21"/>
      <c r="L377" s="21" t="s">
        <v>2276</v>
      </c>
      <c r="M377" s="21" t="s">
        <v>2276</v>
      </c>
      <c r="N377" s="21" t="s">
        <v>2276</v>
      </c>
      <c r="O377" s="21" t="s">
        <v>2276</v>
      </c>
      <c r="P377" s="21" t="s">
        <v>2276</v>
      </c>
      <c r="Q377" s="21" t="s">
        <v>2276</v>
      </c>
      <c r="R377" s="21" t="s">
        <v>2276</v>
      </c>
      <c r="S377" s="21" t="s">
        <v>2276</v>
      </c>
      <c r="T377" s="3" t="s">
        <v>1010</v>
      </c>
    </row>
    <row r="378" spans="1:20" ht="52" customHeight="1">
      <c r="A378" s="11" t="s">
        <v>997</v>
      </c>
      <c r="B378" s="19" t="s">
        <v>32</v>
      </c>
      <c r="C378" s="19" t="s">
        <v>12</v>
      </c>
      <c r="D378" s="19" t="s">
        <v>396</v>
      </c>
      <c r="E378" s="3" t="s">
        <v>130</v>
      </c>
      <c r="F378" s="4" t="s">
        <v>397</v>
      </c>
      <c r="G378" s="3" t="s">
        <v>2276</v>
      </c>
      <c r="H378" s="21" t="s">
        <v>2276</v>
      </c>
      <c r="I378" s="21">
        <v>1.4007430000000001</v>
      </c>
      <c r="J378" s="21" t="s">
        <v>2276</v>
      </c>
      <c r="K378" s="21"/>
      <c r="L378" s="21" t="s">
        <v>2276</v>
      </c>
      <c r="M378" s="21" t="s">
        <v>2276</v>
      </c>
      <c r="N378" s="21" t="s">
        <v>2276</v>
      </c>
      <c r="O378" s="21" t="s">
        <v>2276</v>
      </c>
      <c r="P378" s="21">
        <v>21.091120140000001</v>
      </c>
      <c r="Q378" s="21">
        <v>66.115302799999995</v>
      </c>
      <c r="R378" s="21">
        <v>15.496230000000001</v>
      </c>
      <c r="S378" s="21" t="s">
        <v>2276</v>
      </c>
      <c r="T378" s="3" t="s">
        <v>1009</v>
      </c>
    </row>
    <row r="379" spans="1:20" ht="46" customHeight="1">
      <c r="A379" s="11" t="s">
        <v>1016</v>
      </c>
      <c r="B379" s="19" t="s">
        <v>1197</v>
      </c>
      <c r="C379" s="19" t="s">
        <v>12</v>
      </c>
      <c r="D379" s="4" t="s">
        <v>397</v>
      </c>
      <c r="E379" s="3" t="s">
        <v>130</v>
      </c>
      <c r="F379" s="3" t="s">
        <v>137</v>
      </c>
      <c r="G379" s="19" t="s">
        <v>396</v>
      </c>
      <c r="H379" s="21" t="s">
        <v>2276</v>
      </c>
      <c r="I379" s="21" t="s">
        <v>2276</v>
      </c>
      <c r="J379" s="21" t="s">
        <v>2276</v>
      </c>
      <c r="K379" s="21"/>
      <c r="L379" s="21" t="s">
        <v>2276</v>
      </c>
      <c r="M379" s="21" t="s">
        <v>2276</v>
      </c>
      <c r="N379" s="21" t="s">
        <v>2276</v>
      </c>
      <c r="O379" s="21" t="s">
        <v>2276</v>
      </c>
      <c r="P379" s="21">
        <v>1.4632267999999999</v>
      </c>
      <c r="Q379" s="21">
        <v>31.382364299999999</v>
      </c>
      <c r="R379" s="21">
        <v>66.884870000000006</v>
      </c>
      <c r="S379" s="21" t="s">
        <v>2276</v>
      </c>
      <c r="T379" s="3"/>
    </row>
    <row r="380" spans="1:20" ht="51" customHeight="1">
      <c r="A380" s="11" t="s">
        <v>1019</v>
      </c>
      <c r="B380" s="19" t="s">
        <v>1197</v>
      </c>
      <c r="C380" s="19" t="s">
        <v>12</v>
      </c>
      <c r="D380" s="4" t="s">
        <v>397</v>
      </c>
      <c r="E380" s="3" t="s">
        <v>130</v>
      </c>
      <c r="F380" s="3" t="s">
        <v>137</v>
      </c>
      <c r="G380" s="19" t="s">
        <v>396</v>
      </c>
      <c r="H380" s="21" t="s">
        <v>2276</v>
      </c>
      <c r="I380" s="21" t="s">
        <v>2276</v>
      </c>
      <c r="J380" s="21" t="s">
        <v>2276</v>
      </c>
      <c r="K380" s="21"/>
      <c r="L380" s="21" t="s">
        <v>2276</v>
      </c>
      <c r="M380" s="21" t="s">
        <v>2276</v>
      </c>
      <c r="N380" s="21" t="s">
        <v>2276</v>
      </c>
      <c r="O380" s="21" t="s">
        <v>2276</v>
      </c>
      <c r="P380" s="21">
        <v>2.7339237600000001</v>
      </c>
      <c r="Q380" s="21">
        <v>4.2471041999999999</v>
      </c>
      <c r="R380" s="21">
        <v>93.468469999999996</v>
      </c>
      <c r="S380" s="21" t="s">
        <v>2276</v>
      </c>
      <c r="T380" s="3"/>
    </row>
    <row r="381" spans="1:20" ht="38" customHeight="1">
      <c r="A381" s="11" t="s">
        <v>1023</v>
      </c>
      <c r="B381" s="3" t="s">
        <v>2276</v>
      </c>
      <c r="C381" s="3" t="s">
        <v>395</v>
      </c>
      <c r="D381" s="3" t="s">
        <v>130</v>
      </c>
      <c r="E381" s="4" t="s">
        <v>397</v>
      </c>
      <c r="F381" s="3" t="s">
        <v>45</v>
      </c>
      <c r="G381" s="3" t="s">
        <v>2276</v>
      </c>
      <c r="H381" s="21" t="s">
        <v>2276</v>
      </c>
      <c r="I381" s="21" t="s">
        <v>2276</v>
      </c>
      <c r="J381" s="21">
        <v>0.54</v>
      </c>
      <c r="K381" s="21"/>
      <c r="L381" s="21" t="s">
        <v>2276</v>
      </c>
      <c r="M381" s="21" t="s">
        <v>2276</v>
      </c>
      <c r="N381" s="21" t="s">
        <v>2276</v>
      </c>
      <c r="O381" s="21" t="s">
        <v>2276</v>
      </c>
      <c r="P381" s="21" t="s">
        <v>2276</v>
      </c>
      <c r="Q381" s="21" t="s">
        <v>2276</v>
      </c>
      <c r="R381" s="21" t="s">
        <v>2276</v>
      </c>
      <c r="S381" s="21" t="s">
        <v>2276</v>
      </c>
      <c r="T381" s="3" t="s">
        <v>1030</v>
      </c>
    </row>
    <row r="382" spans="1:20" ht="35" customHeight="1">
      <c r="A382" s="11" t="s">
        <v>1024</v>
      </c>
      <c r="B382" s="3" t="s">
        <v>2276</v>
      </c>
      <c r="C382" s="3" t="s">
        <v>395</v>
      </c>
      <c r="D382" s="3" t="s">
        <v>130</v>
      </c>
      <c r="E382" s="4" t="s">
        <v>397</v>
      </c>
      <c r="F382" s="3" t="s">
        <v>45</v>
      </c>
      <c r="G382" s="3" t="s">
        <v>2276</v>
      </c>
      <c r="H382" s="21" t="s">
        <v>2276</v>
      </c>
      <c r="I382" s="21" t="s">
        <v>2276</v>
      </c>
      <c r="J382" s="21">
        <v>0.54</v>
      </c>
      <c r="K382" s="21"/>
      <c r="L382" s="21" t="s">
        <v>2276</v>
      </c>
      <c r="M382" s="21" t="s">
        <v>2276</v>
      </c>
      <c r="N382" s="21" t="s">
        <v>2276</v>
      </c>
      <c r="O382" s="21" t="s">
        <v>2276</v>
      </c>
      <c r="P382" s="21" t="s">
        <v>2276</v>
      </c>
      <c r="Q382" s="21" t="s">
        <v>2276</v>
      </c>
      <c r="R382" s="21" t="s">
        <v>2276</v>
      </c>
      <c r="S382" s="21" t="s">
        <v>2276</v>
      </c>
      <c r="T382" s="3" t="s">
        <v>1030</v>
      </c>
    </row>
    <row r="383" spans="1:20" ht="40" customHeight="1">
      <c r="A383" s="11" t="s">
        <v>1041</v>
      </c>
      <c r="B383" s="19" t="s">
        <v>1197</v>
      </c>
      <c r="C383" s="19" t="s">
        <v>12</v>
      </c>
      <c r="D383" s="19" t="s">
        <v>396</v>
      </c>
      <c r="E383" s="3" t="s">
        <v>2276</v>
      </c>
      <c r="F383" s="3" t="s">
        <v>2276</v>
      </c>
      <c r="G383" s="3" t="s">
        <v>2276</v>
      </c>
      <c r="H383" s="21" t="s">
        <v>2276</v>
      </c>
      <c r="I383" s="21" t="s">
        <v>2276</v>
      </c>
      <c r="J383" s="21" t="s">
        <v>2276</v>
      </c>
      <c r="K383" s="21"/>
      <c r="L383" s="21" t="s">
        <v>2276</v>
      </c>
      <c r="M383" s="21" t="s">
        <v>2276</v>
      </c>
      <c r="N383" s="21" t="s">
        <v>2276</v>
      </c>
      <c r="O383" s="21" t="s">
        <v>2276</v>
      </c>
      <c r="P383" s="21" t="s">
        <v>2276</v>
      </c>
      <c r="Q383" s="21" t="s">
        <v>2276</v>
      </c>
      <c r="R383" s="21" t="s">
        <v>2276</v>
      </c>
      <c r="S383" s="21" t="s">
        <v>2276</v>
      </c>
      <c r="T383" s="3"/>
    </row>
    <row r="384" spans="1:20" ht="39.5" customHeight="1">
      <c r="A384" s="11" t="s">
        <v>1044</v>
      </c>
      <c r="B384" s="19" t="s">
        <v>1197</v>
      </c>
      <c r="C384" s="19" t="s">
        <v>12</v>
      </c>
      <c r="D384" s="19" t="s">
        <v>396</v>
      </c>
      <c r="E384" s="3" t="s">
        <v>130</v>
      </c>
      <c r="F384" s="3" t="s">
        <v>137</v>
      </c>
      <c r="G384" s="3" t="s">
        <v>2276</v>
      </c>
      <c r="H384" s="21" t="s">
        <v>2276</v>
      </c>
      <c r="I384" s="21" t="s">
        <v>2276</v>
      </c>
      <c r="J384" s="21" t="s">
        <v>2276</v>
      </c>
      <c r="K384" s="21"/>
      <c r="L384" s="21" t="s">
        <v>2276</v>
      </c>
      <c r="M384" s="21" t="s">
        <v>2276</v>
      </c>
      <c r="N384" s="21" t="s">
        <v>2276</v>
      </c>
      <c r="O384" s="21" t="s">
        <v>2276</v>
      </c>
      <c r="P384" s="21" t="s">
        <v>2276</v>
      </c>
      <c r="Q384" s="21" t="s">
        <v>2276</v>
      </c>
      <c r="R384" s="21" t="s">
        <v>2276</v>
      </c>
      <c r="S384" s="21" t="s">
        <v>2276</v>
      </c>
      <c r="T384" s="3"/>
    </row>
    <row r="385" spans="1:20" ht="34.5" customHeight="1">
      <c r="A385" s="11" t="s">
        <v>1045</v>
      </c>
      <c r="B385" s="3" t="s">
        <v>2258</v>
      </c>
      <c r="C385" s="19" t="s">
        <v>12</v>
      </c>
      <c r="D385" s="19" t="s">
        <v>396</v>
      </c>
      <c r="E385" s="3" t="s">
        <v>130</v>
      </c>
      <c r="F385" s="3" t="s">
        <v>2276</v>
      </c>
      <c r="G385" s="3" t="s">
        <v>2276</v>
      </c>
      <c r="H385" s="21" t="s">
        <v>2276</v>
      </c>
      <c r="I385" s="21" t="s">
        <v>2276</v>
      </c>
      <c r="J385" s="21" t="s">
        <v>2276</v>
      </c>
      <c r="K385" s="21"/>
      <c r="L385" s="21" t="s">
        <v>2276</v>
      </c>
      <c r="M385" s="21" t="s">
        <v>2276</v>
      </c>
      <c r="N385" s="21" t="s">
        <v>2276</v>
      </c>
      <c r="O385" s="21" t="s">
        <v>2276</v>
      </c>
      <c r="P385" s="21" t="s">
        <v>2276</v>
      </c>
      <c r="Q385" s="21" t="s">
        <v>2276</v>
      </c>
      <c r="R385" s="21" t="s">
        <v>2276</v>
      </c>
      <c r="S385" s="21" t="s">
        <v>2276</v>
      </c>
      <c r="T385" s="3"/>
    </row>
    <row r="386" spans="1:20" ht="36" customHeight="1">
      <c r="A386" s="11" t="s">
        <v>1046</v>
      </c>
      <c r="B386" s="3" t="s">
        <v>2258</v>
      </c>
      <c r="C386" s="19" t="s">
        <v>12</v>
      </c>
      <c r="D386" s="19" t="s">
        <v>84</v>
      </c>
      <c r="E386" s="3" t="s">
        <v>130</v>
      </c>
      <c r="F386" s="11" t="s">
        <v>863</v>
      </c>
      <c r="G386" s="3" t="s">
        <v>2276</v>
      </c>
      <c r="H386" s="21" t="s">
        <v>2276</v>
      </c>
      <c r="I386" s="21" t="s">
        <v>2276</v>
      </c>
      <c r="J386" s="21" t="s">
        <v>2276</v>
      </c>
      <c r="K386" s="21" t="s">
        <v>534</v>
      </c>
      <c r="L386" s="21" t="s">
        <v>2276</v>
      </c>
      <c r="M386" s="21" t="s">
        <v>2276</v>
      </c>
      <c r="N386" s="21" t="s">
        <v>2276</v>
      </c>
      <c r="O386" s="21" t="s">
        <v>2276</v>
      </c>
      <c r="P386" s="21" t="s">
        <v>2276</v>
      </c>
      <c r="Q386" s="21" t="s">
        <v>2276</v>
      </c>
      <c r="R386" s="21" t="s">
        <v>2276</v>
      </c>
      <c r="S386" s="21" t="s">
        <v>2276</v>
      </c>
      <c r="T386" s="3"/>
    </row>
    <row r="387" spans="1:20" ht="43.5" customHeight="1">
      <c r="A387" s="11" t="s">
        <v>1047</v>
      </c>
      <c r="B387" s="3" t="s">
        <v>69</v>
      </c>
      <c r="C387" s="19" t="s">
        <v>12</v>
      </c>
      <c r="D387" s="3" t="s">
        <v>130</v>
      </c>
      <c r="E387" s="19" t="s">
        <v>396</v>
      </c>
      <c r="F387" s="11" t="s">
        <v>2649</v>
      </c>
      <c r="G387" s="3" t="s">
        <v>2276</v>
      </c>
      <c r="H387" s="21" t="s">
        <v>2276</v>
      </c>
      <c r="I387" s="21" t="s">
        <v>2276</v>
      </c>
      <c r="J387" s="21" t="s">
        <v>2276</v>
      </c>
      <c r="K387" s="21" t="s">
        <v>534</v>
      </c>
      <c r="L387" s="21" t="s">
        <v>2276</v>
      </c>
      <c r="M387" s="21" t="s">
        <v>2276</v>
      </c>
      <c r="N387" s="21" t="s">
        <v>2276</v>
      </c>
      <c r="O387" s="21" t="s">
        <v>2276</v>
      </c>
      <c r="P387" s="21" t="s">
        <v>2276</v>
      </c>
      <c r="Q387" s="21" t="s">
        <v>2276</v>
      </c>
      <c r="R387" s="21" t="s">
        <v>2276</v>
      </c>
      <c r="S387" s="21" t="s">
        <v>2276</v>
      </c>
      <c r="T387" s="3"/>
    </row>
    <row r="388" spans="1:20" ht="45" customHeight="1">
      <c r="A388" s="11" t="s">
        <v>1054</v>
      </c>
      <c r="B388" s="3" t="s">
        <v>69</v>
      </c>
      <c r="C388" s="19" t="s">
        <v>12</v>
      </c>
      <c r="D388" s="19" t="s">
        <v>396</v>
      </c>
      <c r="E388" s="4" t="s">
        <v>397</v>
      </c>
      <c r="F388" s="3" t="s">
        <v>130</v>
      </c>
      <c r="G388" s="3" t="s">
        <v>84</v>
      </c>
      <c r="H388" s="21" t="s">
        <v>2276</v>
      </c>
      <c r="I388" s="21" t="s">
        <v>2276</v>
      </c>
      <c r="J388" s="21" t="s">
        <v>2276</v>
      </c>
      <c r="K388" s="21"/>
      <c r="L388" s="21" t="s">
        <v>2276</v>
      </c>
      <c r="M388" s="21" t="s">
        <v>2276</v>
      </c>
      <c r="N388" s="21" t="s">
        <v>2276</v>
      </c>
      <c r="O388" s="21" t="s">
        <v>2276</v>
      </c>
      <c r="P388" s="21" t="s">
        <v>2276</v>
      </c>
      <c r="Q388" s="21" t="s">
        <v>2276</v>
      </c>
      <c r="R388" s="21" t="s">
        <v>2276</v>
      </c>
      <c r="S388" s="21" t="s">
        <v>2276</v>
      </c>
      <c r="T388" s="3"/>
    </row>
    <row r="389" spans="1:20" ht="42.5" customHeight="1">
      <c r="A389" s="11" t="s">
        <v>1071</v>
      </c>
      <c r="B389" s="19" t="s">
        <v>1197</v>
      </c>
      <c r="C389" s="19" t="s">
        <v>12</v>
      </c>
      <c r="D389" s="19" t="s">
        <v>396</v>
      </c>
      <c r="E389" s="19" t="s">
        <v>137</v>
      </c>
      <c r="F389" s="4" t="s">
        <v>2650</v>
      </c>
      <c r="G389" s="21" t="s">
        <v>2276</v>
      </c>
      <c r="H389" s="21" t="s">
        <v>2276</v>
      </c>
      <c r="I389" s="21" t="s">
        <v>2276</v>
      </c>
      <c r="J389" s="21" t="s">
        <v>2276</v>
      </c>
      <c r="K389" s="21" t="s">
        <v>534</v>
      </c>
      <c r="L389" s="21" t="s">
        <v>2276</v>
      </c>
      <c r="M389" s="21" t="s">
        <v>2276</v>
      </c>
      <c r="N389" s="21" t="s">
        <v>2276</v>
      </c>
      <c r="O389" s="21" t="s">
        <v>2276</v>
      </c>
      <c r="P389" s="21" t="s">
        <v>2276</v>
      </c>
      <c r="Q389" s="21" t="s">
        <v>2276</v>
      </c>
      <c r="R389" s="21" t="s">
        <v>2276</v>
      </c>
      <c r="S389" s="21" t="s">
        <v>2276</v>
      </c>
      <c r="T389" s="4" t="s">
        <v>1074</v>
      </c>
    </row>
    <row r="390" spans="1:20" ht="45.5" customHeight="1">
      <c r="A390" s="11" t="s">
        <v>1075</v>
      </c>
      <c r="B390" s="19" t="s">
        <v>1197</v>
      </c>
      <c r="C390" s="19" t="s">
        <v>12</v>
      </c>
      <c r="D390" s="4" t="s">
        <v>130</v>
      </c>
      <c r="E390" s="19" t="s">
        <v>45</v>
      </c>
      <c r="F390" s="19" t="s">
        <v>396</v>
      </c>
      <c r="G390" s="3"/>
      <c r="H390" s="21" t="s">
        <v>2276</v>
      </c>
      <c r="I390" s="21">
        <v>6</v>
      </c>
      <c r="J390" s="21" t="s">
        <v>2276</v>
      </c>
      <c r="K390" s="21"/>
      <c r="L390" s="21" t="s">
        <v>2276</v>
      </c>
      <c r="M390" s="21" t="s">
        <v>2276</v>
      </c>
      <c r="N390" s="21" t="s">
        <v>2276</v>
      </c>
      <c r="O390" s="21" t="s">
        <v>2276</v>
      </c>
      <c r="P390" s="21" t="s">
        <v>2276</v>
      </c>
      <c r="Q390" s="21" t="s">
        <v>2276</v>
      </c>
      <c r="R390" s="21" t="s">
        <v>2276</v>
      </c>
      <c r="S390" s="21" t="s">
        <v>2276</v>
      </c>
      <c r="T390" s="4" t="s">
        <v>1083</v>
      </c>
    </row>
    <row r="391" spans="1:20" ht="49.5" customHeight="1">
      <c r="A391" s="11" t="s">
        <v>1085</v>
      </c>
      <c r="B391" s="3" t="s">
        <v>2276</v>
      </c>
      <c r="C391" s="19" t="s">
        <v>12</v>
      </c>
      <c r="D391" s="19" t="s">
        <v>863</v>
      </c>
      <c r="E391" s="19" t="s">
        <v>116</v>
      </c>
      <c r="F391" s="3" t="s">
        <v>2276</v>
      </c>
      <c r="G391" s="3" t="s">
        <v>2276</v>
      </c>
      <c r="H391" s="21" t="s">
        <v>2276</v>
      </c>
      <c r="I391" s="21" t="s">
        <v>2276</v>
      </c>
      <c r="J391" s="21" t="s">
        <v>2276</v>
      </c>
      <c r="K391" s="21" t="s">
        <v>534</v>
      </c>
      <c r="L391" s="21" t="s">
        <v>2276</v>
      </c>
      <c r="M391" s="21" t="s">
        <v>2276</v>
      </c>
      <c r="N391" s="21" t="s">
        <v>2276</v>
      </c>
      <c r="O391" s="21" t="s">
        <v>2276</v>
      </c>
      <c r="P391" s="21" t="s">
        <v>2276</v>
      </c>
      <c r="Q391" s="21" t="s">
        <v>2276</v>
      </c>
      <c r="R391" s="21" t="s">
        <v>2276</v>
      </c>
      <c r="S391" s="21" t="s">
        <v>2276</v>
      </c>
      <c r="T391" s="3"/>
    </row>
    <row r="392" spans="1:20" ht="53.5" customHeight="1">
      <c r="A392" s="11" t="s">
        <v>1098</v>
      </c>
      <c r="B392" s="3" t="s">
        <v>2276</v>
      </c>
      <c r="C392" s="19" t="s">
        <v>12</v>
      </c>
      <c r="D392" s="3" t="s">
        <v>137</v>
      </c>
      <c r="E392" s="3" t="s">
        <v>45</v>
      </c>
      <c r="F392" s="3" t="s">
        <v>116</v>
      </c>
      <c r="G392" s="3" t="s">
        <v>2276</v>
      </c>
      <c r="H392" s="21" t="s">
        <v>2276</v>
      </c>
      <c r="I392" s="21" t="s">
        <v>2276</v>
      </c>
      <c r="J392" s="21" t="s">
        <v>2276</v>
      </c>
      <c r="K392" s="21"/>
      <c r="L392" s="21" t="s">
        <v>2276</v>
      </c>
      <c r="M392" s="21" t="s">
        <v>2276</v>
      </c>
      <c r="N392" s="21" t="s">
        <v>2276</v>
      </c>
      <c r="O392" s="21" t="s">
        <v>2276</v>
      </c>
      <c r="P392" s="21" t="s">
        <v>2276</v>
      </c>
      <c r="Q392" s="21" t="s">
        <v>2276</v>
      </c>
      <c r="R392" s="21" t="s">
        <v>2276</v>
      </c>
      <c r="S392" s="21" t="s">
        <v>2276</v>
      </c>
      <c r="T392" s="3"/>
    </row>
    <row r="393" spans="1:20" ht="53.5" customHeight="1">
      <c r="A393" s="11" t="s">
        <v>1117</v>
      </c>
      <c r="B393" s="4" t="s">
        <v>1197</v>
      </c>
      <c r="C393" s="19" t="s">
        <v>12</v>
      </c>
      <c r="D393" s="3" t="s">
        <v>116</v>
      </c>
      <c r="E393" s="3" t="s">
        <v>130</v>
      </c>
      <c r="F393" s="3" t="s">
        <v>137</v>
      </c>
      <c r="G393" s="3" t="s">
        <v>863</v>
      </c>
      <c r="H393" s="21" t="s">
        <v>2276</v>
      </c>
      <c r="I393" s="21" t="s">
        <v>2276</v>
      </c>
      <c r="J393" s="21">
        <v>1.6</v>
      </c>
      <c r="K393" s="21" t="s">
        <v>534</v>
      </c>
      <c r="L393" s="21" t="s">
        <v>2276</v>
      </c>
      <c r="M393" s="21" t="s">
        <v>2276</v>
      </c>
      <c r="N393" s="21" t="s">
        <v>2276</v>
      </c>
      <c r="O393" s="21" t="s">
        <v>2276</v>
      </c>
      <c r="P393" s="21">
        <v>4.8</v>
      </c>
      <c r="Q393" s="21">
        <v>91.8</v>
      </c>
      <c r="R393" s="21">
        <v>2.7</v>
      </c>
      <c r="S393" s="21" t="s">
        <v>2276</v>
      </c>
      <c r="T393" s="3" t="s">
        <v>2334</v>
      </c>
    </row>
    <row r="394" spans="1:20" ht="53.5" customHeight="1">
      <c r="A394" s="11" t="s">
        <v>1118</v>
      </c>
      <c r="B394" s="3" t="s">
        <v>2258</v>
      </c>
      <c r="C394" s="19" t="s">
        <v>12</v>
      </c>
      <c r="D394" s="3" t="s">
        <v>84</v>
      </c>
      <c r="E394" s="4" t="s">
        <v>2649</v>
      </c>
      <c r="F394" s="3" t="s">
        <v>130</v>
      </c>
      <c r="G394" s="3" t="s">
        <v>863</v>
      </c>
      <c r="H394" s="21" t="s">
        <v>2276</v>
      </c>
      <c r="I394" s="21" t="s">
        <v>2276</v>
      </c>
      <c r="J394" s="21">
        <v>2.2000000000000002</v>
      </c>
      <c r="K394" s="21" t="s">
        <v>534</v>
      </c>
      <c r="L394" s="21" t="s">
        <v>2276</v>
      </c>
      <c r="M394" s="21" t="s">
        <v>2276</v>
      </c>
      <c r="N394" s="21" t="s">
        <v>2276</v>
      </c>
      <c r="O394" s="21" t="s">
        <v>2276</v>
      </c>
      <c r="P394" s="21" t="s">
        <v>2276</v>
      </c>
      <c r="Q394" s="21" t="s">
        <v>2276</v>
      </c>
      <c r="R394" s="21" t="s">
        <v>2276</v>
      </c>
      <c r="S394" s="21" t="s">
        <v>2276</v>
      </c>
      <c r="T394" s="3" t="s">
        <v>2334</v>
      </c>
    </row>
    <row r="395" spans="1:20" ht="44.5" customHeight="1">
      <c r="A395" s="11" t="s">
        <v>1125</v>
      </c>
      <c r="B395" s="3" t="s">
        <v>2276</v>
      </c>
      <c r="C395" s="19" t="s">
        <v>395</v>
      </c>
      <c r="D395" s="3" t="s">
        <v>130</v>
      </c>
      <c r="E395" s="3" t="s">
        <v>2276</v>
      </c>
      <c r="F395" s="3" t="s">
        <v>2276</v>
      </c>
      <c r="G395" s="3" t="s">
        <v>2276</v>
      </c>
      <c r="H395" s="21" t="s">
        <v>2276</v>
      </c>
      <c r="I395" s="21">
        <v>1</v>
      </c>
      <c r="J395" s="21" t="s">
        <v>2276</v>
      </c>
      <c r="K395" s="21"/>
      <c r="L395" s="21" t="s">
        <v>2276</v>
      </c>
      <c r="M395" s="21" t="s">
        <v>2276</v>
      </c>
      <c r="N395" s="21" t="s">
        <v>2276</v>
      </c>
      <c r="O395" s="21" t="s">
        <v>2276</v>
      </c>
      <c r="P395" s="21" t="s">
        <v>2276</v>
      </c>
      <c r="Q395" s="21" t="s">
        <v>2276</v>
      </c>
      <c r="R395" s="21" t="s">
        <v>2276</v>
      </c>
      <c r="S395" s="21" t="s">
        <v>2276</v>
      </c>
      <c r="T395" s="3"/>
    </row>
    <row r="396" spans="1:20" ht="51" customHeight="1">
      <c r="A396" s="11" t="s">
        <v>1135</v>
      </c>
      <c r="B396" s="3" t="s">
        <v>32</v>
      </c>
      <c r="C396" s="19" t="s">
        <v>12</v>
      </c>
      <c r="D396" s="19" t="s">
        <v>45</v>
      </c>
      <c r="E396" s="19" t="s">
        <v>863</v>
      </c>
      <c r="F396" s="11" t="s">
        <v>84</v>
      </c>
      <c r="G396" s="19" t="s">
        <v>130</v>
      </c>
      <c r="H396" s="21" t="s">
        <v>2276</v>
      </c>
      <c r="I396" s="21" t="s">
        <v>2276</v>
      </c>
      <c r="J396" s="21" t="s">
        <v>2276</v>
      </c>
      <c r="K396" s="21" t="s">
        <v>534</v>
      </c>
      <c r="L396" s="21" t="s">
        <v>2276</v>
      </c>
      <c r="M396" s="21" t="s">
        <v>2276</v>
      </c>
      <c r="N396" s="21" t="s">
        <v>2276</v>
      </c>
      <c r="O396" s="21" t="s">
        <v>2276</v>
      </c>
      <c r="P396" s="21" t="s">
        <v>2276</v>
      </c>
      <c r="Q396" s="21" t="s">
        <v>2276</v>
      </c>
      <c r="R396" s="21" t="s">
        <v>2276</v>
      </c>
      <c r="S396" s="21" t="s">
        <v>2276</v>
      </c>
      <c r="T396" s="3"/>
    </row>
    <row r="397" spans="1:20" ht="52" customHeight="1">
      <c r="A397" s="11" t="s">
        <v>1142</v>
      </c>
      <c r="B397" s="3" t="s">
        <v>2276</v>
      </c>
      <c r="C397" s="3" t="s">
        <v>395</v>
      </c>
      <c r="D397" s="3" t="s">
        <v>130</v>
      </c>
      <c r="E397" s="19" t="s">
        <v>2649</v>
      </c>
      <c r="F397" s="4" t="s">
        <v>397</v>
      </c>
      <c r="G397" s="4" t="s">
        <v>2651</v>
      </c>
      <c r="H397" s="21" t="s">
        <v>2276</v>
      </c>
      <c r="I397" s="21" t="s">
        <v>2276</v>
      </c>
      <c r="J397" s="21" t="s">
        <v>2276</v>
      </c>
      <c r="K397" s="21" t="s">
        <v>534</v>
      </c>
      <c r="L397" s="21" t="s">
        <v>2276</v>
      </c>
      <c r="M397" s="21" t="s">
        <v>2276</v>
      </c>
      <c r="N397" s="21" t="s">
        <v>2276</v>
      </c>
      <c r="O397" s="21" t="s">
        <v>2276</v>
      </c>
      <c r="P397" s="21" t="s">
        <v>2276</v>
      </c>
      <c r="Q397" s="21" t="s">
        <v>2276</v>
      </c>
      <c r="R397" s="21" t="s">
        <v>2276</v>
      </c>
      <c r="S397" s="21" t="s">
        <v>2276</v>
      </c>
      <c r="T397" s="3"/>
    </row>
    <row r="398" spans="1:20" ht="53.5" customHeight="1">
      <c r="A398" s="11" t="s">
        <v>1155</v>
      </c>
      <c r="B398" s="3" t="s">
        <v>2276</v>
      </c>
      <c r="C398" s="3" t="s">
        <v>395</v>
      </c>
      <c r="D398" s="3" t="s">
        <v>130</v>
      </c>
      <c r="E398" s="19" t="s">
        <v>2649</v>
      </c>
      <c r="F398" s="4" t="s">
        <v>1084</v>
      </c>
      <c r="G398" s="4" t="s">
        <v>2276</v>
      </c>
      <c r="H398" s="21" t="s">
        <v>2276</v>
      </c>
      <c r="I398" s="21" t="s">
        <v>2276</v>
      </c>
      <c r="J398" s="21" t="s">
        <v>2276</v>
      </c>
      <c r="K398" s="21" t="s">
        <v>534</v>
      </c>
      <c r="L398" s="21" t="s">
        <v>2276</v>
      </c>
      <c r="M398" s="21" t="s">
        <v>2276</v>
      </c>
      <c r="N398" s="21" t="s">
        <v>2276</v>
      </c>
      <c r="O398" s="21" t="s">
        <v>2276</v>
      </c>
      <c r="P398" s="21" t="s">
        <v>2276</v>
      </c>
      <c r="Q398" s="21" t="s">
        <v>2276</v>
      </c>
      <c r="R398" s="21" t="s">
        <v>2276</v>
      </c>
      <c r="S398" s="21" t="s">
        <v>2276</v>
      </c>
      <c r="T398" s="3"/>
    </row>
    <row r="399" spans="1:20" ht="53.5" customHeight="1">
      <c r="A399" s="11" t="s">
        <v>1159</v>
      </c>
      <c r="B399" s="3" t="s">
        <v>2276</v>
      </c>
      <c r="C399" s="3" t="s">
        <v>395</v>
      </c>
      <c r="D399" s="3" t="s">
        <v>130</v>
      </c>
      <c r="E399" s="19" t="s">
        <v>2649</v>
      </c>
      <c r="F399" s="4" t="s">
        <v>1084</v>
      </c>
      <c r="G399" s="4" t="s">
        <v>2276</v>
      </c>
      <c r="H399" s="21" t="s">
        <v>2276</v>
      </c>
      <c r="I399" s="21" t="s">
        <v>2276</v>
      </c>
      <c r="J399" s="21" t="s">
        <v>2276</v>
      </c>
      <c r="K399" s="21" t="s">
        <v>534</v>
      </c>
      <c r="L399" s="21" t="s">
        <v>2276</v>
      </c>
      <c r="M399" s="21" t="s">
        <v>2276</v>
      </c>
      <c r="N399" s="21" t="s">
        <v>2276</v>
      </c>
      <c r="O399" s="21" t="s">
        <v>2276</v>
      </c>
      <c r="P399" s="21" t="s">
        <v>2276</v>
      </c>
      <c r="Q399" s="21" t="s">
        <v>2276</v>
      </c>
      <c r="R399" s="21" t="s">
        <v>2276</v>
      </c>
      <c r="S399" s="21" t="s">
        <v>2276</v>
      </c>
      <c r="T399" s="3"/>
    </row>
    <row r="400" spans="1:20" ht="47" customHeight="1">
      <c r="A400" s="11" t="s">
        <v>1144</v>
      </c>
      <c r="B400" s="3" t="s">
        <v>2258</v>
      </c>
      <c r="C400" s="3" t="s">
        <v>12</v>
      </c>
      <c r="D400" s="3" t="s">
        <v>863</v>
      </c>
      <c r="E400" s="44" t="s">
        <v>2649</v>
      </c>
      <c r="F400" s="3" t="s">
        <v>116</v>
      </c>
      <c r="G400" s="3" t="s">
        <v>2276</v>
      </c>
      <c r="H400" s="21" t="s">
        <v>2276</v>
      </c>
      <c r="I400" s="21" t="s">
        <v>2276</v>
      </c>
      <c r="J400" s="21" t="s">
        <v>2276</v>
      </c>
      <c r="K400" s="21" t="s">
        <v>534</v>
      </c>
      <c r="L400" s="21" t="s">
        <v>2276</v>
      </c>
      <c r="M400" s="21" t="s">
        <v>2276</v>
      </c>
      <c r="N400" s="21" t="s">
        <v>2276</v>
      </c>
      <c r="O400" s="21" t="s">
        <v>2276</v>
      </c>
      <c r="P400" s="21" t="s">
        <v>2276</v>
      </c>
      <c r="Q400" s="21" t="s">
        <v>2276</v>
      </c>
      <c r="R400" s="21" t="s">
        <v>2276</v>
      </c>
      <c r="S400" s="21" t="s">
        <v>2276</v>
      </c>
      <c r="T400" s="4" t="s">
        <v>2296</v>
      </c>
    </row>
    <row r="401" spans="1:20" ht="47" customHeight="1">
      <c r="A401" s="23" t="s">
        <v>1145</v>
      </c>
      <c r="B401" s="3" t="s">
        <v>70</v>
      </c>
      <c r="C401" s="3" t="s">
        <v>12</v>
      </c>
      <c r="D401" s="3" t="s">
        <v>863</v>
      </c>
      <c r="E401" s="3" t="s">
        <v>2276</v>
      </c>
      <c r="F401" s="3" t="s">
        <v>2276</v>
      </c>
      <c r="G401" s="3" t="s">
        <v>2276</v>
      </c>
      <c r="H401" s="21" t="s">
        <v>2276</v>
      </c>
      <c r="I401" s="21" t="s">
        <v>2276</v>
      </c>
      <c r="J401" s="21" t="s">
        <v>2276</v>
      </c>
      <c r="K401" s="21" t="s">
        <v>534</v>
      </c>
      <c r="L401" s="21" t="s">
        <v>2276</v>
      </c>
      <c r="M401" s="21">
        <v>19</v>
      </c>
      <c r="N401" s="21" t="s">
        <v>2276</v>
      </c>
      <c r="O401" s="21" t="s">
        <v>2276</v>
      </c>
      <c r="P401" s="21" t="s">
        <v>2276</v>
      </c>
      <c r="Q401" s="21" t="s">
        <v>2276</v>
      </c>
      <c r="R401" s="21" t="s">
        <v>2276</v>
      </c>
      <c r="S401" s="21" t="s">
        <v>2276</v>
      </c>
      <c r="T401" s="3"/>
    </row>
    <row r="402" spans="1:20" ht="47" customHeight="1">
      <c r="A402" s="23" t="s">
        <v>1503</v>
      </c>
      <c r="B402" s="3" t="s">
        <v>70</v>
      </c>
      <c r="C402" s="3" t="s">
        <v>12</v>
      </c>
      <c r="D402" s="3" t="s">
        <v>863</v>
      </c>
      <c r="E402" s="3" t="s">
        <v>2276</v>
      </c>
      <c r="F402" s="3" t="s">
        <v>2276</v>
      </c>
      <c r="G402" s="3" t="s">
        <v>2276</v>
      </c>
      <c r="H402" s="21" t="s">
        <v>2276</v>
      </c>
      <c r="I402" s="21" t="s">
        <v>2276</v>
      </c>
      <c r="J402" s="21" t="s">
        <v>2276</v>
      </c>
      <c r="K402" s="21" t="s">
        <v>534</v>
      </c>
      <c r="L402" s="21" t="s">
        <v>2276</v>
      </c>
      <c r="M402" s="21">
        <v>19</v>
      </c>
      <c r="N402" s="21" t="s">
        <v>2276</v>
      </c>
      <c r="O402" s="21" t="s">
        <v>2276</v>
      </c>
      <c r="P402" s="21" t="s">
        <v>2276</v>
      </c>
      <c r="Q402" s="21" t="s">
        <v>2276</v>
      </c>
      <c r="R402" s="21" t="s">
        <v>2276</v>
      </c>
      <c r="S402" s="21" t="s">
        <v>2276</v>
      </c>
      <c r="T402" s="3"/>
    </row>
    <row r="403" spans="1:20" ht="47" customHeight="1">
      <c r="A403" s="23" t="s">
        <v>1504</v>
      </c>
      <c r="B403" s="3" t="s">
        <v>70</v>
      </c>
      <c r="C403" s="3" t="s">
        <v>12</v>
      </c>
      <c r="D403" s="3" t="s">
        <v>863</v>
      </c>
      <c r="E403" s="3" t="s">
        <v>2276</v>
      </c>
      <c r="F403" s="3" t="s">
        <v>2276</v>
      </c>
      <c r="G403" s="3" t="s">
        <v>2276</v>
      </c>
      <c r="H403" s="21" t="s">
        <v>2276</v>
      </c>
      <c r="I403" s="21" t="s">
        <v>2276</v>
      </c>
      <c r="J403" s="21" t="s">
        <v>2276</v>
      </c>
      <c r="K403" s="21" t="s">
        <v>534</v>
      </c>
      <c r="L403" s="21" t="s">
        <v>2276</v>
      </c>
      <c r="M403" s="21">
        <v>19</v>
      </c>
      <c r="N403" s="21" t="s">
        <v>2276</v>
      </c>
      <c r="O403" s="21" t="s">
        <v>2276</v>
      </c>
      <c r="P403" s="21" t="s">
        <v>2276</v>
      </c>
      <c r="Q403" s="21" t="s">
        <v>2276</v>
      </c>
      <c r="R403" s="21" t="s">
        <v>2276</v>
      </c>
      <c r="S403" s="21" t="s">
        <v>2276</v>
      </c>
      <c r="T403" s="3"/>
    </row>
    <row r="404" spans="1:20" ht="47" customHeight="1">
      <c r="A404" s="23" t="s">
        <v>1505</v>
      </c>
      <c r="B404" s="3" t="s">
        <v>70</v>
      </c>
      <c r="C404" s="3" t="s">
        <v>12</v>
      </c>
      <c r="D404" s="3" t="s">
        <v>863</v>
      </c>
      <c r="E404" s="3" t="s">
        <v>2276</v>
      </c>
      <c r="F404" s="3" t="s">
        <v>2276</v>
      </c>
      <c r="G404" s="3" t="s">
        <v>2276</v>
      </c>
      <c r="H404" s="21" t="s">
        <v>2276</v>
      </c>
      <c r="I404" s="21" t="s">
        <v>2276</v>
      </c>
      <c r="J404" s="21" t="s">
        <v>2276</v>
      </c>
      <c r="K404" s="21" t="s">
        <v>534</v>
      </c>
      <c r="L404" s="21" t="s">
        <v>2276</v>
      </c>
      <c r="M404" s="21">
        <v>19</v>
      </c>
      <c r="N404" s="21" t="s">
        <v>2276</v>
      </c>
      <c r="O404" s="21" t="s">
        <v>2276</v>
      </c>
      <c r="P404" s="21" t="s">
        <v>2276</v>
      </c>
      <c r="Q404" s="21" t="s">
        <v>2276</v>
      </c>
      <c r="R404" s="21" t="s">
        <v>2276</v>
      </c>
      <c r="S404" s="21" t="s">
        <v>2276</v>
      </c>
      <c r="T404" s="3"/>
    </row>
    <row r="405" spans="1:20" ht="47" customHeight="1">
      <c r="A405" s="23" t="s">
        <v>1506</v>
      </c>
      <c r="B405" s="3" t="s">
        <v>70</v>
      </c>
      <c r="C405" s="3" t="s">
        <v>12</v>
      </c>
      <c r="D405" s="3" t="s">
        <v>863</v>
      </c>
      <c r="E405" s="3" t="s">
        <v>2276</v>
      </c>
      <c r="F405" s="3" t="s">
        <v>2276</v>
      </c>
      <c r="G405" s="3" t="s">
        <v>2276</v>
      </c>
      <c r="H405" s="21" t="s">
        <v>2276</v>
      </c>
      <c r="I405" s="21" t="s">
        <v>2276</v>
      </c>
      <c r="J405" s="21" t="s">
        <v>2276</v>
      </c>
      <c r="K405" s="21" t="s">
        <v>534</v>
      </c>
      <c r="L405" s="21" t="s">
        <v>2276</v>
      </c>
      <c r="M405" s="21">
        <v>28</v>
      </c>
      <c r="N405" s="21" t="s">
        <v>2276</v>
      </c>
      <c r="O405" s="21" t="s">
        <v>2276</v>
      </c>
      <c r="P405" s="21" t="s">
        <v>2276</v>
      </c>
      <c r="Q405" s="21" t="s">
        <v>2276</v>
      </c>
      <c r="R405" s="21" t="s">
        <v>2276</v>
      </c>
      <c r="S405" s="21" t="s">
        <v>2276</v>
      </c>
      <c r="T405" s="3"/>
    </row>
    <row r="406" spans="1:20" ht="47" customHeight="1">
      <c r="A406" s="23" t="s">
        <v>1507</v>
      </c>
      <c r="B406" s="3" t="s">
        <v>70</v>
      </c>
      <c r="C406" s="3" t="s">
        <v>12</v>
      </c>
      <c r="D406" s="3" t="s">
        <v>863</v>
      </c>
      <c r="E406" s="3" t="s">
        <v>2276</v>
      </c>
      <c r="F406" s="3" t="s">
        <v>2276</v>
      </c>
      <c r="G406" s="3" t="s">
        <v>2276</v>
      </c>
      <c r="H406" s="21" t="s">
        <v>2276</v>
      </c>
      <c r="I406" s="21" t="s">
        <v>2276</v>
      </c>
      <c r="J406" s="21" t="s">
        <v>2276</v>
      </c>
      <c r="K406" s="21" t="s">
        <v>534</v>
      </c>
      <c r="L406" s="21" t="s">
        <v>2276</v>
      </c>
      <c r="M406" s="21">
        <v>28</v>
      </c>
      <c r="N406" s="21" t="s">
        <v>2276</v>
      </c>
      <c r="O406" s="21" t="s">
        <v>2276</v>
      </c>
      <c r="P406" s="21" t="s">
        <v>2276</v>
      </c>
      <c r="Q406" s="21" t="s">
        <v>2276</v>
      </c>
      <c r="R406" s="21" t="s">
        <v>2276</v>
      </c>
      <c r="S406" s="21" t="s">
        <v>2276</v>
      </c>
      <c r="T406" s="3"/>
    </row>
    <row r="407" spans="1:20" ht="47" customHeight="1">
      <c r="A407" s="23" t="s">
        <v>1508</v>
      </c>
      <c r="B407" s="3" t="s">
        <v>70</v>
      </c>
      <c r="C407" s="3" t="s">
        <v>12</v>
      </c>
      <c r="D407" s="3" t="s">
        <v>863</v>
      </c>
      <c r="E407" s="3" t="s">
        <v>2276</v>
      </c>
      <c r="F407" s="3" t="s">
        <v>2276</v>
      </c>
      <c r="G407" s="3" t="s">
        <v>2276</v>
      </c>
      <c r="H407" s="21" t="s">
        <v>2276</v>
      </c>
      <c r="I407" s="21" t="s">
        <v>2276</v>
      </c>
      <c r="J407" s="21" t="s">
        <v>2276</v>
      </c>
      <c r="K407" s="21" t="s">
        <v>534</v>
      </c>
      <c r="L407" s="21" t="s">
        <v>2276</v>
      </c>
      <c r="M407" s="21">
        <v>28</v>
      </c>
      <c r="N407" s="21" t="s">
        <v>2276</v>
      </c>
      <c r="O407" s="21" t="s">
        <v>2276</v>
      </c>
      <c r="P407" s="21" t="s">
        <v>2276</v>
      </c>
      <c r="Q407" s="21" t="s">
        <v>2276</v>
      </c>
      <c r="R407" s="21" t="s">
        <v>2276</v>
      </c>
      <c r="S407" s="21" t="s">
        <v>2276</v>
      </c>
      <c r="T407" s="3"/>
    </row>
    <row r="408" spans="1:20" ht="47" customHeight="1">
      <c r="A408" s="23" t="s">
        <v>1509</v>
      </c>
      <c r="B408" s="3" t="s">
        <v>70</v>
      </c>
      <c r="C408" s="3" t="s">
        <v>12</v>
      </c>
      <c r="D408" s="3" t="s">
        <v>863</v>
      </c>
      <c r="E408" s="3" t="s">
        <v>2276</v>
      </c>
      <c r="F408" s="3" t="s">
        <v>2276</v>
      </c>
      <c r="G408" s="3" t="s">
        <v>2276</v>
      </c>
      <c r="H408" s="21" t="s">
        <v>2276</v>
      </c>
      <c r="I408" s="21" t="s">
        <v>2276</v>
      </c>
      <c r="J408" s="21" t="s">
        <v>2276</v>
      </c>
      <c r="K408" s="21" t="s">
        <v>534</v>
      </c>
      <c r="L408" s="21" t="s">
        <v>2276</v>
      </c>
      <c r="M408" s="21">
        <v>28</v>
      </c>
      <c r="N408" s="21" t="s">
        <v>2276</v>
      </c>
      <c r="O408" s="21" t="s">
        <v>2276</v>
      </c>
      <c r="P408" s="21" t="s">
        <v>2276</v>
      </c>
      <c r="Q408" s="21" t="s">
        <v>2276</v>
      </c>
      <c r="R408" s="21" t="s">
        <v>2276</v>
      </c>
      <c r="S408" s="21" t="s">
        <v>2276</v>
      </c>
      <c r="T408" s="3"/>
    </row>
    <row r="409" spans="1:20" ht="47" customHeight="1">
      <c r="A409" s="23" t="s">
        <v>1510</v>
      </c>
      <c r="B409" s="3" t="s">
        <v>70</v>
      </c>
      <c r="C409" s="3" t="s">
        <v>12</v>
      </c>
      <c r="D409" s="3" t="s">
        <v>863</v>
      </c>
      <c r="E409" s="3" t="s">
        <v>2276</v>
      </c>
      <c r="F409" s="3" t="s">
        <v>2276</v>
      </c>
      <c r="G409" s="3" t="s">
        <v>2276</v>
      </c>
      <c r="H409" s="21" t="s">
        <v>2276</v>
      </c>
      <c r="I409" s="21" t="s">
        <v>2276</v>
      </c>
      <c r="J409" s="21" t="s">
        <v>2276</v>
      </c>
      <c r="K409" s="21" t="s">
        <v>534</v>
      </c>
      <c r="L409" s="21" t="s">
        <v>2276</v>
      </c>
      <c r="M409" s="21">
        <v>28</v>
      </c>
      <c r="N409" s="21" t="s">
        <v>2276</v>
      </c>
      <c r="O409" s="21" t="s">
        <v>2276</v>
      </c>
      <c r="P409" s="21" t="s">
        <v>2276</v>
      </c>
      <c r="Q409" s="21" t="s">
        <v>2276</v>
      </c>
      <c r="R409" s="21" t="s">
        <v>2276</v>
      </c>
      <c r="S409" s="21" t="s">
        <v>2276</v>
      </c>
      <c r="T409" s="3"/>
    </row>
    <row r="410" spans="1:20" ht="47" customHeight="1">
      <c r="A410" s="23" t="s">
        <v>1511</v>
      </c>
      <c r="B410" s="3" t="s">
        <v>70</v>
      </c>
      <c r="C410" s="3" t="s">
        <v>12</v>
      </c>
      <c r="D410" s="3" t="s">
        <v>863</v>
      </c>
      <c r="E410" s="3" t="s">
        <v>2276</v>
      </c>
      <c r="F410" s="3" t="s">
        <v>2276</v>
      </c>
      <c r="G410" s="3" t="s">
        <v>2276</v>
      </c>
      <c r="H410" s="21" t="s">
        <v>2276</v>
      </c>
      <c r="I410" s="21" t="s">
        <v>2276</v>
      </c>
      <c r="J410" s="21" t="s">
        <v>2276</v>
      </c>
      <c r="K410" s="21" t="s">
        <v>534</v>
      </c>
      <c r="L410" s="21" t="s">
        <v>2276</v>
      </c>
      <c r="M410" s="21">
        <v>40</v>
      </c>
      <c r="N410" s="21" t="s">
        <v>2276</v>
      </c>
      <c r="O410" s="21" t="s">
        <v>2276</v>
      </c>
      <c r="P410" s="21" t="s">
        <v>2276</v>
      </c>
      <c r="Q410" s="21" t="s">
        <v>2276</v>
      </c>
      <c r="R410" s="21" t="s">
        <v>2276</v>
      </c>
      <c r="S410" s="21" t="s">
        <v>2276</v>
      </c>
      <c r="T410" s="3"/>
    </row>
    <row r="411" spans="1:20" ht="47" customHeight="1">
      <c r="A411" s="23" t="s">
        <v>1512</v>
      </c>
      <c r="B411" s="3" t="s">
        <v>70</v>
      </c>
      <c r="C411" s="3" t="s">
        <v>12</v>
      </c>
      <c r="D411" s="3" t="s">
        <v>863</v>
      </c>
      <c r="E411" s="3" t="s">
        <v>2276</v>
      </c>
      <c r="F411" s="3" t="s">
        <v>2276</v>
      </c>
      <c r="G411" s="3" t="s">
        <v>2276</v>
      </c>
      <c r="H411" s="21" t="s">
        <v>2276</v>
      </c>
      <c r="I411" s="21" t="s">
        <v>2276</v>
      </c>
      <c r="J411" s="21" t="s">
        <v>2276</v>
      </c>
      <c r="K411" s="21" t="s">
        <v>534</v>
      </c>
      <c r="L411" s="21" t="s">
        <v>2276</v>
      </c>
      <c r="M411" s="21">
        <v>40</v>
      </c>
      <c r="N411" s="21" t="s">
        <v>2276</v>
      </c>
      <c r="O411" s="21" t="s">
        <v>2276</v>
      </c>
      <c r="P411" s="21" t="s">
        <v>2276</v>
      </c>
      <c r="Q411" s="21" t="s">
        <v>2276</v>
      </c>
      <c r="R411" s="21" t="s">
        <v>2276</v>
      </c>
      <c r="S411" s="21" t="s">
        <v>2276</v>
      </c>
      <c r="T411" s="3"/>
    </row>
    <row r="412" spans="1:20" ht="47" customHeight="1">
      <c r="A412" s="23" t="s">
        <v>1513</v>
      </c>
      <c r="B412" s="3" t="s">
        <v>70</v>
      </c>
      <c r="C412" s="3" t="s">
        <v>12</v>
      </c>
      <c r="D412" s="3" t="s">
        <v>863</v>
      </c>
      <c r="E412" s="3" t="s">
        <v>2276</v>
      </c>
      <c r="F412" s="3" t="s">
        <v>2276</v>
      </c>
      <c r="G412" s="3" t="s">
        <v>2276</v>
      </c>
      <c r="H412" s="21" t="s">
        <v>2276</v>
      </c>
      <c r="I412" s="21" t="s">
        <v>2276</v>
      </c>
      <c r="J412" s="21" t="s">
        <v>2276</v>
      </c>
      <c r="K412" s="21" t="s">
        <v>534</v>
      </c>
      <c r="L412" s="21" t="s">
        <v>2276</v>
      </c>
      <c r="M412" s="21">
        <v>40</v>
      </c>
      <c r="N412" s="21" t="s">
        <v>2276</v>
      </c>
      <c r="O412" s="21" t="s">
        <v>2276</v>
      </c>
      <c r="P412" s="21" t="s">
        <v>2276</v>
      </c>
      <c r="Q412" s="21" t="s">
        <v>2276</v>
      </c>
      <c r="R412" s="21" t="s">
        <v>2276</v>
      </c>
      <c r="S412" s="21" t="s">
        <v>2276</v>
      </c>
      <c r="T412" s="3"/>
    </row>
    <row r="413" spans="1:20" ht="47" customHeight="1">
      <c r="A413" s="23" t="s">
        <v>1514</v>
      </c>
      <c r="B413" s="3" t="s">
        <v>70</v>
      </c>
      <c r="C413" s="3" t="s">
        <v>12</v>
      </c>
      <c r="D413" s="3" t="s">
        <v>863</v>
      </c>
      <c r="E413" s="3" t="s">
        <v>2276</v>
      </c>
      <c r="F413" s="3" t="s">
        <v>2276</v>
      </c>
      <c r="G413" s="3" t="s">
        <v>2276</v>
      </c>
      <c r="H413" s="21" t="s">
        <v>2276</v>
      </c>
      <c r="I413" s="21" t="s">
        <v>2276</v>
      </c>
      <c r="J413" s="21" t="s">
        <v>2276</v>
      </c>
      <c r="K413" s="21" t="s">
        <v>534</v>
      </c>
      <c r="L413" s="21" t="s">
        <v>2276</v>
      </c>
      <c r="M413" s="21">
        <v>40</v>
      </c>
      <c r="N413" s="21" t="s">
        <v>2276</v>
      </c>
      <c r="O413" s="21" t="s">
        <v>2276</v>
      </c>
      <c r="P413" s="21" t="s">
        <v>2276</v>
      </c>
      <c r="Q413" s="21" t="s">
        <v>2276</v>
      </c>
      <c r="R413" s="21" t="s">
        <v>2276</v>
      </c>
      <c r="S413" s="21" t="s">
        <v>2276</v>
      </c>
      <c r="T413" s="3"/>
    </row>
    <row r="414" spans="1:20" ht="47" customHeight="1">
      <c r="A414" s="23" t="s">
        <v>1515</v>
      </c>
      <c r="B414" s="3" t="s">
        <v>70</v>
      </c>
      <c r="C414" s="3" t="s">
        <v>12</v>
      </c>
      <c r="D414" s="3" t="s">
        <v>863</v>
      </c>
      <c r="E414" s="3" t="s">
        <v>2276</v>
      </c>
      <c r="F414" s="3" t="s">
        <v>2276</v>
      </c>
      <c r="G414" s="3" t="s">
        <v>2276</v>
      </c>
      <c r="H414" s="21" t="s">
        <v>2276</v>
      </c>
      <c r="I414" s="21" t="s">
        <v>2276</v>
      </c>
      <c r="J414" s="21" t="s">
        <v>2276</v>
      </c>
      <c r="K414" s="21" t="s">
        <v>534</v>
      </c>
      <c r="L414" s="21" t="s">
        <v>2276</v>
      </c>
      <c r="M414" s="21">
        <v>40</v>
      </c>
      <c r="N414" s="21" t="s">
        <v>2276</v>
      </c>
      <c r="O414" s="21" t="s">
        <v>2276</v>
      </c>
      <c r="P414" s="21" t="s">
        <v>2276</v>
      </c>
      <c r="Q414" s="21" t="s">
        <v>2276</v>
      </c>
      <c r="R414" s="21" t="s">
        <v>2276</v>
      </c>
      <c r="S414" s="21" t="s">
        <v>2276</v>
      </c>
      <c r="T414" s="3"/>
    </row>
    <row r="415" spans="1:20" ht="47" customHeight="1">
      <c r="A415" s="23" t="s">
        <v>1516</v>
      </c>
      <c r="B415" s="3" t="s">
        <v>70</v>
      </c>
      <c r="C415" s="3" t="s">
        <v>12</v>
      </c>
      <c r="D415" s="3" t="s">
        <v>863</v>
      </c>
      <c r="E415" s="3" t="s">
        <v>2276</v>
      </c>
      <c r="F415" s="3" t="s">
        <v>2276</v>
      </c>
      <c r="G415" s="3" t="s">
        <v>2276</v>
      </c>
      <c r="H415" s="21" t="s">
        <v>2276</v>
      </c>
      <c r="I415" s="21" t="s">
        <v>2276</v>
      </c>
      <c r="J415" s="21" t="s">
        <v>2276</v>
      </c>
      <c r="K415" s="21" t="s">
        <v>534</v>
      </c>
      <c r="L415" s="21" t="s">
        <v>2276</v>
      </c>
      <c r="M415" s="21">
        <v>28</v>
      </c>
      <c r="N415" s="21" t="s">
        <v>2276</v>
      </c>
      <c r="O415" s="21" t="s">
        <v>2276</v>
      </c>
      <c r="P415" s="21" t="s">
        <v>2276</v>
      </c>
      <c r="Q415" s="21" t="s">
        <v>2276</v>
      </c>
      <c r="R415" s="21" t="s">
        <v>2276</v>
      </c>
      <c r="S415" s="21" t="s">
        <v>2276</v>
      </c>
      <c r="T415" s="3"/>
    </row>
    <row r="416" spans="1:20" ht="47" customHeight="1">
      <c r="A416" s="23" t="s">
        <v>1517</v>
      </c>
      <c r="B416" s="3" t="s">
        <v>70</v>
      </c>
      <c r="C416" s="3" t="s">
        <v>12</v>
      </c>
      <c r="D416" s="3" t="s">
        <v>863</v>
      </c>
      <c r="E416" s="3" t="s">
        <v>2276</v>
      </c>
      <c r="F416" s="3" t="s">
        <v>2276</v>
      </c>
      <c r="G416" s="3" t="s">
        <v>2276</v>
      </c>
      <c r="H416" s="21" t="s">
        <v>2276</v>
      </c>
      <c r="I416" s="21" t="s">
        <v>2276</v>
      </c>
      <c r="J416" s="21" t="s">
        <v>2276</v>
      </c>
      <c r="K416" s="21" t="s">
        <v>534</v>
      </c>
      <c r="L416" s="21" t="s">
        <v>2276</v>
      </c>
      <c r="M416" s="21">
        <v>40</v>
      </c>
      <c r="N416" s="21" t="s">
        <v>2276</v>
      </c>
      <c r="O416" s="21" t="s">
        <v>2276</v>
      </c>
      <c r="P416" s="21" t="s">
        <v>2276</v>
      </c>
      <c r="Q416" s="21" t="s">
        <v>2276</v>
      </c>
      <c r="R416" s="21" t="s">
        <v>2276</v>
      </c>
      <c r="S416" s="21" t="s">
        <v>2276</v>
      </c>
      <c r="T416" s="3"/>
    </row>
    <row r="417" spans="1:20" ht="47" customHeight="1">
      <c r="A417" s="23" t="s">
        <v>1518</v>
      </c>
      <c r="B417" s="3" t="s">
        <v>70</v>
      </c>
      <c r="C417" s="3" t="s">
        <v>12</v>
      </c>
      <c r="D417" s="3" t="s">
        <v>863</v>
      </c>
      <c r="E417" s="3" t="s">
        <v>2276</v>
      </c>
      <c r="F417" s="3" t="s">
        <v>2276</v>
      </c>
      <c r="G417" s="3" t="s">
        <v>2276</v>
      </c>
      <c r="H417" s="21" t="s">
        <v>2276</v>
      </c>
      <c r="I417" s="21" t="s">
        <v>2276</v>
      </c>
      <c r="J417" s="21" t="s">
        <v>2276</v>
      </c>
      <c r="K417" s="21" t="s">
        <v>534</v>
      </c>
      <c r="L417" s="21" t="s">
        <v>2276</v>
      </c>
      <c r="M417" s="21">
        <v>40</v>
      </c>
      <c r="N417" s="21" t="s">
        <v>2276</v>
      </c>
      <c r="O417" s="21" t="s">
        <v>2276</v>
      </c>
      <c r="P417" s="21" t="s">
        <v>2276</v>
      </c>
      <c r="Q417" s="21" t="s">
        <v>2276</v>
      </c>
      <c r="R417" s="21" t="s">
        <v>2276</v>
      </c>
      <c r="S417" s="21" t="s">
        <v>2276</v>
      </c>
      <c r="T417" s="3"/>
    </row>
    <row r="418" spans="1:20" ht="47" customHeight="1">
      <c r="A418" s="23" t="s">
        <v>1519</v>
      </c>
      <c r="B418" s="3" t="s">
        <v>70</v>
      </c>
      <c r="C418" s="3" t="s">
        <v>12</v>
      </c>
      <c r="D418" s="3" t="s">
        <v>863</v>
      </c>
      <c r="E418" s="3" t="s">
        <v>2276</v>
      </c>
      <c r="F418" s="3" t="s">
        <v>2276</v>
      </c>
      <c r="G418" s="3" t="s">
        <v>2276</v>
      </c>
      <c r="H418" s="21" t="s">
        <v>2276</v>
      </c>
      <c r="I418" s="21" t="s">
        <v>2276</v>
      </c>
      <c r="J418" s="21" t="s">
        <v>2276</v>
      </c>
      <c r="K418" s="21" t="s">
        <v>534</v>
      </c>
      <c r="L418" s="21" t="s">
        <v>2276</v>
      </c>
      <c r="M418" s="21">
        <v>28</v>
      </c>
      <c r="N418" s="21" t="s">
        <v>2276</v>
      </c>
      <c r="O418" s="21" t="s">
        <v>2276</v>
      </c>
      <c r="P418" s="21" t="s">
        <v>2276</v>
      </c>
      <c r="Q418" s="21" t="s">
        <v>2276</v>
      </c>
      <c r="R418" s="21" t="s">
        <v>2276</v>
      </c>
      <c r="S418" s="21" t="s">
        <v>2276</v>
      </c>
      <c r="T418" s="3"/>
    </row>
    <row r="419" spans="1:20" ht="47" customHeight="1">
      <c r="A419" s="23" t="s">
        <v>1520</v>
      </c>
      <c r="B419" s="3" t="s">
        <v>70</v>
      </c>
      <c r="C419" s="3" t="s">
        <v>12</v>
      </c>
      <c r="D419" s="3" t="s">
        <v>863</v>
      </c>
      <c r="E419" s="3" t="s">
        <v>2276</v>
      </c>
      <c r="F419" s="3" t="s">
        <v>2276</v>
      </c>
      <c r="G419" s="3" t="s">
        <v>2276</v>
      </c>
      <c r="H419" s="21" t="s">
        <v>2276</v>
      </c>
      <c r="I419" s="21" t="s">
        <v>2276</v>
      </c>
      <c r="J419" s="21" t="s">
        <v>2276</v>
      </c>
      <c r="K419" s="21" t="s">
        <v>534</v>
      </c>
      <c r="L419" s="21" t="s">
        <v>2276</v>
      </c>
      <c r="M419" s="21">
        <v>40</v>
      </c>
      <c r="N419" s="21" t="s">
        <v>2276</v>
      </c>
      <c r="O419" s="21" t="s">
        <v>2276</v>
      </c>
      <c r="P419" s="21" t="s">
        <v>2276</v>
      </c>
      <c r="Q419" s="21" t="s">
        <v>2276</v>
      </c>
      <c r="R419" s="21" t="s">
        <v>2276</v>
      </c>
      <c r="S419" s="21" t="s">
        <v>2276</v>
      </c>
      <c r="T419" s="3"/>
    </row>
    <row r="420" spans="1:20" ht="47" customHeight="1">
      <c r="A420" s="23" t="s">
        <v>1521</v>
      </c>
      <c r="B420" s="3" t="s">
        <v>70</v>
      </c>
      <c r="C420" s="3" t="s">
        <v>12</v>
      </c>
      <c r="D420" s="3" t="s">
        <v>863</v>
      </c>
      <c r="E420" s="3" t="s">
        <v>2276</v>
      </c>
      <c r="F420" s="3" t="s">
        <v>2276</v>
      </c>
      <c r="G420" s="3" t="s">
        <v>2276</v>
      </c>
      <c r="H420" s="21" t="s">
        <v>2276</v>
      </c>
      <c r="I420" s="21" t="s">
        <v>2276</v>
      </c>
      <c r="J420" s="21" t="s">
        <v>2276</v>
      </c>
      <c r="K420" s="21" t="s">
        <v>534</v>
      </c>
      <c r="L420" s="21" t="s">
        <v>2276</v>
      </c>
      <c r="M420" s="21">
        <v>40</v>
      </c>
      <c r="N420" s="21" t="s">
        <v>2276</v>
      </c>
      <c r="O420" s="21" t="s">
        <v>2276</v>
      </c>
      <c r="P420" s="21" t="s">
        <v>2276</v>
      </c>
      <c r="Q420" s="21" t="s">
        <v>2276</v>
      </c>
      <c r="R420" s="21" t="s">
        <v>2276</v>
      </c>
      <c r="S420" s="21" t="s">
        <v>2276</v>
      </c>
      <c r="T420" s="3"/>
    </row>
    <row r="421" spans="1:20" ht="47" customHeight="1">
      <c r="A421" s="23" t="s">
        <v>1522</v>
      </c>
      <c r="B421" s="3" t="s">
        <v>70</v>
      </c>
      <c r="C421" s="3" t="s">
        <v>12</v>
      </c>
      <c r="D421" s="3" t="s">
        <v>863</v>
      </c>
      <c r="E421" s="3" t="s">
        <v>2276</v>
      </c>
      <c r="F421" s="3" t="s">
        <v>2276</v>
      </c>
      <c r="G421" s="3" t="s">
        <v>2276</v>
      </c>
      <c r="H421" s="21" t="s">
        <v>2276</v>
      </c>
      <c r="I421" s="21" t="s">
        <v>2276</v>
      </c>
      <c r="J421" s="21" t="s">
        <v>2276</v>
      </c>
      <c r="K421" s="21" t="s">
        <v>534</v>
      </c>
      <c r="L421" s="21" t="s">
        <v>2276</v>
      </c>
      <c r="M421" s="21">
        <v>40</v>
      </c>
      <c r="N421" s="21" t="s">
        <v>2276</v>
      </c>
      <c r="O421" s="21" t="s">
        <v>2276</v>
      </c>
      <c r="P421" s="21" t="s">
        <v>2276</v>
      </c>
      <c r="Q421" s="21" t="s">
        <v>2276</v>
      </c>
      <c r="R421" s="21" t="s">
        <v>2276</v>
      </c>
      <c r="S421" s="21" t="s">
        <v>2276</v>
      </c>
      <c r="T421" s="3"/>
    </row>
    <row r="422" spans="1:20" ht="47" customHeight="1">
      <c r="A422" s="23" t="s">
        <v>1523</v>
      </c>
      <c r="B422" s="3" t="s">
        <v>70</v>
      </c>
      <c r="C422" s="3" t="s">
        <v>12</v>
      </c>
      <c r="D422" s="3" t="s">
        <v>863</v>
      </c>
      <c r="E422" s="3" t="s">
        <v>2276</v>
      </c>
      <c r="F422" s="3" t="s">
        <v>2276</v>
      </c>
      <c r="G422" s="3" t="s">
        <v>2276</v>
      </c>
      <c r="H422" s="21" t="s">
        <v>2276</v>
      </c>
      <c r="I422" s="21" t="s">
        <v>2276</v>
      </c>
      <c r="J422" s="21" t="s">
        <v>2276</v>
      </c>
      <c r="K422" s="21" t="s">
        <v>534</v>
      </c>
      <c r="L422" s="21" t="s">
        <v>2276</v>
      </c>
      <c r="M422" s="21">
        <v>40</v>
      </c>
      <c r="N422" s="21" t="s">
        <v>2276</v>
      </c>
      <c r="O422" s="21" t="s">
        <v>2276</v>
      </c>
      <c r="P422" s="21" t="s">
        <v>2276</v>
      </c>
      <c r="Q422" s="21" t="s">
        <v>2276</v>
      </c>
      <c r="R422" s="21" t="s">
        <v>2276</v>
      </c>
      <c r="S422" s="21" t="s">
        <v>2276</v>
      </c>
      <c r="T422" s="3"/>
    </row>
    <row r="423" spans="1:20" ht="47" customHeight="1">
      <c r="A423" s="23" t="s">
        <v>1524</v>
      </c>
      <c r="B423" s="3" t="s">
        <v>70</v>
      </c>
      <c r="C423" s="3" t="s">
        <v>12</v>
      </c>
      <c r="D423" s="3" t="s">
        <v>863</v>
      </c>
      <c r="E423" s="3" t="s">
        <v>2276</v>
      </c>
      <c r="F423" s="3" t="s">
        <v>2276</v>
      </c>
      <c r="G423" s="3" t="s">
        <v>2276</v>
      </c>
      <c r="H423" s="21" t="s">
        <v>2276</v>
      </c>
      <c r="I423" s="21" t="s">
        <v>2276</v>
      </c>
      <c r="J423" s="21" t="s">
        <v>2276</v>
      </c>
      <c r="K423" s="21" t="s">
        <v>534</v>
      </c>
      <c r="L423" s="21" t="s">
        <v>2276</v>
      </c>
      <c r="M423" s="21">
        <v>40</v>
      </c>
      <c r="N423" s="21" t="s">
        <v>2276</v>
      </c>
      <c r="O423" s="21" t="s">
        <v>2276</v>
      </c>
      <c r="P423" s="21" t="s">
        <v>2276</v>
      </c>
      <c r="Q423" s="21" t="s">
        <v>2276</v>
      </c>
      <c r="R423" s="21" t="s">
        <v>2276</v>
      </c>
      <c r="S423" s="21" t="s">
        <v>2276</v>
      </c>
      <c r="T423" s="3"/>
    </row>
    <row r="424" spans="1:20" ht="47" customHeight="1">
      <c r="A424" s="23" t="s">
        <v>1525</v>
      </c>
      <c r="B424" s="3" t="s">
        <v>70</v>
      </c>
      <c r="C424" s="3" t="s">
        <v>12</v>
      </c>
      <c r="D424" s="3" t="s">
        <v>863</v>
      </c>
      <c r="E424" s="3" t="s">
        <v>2276</v>
      </c>
      <c r="F424" s="3" t="s">
        <v>2276</v>
      </c>
      <c r="G424" s="3" t="s">
        <v>2276</v>
      </c>
      <c r="H424" s="21" t="s">
        <v>2276</v>
      </c>
      <c r="I424" s="21" t="s">
        <v>2276</v>
      </c>
      <c r="J424" s="21" t="s">
        <v>2276</v>
      </c>
      <c r="K424" s="21" t="s">
        <v>534</v>
      </c>
      <c r="L424" s="21" t="s">
        <v>2276</v>
      </c>
      <c r="M424" s="21">
        <v>40</v>
      </c>
      <c r="N424" s="21" t="s">
        <v>2276</v>
      </c>
      <c r="O424" s="21" t="s">
        <v>2276</v>
      </c>
      <c r="P424" s="21" t="s">
        <v>2276</v>
      </c>
      <c r="Q424" s="21" t="s">
        <v>2276</v>
      </c>
      <c r="R424" s="21" t="s">
        <v>2276</v>
      </c>
      <c r="S424" s="21" t="s">
        <v>2276</v>
      </c>
      <c r="T424" s="3"/>
    </row>
    <row r="425" spans="1:20" ht="47" customHeight="1">
      <c r="A425" s="23" t="s">
        <v>1526</v>
      </c>
      <c r="B425" s="3" t="s">
        <v>70</v>
      </c>
      <c r="C425" s="3" t="s">
        <v>12</v>
      </c>
      <c r="D425" s="3" t="s">
        <v>863</v>
      </c>
      <c r="E425" s="3" t="s">
        <v>2276</v>
      </c>
      <c r="F425" s="3" t="s">
        <v>2276</v>
      </c>
      <c r="G425" s="3" t="s">
        <v>2276</v>
      </c>
      <c r="H425" s="21" t="s">
        <v>2276</v>
      </c>
      <c r="I425" s="21" t="s">
        <v>2276</v>
      </c>
      <c r="J425" s="21" t="s">
        <v>2276</v>
      </c>
      <c r="K425" s="21" t="s">
        <v>534</v>
      </c>
      <c r="L425" s="21" t="s">
        <v>2276</v>
      </c>
      <c r="M425" s="21">
        <v>40</v>
      </c>
      <c r="N425" s="21" t="s">
        <v>2276</v>
      </c>
      <c r="O425" s="21" t="s">
        <v>2276</v>
      </c>
      <c r="P425" s="21" t="s">
        <v>2276</v>
      </c>
      <c r="Q425" s="21" t="s">
        <v>2276</v>
      </c>
      <c r="R425" s="21" t="s">
        <v>2276</v>
      </c>
      <c r="S425" s="21" t="s">
        <v>2276</v>
      </c>
      <c r="T425" s="3"/>
    </row>
    <row r="426" spans="1:20" ht="47" customHeight="1">
      <c r="A426" s="23" t="s">
        <v>1527</v>
      </c>
      <c r="B426" s="3" t="s">
        <v>70</v>
      </c>
      <c r="C426" s="3" t="s">
        <v>12</v>
      </c>
      <c r="D426" s="3" t="s">
        <v>863</v>
      </c>
      <c r="E426" s="3" t="s">
        <v>2276</v>
      </c>
      <c r="F426" s="3" t="s">
        <v>2276</v>
      </c>
      <c r="G426" s="3" t="s">
        <v>2276</v>
      </c>
      <c r="H426" s="21" t="s">
        <v>2276</v>
      </c>
      <c r="I426" s="21" t="s">
        <v>2276</v>
      </c>
      <c r="J426" s="21" t="s">
        <v>2276</v>
      </c>
      <c r="K426" s="21" t="s">
        <v>534</v>
      </c>
      <c r="L426" s="21" t="s">
        <v>2276</v>
      </c>
      <c r="M426" s="21">
        <v>28</v>
      </c>
      <c r="N426" s="21" t="s">
        <v>2276</v>
      </c>
      <c r="O426" s="21" t="s">
        <v>2276</v>
      </c>
      <c r="P426" s="21" t="s">
        <v>2276</v>
      </c>
      <c r="Q426" s="21" t="s">
        <v>2276</v>
      </c>
      <c r="R426" s="21" t="s">
        <v>2276</v>
      </c>
      <c r="S426" s="21" t="s">
        <v>2276</v>
      </c>
      <c r="T426" s="3"/>
    </row>
    <row r="427" spans="1:20" ht="47" customHeight="1">
      <c r="A427" s="23" t="s">
        <v>1528</v>
      </c>
      <c r="B427" s="3" t="s">
        <v>70</v>
      </c>
      <c r="C427" s="3" t="s">
        <v>12</v>
      </c>
      <c r="D427" s="3" t="s">
        <v>863</v>
      </c>
      <c r="E427" s="3" t="s">
        <v>2276</v>
      </c>
      <c r="F427" s="3" t="s">
        <v>2276</v>
      </c>
      <c r="G427" s="3" t="s">
        <v>2276</v>
      </c>
      <c r="H427" s="21" t="s">
        <v>2276</v>
      </c>
      <c r="I427" s="21" t="s">
        <v>2276</v>
      </c>
      <c r="J427" s="21" t="s">
        <v>2276</v>
      </c>
      <c r="K427" s="21" t="s">
        <v>534</v>
      </c>
      <c r="L427" s="21" t="s">
        <v>2276</v>
      </c>
      <c r="M427" s="21">
        <v>28</v>
      </c>
      <c r="N427" s="21" t="s">
        <v>2276</v>
      </c>
      <c r="O427" s="21" t="s">
        <v>2276</v>
      </c>
      <c r="P427" s="21" t="s">
        <v>2276</v>
      </c>
      <c r="Q427" s="21" t="s">
        <v>2276</v>
      </c>
      <c r="R427" s="21" t="s">
        <v>2276</v>
      </c>
      <c r="S427" s="21" t="s">
        <v>2276</v>
      </c>
      <c r="T427" s="3"/>
    </row>
    <row r="428" spans="1:20" ht="47" customHeight="1">
      <c r="A428" s="23" t="s">
        <v>1529</v>
      </c>
      <c r="B428" s="3" t="s">
        <v>70</v>
      </c>
      <c r="C428" s="3" t="s">
        <v>12</v>
      </c>
      <c r="D428" s="3" t="s">
        <v>863</v>
      </c>
      <c r="E428" s="3" t="s">
        <v>2276</v>
      </c>
      <c r="F428" s="3" t="s">
        <v>2276</v>
      </c>
      <c r="G428" s="3" t="s">
        <v>2276</v>
      </c>
      <c r="H428" s="21" t="s">
        <v>2276</v>
      </c>
      <c r="I428" s="21" t="s">
        <v>2276</v>
      </c>
      <c r="J428" s="21" t="s">
        <v>2276</v>
      </c>
      <c r="K428" s="21" t="s">
        <v>534</v>
      </c>
      <c r="L428" s="21" t="s">
        <v>2276</v>
      </c>
      <c r="M428" s="21">
        <v>28</v>
      </c>
      <c r="N428" s="21" t="s">
        <v>2276</v>
      </c>
      <c r="O428" s="21" t="s">
        <v>2276</v>
      </c>
      <c r="P428" s="21" t="s">
        <v>2276</v>
      </c>
      <c r="Q428" s="21" t="s">
        <v>2276</v>
      </c>
      <c r="R428" s="21" t="s">
        <v>2276</v>
      </c>
      <c r="S428" s="21" t="s">
        <v>2276</v>
      </c>
      <c r="T428" s="3"/>
    </row>
    <row r="429" spans="1:20" ht="47" customHeight="1">
      <c r="A429" s="23" t="s">
        <v>1530</v>
      </c>
      <c r="B429" s="3" t="s">
        <v>70</v>
      </c>
      <c r="C429" s="3" t="s">
        <v>12</v>
      </c>
      <c r="D429" s="3" t="s">
        <v>863</v>
      </c>
      <c r="E429" s="3" t="s">
        <v>2276</v>
      </c>
      <c r="F429" s="3" t="s">
        <v>2276</v>
      </c>
      <c r="G429" s="3" t="s">
        <v>2276</v>
      </c>
      <c r="H429" s="21" t="s">
        <v>2276</v>
      </c>
      <c r="I429" s="21" t="s">
        <v>2276</v>
      </c>
      <c r="J429" s="21" t="s">
        <v>2276</v>
      </c>
      <c r="K429" s="21" t="s">
        <v>534</v>
      </c>
      <c r="L429" s="21" t="s">
        <v>2276</v>
      </c>
      <c r="M429" s="21">
        <v>19</v>
      </c>
      <c r="N429" s="21" t="s">
        <v>2276</v>
      </c>
      <c r="O429" s="21" t="s">
        <v>2276</v>
      </c>
      <c r="P429" s="21" t="s">
        <v>2276</v>
      </c>
      <c r="Q429" s="21" t="s">
        <v>2276</v>
      </c>
      <c r="R429" s="21" t="s">
        <v>2276</v>
      </c>
      <c r="S429" s="21" t="s">
        <v>2276</v>
      </c>
      <c r="T429" s="3"/>
    </row>
    <row r="430" spans="1:20" ht="47" customHeight="1">
      <c r="A430" s="23" t="s">
        <v>1531</v>
      </c>
      <c r="B430" s="3" t="s">
        <v>70</v>
      </c>
      <c r="C430" s="3" t="s">
        <v>12</v>
      </c>
      <c r="D430" s="3" t="s">
        <v>863</v>
      </c>
      <c r="E430" s="3" t="s">
        <v>2276</v>
      </c>
      <c r="F430" s="3" t="s">
        <v>2276</v>
      </c>
      <c r="G430" s="3" t="s">
        <v>2276</v>
      </c>
      <c r="H430" s="21" t="s">
        <v>2276</v>
      </c>
      <c r="I430" s="21" t="s">
        <v>2276</v>
      </c>
      <c r="J430" s="21" t="s">
        <v>2276</v>
      </c>
      <c r="K430" s="21" t="s">
        <v>534</v>
      </c>
      <c r="L430" s="21" t="s">
        <v>2276</v>
      </c>
      <c r="M430" s="21">
        <v>19</v>
      </c>
      <c r="N430" s="21" t="s">
        <v>2276</v>
      </c>
      <c r="O430" s="21" t="s">
        <v>2276</v>
      </c>
      <c r="P430" s="21" t="s">
        <v>2276</v>
      </c>
      <c r="Q430" s="21" t="s">
        <v>2276</v>
      </c>
      <c r="R430" s="21" t="s">
        <v>2276</v>
      </c>
      <c r="S430" s="21" t="s">
        <v>2276</v>
      </c>
      <c r="T430" s="3"/>
    </row>
    <row r="431" spans="1:20" ht="47" customHeight="1">
      <c r="A431" s="23" t="s">
        <v>1532</v>
      </c>
      <c r="B431" s="3" t="s">
        <v>70</v>
      </c>
      <c r="C431" s="3" t="s">
        <v>12</v>
      </c>
      <c r="D431" s="3" t="s">
        <v>863</v>
      </c>
      <c r="E431" s="3" t="s">
        <v>2276</v>
      </c>
      <c r="F431" s="3" t="s">
        <v>2276</v>
      </c>
      <c r="G431" s="3" t="s">
        <v>2276</v>
      </c>
      <c r="H431" s="21" t="s">
        <v>2276</v>
      </c>
      <c r="I431" s="21" t="s">
        <v>2276</v>
      </c>
      <c r="J431" s="21" t="s">
        <v>2276</v>
      </c>
      <c r="K431" s="21" t="s">
        <v>534</v>
      </c>
      <c r="L431" s="21" t="s">
        <v>2276</v>
      </c>
      <c r="M431" s="21">
        <v>28</v>
      </c>
      <c r="N431" s="21" t="s">
        <v>2276</v>
      </c>
      <c r="O431" s="21" t="s">
        <v>2276</v>
      </c>
      <c r="P431" s="21" t="s">
        <v>2276</v>
      </c>
      <c r="Q431" s="21" t="s">
        <v>2276</v>
      </c>
      <c r="R431" s="21" t="s">
        <v>2276</v>
      </c>
      <c r="S431" s="21" t="s">
        <v>2276</v>
      </c>
      <c r="T431" s="3"/>
    </row>
    <row r="432" spans="1:20" ht="47" customHeight="1">
      <c r="A432" s="23" t="s">
        <v>1533</v>
      </c>
      <c r="B432" s="3" t="s">
        <v>70</v>
      </c>
      <c r="C432" s="3" t="s">
        <v>12</v>
      </c>
      <c r="D432" s="3" t="s">
        <v>863</v>
      </c>
      <c r="E432" s="3" t="s">
        <v>2276</v>
      </c>
      <c r="F432" s="3" t="s">
        <v>2276</v>
      </c>
      <c r="G432" s="3" t="s">
        <v>2276</v>
      </c>
      <c r="H432" s="21" t="s">
        <v>2276</v>
      </c>
      <c r="I432" s="21" t="s">
        <v>2276</v>
      </c>
      <c r="J432" s="21" t="s">
        <v>2276</v>
      </c>
      <c r="K432" s="21" t="s">
        <v>534</v>
      </c>
      <c r="L432" s="21" t="s">
        <v>2276</v>
      </c>
      <c r="M432" s="21">
        <v>19</v>
      </c>
      <c r="N432" s="21" t="s">
        <v>2276</v>
      </c>
      <c r="O432" s="21" t="s">
        <v>2276</v>
      </c>
      <c r="P432" s="21" t="s">
        <v>2276</v>
      </c>
      <c r="Q432" s="21" t="s">
        <v>2276</v>
      </c>
      <c r="R432" s="21" t="s">
        <v>2276</v>
      </c>
      <c r="S432" s="21" t="s">
        <v>2276</v>
      </c>
      <c r="T432" s="3"/>
    </row>
    <row r="433" spans="1:20" ht="47" customHeight="1">
      <c r="A433" s="23" t="s">
        <v>1534</v>
      </c>
      <c r="B433" s="3" t="s">
        <v>70</v>
      </c>
      <c r="C433" s="3" t="s">
        <v>12</v>
      </c>
      <c r="D433" s="3" t="s">
        <v>863</v>
      </c>
      <c r="E433" s="3" t="s">
        <v>2276</v>
      </c>
      <c r="F433" s="3" t="s">
        <v>2276</v>
      </c>
      <c r="G433" s="3" t="s">
        <v>2276</v>
      </c>
      <c r="H433" s="21" t="s">
        <v>2276</v>
      </c>
      <c r="I433" s="21" t="s">
        <v>2276</v>
      </c>
      <c r="J433" s="21" t="s">
        <v>2276</v>
      </c>
      <c r="K433" s="21" t="s">
        <v>534</v>
      </c>
      <c r="L433" s="21" t="s">
        <v>2276</v>
      </c>
      <c r="M433" s="21">
        <v>19</v>
      </c>
      <c r="N433" s="21" t="s">
        <v>2276</v>
      </c>
      <c r="O433" s="21" t="s">
        <v>2276</v>
      </c>
      <c r="P433" s="21" t="s">
        <v>2276</v>
      </c>
      <c r="Q433" s="21" t="s">
        <v>2276</v>
      </c>
      <c r="R433" s="21" t="s">
        <v>2276</v>
      </c>
      <c r="S433" s="21" t="s">
        <v>2276</v>
      </c>
      <c r="T433" s="3"/>
    </row>
    <row r="434" spans="1:20" ht="47" customHeight="1">
      <c r="A434" s="23" t="s">
        <v>1535</v>
      </c>
      <c r="B434" s="3" t="s">
        <v>70</v>
      </c>
      <c r="C434" s="3" t="s">
        <v>12</v>
      </c>
      <c r="D434" s="3" t="s">
        <v>863</v>
      </c>
      <c r="E434" s="3" t="s">
        <v>2276</v>
      </c>
      <c r="F434" s="3" t="s">
        <v>2276</v>
      </c>
      <c r="G434" s="3" t="s">
        <v>2276</v>
      </c>
      <c r="H434" s="21" t="s">
        <v>2276</v>
      </c>
      <c r="I434" s="21" t="s">
        <v>2276</v>
      </c>
      <c r="J434" s="21" t="s">
        <v>2276</v>
      </c>
      <c r="K434" s="21" t="s">
        <v>534</v>
      </c>
      <c r="L434" s="21" t="s">
        <v>2276</v>
      </c>
      <c r="M434" s="21">
        <v>19</v>
      </c>
      <c r="N434" s="21" t="s">
        <v>2276</v>
      </c>
      <c r="O434" s="21" t="s">
        <v>2276</v>
      </c>
      <c r="P434" s="21" t="s">
        <v>2276</v>
      </c>
      <c r="Q434" s="21" t="s">
        <v>2276</v>
      </c>
      <c r="R434" s="21" t="s">
        <v>2276</v>
      </c>
      <c r="S434" s="21" t="s">
        <v>2276</v>
      </c>
      <c r="T434" s="3"/>
    </row>
    <row r="435" spans="1:20" ht="47" customHeight="1">
      <c r="A435" s="23" t="s">
        <v>1536</v>
      </c>
      <c r="B435" s="3" t="s">
        <v>70</v>
      </c>
      <c r="C435" s="3" t="s">
        <v>12</v>
      </c>
      <c r="D435" s="3" t="s">
        <v>863</v>
      </c>
      <c r="E435" s="3" t="s">
        <v>2276</v>
      </c>
      <c r="F435" s="3" t="s">
        <v>2276</v>
      </c>
      <c r="G435" s="3" t="s">
        <v>2276</v>
      </c>
      <c r="H435" s="21" t="s">
        <v>2276</v>
      </c>
      <c r="I435" s="21" t="s">
        <v>2276</v>
      </c>
      <c r="J435" s="21" t="s">
        <v>2276</v>
      </c>
      <c r="K435" s="21" t="s">
        <v>534</v>
      </c>
      <c r="L435" s="21" t="s">
        <v>2276</v>
      </c>
      <c r="M435" s="21">
        <v>19</v>
      </c>
      <c r="N435" s="21" t="s">
        <v>2276</v>
      </c>
      <c r="O435" s="21" t="s">
        <v>2276</v>
      </c>
      <c r="P435" s="21" t="s">
        <v>2276</v>
      </c>
      <c r="Q435" s="21" t="s">
        <v>2276</v>
      </c>
      <c r="R435" s="21" t="s">
        <v>2276</v>
      </c>
      <c r="S435" s="21" t="s">
        <v>2276</v>
      </c>
      <c r="T435" s="3"/>
    </row>
    <row r="436" spans="1:20" ht="47" customHeight="1">
      <c r="A436" s="23" t="s">
        <v>1537</v>
      </c>
      <c r="B436" s="3" t="s">
        <v>70</v>
      </c>
      <c r="C436" s="3" t="s">
        <v>12</v>
      </c>
      <c r="D436" s="3" t="s">
        <v>863</v>
      </c>
      <c r="E436" s="3" t="s">
        <v>2276</v>
      </c>
      <c r="F436" s="3" t="s">
        <v>2276</v>
      </c>
      <c r="G436" s="3" t="s">
        <v>2276</v>
      </c>
      <c r="H436" s="21" t="s">
        <v>2276</v>
      </c>
      <c r="I436" s="21" t="s">
        <v>2276</v>
      </c>
      <c r="J436" s="21" t="s">
        <v>2276</v>
      </c>
      <c r="K436" s="21" t="s">
        <v>534</v>
      </c>
      <c r="L436" s="21" t="s">
        <v>2276</v>
      </c>
      <c r="M436" s="21">
        <v>19</v>
      </c>
      <c r="N436" s="21" t="s">
        <v>2276</v>
      </c>
      <c r="O436" s="21" t="s">
        <v>2276</v>
      </c>
      <c r="P436" s="21" t="s">
        <v>2276</v>
      </c>
      <c r="Q436" s="21" t="s">
        <v>2276</v>
      </c>
      <c r="R436" s="21" t="s">
        <v>2276</v>
      </c>
      <c r="S436" s="21" t="s">
        <v>2276</v>
      </c>
      <c r="T436" s="3"/>
    </row>
    <row r="437" spans="1:20" ht="47" customHeight="1">
      <c r="A437" s="23" t="s">
        <v>1538</v>
      </c>
      <c r="B437" s="3" t="s">
        <v>70</v>
      </c>
      <c r="C437" s="3" t="s">
        <v>12</v>
      </c>
      <c r="D437" s="3" t="s">
        <v>863</v>
      </c>
      <c r="E437" s="3" t="s">
        <v>2276</v>
      </c>
      <c r="F437" s="3" t="s">
        <v>2276</v>
      </c>
      <c r="G437" s="3" t="s">
        <v>2276</v>
      </c>
      <c r="H437" s="21" t="s">
        <v>2276</v>
      </c>
      <c r="I437" s="21" t="s">
        <v>2276</v>
      </c>
      <c r="J437" s="21" t="s">
        <v>2276</v>
      </c>
      <c r="K437" s="21" t="s">
        <v>534</v>
      </c>
      <c r="L437" s="21" t="s">
        <v>2276</v>
      </c>
      <c r="M437" s="21">
        <v>19</v>
      </c>
      <c r="N437" s="21" t="s">
        <v>2276</v>
      </c>
      <c r="O437" s="21" t="s">
        <v>2276</v>
      </c>
      <c r="P437" s="21" t="s">
        <v>2276</v>
      </c>
      <c r="Q437" s="21" t="s">
        <v>2276</v>
      </c>
      <c r="R437" s="21" t="s">
        <v>2276</v>
      </c>
      <c r="S437" s="21" t="s">
        <v>2276</v>
      </c>
      <c r="T437" s="3"/>
    </row>
    <row r="438" spans="1:20" ht="47" customHeight="1">
      <c r="A438" s="23" t="s">
        <v>1539</v>
      </c>
      <c r="B438" s="3" t="s">
        <v>70</v>
      </c>
      <c r="C438" s="3" t="s">
        <v>12</v>
      </c>
      <c r="D438" s="3" t="s">
        <v>863</v>
      </c>
      <c r="E438" s="3" t="s">
        <v>2276</v>
      </c>
      <c r="F438" s="3" t="s">
        <v>2276</v>
      </c>
      <c r="G438" s="3" t="s">
        <v>2276</v>
      </c>
      <c r="H438" s="21" t="s">
        <v>2276</v>
      </c>
      <c r="I438" s="21" t="s">
        <v>2276</v>
      </c>
      <c r="J438" s="21" t="s">
        <v>2276</v>
      </c>
      <c r="K438" s="21" t="s">
        <v>534</v>
      </c>
      <c r="L438" s="21" t="s">
        <v>2276</v>
      </c>
      <c r="M438" s="21">
        <v>19</v>
      </c>
      <c r="N438" s="21" t="s">
        <v>2276</v>
      </c>
      <c r="O438" s="21" t="s">
        <v>2276</v>
      </c>
      <c r="P438" s="21" t="s">
        <v>2276</v>
      </c>
      <c r="Q438" s="21" t="s">
        <v>2276</v>
      </c>
      <c r="R438" s="21" t="s">
        <v>2276</v>
      </c>
      <c r="S438" s="21" t="s">
        <v>2276</v>
      </c>
      <c r="T438" s="3"/>
    </row>
    <row r="439" spans="1:20" ht="47" customHeight="1">
      <c r="A439" s="23" t="s">
        <v>1540</v>
      </c>
      <c r="B439" s="3" t="s">
        <v>70</v>
      </c>
      <c r="C439" s="3" t="s">
        <v>12</v>
      </c>
      <c r="D439" s="3" t="s">
        <v>863</v>
      </c>
      <c r="E439" s="3" t="s">
        <v>2276</v>
      </c>
      <c r="F439" s="3" t="s">
        <v>2276</v>
      </c>
      <c r="G439" s="3" t="s">
        <v>2276</v>
      </c>
      <c r="H439" s="21" t="s">
        <v>2276</v>
      </c>
      <c r="I439" s="21" t="s">
        <v>2276</v>
      </c>
      <c r="J439" s="21" t="s">
        <v>2276</v>
      </c>
      <c r="K439" s="21" t="s">
        <v>534</v>
      </c>
      <c r="L439" s="21" t="s">
        <v>2276</v>
      </c>
      <c r="M439" s="21">
        <v>19</v>
      </c>
      <c r="N439" s="21" t="s">
        <v>2276</v>
      </c>
      <c r="O439" s="21" t="s">
        <v>2276</v>
      </c>
      <c r="P439" s="21" t="s">
        <v>2276</v>
      </c>
      <c r="Q439" s="21" t="s">
        <v>2276</v>
      </c>
      <c r="R439" s="21" t="s">
        <v>2276</v>
      </c>
      <c r="S439" s="21" t="s">
        <v>2276</v>
      </c>
      <c r="T439" s="3"/>
    </row>
    <row r="440" spans="1:20" ht="47" customHeight="1">
      <c r="A440" s="23" t="s">
        <v>1541</v>
      </c>
      <c r="B440" s="3" t="s">
        <v>70</v>
      </c>
      <c r="C440" s="3" t="s">
        <v>12</v>
      </c>
      <c r="D440" s="3" t="s">
        <v>863</v>
      </c>
      <c r="E440" s="3" t="s">
        <v>2276</v>
      </c>
      <c r="F440" s="3" t="s">
        <v>2276</v>
      </c>
      <c r="G440" s="3" t="s">
        <v>2276</v>
      </c>
      <c r="H440" s="21" t="s">
        <v>2276</v>
      </c>
      <c r="I440" s="21" t="s">
        <v>2276</v>
      </c>
      <c r="J440" s="21" t="s">
        <v>2276</v>
      </c>
      <c r="K440" s="21" t="s">
        <v>534</v>
      </c>
      <c r="L440" s="21" t="s">
        <v>2276</v>
      </c>
      <c r="M440" s="21">
        <v>19</v>
      </c>
      <c r="N440" s="21" t="s">
        <v>2276</v>
      </c>
      <c r="O440" s="21" t="s">
        <v>2276</v>
      </c>
      <c r="P440" s="21" t="s">
        <v>2276</v>
      </c>
      <c r="Q440" s="21" t="s">
        <v>2276</v>
      </c>
      <c r="R440" s="21" t="s">
        <v>2276</v>
      </c>
      <c r="S440" s="21" t="s">
        <v>2276</v>
      </c>
      <c r="T440" s="3"/>
    </row>
    <row r="441" spans="1:20" ht="47" customHeight="1">
      <c r="A441" s="23" t="s">
        <v>1542</v>
      </c>
      <c r="B441" s="3" t="s">
        <v>70</v>
      </c>
      <c r="C441" s="3" t="s">
        <v>12</v>
      </c>
      <c r="D441" s="3" t="s">
        <v>863</v>
      </c>
      <c r="E441" s="3" t="s">
        <v>2276</v>
      </c>
      <c r="F441" s="3" t="s">
        <v>2276</v>
      </c>
      <c r="G441" s="3" t="s">
        <v>2276</v>
      </c>
      <c r="H441" s="21" t="s">
        <v>2276</v>
      </c>
      <c r="I441" s="21" t="s">
        <v>2276</v>
      </c>
      <c r="J441" s="21" t="s">
        <v>2276</v>
      </c>
      <c r="K441" s="21" t="s">
        <v>534</v>
      </c>
      <c r="L441" s="21" t="s">
        <v>2276</v>
      </c>
      <c r="M441" s="21">
        <v>19</v>
      </c>
      <c r="N441" s="21" t="s">
        <v>2276</v>
      </c>
      <c r="O441" s="21" t="s">
        <v>2276</v>
      </c>
      <c r="P441" s="21" t="s">
        <v>2276</v>
      </c>
      <c r="Q441" s="21" t="s">
        <v>2276</v>
      </c>
      <c r="R441" s="21" t="s">
        <v>2276</v>
      </c>
      <c r="S441" s="21" t="s">
        <v>2276</v>
      </c>
      <c r="T441" s="3"/>
    </row>
    <row r="442" spans="1:20" ht="47" customHeight="1">
      <c r="A442" s="23" t="s">
        <v>1543</v>
      </c>
      <c r="B442" s="3" t="s">
        <v>70</v>
      </c>
      <c r="C442" s="3" t="s">
        <v>12</v>
      </c>
      <c r="D442" s="3" t="s">
        <v>863</v>
      </c>
      <c r="E442" s="3" t="s">
        <v>2276</v>
      </c>
      <c r="F442" s="3" t="s">
        <v>2276</v>
      </c>
      <c r="G442" s="3" t="s">
        <v>2276</v>
      </c>
      <c r="H442" s="21" t="s">
        <v>2276</v>
      </c>
      <c r="I442" s="21" t="s">
        <v>2276</v>
      </c>
      <c r="J442" s="21" t="s">
        <v>2276</v>
      </c>
      <c r="K442" s="21" t="s">
        <v>534</v>
      </c>
      <c r="L442" s="21" t="s">
        <v>2276</v>
      </c>
      <c r="M442" s="21">
        <v>19</v>
      </c>
      <c r="N442" s="21" t="s">
        <v>2276</v>
      </c>
      <c r="O442" s="21" t="s">
        <v>2276</v>
      </c>
      <c r="P442" s="21" t="s">
        <v>2276</v>
      </c>
      <c r="Q442" s="21" t="s">
        <v>2276</v>
      </c>
      <c r="R442" s="21" t="s">
        <v>2276</v>
      </c>
      <c r="S442" s="21" t="s">
        <v>2276</v>
      </c>
      <c r="T442" s="3"/>
    </row>
    <row r="443" spans="1:20" ht="47" customHeight="1">
      <c r="A443" s="23" t="s">
        <v>1544</v>
      </c>
      <c r="B443" s="3" t="s">
        <v>70</v>
      </c>
      <c r="C443" s="3" t="s">
        <v>12</v>
      </c>
      <c r="D443" s="3" t="s">
        <v>863</v>
      </c>
      <c r="E443" s="3" t="s">
        <v>2276</v>
      </c>
      <c r="F443" s="3" t="s">
        <v>2276</v>
      </c>
      <c r="G443" s="3" t="s">
        <v>2276</v>
      </c>
      <c r="H443" s="21" t="s">
        <v>2276</v>
      </c>
      <c r="I443" s="21" t="s">
        <v>2276</v>
      </c>
      <c r="J443" s="21" t="s">
        <v>2276</v>
      </c>
      <c r="K443" s="21" t="s">
        <v>534</v>
      </c>
      <c r="L443" s="21" t="s">
        <v>2276</v>
      </c>
      <c r="M443" s="21">
        <v>19</v>
      </c>
      <c r="N443" s="21" t="s">
        <v>2276</v>
      </c>
      <c r="O443" s="21" t="s">
        <v>2276</v>
      </c>
      <c r="P443" s="21" t="s">
        <v>2276</v>
      </c>
      <c r="Q443" s="21" t="s">
        <v>2276</v>
      </c>
      <c r="R443" s="21" t="s">
        <v>2276</v>
      </c>
      <c r="S443" s="21" t="s">
        <v>2276</v>
      </c>
      <c r="T443" s="3"/>
    </row>
    <row r="444" spans="1:20" ht="47" customHeight="1">
      <c r="A444" s="23" t="s">
        <v>1545</v>
      </c>
      <c r="B444" s="3" t="s">
        <v>70</v>
      </c>
      <c r="C444" s="3" t="s">
        <v>12</v>
      </c>
      <c r="D444" s="3" t="s">
        <v>863</v>
      </c>
      <c r="E444" s="3" t="s">
        <v>2276</v>
      </c>
      <c r="F444" s="3" t="s">
        <v>2276</v>
      </c>
      <c r="G444" s="3" t="s">
        <v>2276</v>
      </c>
      <c r="H444" s="21" t="s">
        <v>2276</v>
      </c>
      <c r="I444" s="21" t="s">
        <v>2276</v>
      </c>
      <c r="J444" s="21" t="s">
        <v>2276</v>
      </c>
      <c r="K444" s="21" t="s">
        <v>534</v>
      </c>
      <c r="L444" s="21" t="s">
        <v>2276</v>
      </c>
      <c r="M444" s="21">
        <v>19</v>
      </c>
      <c r="N444" s="21" t="s">
        <v>2276</v>
      </c>
      <c r="O444" s="21" t="s">
        <v>2276</v>
      </c>
      <c r="P444" s="21" t="s">
        <v>2276</v>
      </c>
      <c r="Q444" s="21" t="s">
        <v>2276</v>
      </c>
      <c r="R444" s="21" t="s">
        <v>2276</v>
      </c>
      <c r="S444" s="21" t="s">
        <v>2276</v>
      </c>
      <c r="T444" s="3"/>
    </row>
    <row r="445" spans="1:20" ht="47" customHeight="1">
      <c r="A445" s="23" t="s">
        <v>1546</v>
      </c>
      <c r="B445" s="3" t="s">
        <v>70</v>
      </c>
      <c r="C445" s="3" t="s">
        <v>12</v>
      </c>
      <c r="D445" s="3" t="s">
        <v>863</v>
      </c>
      <c r="E445" s="3" t="s">
        <v>2276</v>
      </c>
      <c r="F445" s="3" t="s">
        <v>2276</v>
      </c>
      <c r="G445" s="3" t="s">
        <v>2276</v>
      </c>
      <c r="H445" s="21" t="s">
        <v>2276</v>
      </c>
      <c r="I445" s="21" t="s">
        <v>2276</v>
      </c>
      <c r="J445" s="21" t="s">
        <v>2276</v>
      </c>
      <c r="K445" s="21" t="s">
        <v>534</v>
      </c>
      <c r="L445" s="21" t="s">
        <v>2276</v>
      </c>
      <c r="M445" s="21">
        <v>19</v>
      </c>
      <c r="N445" s="21" t="s">
        <v>2276</v>
      </c>
      <c r="O445" s="21" t="s">
        <v>2276</v>
      </c>
      <c r="P445" s="21" t="s">
        <v>2276</v>
      </c>
      <c r="Q445" s="21" t="s">
        <v>2276</v>
      </c>
      <c r="R445" s="21" t="s">
        <v>2276</v>
      </c>
      <c r="S445" s="21" t="s">
        <v>2276</v>
      </c>
      <c r="T445" s="3"/>
    </row>
    <row r="446" spans="1:20" ht="47" customHeight="1">
      <c r="A446" s="23" t="s">
        <v>1547</v>
      </c>
      <c r="B446" s="3" t="s">
        <v>70</v>
      </c>
      <c r="C446" s="3" t="s">
        <v>12</v>
      </c>
      <c r="D446" s="3" t="s">
        <v>863</v>
      </c>
      <c r="E446" s="3" t="s">
        <v>2276</v>
      </c>
      <c r="F446" s="3" t="s">
        <v>2276</v>
      </c>
      <c r="G446" s="3" t="s">
        <v>2276</v>
      </c>
      <c r="H446" s="21" t="s">
        <v>2276</v>
      </c>
      <c r="I446" s="21" t="s">
        <v>2276</v>
      </c>
      <c r="J446" s="21" t="s">
        <v>2276</v>
      </c>
      <c r="K446" s="21" t="s">
        <v>534</v>
      </c>
      <c r="L446" s="21" t="s">
        <v>2276</v>
      </c>
      <c r="M446" s="21">
        <v>19</v>
      </c>
      <c r="N446" s="21" t="s">
        <v>2276</v>
      </c>
      <c r="O446" s="21" t="s">
        <v>2276</v>
      </c>
      <c r="P446" s="21" t="s">
        <v>2276</v>
      </c>
      <c r="Q446" s="21" t="s">
        <v>2276</v>
      </c>
      <c r="R446" s="21" t="s">
        <v>2276</v>
      </c>
      <c r="S446" s="21" t="s">
        <v>2276</v>
      </c>
      <c r="T446" s="3"/>
    </row>
    <row r="447" spans="1:20" ht="47" customHeight="1">
      <c r="A447" s="23" t="s">
        <v>1548</v>
      </c>
      <c r="B447" s="3" t="s">
        <v>70</v>
      </c>
      <c r="C447" s="3" t="s">
        <v>12</v>
      </c>
      <c r="D447" s="3" t="s">
        <v>863</v>
      </c>
      <c r="E447" s="3" t="s">
        <v>2276</v>
      </c>
      <c r="F447" s="3" t="s">
        <v>2276</v>
      </c>
      <c r="G447" s="3" t="s">
        <v>2276</v>
      </c>
      <c r="H447" s="21" t="s">
        <v>2276</v>
      </c>
      <c r="I447" s="21" t="s">
        <v>2276</v>
      </c>
      <c r="J447" s="21" t="s">
        <v>2276</v>
      </c>
      <c r="K447" s="21" t="s">
        <v>534</v>
      </c>
      <c r="L447" s="21" t="s">
        <v>2276</v>
      </c>
      <c r="M447" s="21">
        <v>19</v>
      </c>
      <c r="N447" s="21" t="s">
        <v>2276</v>
      </c>
      <c r="O447" s="21" t="s">
        <v>2276</v>
      </c>
      <c r="P447" s="21" t="s">
        <v>2276</v>
      </c>
      <c r="Q447" s="21" t="s">
        <v>2276</v>
      </c>
      <c r="R447" s="21" t="s">
        <v>2276</v>
      </c>
      <c r="S447" s="21" t="s">
        <v>2276</v>
      </c>
      <c r="T447" s="3"/>
    </row>
    <row r="448" spans="1:20" ht="47" customHeight="1">
      <c r="A448" s="23" t="s">
        <v>1549</v>
      </c>
      <c r="B448" s="3" t="s">
        <v>70</v>
      </c>
      <c r="C448" s="3" t="s">
        <v>12</v>
      </c>
      <c r="D448" s="3" t="s">
        <v>863</v>
      </c>
      <c r="E448" s="3" t="s">
        <v>2276</v>
      </c>
      <c r="F448" s="3" t="s">
        <v>2276</v>
      </c>
      <c r="G448" s="3" t="s">
        <v>2276</v>
      </c>
      <c r="H448" s="21" t="s">
        <v>2276</v>
      </c>
      <c r="I448" s="21" t="s">
        <v>2276</v>
      </c>
      <c r="J448" s="21" t="s">
        <v>2276</v>
      </c>
      <c r="K448" s="21" t="s">
        <v>534</v>
      </c>
      <c r="L448" s="21" t="s">
        <v>2276</v>
      </c>
      <c r="M448" s="21">
        <v>19</v>
      </c>
      <c r="N448" s="21" t="s">
        <v>2276</v>
      </c>
      <c r="O448" s="21" t="s">
        <v>2276</v>
      </c>
      <c r="P448" s="21" t="s">
        <v>2276</v>
      </c>
      <c r="Q448" s="21" t="s">
        <v>2276</v>
      </c>
      <c r="R448" s="21" t="s">
        <v>2276</v>
      </c>
      <c r="S448" s="21" t="s">
        <v>2276</v>
      </c>
      <c r="T448" s="3"/>
    </row>
    <row r="449" spans="1:20" ht="47" customHeight="1">
      <c r="A449" s="23" t="s">
        <v>1550</v>
      </c>
      <c r="B449" s="3" t="s">
        <v>70</v>
      </c>
      <c r="C449" s="3" t="s">
        <v>12</v>
      </c>
      <c r="D449" s="3" t="s">
        <v>863</v>
      </c>
      <c r="E449" s="3" t="s">
        <v>2276</v>
      </c>
      <c r="F449" s="3" t="s">
        <v>2276</v>
      </c>
      <c r="G449" s="3" t="s">
        <v>2276</v>
      </c>
      <c r="H449" s="21" t="s">
        <v>2276</v>
      </c>
      <c r="I449" s="21" t="s">
        <v>2276</v>
      </c>
      <c r="J449" s="21" t="s">
        <v>2276</v>
      </c>
      <c r="K449" s="21" t="s">
        <v>534</v>
      </c>
      <c r="L449" s="21" t="s">
        <v>2276</v>
      </c>
      <c r="M449" s="21">
        <v>19</v>
      </c>
      <c r="N449" s="21" t="s">
        <v>2276</v>
      </c>
      <c r="O449" s="21" t="s">
        <v>2276</v>
      </c>
      <c r="P449" s="21" t="s">
        <v>2276</v>
      </c>
      <c r="Q449" s="21" t="s">
        <v>2276</v>
      </c>
      <c r="R449" s="21" t="s">
        <v>2276</v>
      </c>
      <c r="S449" s="21" t="s">
        <v>2276</v>
      </c>
      <c r="T449" s="3"/>
    </row>
    <row r="450" spans="1:20" ht="47" customHeight="1">
      <c r="A450" s="23" t="s">
        <v>1551</v>
      </c>
      <c r="B450" s="3" t="s">
        <v>70</v>
      </c>
      <c r="C450" s="3" t="s">
        <v>12</v>
      </c>
      <c r="D450" s="3" t="s">
        <v>863</v>
      </c>
      <c r="E450" s="3" t="s">
        <v>2276</v>
      </c>
      <c r="F450" s="3" t="s">
        <v>2276</v>
      </c>
      <c r="G450" s="3" t="s">
        <v>2276</v>
      </c>
      <c r="H450" s="21" t="s">
        <v>2276</v>
      </c>
      <c r="I450" s="21" t="s">
        <v>2276</v>
      </c>
      <c r="J450" s="21" t="s">
        <v>2276</v>
      </c>
      <c r="K450" s="21" t="s">
        <v>534</v>
      </c>
      <c r="L450" s="21" t="s">
        <v>2276</v>
      </c>
      <c r="M450" s="21">
        <v>19</v>
      </c>
      <c r="N450" s="21" t="s">
        <v>2276</v>
      </c>
      <c r="O450" s="21" t="s">
        <v>2276</v>
      </c>
      <c r="P450" s="21" t="s">
        <v>2276</v>
      </c>
      <c r="Q450" s="21" t="s">
        <v>2276</v>
      </c>
      <c r="R450" s="21" t="s">
        <v>2276</v>
      </c>
      <c r="S450" s="21" t="s">
        <v>2276</v>
      </c>
      <c r="T450" s="3"/>
    </row>
    <row r="451" spans="1:20" ht="47" customHeight="1">
      <c r="A451" s="23" t="s">
        <v>1552</v>
      </c>
      <c r="B451" s="3" t="s">
        <v>70</v>
      </c>
      <c r="C451" s="3" t="s">
        <v>12</v>
      </c>
      <c r="D451" s="3" t="s">
        <v>863</v>
      </c>
      <c r="E451" s="3" t="s">
        <v>2276</v>
      </c>
      <c r="F451" s="3" t="s">
        <v>2276</v>
      </c>
      <c r="G451" s="3" t="s">
        <v>2276</v>
      </c>
      <c r="H451" s="21" t="s">
        <v>2276</v>
      </c>
      <c r="I451" s="21" t="s">
        <v>2276</v>
      </c>
      <c r="J451" s="21" t="s">
        <v>2276</v>
      </c>
      <c r="K451" s="21" t="s">
        <v>534</v>
      </c>
      <c r="L451" s="21" t="s">
        <v>2276</v>
      </c>
      <c r="M451" s="21">
        <v>19</v>
      </c>
      <c r="N451" s="21" t="s">
        <v>2276</v>
      </c>
      <c r="O451" s="21" t="s">
        <v>2276</v>
      </c>
      <c r="P451" s="21" t="s">
        <v>2276</v>
      </c>
      <c r="Q451" s="21" t="s">
        <v>2276</v>
      </c>
      <c r="R451" s="21" t="s">
        <v>2276</v>
      </c>
      <c r="S451" s="21" t="s">
        <v>2276</v>
      </c>
      <c r="T451" s="3"/>
    </row>
    <row r="452" spans="1:20" ht="47" customHeight="1">
      <c r="A452" s="23" t="s">
        <v>1553</v>
      </c>
      <c r="B452" s="3" t="s">
        <v>70</v>
      </c>
      <c r="C452" s="3" t="s">
        <v>12</v>
      </c>
      <c r="D452" s="3" t="s">
        <v>863</v>
      </c>
      <c r="E452" s="3" t="s">
        <v>2276</v>
      </c>
      <c r="F452" s="3" t="s">
        <v>2276</v>
      </c>
      <c r="G452" s="3" t="s">
        <v>2276</v>
      </c>
      <c r="H452" s="21" t="s">
        <v>2276</v>
      </c>
      <c r="I452" s="21" t="s">
        <v>2276</v>
      </c>
      <c r="J452" s="21" t="s">
        <v>2276</v>
      </c>
      <c r="K452" s="21" t="s">
        <v>534</v>
      </c>
      <c r="L452" s="21" t="s">
        <v>2276</v>
      </c>
      <c r="M452" s="21">
        <v>19</v>
      </c>
      <c r="N452" s="21" t="s">
        <v>2276</v>
      </c>
      <c r="O452" s="21" t="s">
        <v>2276</v>
      </c>
      <c r="P452" s="21" t="s">
        <v>2276</v>
      </c>
      <c r="Q452" s="21" t="s">
        <v>2276</v>
      </c>
      <c r="R452" s="21" t="s">
        <v>2276</v>
      </c>
      <c r="S452" s="21" t="s">
        <v>2276</v>
      </c>
      <c r="T452" s="3"/>
    </row>
    <row r="453" spans="1:20" ht="47" customHeight="1">
      <c r="A453" s="23" t="s">
        <v>1554</v>
      </c>
      <c r="B453" s="3" t="s">
        <v>70</v>
      </c>
      <c r="C453" s="3" t="s">
        <v>12</v>
      </c>
      <c r="D453" s="3" t="s">
        <v>863</v>
      </c>
      <c r="E453" s="3" t="s">
        <v>2276</v>
      </c>
      <c r="F453" s="3" t="s">
        <v>2276</v>
      </c>
      <c r="G453" s="3" t="s">
        <v>2276</v>
      </c>
      <c r="H453" s="21" t="s">
        <v>2276</v>
      </c>
      <c r="I453" s="21" t="s">
        <v>2276</v>
      </c>
      <c r="J453" s="21" t="s">
        <v>2276</v>
      </c>
      <c r="K453" s="21" t="s">
        <v>534</v>
      </c>
      <c r="L453" s="21" t="s">
        <v>2276</v>
      </c>
      <c r="M453" s="21">
        <v>19</v>
      </c>
      <c r="N453" s="21" t="s">
        <v>2276</v>
      </c>
      <c r="O453" s="21" t="s">
        <v>2276</v>
      </c>
      <c r="P453" s="21" t="s">
        <v>2276</v>
      </c>
      <c r="Q453" s="21" t="s">
        <v>2276</v>
      </c>
      <c r="R453" s="21" t="s">
        <v>2276</v>
      </c>
      <c r="S453" s="21" t="s">
        <v>2276</v>
      </c>
      <c r="T453" s="3"/>
    </row>
    <row r="454" spans="1:20" ht="47" customHeight="1">
      <c r="A454" s="23" t="s">
        <v>1555</v>
      </c>
      <c r="B454" s="3" t="s">
        <v>70</v>
      </c>
      <c r="C454" s="3" t="s">
        <v>12</v>
      </c>
      <c r="D454" s="3" t="s">
        <v>863</v>
      </c>
      <c r="E454" s="3" t="s">
        <v>2276</v>
      </c>
      <c r="F454" s="3" t="s">
        <v>2276</v>
      </c>
      <c r="G454" s="3" t="s">
        <v>2276</v>
      </c>
      <c r="H454" s="21" t="s">
        <v>2276</v>
      </c>
      <c r="I454" s="21" t="s">
        <v>2276</v>
      </c>
      <c r="J454" s="21" t="s">
        <v>2276</v>
      </c>
      <c r="K454" s="21" t="s">
        <v>534</v>
      </c>
      <c r="L454" s="21" t="s">
        <v>2276</v>
      </c>
      <c r="M454" s="21">
        <v>19</v>
      </c>
      <c r="N454" s="21" t="s">
        <v>2276</v>
      </c>
      <c r="O454" s="21" t="s">
        <v>2276</v>
      </c>
      <c r="P454" s="21" t="s">
        <v>2276</v>
      </c>
      <c r="Q454" s="21" t="s">
        <v>2276</v>
      </c>
      <c r="R454" s="21" t="s">
        <v>2276</v>
      </c>
      <c r="S454" s="21" t="s">
        <v>2276</v>
      </c>
      <c r="T454" s="3"/>
    </row>
    <row r="455" spans="1:20" ht="47" customHeight="1">
      <c r="A455" s="23" t="s">
        <v>1556</v>
      </c>
      <c r="B455" s="3" t="s">
        <v>70</v>
      </c>
      <c r="C455" s="3" t="s">
        <v>12</v>
      </c>
      <c r="D455" s="3" t="s">
        <v>863</v>
      </c>
      <c r="E455" s="3" t="s">
        <v>2276</v>
      </c>
      <c r="F455" s="3" t="s">
        <v>2276</v>
      </c>
      <c r="G455" s="3" t="s">
        <v>2276</v>
      </c>
      <c r="H455" s="21" t="s">
        <v>2276</v>
      </c>
      <c r="I455" s="21" t="s">
        <v>2276</v>
      </c>
      <c r="J455" s="21" t="s">
        <v>2276</v>
      </c>
      <c r="K455" s="21" t="s">
        <v>534</v>
      </c>
      <c r="L455" s="21" t="s">
        <v>2276</v>
      </c>
      <c r="M455" s="21">
        <v>19</v>
      </c>
      <c r="N455" s="21" t="s">
        <v>2276</v>
      </c>
      <c r="O455" s="21" t="s">
        <v>2276</v>
      </c>
      <c r="P455" s="21" t="s">
        <v>2276</v>
      </c>
      <c r="Q455" s="21" t="s">
        <v>2276</v>
      </c>
      <c r="R455" s="21" t="s">
        <v>2276</v>
      </c>
      <c r="S455" s="21" t="s">
        <v>2276</v>
      </c>
      <c r="T455" s="3"/>
    </row>
    <row r="456" spans="1:20" ht="47" customHeight="1">
      <c r="A456" s="23" t="s">
        <v>1557</v>
      </c>
      <c r="B456" s="3" t="s">
        <v>70</v>
      </c>
      <c r="C456" s="3" t="s">
        <v>12</v>
      </c>
      <c r="D456" s="3" t="s">
        <v>863</v>
      </c>
      <c r="E456" s="3" t="s">
        <v>2276</v>
      </c>
      <c r="F456" s="3" t="s">
        <v>2276</v>
      </c>
      <c r="G456" s="3" t="s">
        <v>2276</v>
      </c>
      <c r="H456" s="21" t="s">
        <v>2276</v>
      </c>
      <c r="I456" s="21" t="s">
        <v>2276</v>
      </c>
      <c r="J456" s="21" t="s">
        <v>2276</v>
      </c>
      <c r="K456" s="21" t="s">
        <v>534</v>
      </c>
      <c r="L456" s="21" t="s">
        <v>2276</v>
      </c>
      <c r="M456" s="21">
        <v>19</v>
      </c>
      <c r="N456" s="21" t="s">
        <v>2276</v>
      </c>
      <c r="O456" s="21" t="s">
        <v>2276</v>
      </c>
      <c r="P456" s="21" t="s">
        <v>2276</v>
      </c>
      <c r="Q456" s="21" t="s">
        <v>2276</v>
      </c>
      <c r="R456" s="21" t="s">
        <v>2276</v>
      </c>
      <c r="S456" s="21" t="s">
        <v>2276</v>
      </c>
      <c r="T456" s="3"/>
    </row>
    <row r="457" spans="1:20" ht="47" customHeight="1">
      <c r="A457" s="23" t="s">
        <v>1558</v>
      </c>
      <c r="B457" s="3" t="s">
        <v>70</v>
      </c>
      <c r="C457" s="3" t="s">
        <v>12</v>
      </c>
      <c r="D457" s="3" t="s">
        <v>863</v>
      </c>
      <c r="E457" s="3" t="s">
        <v>2276</v>
      </c>
      <c r="F457" s="3" t="s">
        <v>2276</v>
      </c>
      <c r="G457" s="3" t="s">
        <v>2276</v>
      </c>
      <c r="H457" s="21" t="s">
        <v>2276</v>
      </c>
      <c r="I457" s="21" t="s">
        <v>2276</v>
      </c>
      <c r="J457" s="21" t="s">
        <v>2276</v>
      </c>
      <c r="K457" s="21" t="s">
        <v>534</v>
      </c>
      <c r="L457" s="21" t="s">
        <v>2276</v>
      </c>
      <c r="M457" s="21">
        <v>19</v>
      </c>
      <c r="N457" s="21" t="s">
        <v>2276</v>
      </c>
      <c r="O457" s="21" t="s">
        <v>2276</v>
      </c>
      <c r="P457" s="21" t="s">
        <v>2276</v>
      </c>
      <c r="Q457" s="21" t="s">
        <v>2276</v>
      </c>
      <c r="R457" s="21" t="s">
        <v>2276</v>
      </c>
      <c r="S457" s="21" t="s">
        <v>2276</v>
      </c>
      <c r="T457" s="3"/>
    </row>
    <row r="458" spans="1:20" ht="47" customHeight="1">
      <c r="A458" s="23" t="s">
        <v>1559</v>
      </c>
      <c r="B458" s="3" t="s">
        <v>70</v>
      </c>
      <c r="C458" s="3" t="s">
        <v>12</v>
      </c>
      <c r="D458" s="3" t="s">
        <v>863</v>
      </c>
      <c r="E458" s="3" t="s">
        <v>2276</v>
      </c>
      <c r="F458" s="3" t="s">
        <v>2276</v>
      </c>
      <c r="G458" s="3" t="s">
        <v>2276</v>
      </c>
      <c r="H458" s="21" t="s">
        <v>2276</v>
      </c>
      <c r="I458" s="21" t="s">
        <v>2276</v>
      </c>
      <c r="J458" s="21" t="s">
        <v>2276</v>
      </c>
      <c r="K458" s="21" t="s">
        <v>534</v>
      </c>
      <c r="L458" s="21" t="s">
        <v>2276</v>
      </c>
      <c r="M458" s="21">
        <v>28</v>
      </c>
      <c r="N458" s="21" t="s">
        <v>2276</v>
      </c>
      <c r="O458" s="21" t="s">
        <v>2276</v>
      </c>
      <c r="P458" s="21" t="s">
        <v>2276</v>
      </c>
      <c r="Q458" s="21" t="s">
        <v>2276</v>
      </c>
      <c r="R458" s="21" t="s">
        <v>2276</v>
      </c>
      <c r="S458" s="21" t="s">
        <v>2276</v>
      </c>
      <c r="T458" s="3"/>
    </row>
    <row r="459" spans="1:20" ht="47" customHeight="1">
      <c r="A459" s="23" t="s">
        <v>1560</v>
      </c>
      <c r="B459" s="3" t="s">
        <v>70</v>
      </c>
      <c r="C459" s="3" t="s">
        <v>12</v>
      </c>
      <c r="D459" s="3" t="s">
        <v>863</v>
      </c>
      <c r="E459" s="3" t="s">
        <v>2276</v>
      </c>
      <c r="F459" s="3" t="s">
        <v>2276</v>
      </c>
      <c r="G459" s="3" t="s">
        <v>2276</v>
      </c>
      <c r="H459" s="21" t="s">
        <v>2276</v>
      </c>
      <c r="I459" s="21" t="s">
        <v>2276</v>
      </c>
      <c r="J459" s="21" t="s">
        <v>2276</v>
      </c>
      <c r="K459" s="21" t="s">
        <v>534</v>
      </c>
      <c r="L459" s="21" t="s">
        <v>2276</v>
      </c>
      <c r="M459" s="21">
        <v>28</v>
      </c>
      <c r="N459" s="21" t="s">
        <v>2276</v>
      </c>
      <c r="O459" s="21" t="s">
        <v>2276</v>
      </c>
      <c r="P459" s="21" t="s">
        <v>2276</v>
      </c>
      <c r="Q459" s="21" t="s">
        <v>2276</v>
      </c>
      <c r="R459" s="21" t="s">
        <v>2276</v>
      </c>
      <c r="S459" s="21" t="s">
        <v>2276</v>
      </c>
      <c r="T459" s="3"/>
    </row>
    <row r="460" spans="1:20" ht="47" customHeight="1">
      <c r="A460" s="23" t="s">
        <v>1561</v>
      </c>
      <c r="B460" s="3" t="s">
        <v>70</v>
      </c>
      <c r="C460" s="3" t="s">
        <v>12</v>
      </c>
      <c r="D460" s="3" t="s">
        <v>863</v>
      </c>
      <c r="E460" s="3" t="s">
        <v>2276</v>
      </c>
      <c r="F460" s="3" t="s">
        <v>2276</v>
      </c>
      <c r="G460" s="3" t="s">
        <v>2276</v>
      </c>
      <c r="H460" s="21" t="s">
        <v>2276</v>
      </c>
      <c r="I460" s="21" t="s">
        <v>2276</v>
      </c>
      <c r="J460" s="21" t="s">
        <v>2276</v>
      </c>
      <c r="K460" s="21" t="s">
        <v>534</v>
      </c>
      <c r="L460" s="21" t="s">
        <v>2276</v>
      </c>
      <c r="M460" s="21">
        <v>28</v>
      </c>
      <c r="N460" s="21" t="s">
        <v>2276</v>
      </c>
      <c r="O460" s="21" t="s">
        <v>2276</v>
      </c>
      <c r="P460" s="21" t="s">
        <v>2276</v>
      </c>
      <c r="Q460" s="21" t="s">
        <v>2276</v>
      </c>
      <c r="R460" s="21" t="s">
        <v>2276</v>
      </c>
      <c r="S460" s="21" t="s">
        <v>2276</v>
      </c>
      <c r="T460" s="3"/>
    </row>
    <row r="461" spans="1:20" ht="47" customHeight="1">
      <c r="A461" s="23" t="s">
        <v>1562</v>
      </c>
      <c r="B461" s="3" t="s">
        <v>70</v>
      </c>
      <c r="C461" s="3" t="s">
        <v>12</v>
      </c>
      <c r="D461" s="3" t="s">
        <v>863</v>
      </c>
      <c r="E461" s="3" t="s">
        <v>2276</v>
      </c>
      <c r="F461" s="3" t="s">
        <v>2276</v>
      </c>
      <c r="G461" s="3" t="s">
        <v>2276</v>
      </c>
      <c r="H461" s="21" t="s">
        <v>2276</v>
      </c>
      <c r="I461" s="21" t="s">
        <v>2276</v>
      </c>
      <c r="J461" s="21" t="s">
        <v>2276</v>
      </c>
      <c r="K461" s="21" t="s">
        <v>534</v>
      </c>
      <c r="L461" s="21" t="s">
        <v>2276</v>
      </c>
      <c r="M461" s="21">
        <v>28</v>
      </c>
      <c r="N461" s="21" t="s">
        <v>2276</v>
      </c>
      <c r="O461" s="21" t="s">
        <v>2276</v>
      </c>
      <c r="P461" s="21" t="s">
        <v>2276</v>
      </c>
      <c r="Q461" s="21" t="s">
        <v>2276</v>
      </c>
      <c r="R461" s="21" t="s">
        <v>2276</v>
      </c>
      <c r="S461" s="21" t="s">
        <v>2276</v>
      </c>
      <c r="T461" s="3"/>
    </row>
    <row r="462" spans="1:20" ht="47" customHeight="1">
      <c r="A462" s="23" t="s">
        <v>1563</v>
      </c>
      <c r="B462" s="3" t="s">
        <v>70</v>
      </c>
      <c r="C462" s="3" t="s">
        <v>12</v>
      </c>
      <c r="D462" s="3" t="s">
        <v>863</v>
      </c>
      <c r="E462" s="3" t="s">
        <v>2276</v>
      </c>
      <c r="F462" s="3" t="s">
        <v>2276</v>
      </c>
      <c r="G462" s="3" t="s">
        <v>2276</v>
      </c>
      <c r="H462" s="21" t="s">
        <v>2276</v>
      </c>
      <c r="I462" s="21" t="s">
        <v>2276</v>
      </c>
      <c r="J462" s="21" t="s">
        <v>2276</v>
      </c>
      <c r="K462" s="21" t="s">
        <v>534</v>
      </c>
      <c r="L462" s="21" t="s">
        <v>2276</v>
      </c>
      <c r="M462" s="21">
        <v>28</v>
      </c>
      <c r="N462" s="21" t="s">
        <v>2276</v>
      </c>
      <c r="O462" s="21" t="s">
        <v>2276</v>
      </c>
      <c r="P462" s="21" t="s">
        <v>2276</v>
      </c>
      <c r="Q462" s="21" t="s">
        <v>2276</v>
      </c>
      <c r="R462" s="21" t="s">
        <v>2276</v>
      </c>
      <c r="S462" s="21" t="s">
        <v>2276</v>
      </c>
      <c r="T462" s="3"/>
    </row>
    <row r="463" spans="1:20" ht="47" customHeight="1">
      <c r="A463" s="23" t="s">
        <v>1564</v>
      </c>
      <c r="B463" s="3" t="s">
        <v>70</v>
      </c>
      <c r="C463" s="3" t="s">
        <v>12</v>
      </c>
      <c r="D463" s="3" t="s">
        <v>863</v>
      </c>
      <c r="E463" s="3" t="s">
        <v>2276</v>
      </c>
      <c r="F463" s="3" t="s">
        <v>2276</v>
      </c>
      <c r="G463" s="3" t="s">
        <v>2276</v>
      </c>
      <c r="H463" s="21" t="s">
        <v>2276</v>
      </c>
      <c r="I463" s="21" t="s">
        <v>2276</v>
      </c>
      <c r="J463" s="21" t="s">
        <v>2276</v>
      </c>
      <c r="K463" s="21" t="s">
        <v>534</v>
      </c>
      <c r="L463" s="21" t="s">
        <v>2276</v>
      </c>
      <c r="M463" s="21">
        <v>28</v>
      </c>
      <c r="N463" s="21" t="s">
        <v>2276</v>
      </c>
      <c r="O463" s="21" t="s">
        <v>2276</v>
      </c>
      <c r="P463" s="21" t="s">
        <v>2276</v>
      </c>
      <c r="Q463" s="21" t="s">
        <v>2276</v>
      </c>
      <c r="R463" s="21" t="s">
        <v>2276</v>
      </c>
      <c r="S463" s="21" t="s">
        <v>2276</v>
      </c>
      <c r="T463" s="3"/>
    </row>
    <row r="464" spans="1:20" ht="47" customHeight="1">
      <c r="A464" s="23" t="s">
        <v>1565</v>
      </c>
      <c r="B464" s="3" t="s">
        <v>70</v>
      </c>
      <c r="C464" s="3" t="s">
        <v>12</v>
      </c>
      <c r="D464" s="3" t="s">
        <v>863</v>
      </c>
      <c r="E464" s="3" t="s">
        <v>2276</v>
      </c>
      <c r="F464" s="3" t="s">
        <v>2276</v>
      </c>
      <c r="G464" s="3" t="s">
        <v>2276</v>
      </c>
      <c r="H464" s="21" t="s">
        <v>2276</v>
      </c>
      <c r="I464" s="21" t="s">
        <v>2276</v>
      </c>
      <c r="J464" s="21" t="s">
        <v>2276</v>
      </c>
      <c r="K464" s="21" t="s">
        <v>534</v>
      </c>
      <c r="L464" s="21" t="s">
        <v>2276</v>
      </c>
      <c r="M464" s="21">
        <v>28</v>
      </c>
      <c r="N464" s="21" t="s">
        <v>2276</v>
      </c>
      <c r="O464" s="21" t="s">
        <v>2276</v>
      </c>
      <c r="P464" s="21" t="s">
        <v>2276</v>
      </c>
      <c r="Q464" s="21" t="s">
        <v>2276</v>
      </c>
      <c r="R464" s="21" t="s">
        <v>2276</v>
      </c>
      <c r="S464" s="21" t="s">
        <v>2276</v>
      </c>
      <c r="T464" s="3"/>
    </row>
    <row r="465" spans="1:20" ht="47" customHeight="1">
      <c r="A465" s="23" t="s">
        <v>1566</v>
      </c>
      <c r="B465" s="3" t="s">
        <v>70</v>
      </c>
      <c r="C465" s="3" t="s">
        <v>12</v>
      </c>
      <c r="D465" s="3" t="s">
        <v>863</v>
      </c>
      <c r="E465" s="3" t="s">
        <v>2276</v>
      </c>
      <c r="F465" s="3" t="s">
        <v>2276</v>
      </c>
      <c r="G465" s="3" t="s">
        <v>2276</v>
      </c>
      <c r="H465" s="21" t="s">
        <v>2276</v>
      </c>
      <c r="I465" s="21" t="s">
        <v>2276</v>
      </c>
      <c r="J465" s="21" t="s">
        <v>2276</v>
      </c>
      <c r="K465" s="21" t="s">
        <v>534</v>
      </c>
      <c r="L465" s="21" t="s">
        <v>2276</v>
      </c>
      <c r="M465" s="21">
        <v>28</v>
      </c>
      <c r="N465" s="21" t="s">
        <v>2276</v>
      </c>
      <c r="O465" s="21" t="s">
        <v>2276</v>
      </c>
      <c r="P465" s="21" t="s">
        <v>2276</v>
      </c>
      <c r="Q465" s="21" t="s">
        <v>2276</v>
      </c>
      <c r="R465" s="21" t="s">
        <v>2276</v>
      </c>
      <c r="S465" s="21" t="s">
        <v>2276</v>
      </c>
      <c r="T465" s="3"/>
    </row>
    <row r="466" spans="1:20" ht="47" customHeight="1">
      <c r="A466" s="23" t="s">
        <v>1567</v>
      </c>
      <c r="B466" s="3" t="s">
        <v>70</v>
      </c>
      <c r="C466" s="3" t="s">
        <v>12</v>
      </c>
      <c r="D466" s="3" t="s">
        <v>863</v>
      </c>
      <c r="E466" s="3" t="s">
        <v>2276</v>
      </c>
      <c r="F466" s="3" t="s">
        <v>2276</v>
      </c>
      <c r="G466" s="3" t="s">
        <v>2276</v>
      </c>
      <c r="H466" s="21" t="s">
        <v>2276</v>
      </c>
      <c r="I466" s="21" t="s">
        <v>2276</v>
      </c>
      <c r="J466" s="21" t="s">
        <v>2276</v>
      </c>
      <c r="K466" s="21" t="s">
        <v>534</v>
      </c>
      <c r="L466" s="21" t="s">
        <v>2276</v>
      </c>
      <c r="M466" s="21">
        <v>28</v>
      </c>
      <c r="N466" s="21" t="s">
        <v>2276</v>
      </c>
      <c r="O466" s="21" t="s">
        <v>2276</v>
      </c>
      <c r="P466" s="21" t="s">
        <v>2276</v>
      </c>
      <c r="Q466" s="21" t="s">
        <v>2276</v>
      </c>
      <c r="R466" s="21" t="s">
        <v>2276</v>
      </c>
      <c r="S466" s="21" t="s">
        <v>2276</v>
      </c>
      <c r="T466" s="3"/>
    </row>
    <row r="467" spans="1:20" ht="47" customHeight="1">
      <c r="A467" s="23" t="s">
        <v>1568</v>
      </c>
      <c r="B467" s="3" t="s">
        <v>70</v>
      </c>
      <c r="C467" s="3" t="s">
        <v>12</v>
      </c>
      <c r="D467" s="3" t="s">
        <v>863</v>
      </c>
      <c r="E467" s="3" t="s">
        <v>2276</v>
      </c>
      <c r="F467" s="3" t="s">
        <v>2276</v>
      </c>
      <c r="G467" s="3" t="s">
        <v>2276</v>
      </c>
      <c r="H467" s="21" t="s">
        <v>2276</v>
      </c>
      <c r="I467" s="21" t="s">
        <v>2276</v>
      </c>
      <c r="J467" s="21" t="s">
        <v>2276</v>
      </c>
      <c r="K467" s="21" t="s">
        <v>534</v>
      </c>
      <c r="L467" s="21" t="s">
        <v>2276</v>
      </c>
      <c r="M467" s="21">
        <v>28</v>
      </c>
      <c r="N467" s="21" t="s">
        <v>2276</v>
      </c>
      <c r="O467" s="21" t="s">
        <v>2276</v>
      </c>
      <c r="P467" s="21" t="s">
        <v>2276</v>
      </c>
      <c r="Q467" s="21" t="s">
        <v>2276</v>
      </c>
      <c r="R467" s="21" t="s">
        <v>2276</v>
      </c>
      <c r="S467" s="21" t="s">
        <v>2276</v>
      </c>
      <c r="T467" s="3"/>
    </row>
    <row r="468" spans="1:20" ht="47" customHeight="1">
      <c r="A468" s="23" t="s">
        <v>1569</v>
      </c>
      <c r="B468" s="3" t="s">
        <v>70</v>
      </c>
      <c r="C468" s="3" t="s">
        <v>12</v>
      </c>
      <c r="D468" s="3" t="s">
        <v>863</v>
      </c>
      <c r="E468" s="3" t="s">
        <v>2276</v>
      </c>
      <c r="F468" s="3" t="s">
        <v>2276</v>
      </c>
      <c r="G468" s="3" t="s">
        <v>2276</v>
      </c>
      <c r="H468" s="21" t="s">
        <v>2276</v>
      </c>
      <c r="I468" s="21" t="s">
        <v>2276</v>
      </c>
      <c r="J468" s="21" t="s">
        <v>2276</v>
      </c>
      <c r="K468" s="21" t="s">
        <v>534</v>
      </c>
      <c r="L468" s="21" t="s">
        <v>2276</v>
      </c>
      <c r="M468" s="21">
        <v>28</v>
      </c>
      <c r="N468" s="21" t="s">
        <v>2276</v>
      </c>
      <c r="O468" s="21" t="s">
        <v>2276</v>
      </c>
      <c r="P468" s="21" t="s">
        <v>2276</v>
      </c>
      <c r="Q468" s="21" t="s">
        <v>2276</v>
      </c>
      <c r="R468" s="21" t="s">
        <v>2276</v>
      </c>
      <c r="S468" s="21" t="s">
        <v>2276</v>
      </c>
      <c r="T468" s="3"/>
    </row>
    <row r="469" spans="1:20" ht="47" customHeight="1">
      <c r="A469" s="23" t="s">
        <v>1570</v>
      </c>
      <c r="B469" s="3" t="s">
        <v>70</v>
      </c>
      <c r="C469" s="3" t="s">
        <v>12</v>
      </c>
      <c r="D469" s="3" t="s">
        <v>863</v>
      </c>
      <c r="E469" s="3" t="s">
        <v>2276</v>
      </c>
      <c r="F469" s="3" t="s">
        <v>2276</v>
      </c>
      <c r="G469" s="3" t="s">
        <v>2276</v>
      </c>
      <c r="H469" s="21" t="s">
        <v>2276</v>
      </c>
      <c r="I469" s="21" t="s">
        <v>2276</v>
      </c>
      <c r="J469" s="21" t="s">
        <v>2276</v>
      </c>
      <c r="K469" s="21" t="s">
        <v>534</v>
      </c>
      <c r="L469" s="21" t="s">
        <v>2276</v>
      </c>
      <c r="M469" s="21">
        <v>28</v>
      </c>
      <c r="N469" s="21" t="s">
        <v>2276</v>
      </c>
      <c r="O469" s="21" t="s">
        <v>2276</v>
      </c>
      <c r="P469" s="21" t="s">
        <v>2276</v>
      </c>
      <c r="Q469" s="21" t="s">
        <v>2276</v>
      </c>
      <c r="R469" s="21" t="s">
        <v>2276</v>
      </c>
      <c r="S469" s="21" t="s">
        <v>2276</v>
      </c>
      <c r="T469" s="3"/>
    </row>
    <row r="470" spans="1:20" ht="47" customHeight="1">
      <c r="A470" s="23" t="s">
        <v>1571</v>
      </c>
      <c r="B470" s="3" t="s">
        <v>70</v>
      </c>
      <c r="C470" s="3" t="s">
        <v>12</v>
      </c>
      <c r="D470" s="3" t="s">
        <v>863</v>
      </c>
      <c r="E470" s="3" t="s">
        <v>2276</v>
      </c>
      <c r="F470" s="3" t="s">
        <v>2276</v>
      </c>
      <c r="G470" s="3" t="s">
        <v>2276</v>
      </c>
      <c r="H470" s="21" t="s">
        <v>2276</v>
      </c>
      <c r="I470" s="21" t="s">
        <v>2276</v>
      </c>
      <c r="J470" s="21" t="s">
        <v>2276</v>
      </c>
      <c r="K470" s="21" t="s">
        <v>534</v>
      </c>
      <c r="L470" s="21" t="s">
        <v>2276</v>
      </c>
      <c r="M470" s="21">
        <v>19</v>
      </c>
      <c r="N470" s="21" t="s">
        <v>2276</v>
      </c>
      <c r="O470" s="21" t="s">
        <v>2276</v>
      </c>
      <c r="P470" s="21" t="s">
        <v>2276</v>
      </c>
      <c r="Q470" s="21" t="s">
        <v>2276</v>
      </c>
      <c r="R470" s="21" t="s">
        <v>2276</v>
      </c>
      <c r="S470" s="21" t="s">
        <v>2276</v>
      </c>
      <c r="T470" s="3"/>
    </row>
    <row r="471" spans="1:20" ht="47" customHeight="1">
      <c r="A471" s="23" t="s">
        <v>1572</v>
      </c>
      <c r="B471" s="3" t="s">
        <v>70</v>
      </c>
      <c r="C471" s="3" t="s">
        <v>12</v>
      </c>
      <c r="D471" s="3" t="s">
        <v>863</v>
      </c>
      <c r="E471" s="3" t="s">
        <v>2276</v>
      </c>
      <c r="F471" s="3" t="s">
        <v>2276</v>
      </c>
      <c r="G471" s="3" t="s">
        <v>2276</v>
      </c>
      <c r="H471" s="21" t="s">
        <v>2276</v>
      </c>
      <c r="I471" s="21" t="s">
        <v>2276</v>
      </c>
      <c r="J471" s="21" t="s">
        <v>2276</v>
      </c>
      <c r="K471" s="21" t="s">
        <v>534</v>
      </c>
      <c r="L471" s="21" t="s">
        <v>2276</v>
      </c>
      <c r="M471" s="21">
        <v>19</v>
      </c>
      <c r="N471" s="21" t="s">
        <v>2276</v>
      </c>
      <c r="O471" s="21" t="s">
        <v>2276</v>
      </c>
      <c r="P471" s="21" t="s">
        <v>2276</v>
      </c>
      <c r="Q471" s="21" t="s">
        <v>2276</v>
      </c>
      <c r="R471" s="21" t="s">
        <v>2276</v>
      </c>
      <c r="S471" s="21" t="s">
        <v>2276</v>
      </c>
      <c r="T471" s="3"/>
    </row>
    <row r="472" spans="1:20" ht="47" customHeight="1">
      <c r="A472" s="23" t="s">
        <v>1573</v>
      </c>
      <c r="B472" s="3" t="s">
        <v>70</v>
      </c>
      <c r="C472" s="3" t="s">
        <v>12</v>
      </c>
      <c r="D472" s="3" t="s">
        <v>863</v>
      </c>
      <c r="E472" s="3" t="s">
        <v>2276</v>
      </c>
      <c r="F472" s="3" t="s">
        <v>2276</v>
      </c>
      <c r="G472" s="3" t="s">
        <v>2276</v>
      </c>
      <c r="H472" s="21" t="s">
        <v>2276</v>
      </c>
      <c r="I472" s="21" t="s">
        <v>2276</v>
      </c>
      <c r="J472" s="21" t="s">
        <v>2276</v>
      </c>
      <c r="K472" s="21" t="s">
        <v>534</v>
      </c>
      <c r="L472" s="21" t="s">
        <v>2276</v>
      </c>
      <c r="M472" s="21">
        <v>19</v>
      </c>
      <c r="N472" s="21" t="s">
        <v>2276</v>
      </c>
      <c r="O472" s="21" t="s">
        <v>2276</v>
      </c>
      <c r="P472" s="21" t="s">
        <v>2276</v>
      </c>
      <c r="Q472" s="21" t="s">
        <v>2276</v>
      </c>
      <c r="R472" s="21" t="s">
        <v>2276</v>
      </c>
      <c r="S472" s="21" t="s">
        <v>2276</v>
      </c>
      <c r="T472" s="3"/>
    </row>
    <row r="473" spans="1:20" ht="47" customHeight="1">
      <c r="A473" s="23" t="s">
        <v>1574</v>
      </c>
      <c r="B473" s="3" t="s">
        <v>70</v>
      </c>
      <c r="C473" s="3" t="s">
        <v>12</v>
      </c>
      <c r="D473" s="3" t="s">
        <v>863</v>
      </c>
      <c r="E473" s="3" t="s">
        <v>2276</v>
      </c>
      <c r="F473" s="3" t="s">
        <v>2276</v>
      </c>
      <c r="G473" s="3" t="s">
        <v>2276</v>
      </c>
      <c r="H473" s="21" t="s">
        <v>2276</v>
      </c>
      <c r="I473" s="21" t="s">
        <v>2276</v>
      </c>
      <c r="J473" s="21" t="s">
        <v>2276</v>
      </c>
      <c r="K473" s="21" t="s">
        <v>534</v>
      </c>
      <c r="L473" s="21" t="s">
        <v>2276</v>
      </c>
      <c r="M473" s="21">
        <v>19</v>
      </c>
      <c r="N473" s="21" t="s">
        <v>2276</v>
      </c>
      <c r="O473" s="21" t="s">
        <v>2276</v>
      </c>
      <c r="P473" s="21" t="s">
        <v>2276</v>
      </c>
      <c r="Q473" s="21" t="s">
        <v>2276</v>
      </c>
      <c r="R473" s="21" t="s">
        <v>2276</v>
      </c>
      <c r="S473" s="21" t="s">
        <v>2276</v>
      </c>
      <c r="T473" s="3"/>
    </row>
    <row r="474" spans="1:20" ht="47" customHeight="1">
      <c r="A474" s="23" t="s">
        <v>1575</v>
      </c>
      <c r="B474" s="3" t="s">
        <v>70</v>
      </c>
      <c r="C474" s="3" t="s">
        <v>12</v>
      </c>
      <c r="D474" s="3" t="s">
        <v>863</v>
      </c>
      <c r="E474" s="3" t="s">
        <v>2276</v>
      </c>
      <c r="F474" s="3" t="s">
        <v>2276</v>
      </c>
      <c r="G474" s="3" t="s">
        <v>2276</v>
      </c>
      <c r="H474" s="21" t="s">
        <v>2276</v>
      </c>
      <c r="I474" s="21" t="s">
        <v>2276</v>
      </c>
      <c r="J474" s="21" t="s">
        <v>2276</v>
      </c>
      <c r="K474" s="21" t="s">
        <v>534</v>
      </c>
      <c r="L474" s="21" t="s">
        <v>2276</v>
      </c>
      <c r="M474" s="21">
        <v>19</v>
      </c>
      <c r="N474" s="21" t="s">
        <v>2276</v>
      </c>
      <c r="O474" s="21" t="s">
        <v>2276</v>
      </c>
      <c r="P474" s="21" t="s">
        <v>2276</v>
      </c>
      <c r="Q474" s="21" t="s">
        <v>2276</v>
      </c>
      <c r="R474" s="21" t="s">
        <v>2276</v>
      </c>
      <c r="S474" s="21" t="s">
        <v>2276</v>
      </c>
      <c r="T474" s="3"/>
    </row>
    <row r="475" spans="1:20" ht="39.5" customHeight="1">
      <c r="A475" s="11" t="s">
        <v>1153</v>
      </c>
      <c r="B475" s="3" t="s">
        <v>1197</v>
      </c>
      <c r="C475" s="19" t="s">
        <v>12</v>
      </c>
      <c r="D475" s="3" t="s">
        <v>137</v>
      </c>
      <c r="E475" s="19" t="s">
        <v>863</v>
      </c>
      <c r="F475" s="4" t="s">
        <v>396</v>
      </c>
      <c r="G475" s="4" t="s">
        <v>2276</v>
      </c>
      <c r="H475" s="21" t="s">
        <v>2276</v>
      </c>
      <c r="I475" s="21" t="s">
        <v>2276</v>
      </c>
      <c r="J475" s="21" t="s">
        <v>2276</v>
      </c>
      <c r="K475" s="21" t="s">
        <v>534</v>
      </c>
      <c r="L475" s="21" t="s">
        <v>2276</v>
      </c>
      <c r="M475" s="21" t="s">
        <v>2276</v>
      </c>
      <c r="N475" s="21" t="s">
        <v>2276</v>
      </c>
      <c r="O475" s="21" t="s">
        <v>2276</v>
      </c>
      <c r="P475" s="21" t="s">
        <v>2276</v>
      </c>
      <c r="Q475" s="21" t="s">
        <v>2276</v>
      </c>
      <c r="R475" s="21" t="s">
        <v>2276</v>
      </c>
      <c r="S475" s="21" t="s">
        <v>2276</v>
      </c>
      <c r="T475" s="3" t="s">
        <v>1174</v>
      </c>
    </row>
    <row r="476" spans="1:20" ht="41" customHeight="1">
      <c r="A476" s="11" t="s">
        <v>1169</v>
      </c>
      <c r="B476" s="3" t="s">
        <v>1197</v>
      </c>
      <c r="C476" s="19" t="s">
        <v>12</v>
      </c>
      <c r="D476" s="3" t="s">
        <v>137</v>
      </c>
      <c r="E476" s="19" t="s">
        <v>863</v>
      </c>
      <c r="F476" s="4" t="s">
        <v>396</v>
      </c>
      <c r="G476" s="4" t="s">
        <v>2276</v>
      </c>
      <c r="H476" s="21" t="s">
        <v>2276</v>
      </c>
      <c r="I476" s="21" t="s">
        <v>2276</v>
      </c>
      <c r="J476" s="21" t="s">
        <v>2276</v>
      </c>
      <c r="K476" s="21" t="s">
        <v>534</v>
      </c>
      <c r="L476" s="21" t="s">
        <v>2276</v>
      </c>
      <c r="M476" s="21" t="s">
        <v>2276</v>
      </c>
      <c r="N476" s="21" t="s">
        <v>2276</v>
      </c>
      <c r="O476" s="21" t="s">
        <v>2276</v>
      </c>
      <c r="P476" s="21" t="s">
        <v>2276</v>
      </c>
      <c r="Q476" s="21" t="s">
        <v>2276</v>
      </c>
      <c r="R476" s="21" t="s">
        <v>2276</v>
      </c>
      <c r="S476" s="21" t="s">
        <v>2276</v>
      </c>
      <c r="T476" s="3" t="s">
        <v>1174</v>
      </c>
    </row>
    <row r="477" spans="1:20" ht="47" customHeight="1">
      <c r="A477" s="11" t="s">
        <v>1171</v>
      </c>
      <c r="B477" s="3" t="s">
        <v>1197</v>
      </c>
      <c r="C477" s="19" t="s">
        <v>12</v>
      </c>
      <c r="D477" s="3" t="s">
        <v>137</v>
      </c>
      <c r="E477" s="19" t="s">
        <v>863</v>
      </c>
      <c r="F477" s="4" t="s">
        <v>396</v>
      </c>
      <c r="G477" s="4" t="s">
        <v>2276</v>
      </c>
      <c r="H477" s="21" t="s">
        <v>2276</v>
      </c>
      <c r="I477" s="21" t="s">
        <v>2276</v>
      </c>
      <c r="J477" s="21" t="s">
        <v>2276</v>
      </c>
      <c r="K477" s="21" t="s">
        <v>534</v>
      </c>
      <c r="L477" s="21" t="s">
        <v>2276</v>
      </c>
      <c r="M477" s="21" t="s">
        <v>2276</v>
      </c>
      <c r="N477" s="21" t="s">
        <v>2276</v>
      </c>
      <c r="O477" s="21" t="s">
        <v>2276</v>
      </c>
      <c r="P477" s="21" t="s">
        <v>2276</v>
      </c>
      <c r="Q477" s="21" t="s">
        <v>2276</v>
      </c>
      <c r="R477" s="21" t="s">
        <v>2276</v>
      </c>
      <c r="S477" s="21" t="s">
        <v>2276</v>
      </c>
      <c r="T477" s="3" t="s">
        <v>1174</v>
      </c>
    </row>
    <row r="478" spans="1:20" ht="38.5" customHeight="1">
      <c r="A478" s="11" t="s">
        <v>1178</v>
      </c>
      <c r="B478" s="3" t="s">
        <v>32</v>
      </c>
      <c r="C478" s="19" t="s">
        <v>12</v>
      </c>
      <c r="D478" s="3" t="s">
        <v>130</v>
      </c>
      <c r="E478" s="3" t="s">
        <v>45</v>
      </c>
      <c r="F478" s="3" t="s">
        <v>863</v>
      </c>
      <c r="G478" s="4" t="s">
        <v>2276</v>
      </c>
      <c r="H478" s="21" t="s">
        <v>2276</v>
      </c>
      <c r="I478" s="21" t="s">
        <v>2276</v>
      </c>
      <c r="J478" s="21" t="s">
        <v>2276</v>
      </c>
      <c r="K478" s="21" t="s">
        <v>534</v>
      </c>
      <c r="L478" s="21" t="s">
        <v>2276</v>
      </c>
      <c r="M478" s="21" t="s">
        <v>2276</v>
      </c>
      <c r="N478" s="21" t="s">
        <v>2276</v>
      </c>
      <c r="O478" s="21" t="s">
        <v>2276</v>
      </c>
      <c r="P478" s="21" t="s">
        <v>2276</v>
      </c>
      <c r="Q478" s="21" t="s">
        <v>2276</v>
      </c>
      <c r="R478" s="21" t="s">
        <v>2276</v>
      </c>
      <c r="S478" s="21" t="s">
        <v>2276</v>
      </c>
      <c r="T478" s="3"/>
    </row>
    <row r="479" spans="1:20" ht="54.5" customHeight="1">
      <c r="A479" s="11" t="s">
        <v>1191</v>
      </c>
      <c r="B479" s="3" t="s">
        <v>32</v>
      </c>
      <c r="C479" s="19" t="s">
        <v>12</v>
      </c>
      <c r="D479" s="3" t="s">
        <v>130</v>
      </c>
      <c r="E479" s="4" t="s">
        <v>397</v>
      </c>
      <c r="F479" s="19" t="s">
        <v>863</v>
      </c>
      <c r="G479" s="4" t="s">
        <v>2651</v>
      </c>
      <c r="H479" s="21" t="s">
        <v>2276</v>
      </c>
      <c r="I479" s="21">
        <v>1.3759999999999999</v>
      </c>
      <c r="J479" s="21">
        <v>0.80373000000000006</v>
      </c>
      <c r="K479" s="21" t="s">
        <v>534</v>
      </c>
      <c r="L479" s="21" t="s">
        <v>2276</v>
      </c>
      <c r="M479" s="21" t="s">
        <v>2276</v>
      </c>
      <c r="N479" s="21" t="s">
        <v>2276</v>
      </c>
      <c r="O479" s="21" t="s">
        <v>2276</v>
      </c>
      <c r="P479" s="21" t="s">
        <v>2276</v>
      </c>
      <c r="Q479" s="21" t="s">
        <v>2276</v>
      </c>
      <c r="R479" s="21" t="s">
        <v>2276</v>
      </c>
      <c r="S479" s="21" t="s">
        <v>2276</v>
      </c>
      <c r="T479" s="3" t="s">
        <v>1198</v>
      </c>
    </row>
    <row r="480" spans="1:20" ht="50.5" customHeight="1">
      <c r="A480" s="11" t="s">
        <v>1195</v>
      </c>
      <c r="B480" s="4" t="s">
        <v>1197</v>
      </c>
      <c r="C480" s="19" t="s">
        <v>12</v>
      </c>
      <c r="D480" s="3" t="s">
        <v>130</v>
      </c>
      <c r="E480" s="4" t="s">
        <v>397</v>
      </c>
      <c r="F480" s="19" t="s">
        <v>863</v>
      </c>
      <c r="G480" s="4" t="s">
        <v>2651</v>
      </c>
      <c r="H480" s="21">
        <v>0.1146667</v>
      </c>
      <c r="I480" s="21">
        <v>1.0285</v>
      </c>
      <c r="J480" s="21">
        <v>1.175662</v>
      </c>
      <c r="K480" s="21" t="s">
        <v>534</v>
      </c>
      <c r="L480" s="21" t="s">
        <v>2276</v>
      </c>
      <c r="M480" s="21" t="s">
        <v>2276</v>
      </c>
      <c r="N480" s="21" t="s">
        <v>2276</v>
      </c>
      <c r="O480" s="21" t="s">
        <v>2276</v>
      </c>
      <c r="P480" s="21">
        <v>20.106666669999999</v>
      </c>
      <c r="Q480" s="21">
        <v>77.066666699999999</v>
      </c>
      <c r="R480" s="21">
        <v>0</v>
      </c>
      <c r="S480" s="21" t="s">
        <v>2276</v>
      </c>
      <c r="T480" s="4" t="s">
        <v>1204</v>
      </c>
    </row>
    <row r="481" spans="1:20" ht="53" customHeight="1">
      <c r="A481" s="11" t="s">
        <v>1196</v>
      </c>
      <c r="B481" s="4" t="s">
        <v>1197</v>
      </c>
      <c r="C481" s="19" t="s">
        <v>12</v>
      </c>
      <c r="D481" s="3" t="s">
        <v>130</v>
      </c>
      <c r="E481" s="4" t="s">
        <v>397</v>
      </c>
      <c r="F481" s="19" t="s">
        <v>863</v>
      </c>
      <c r="G481" s="4" t="s">
        <v>2651</v>
      </c>
      <c r="H481" s="21">
        <v>0.1413333</v>
      </c>
      <c r="I481" s="21">
        <v>0.79349999999999998</v>
      </c>
      <c r="J481" s="21">
        <v>1.4976879999999999</v>
      </c>
      <c r="K481" s="21" t="s">
        <v>534</v>
      </c>
      <c r="L481" s="21" t="s">
        <v>2276</v>
      </c>
      <c r="M481" s="21" t="s">
        <v>2276</v>
      </c>
      <c r="N481" s="21" t="s">
        <v>2276</v>
      </c>
      <c r="O481" s="21" t="s">
        <v>2276</v>
      </c>
      <c r="P481" s="21">
        <v>12.90666667</v>
      </c>
      <c r="Q481" s="21">
        <v>84.04</v>
      </c>
      <c r="R481" s="21">
        <v>0</v>
      </c>
      <c r="S481" s="21" t="s">
        <v>2276</v>
      </c>
      <c r="T481" s="4" t="s">
        <v>1204</v>
      </c>
    </row>
    <row r="482" spans="1:20" ht="41" customHeight="1">
      <c r="A482" s="11" t="s">
        <v>1205</v>
      </c>
      <c r="B482" s="3" t="s">
        <v>69</v>
      </c>
      <c r="C482" s="3" t="s">
        <v>395</v>
      </c>
      <c r="D482" s="3" t="s">
        <v>130</v>
      </c>
      <c r="E482" s="4" t="s">
        <v>397</v>
      </c>
      <c r="F482" s="3" t="s">
        <v>2276</v>
      </c>
      <c r="G482" s="3" t="s">
        <v>2276</v>
      </c>
      <c r="H482" s="21" t="s">
        <v>2276</v>
      </c>
      <c r="I482" s="21" t="s">
        <v>2276</v>
      </c>
      <c r="J482" s="21" t="s">
        <v>2276</v>
      </c>
      <c r="K482" s="21" t="s">
        <v>2276</v>
      </c>
      <c r="L482" s="21" t="s">
        <v>2276</v>
      </c>
      <c r="M482" s="21" t="s">
        <v>2276</v>
      </c>
      <c r="N482" s="21" t="s">
        <v>2276</v>
      </c>
      <c r="O482" s="21" t="s">
        <v>2276</v>
      </c>
      <c r="P482" s="21" t="s">
        <v>2276</v>
      </c>
      <c r="Q482" s="21" t="s">
        <v>2276</v>
      </c>
      <c r="R482" s="21" t="s">
        <v>2276</v>
      </c>
      <c r="S482" s="21" t="s">
        <v>2276</v>
      </c>
      <c r="T482" s="3"/>
    </row>
    <row r="483" spans="1:20" ht="40" customHeight="1">
      <c r="A483" s="11" t="s">
        <v>1206</v>
      </c>
      <c r="B483" s="3" t="s">
        <v>69</v>
      </c>
      <c r="C483" s="3" t="s">
        <v>395</v>
      </c>
      <c r="D483" s="3" t="s">
        <v>130</v>
      </c>
      <c r="E483" s="4" t="s">
        <v>397</v>
      </c>
      <c r="F483" s="3" t="s">
        <v>2276</v>
      </c>
      <c r="G483" s="3" t="s">
        <v>2276</v>
      </c>
      <c r="H483" s="21" t="s">
        <v>2276</v>
      </c>
      <c r="I483" s="21" t="s">
        <v>2276</v>
      </c>
      <c r="J483" s="21" t="s">
        <v>2276</v>
      </c>
      <c r="K483" s="21" t="s">
        <v>2276</v>
      </c>
      <c r="L483" s="21" t="s">
        <v>2276</v>
      </c>
      <c r="M483" s="21" t="s">
        <v>2276</v>
      </c>
      <c r="N483" s="21" t="s">
        <v>2276</v>
      </c>
      <c r="O483" s="21" t="s">
        <v>2276</v>
      </c>
      <c r="P483" s="21" t="s">
        <v>2276</v>
      </c>
      <c r="Q483" s="21" t="s">
        <v>2276</v>
      </c>
      <c r="R483" s="21" t="s">
        <v>2276</v>
      </c>
      <c r="S483" s="21" t="s">
        <v>2276</v>
      </c>
      <c r="T483" s="3"/>
    </row>
    <row r="484" spans="1:20" ht="41" customHeight="1">
      <c r="A484" s="11" t="s">
        <v>1207</v>
      </c>
      <c r="B484" s="3" t="s">
        <v>69</v>
      </c>
      <c r="C484" s="3" t="s">
        <v>395</v>
      </c>
      <c r="D484" s="3" t="s">
        <v>130</v>
      </c>
      <c r="E484" s="4" t="s">
        <v>397</v>
      </c>
      <c r="F484" s="3" t="s">
        <v>2276</v>
      </c>
      <c r="G484" s="3" t="s">
        <v>2276</v>
      </c>
      <c r="H484" s="21" t="s">
        <v>2276</v>
      </c>
      <c r="I484" s="21" t="s">
        <v>2276</v>
      </c>
      <c r="J484" s="21" t="s">
        <v>2276</v>
      </c>
      <c r="K484" s="21" t="s">
        <v>2276</v>
      </c>
      <c r="L484" s="21" t="s">
        <v>2276</v>
      </c>
      <c r="M484" s="21" t="s">
        <v>2276</v>
      </c>
      <c r="N484" s="21" t="s">
        <v>2276</v>
      </c>
      <c r="O484" s="21" t="s">
        <v>2276</v>
      </c>
      <c r="P484" s="21" t="s">
        <v>2276</v>
      </c>
      <c r="Q484" s="21" t="s">
        <v>2276</v>
      </c>
      <c r="R484" s="21" t="s">
        <v>2276</v>
      </c>
      <c r="S484" s="21" t="s">
        <v>2276</v>
      </c>
      <c r="T484" s="3"/>
    </row>
    <row r="485" spans="1:20" ht="45" customHeight="1">
      <c r="A485" s="11" t="s">
        <v>1208</v>
      </c>
      <c r="B485" s="3" t="s">
        <v>69</v>
      </c>
      <c r="C485" s="3" t="s">
        <v>395</v>
      </c>
      <c r="D485" s="3" t="s">
        <v>130</v>
      </c>
      <c r="E485" s="4" t="s">
        <v>397</v>
      </c>
      <c r="F485" s="3" t="s">
        <v>2276</v>
      </c>
      <c r="G485" s="3" t="s">
        <v>2276</v>
      </c>
      <c r="H485" s="21" t="s">
        <v>2276</v>
      </c>
      <c r="I485" s="21" t="s">
        <v>2276</v>
      </c>
      <c r="J485" s="21" t="s">
        <v>2276</v>
      </c>
      <c r="K485" s="21" t="s">
        <v>2276</v>
      </c>
      <c r="L485" s="21" t="s">
        <v>2276</v>
      </c>
      <c r="M485" s="21" t="s">
        <v>2276</v>
      </c>
      <c r="N485" s="21" t="s">
        <v>2276</v>
      </c>
      <c r="O485" s="21" t="s">
        <v>2276</v>
      </c>
      <c r="P485" s="21" t="s">
        <v>2276</v>
      </c>
      <c r="Q485" s="21" t="s">
        <v>2276</v>
      </c>
      <c r="R485" s="21" t="s">
        <v>2276</v>
      </c>
      <c r="S485" s="21" t="s">
        <v>2276</v>
      </c>
      <c r="T485" s="3"/>
    </row>
    <row r="486" spans="1:20" ht="53.5" customHeight="1">
      <c r="A486" s="11" t="s">
        <v>1232</v>
      </c>
      <c r="B486" s="11" t="s">
        <v>32</v>
      </c>
      <c r="C486" s="3" t="s">
        <v>395</v>
      </c>
      <c r="D486" s="11" t="s">
        <v>5005</v>
      </c>
      <c r="E486" s="19" t="s">
        <v>137</v>
      </c>
      <c r="F486" s="3" t="s">
        <v>2276</v>
      </c>
      <c r="G486" s="3" t="s">
        <v>2276</v>
      </c>
      <c r="H486" s="21" t="s">
        <v>2276</v>
      </c>
      <c r="I486" s="21" t="s">
        <v>2276</v>
      </c>
      <c r="J486" s="21" t="s">
        <v>2276</v>
      </c>
      <c r="K486" s="21" t="s">
        <v>2276</v>
      </c>
      <c r="L486" s="21" t="s">
        <v>2276</v>
      </c>
      <c r="M486" s="21" t="s">
        <v>2276</v>
      </c>
      <c r="N486" s="21" t="s">
        <v>2276</v>
      </c>
      <c r="O486" s="21" t="s">
        <v>2276</v>
      </c>
      <c r="P486" s="21" t="s">
        <v>2276</v>
      </c>
      <c r="Q486" s="21" t="s">
        <v>2276</v>
      </c>
      <c r="R486" s="21" t="s">
        <v>2276</v>
      </c>
      <c r="S486" s="21" t="s">
        <v>2276</v>
      </c>
      <c r="T486" s="3"/>
    </row>
    <row r="487" spans="1:20" ht="52" customHeight="1">
      <c r="A487" s="11" t="s">
        <v>1240</v>
      </c>
      <c r="B487" s="11" t="s">
        <v>32</v>
      </c>
      <c r="C487" s="3" t="s">
        <v>395</v>
      </c>
      <c r="D487" s="11" t="s">
        <v>137</v>
      </c>
      <c r="E487" s="3" t="s">
        <v>116</v>
      </c>
      <c r="F487" s="3" t="s">
        <v>2276</v>
      </c>
      <c r="G487" s="3" t="s">
        <v>2276</v>
      </c>
      <c r="H487" s="21" t="s">
        <v>2276</v>
      </c>
      <c r="I487" s="21" t="s">
        <v>2276</v>
      </c>
      <c r="J487" s="21" t="s">
        <v>2276</v>
      </c>
      <c r="K487" s="21" t="s">
        <v>2276</v>
      </c>
      <c r="L487" s="21" t="s">
        <v>2276</v>
      </c>
      <c r="M487" s="21" t="s">
        <v>2276</v>
      </c>
      <c r="N487" s="21" t="s">
        <v>2276</v>
      </c>
      <c r="O487" s="21" t="s">
        <v>2276</v>
      </c>
      <c r="P487" s="21" t="s">
        <v>2276</v>
      </c>
      <c r="Q487" s="21" t="s">
        <v>2276</v>
      </c>
      <c r="R487" s="21" t="s">
        <v>2276</v>
      </c>
      <c r="S487" s="21" t="s">
        <v>2276</v>
      </c>
      <c r="T487" s="3" t="s">
        <v>5007</v>
      </c>
    </row>
    <row r="488" spans="1:20" ht="37" customHeight="1">
      <c r="A488" s="11" t="s">
        <v>2446</v>
      </c>
      <c r="B488" s="3" t="s">
        <v>2276</v>
      </c>
      <c r="C488" s="11" t="s">
        <v>12</v>
      </c>
      <c r="D488" s="11" t="s">
        <v>137</v>
      </c>
      <c r="E488" s="3" t="s">
        <v>130</v>
      </c>
      <c r="F488" s="3" t="s">
        <v>2276</v>
      </c>
      <c r="G488" s="3" t="s">
        <v>2276</v>
      </c>
      <c r="H488" s="3" t="s">
        <v>2276</v>
      </c>
      <c r="I488" s="3" t="s">
        <v>2276</v>
      </c>
      <c r="J488" s="3" t="s">
        <v>2276</v>
      </c>
      <c r="K488" s="3" t="s">
        <v>2276</v>
      </c>
      <c r="L488" s="3" t="s">
        <v>2276</v>
      </c>
      <c r="M488" s="3" t="s">
        <v>2276</v>
      </c>
      <c r="N488" s="21" t="s">
        <v>2276</v>
      </c>
      <c r="O488" s="21" t="s">
        <v>2276</v>
      </c>
      <c r="P488" s="21" t="s">
        <v>2276</v>
      </c>
      <c r="Q488" s="21" t="s">
        <v>2276</v>
      </c>
      <c r="R488" s="21" t="s">
        <v>2276</v>
      </c>
      <c r="S488" s="21">
        <v>4</v>
      </c>
      <c r="T488" s="3" t="s">
        <v>2276</v>
      </c>
    </row>
    <row r="489" spans="1:20" ht="38.5" customHeight="1">
      <c r="A489" s="11" t="s">
        <v>2449</v>
      </c>
      <c r="B489" s="3" t="s">
        <v>2276</v>
      </c>
      <c r="C489" s="3" t="s">
        <v>395</v>
      </c>
      <c r="D489" s="3" t="s">
        <v>130</v>
      </c>
      <c r="E489" s="4" t="s">
        <v>397</v>
      </c>
      <c r="F489" s="3" t="s">
        <v>2276</v>
      </c>
      <c r="G489" s="3" t="s">
        <v>2276</v>
      </c>
      <c r="H489" s="3" t="s">
        <v>2276</v>
      </c>
      <c r="I489" s="3" t="s">
        <v>2276</v>
      </c>
      <c r="J489" s="3" t="s">
        <v>2276</v>
      </c>
      <c r="K489" s="3" t="s">
        <v>2276</v>
      </c>
      <c r="L489" s="3" t="s">
        <v>2276</v>
      </c>
      <c r="M489" s="3" t="s">
        <v>2276</v>
      </c>
      <c r="N489" s="21" t="s">
        <v>2276</v>
      </c>
      <c r="O489" s="21" t="s">
        <v>2276</v>
      </c>
      <c r="P489" s="21" t="s">
        <v>2276</v>
      </c>
      <c r="Q489" s="21" t="s">
        <v>2276</v>
      </c>
      <c r="R489" s="21" t="s">
        <v>2276</v>
      </c>
      <c r="S489" s="21" t="s">
        <v>2276</v>
      </c>
      <c r="T489" s="4" t="s">
        <v>2464</v>
      </c>
    </row>
    <row r="490" spans="1:20" ht="36" customHeight="1">
      <c r="A490" s="3" t="s">
        <v>2466</v>
      </c>
      <c r="B490" s="3" t="s">
        <v>69</v>
      </c>
      <c r="C490" s="3" t="s">
        <v>395</v>
      </c>
      <c r="D490" s="3" t="s">
        <v>130</v>
      </c>
      <c r="E490" s="4" t="s">
        <v>397</v>
      </c>
      <c r="F490" s="3" t="s">
        <v>2276</v>
      </c>
      <c r="G490" s="3" t="s">
        <v>2276</v>
      </c>
      <c r="H490" s="3" t="s">
        <v>2276</v>
      </c>
      <c r="I490" s="3">
        <v>1.2</v>
      </c>
      <c r="J490" s="3">
        <v>1.6</v>
      </c>
      <c r="K490" s="3" t="s">
        <v>2276</v>
      </c>
      <c r="L490" s="3" t="s">
        <v>2276</v>
      </c>
      <c r="M490" s="3" t="s">
        <v>2276</v>
      </c>
      <c r="N490" s="21" t="s">
        <v>2276</v>
      </c>
      <c r="O490" s="21" t="s">
        <v>2276</v>
      </c>
      <c r="P490" s="21" t="s">
        <v>2276</v>
      </c>
      <c r="Q490" s="21" t="s">
        <v>2276</v>
      </c>
      <c r="R490" s="21" t="s">
        <v>2276</v>
      </c>
      <c r="S490" s="21" t="s">
        <v>2276</v>
      </c>
      <c r="T490" s="4" t="s">
        <v>2499</v>
      </c>
    </row>
    <row r="491" spans="1:20" ht="36" customHeight="1">
      <c r="A491" s="3" t="s">
        <v>2467</v>
      </c>
      <c r="B491" s="3" t="s">
        <v>69</v>
      </c>
      <c r="C491" s="3" t="s">
        <v>395</v>
      </c>
      <c r="D491" s="3" t="s">
        <v>130</v>
      </c>
      <c r="E491" s="4" t="s">
        <v>397</v>
      </c>
      <c r="F491" s="3" t="s">
        <v>2276</v>
      </c>
      <c r="G491" s="3" t="s">
        <v>2276</v>
      </c>
      <c r="H491" s="3" t="s">
        <v>2276</v>
      </c>
      <c r="I491" s="3">
        <v>1.2</v>
      </c>
      <c r="J491" s="3">
        <v>1.6</v>
      </c>
      <c r="K491" s="3" t="s">
        <v>2276</v>
      </c>
      <c r="L491" s="3" t="s">
        <v>2276</v>
      </c>
      <c r="M491" s="3" t="s">
        <v>2276</v>
      </c>
      <c r="N491" s="21" t="s">
        <v>2276</v>
      </c>
      <c r="O491" s="21" t="s">
        <v>2276</v>
      </c>
      <c r="P491" s="21" t="s">
        <v>2276</v>
      </c>
      <c r="Q491" s="21" t="s">
        <v>2276</v>
      </c>
      <c r="R491" s="21" t="s">
        <v>2276</v>
      </c>
      <c r="S491" s="21" t="s">
        <v>2276</v>
      </c>
      <c r="T491" s="4" t="s">
        <v>2499</v>
      </c>
    </row>
    <row r="492" spans="1:20" ht="37.5" customHeight="1">
      <c r="A492" s="3" t="s">
        <v>2468</v>
      </c>
      <c r="B492" s="3" t="s">
        <v>69</v>
      </c>
      <c r="C492" s="3" t="s">
        <v>395</v>
      </c>
      <c r="D492" s="3" t="s">
        <v>130</v>
      </c>
      <c r="E492" s="4" t="s">
        <v>397</v>
      </c>
      <c r="F492" s="3" t="s">
        <v>2276</v>
      </c>
      <c r="G492" s="3" t="s">
        <v>2276</v>
      </c>
      <c r="H492" s="3" t="s">
        <v>2276</v>
      </c>
      <c r="I492" s="3">
        <v>1.2</v>
      </c>
      <c r="J492" s="3">
        <v>1.6</v>
      </c>
      <c r="K492" s="3" t="s">
        <v>2276</v>
      </c>
      <c r="L492" s="3" t="s">
        <v>2276</v>
      </c>
      <c r="M492" s="3" t="s">
        <v>2276</v>
      </c>
      <c r="N492" s="21" t="s">
        <v>2276</v>
      </c>
      <c r="O492" s="21" t="s">
        <v>2276</v>
      </c>
      <c r="P492" s="21" t="s">
        <v>2276</v>
      </c>
      <c r="Q492" s="21" t="s">
        <v>2276</v>
      </c>
      <c r="R492" s="21" t="s">
        <v>2276</v>
      </c>
      <c r="S492" s="21" t="s">
        <v>2276</v>
      </c>
      <c r="T492" s="4" t="s">
        <v>2499</v>
      </c>
    </row>
    <row r="493" spans="1:20" ht="37" customHeight="1">
      <c r="A493" s="3" t="s">
        <v>2469</v>
      </c>
      <c r="B493" s="3" t="s">
        <v>69</v>
      </c>
      <c r="C493" s="3" t="s">
        <v>395</v>
      </c>
      <c r="D493" s="3" t="s">
        <v>130</v>
      </c>
      <c r="E493" s="4" t="s">
        <v>397</v>
      </c>
      <c r="F493" s="3" t="s">
        <v>2276</v>
      </c>
      <c r="G493" s="3" t="s">
        <v>2276</v>
      </c>
      <c r="H493" s="3" t="s">
        <v>2276</v>
      </c>
      <c r="I493" s="3">
        <v>1.2</v>
      </c>
      <c r="J493" s="3">
        <v>1.6</v>
      </c>
      <c r="K493" s="3" t="s">
        <v>2276</v>
      </c>
      <c r="L493" s="3" t="s">
        <v>2276</v>
      </c>
      <c r="M493" s="3" t="s">
        <v>2276</v>
      </c>
      <c r="N493" s="21" t="s">
        <v>2276</v>
      </c>
      <c r="O493" s="21" t="s">
        <v>2276</v>
      </c>
      <c r="P493" s="21" t="s">
        <v>2276</v>
      </c>
      <c r="Q493" s="21" t="s">
        <v>2276</v>
      </c>
      <c r="R493" s="21" t="s">
        <v>2276</v>
      </c>
      <c r="S493" s="21" t="s">
        <v>2276</v>
      </c>
      <c r="T493" s="4" t="s">
        <v>2499</v>
      </c>
    </row>
    <row r="494" spans="1:20" ht="37" customHeight="1">
      <c r="A494" s="3" t="s">
        <v>2470</v>
      </c>
      <c r="B494" s="3" t="s">
        <v>69</v>
      </c>
      <c r="C494" s="3" t="s">
        <v>395</v>
      </c>
      <c r="D494" s="3" t="s">
        <v>130</v>
      </c>
      <c r="E494" s="4" t="s">
        <v>397</v>
      </c>
      <c r="F494" s="3" t="s">
        <v>2276</v>
      </c>
      <c r="G494" s="3" t="s">
        <v>2276</v>
      </c>
      <c r="H494" s="3" t="s">
        <v>2276</v>
      </c>
      <c r="I494" s="3">
        <v>1.2</v>
      </c>
      <c r="J494" s="3">
        <v>1.6</v>
      </c>
      <c r="K494" s="3" t="s">
        <v>2276</v>
      </c>
      <c r="L494" s="3" t="s">
        <v>2276</v>
      </c>
      <c r="M494" s="3" t="s">
        <v>2276</v>
      </c>
      <c r="N494" s="21" t="s">
        <v>2276</v>
      </c>
      <c r="O494" s="21" t="s">
        <v>2276</v>
      </c>
      <c r="P494" s="21" t="s">
        <v>2276</v>
      </c>
      <c r="Q494" s="21" t="s">
        <v>2276</v>
      </c>
      <c r="R494" s="21" t="s">
        <v>2276</v>
      </c>
      <c r="S494" s="21" t="s">
        <v>2276</v>
      </c>
      <c r="T494" s="4" t="s">
        <v>2499</v>
      </c>
    </row>
    <row r="495" spans="1:20" ht="41" customHeight="1">
      <c r="A495" s="3" t="s">
        <v>2471</v>
      </c>
      <c r="B495" s="3" t="s">
        <v>69</v>
      </c>
      <c r="C495" s="3" t="s">
        <v>395</v>
      </c>
      <c r="D495" s="3" t="s">
        <v>130</v>
      </c>
      <c r="E495" s="4" t="s">
        <v>397</v>
      </c>
      <c r="F495" s="3" t="s">
        <v>2276</v>
      </c>
      <c r="G495" s="3" t="s">
        <v>2276</v>
      </c>
      <c r="H495" s="3" t="s">
        <v>2276</v>
      </c>
      <c r="I495" s="3">
        <v>1.2</v>
      </c>
      <c r="J495" s="3">
        <v>1.6</v>
      </c>
      <c r="K495" s="3" t="s">
        <v>2276</v>
      </c>
      <c r="L495" s="3" t="s">
        <v>2276</v>
      </c>
      <c r="M495" s="3" t="s">
        <v>2276</v>
      </c>
      <c r="N495" s="21" t="s">
        <v>2276</v>
      </c>
      <c r="O495" s="21" t="s">
        <v>2276</v>
      </c>
      <c r="P495" s="21" t="s">
        <v>2276</v>
      </c>
      <c r="Q495" s="21" t="s">
        <v>2276</v>
      </c>
      <c r="R495" s="21" t="s">
        <v>2276</v>
      </c>
      <c r="S495" s="21" t="s">
        <v>2276</v>
      </c>
      <c r="T495" s="4" t="s">
        <v>2499</v>
      </c>
    </row>
    <row r="496" spans="1:20" ht="39" customHeight="1">
      <c r="A496" s="3" t="s">
        <v>2472</v>
      </c>
      <c r="B496" s="3" t="s">
        <v>69</v>
      </c>
      <c r="C496" s="3" t="s">
        <v>395</v>
      </c>
      <c r="D496" s="3" t="s">
        <v>130</v>
      </c>
      <c r="E496" s="4" t="s">
        <v>397</v>
      </c>
      <c r="F496" s="3" t="s">
        <v>2276</v>
      </c>
      <c r="G496" s="3" t="s">
        <v>2276</v>
      </c>
      <c r="H496" s="3" t="s">
        <v>2276</v>
      </c>
      <c r="I496" s="3">
        <v>1.2</v>
      </c>
      <c r="J496" s="3">
        <v>1.6</v>
      </c>
      <c r="K496" s="3" t="s">
        <v>2276</v>
      </c>
      <c r="L496" s="3" t="s">
        <v>2276</v>
      </c>
      <c r="M496" s="3" t="s">
        <v>2276</v>
      </c>
      <c r="N496" s="21" t="s">
        <v>2276</v>
      </c>
      <c r="O496" s="21" t="s">
        <v>2276</v>
      </c>
      <c r="P496" s="21" t="s">
        <v>2276</v>
      </c>
      <c r="Q496" s="21" t="s">
        <v>2276</v>
      </c>
      <c r="R496" s="21" t="s">
        <v>2276</v>
      </c>
      <c r="S496" s="21" t="s">
        <v>2276</v>
      </c>
      <c r="T496" s="4" t="s">
        <v>2499</v>
      </c>
    </row>
    <row r="497" spans="1:20" ht="35.5" customHeight="1">
      <c r="A497" s="3" t="s">
        <v>2473</v>
      </c>
      <c r="B497" s="3" t="s">
        <v>69</v>
      </c>
      <c r="C497" s="3" t="s">
        <v>395</v>
      </c>
      <c r="D497" s="3" t="s">
        <v>130</v>
      </c>
      <c r="E497" s="4" t="s">
        <v>397</v>
      </c>
      <c r="F497" s="3" t="s">
        <v>2276</v>
      </c>
      <c r="G497" s="3" t="s">
        <v>2276</v>
      </c>
      <c r="H497" s="3" t="s">
        <v>2276</v>
      </c>
      <c r="I497" s="3">
        <v>1.2</v>
      </c>
      <c r="J497" s="3">
        <v>1.6</v>
      </c>
      <c r="K497" s="3" t="s">
        <v>2276</v>
      </c>
      <c r="L497" s="3" t="s">
        <v>2276</v>
      </c>
      <c r="M497" s="3" t="s">
        <v>2276</v>
      </c>
      <c r="N497" s="21" t="s">
        <v>2276</v>
      </c>
      <c r="O497" s="21" t="s">
        <v>2276</v>
      </c>
      <c r="P497" s="21" t="s">
        <v>2276</v>
      </c>
      <c r="Q497" s="21" t="s">
        <v>2276</v>
      </c>
      <c r="R497" s="21" t="s">
        <v>2276</v>
      </c>
      <c r="S497" s="21" t="s">
        <v>2276</v>
      </c>
      <c r="T497" s="4" t="s">
        <v>2499</v>
      </c>
    </row>
    <row r="498" spans="1:20" ht="33" customHeight="1">
      <c r="A498" s="3" t="s">
        <v>2474</v>
      </c>
      <c r="B498" s="3" t="s">
        <v>69</v>
      </c>
      <c r="C498" s="3" t="s">
        <v>395</v>
      </c>
      <c r="D498" s="3" t="s">
        <v>130</v>
      </c>
      <c r="E498" s="4" t="s">
        <v>397</v>
      </c>
      <c r="F498" s="3" t="s">
        <v>2276</v>
      </c>
      <c r="G498" s="3" t="s">
        <v>2276</v>
      </c>
      <c r="H498" s="3" t="s">
        <v>2276</v>
      </c>
      <c r="I498" s="3">
        <v>1.2</v>
      </c>
      <c r="J498" s="3">
        <v>1.6</v>
      </c>
      <c r="K498" s="3" t="s">
        <v>2276</v>
      </c>
      <c r="L498" s="3" t="s">
        <v>2276</v>
      </c>
      <c r="M498" s="3" t="s">
        <v>2276</v>
      </c>
      <c r="N498" s="21" t="s">
        <v>2276</v>
      </c>
      <c r="O498" s="21" t="s">
        <v>2276</v>
      </c>
      <c r="P498" s="21" t="s">
        <v>2276</v>
      </c>
      <c r="Q498" s="21" t="s">
        <v>2276</v>
      </c>
      <c r="R498" s="21" t="s">
        <v>2276</v>
      </c>
      <c r="S498" s="21" t="s">
        <v>2276</v>
      </c>
      <c r="T498" s="4" t="s">
        <v>2499</v>
      </c>
    </row>
    <row r="499" spans="1:20" ht="35.5" customHeight="1">
      <c r="A499" s="3" t="s">
        <v>2475</v>
      </c>
      <c r="B499" s="3" t="s">
        <v>69</v>
      </c>
      <c r="C499" s="3" t="s">
        <v>395</v>
      </c>
      <c r="D499" s="3" t="s">
        <v>130</v>
      </c>
      <c r="E499" s="4" t="s">
        <v>397</v>
      </c>
      <c r="F499" s="3" t="s">
        <v>2276</v>
      </c>
      <c r="G499" s="3" t="s">
        <v>2276</v>
      </c>
      <c r="H499" s="3" t="s">
        <v>2276</v>
      </c>
      <c r="I499" s="3">
        <v>1.2</v>
      </c>
      <c r="J499" s="3">
        <v>1.6</v>
      </c>
      <c r="K499" s="3" t="s">
        <v>2276</v>
      </c>
      <c r="L499" s="3" t="s">
        <v>2276</v>
      </c>
      <c r="M499" s="3" t="s">
        <v>2276</v>
      </c>
      <c r="N499" s="21" t="s">
        <v>2276</v>
      </c>
      <c r="O499" s="21" t="s">
        <v>2276</v>
      </c>
      <c r="P499" s="21" t="s">
        <v>2276</v>
      </c>
      <c r="Q499" s="21" t="s">
        <v>2276</v>
      </c>
      <c r="R499" s="21" t="s">
        <v>2276</v>
      </c>
      <c r="S499" s="21" t="s">
        <v>2276</v>
      </c>
      <c r="T499" s="4" t="s">
        <v>2499</v>
      </c>
    </row>
    <row r="500" spans="1:20" ht="39" customHeight="1">
      <c r="A500" s="3" t="s">
        <v>2476</v>
      </c>
      <c r="B500" s="3" t="s">
        <v>69</v>
      </c>
      <c r="C500" s="3" t="s">
        <v>395</v>
      </c>
      <c r="D500" s="3" t="s">
        <v>130</v>
      </c>
      <c r="E500" s="4" t="s">
        <v>397</v>
      </c>
      <c r="F500" s="3" t="s">
        <v>2276</v>
      </c>
      <c r="G500" s="3" t="s">
        <v>2276</v>
      </c>
      <c r="H500" s="3" t="s">
        <v>2276</v>
      </c>
      <c r="I500" s="3">
        <v>1.2</v>
      </c>
      <c r="J500" s="3">
        <v>1.6</v>
      </c>
      <c r="K500" s="3" t="s">
        <v>2276</v>
      </c>
      <c r="L500" s="3" t="s">
        <v>2276</v>
      </c>
      <c r="M500" s="3" t="s">
        <v>2276</v>
      </c>
      <c r="N500" s="21" t="s">
        <v>2276</v>
      </c>
      <c r="O500" s="21" t="s">
        <v>2276</v>
      </c>
      <c r="P500" s="21" t="s">
        <v>2276</v>
      </c>
      <c r="Q500" s="21" t="s">
        <v>2276</v>
      </c>
      <c r="R500" s="21" t="s">
        <v>2276</v>
      </c>
      <c r="S500" s="21" t="s">
        <v>2276</v>
      </c>
      <c r="T500" s="4" t="s">
        <v>2499</v>
      </c>
    </row>
    <row r="501" spans="1:20" ht="34" customHeight="1">
      <c r="A501" s="3" t="s">
        <v>2477</v>
      </c>
      <c r="B501" s="3" t="s">
        <v>69</v>
      </c>
      <c r="C501" s="3" t="s">
        <v>395</v>
      </c>
      <c r="D501" s="3" t="s">
        <v>130</v>
      </c>
      <c r="E501" s="4" t="s">
        <v>397</v>
      </c>
      <c r="F501" s="3" t="s">
        <v>2276</v>
      </c>
      <c r="G501" s="3" t="s">
        <v>2276</v>
      </c>
      <c r="H501" s="3" t="s">
        <v>2276</v>
      </c>
      <c r="I501" s="3">
        <v>1.2</v>
      </c>
      <c r="J501" s="3">
        <v>1.6</v>
      </c>
      <c r="K501" s="3" t="s">
        <v>2276</v>
      </c>
      <c r="L501" s="3" t="s">
        <v>2276</v>
      </c>
      <c r="M501" s="3" t="s">
        <v>2276</v>
      </c>
      <c r="N501" s="21" t="s">
        <v>2276</v>
      </c>
      <c r="O501" s="21" t="s">
        <v>2276</v>
      </c>
      <c r="P501" s="21" t="s">
        <v>2276</v>
      </c>
      <c r="Q501" s="21" t="s">
        <v>2276</v>
      </c>
      <c r="R501" s="21" t="s">
        <v>2276</v>
      </c>
      <c r="S501" s="21" t="s">
        <v>2276</v>
      </c>
      <c r="T501" s="4" t="s">
        <v>2499</v>
      </c>
    </row>
    <row r="502" spans="1:20" ht="33" customHeight="1">
      <c r="A502" s="3" t="s">
        <v>2478</v>
      </c>
      <c r="B502" s="3" t="s">
        <v>69</v>
      </c>
      <c r="C502" s="3" t="s">
        <v>395</v>
      </c>
      <c r="D502" s="3" t="s">
        <v>130</v>
      </c>
      <c r="E502" s="4" t="s">
        <v>397</v>
      </c>
      <c r="F502" s="3" t="s">
        <v>2276</v>
      </c>
      <c r="G502" s="3" t="s">
        <v>2276</v>
      </c>
      <c r="H502" s="3" t="s">
        <v>2276</v>
      </c>
      <c r="I502" s="3">
        <v>1.2</v>
      </c>
      <c r="J502" s="3">
        <v>1.6</v>
      </c>
      <c r="K502" s="3" t="s">
        <v>2276</v>
      </c>
      <c r="L502" s="3" t="s">
        <v>2276</v>
      </c>
      <c r="M502" s="3" t="s">
        <v>2276</v>
      </c>
      <c r="N502" s="21" t="s">
        <v>2276</v>
      </c>
      <c r="O502" s="21" t="s">
        <v>2276</v>
      </c>
      <c r="P502" s="21" t="s">
        <v>2276</v>
      </c>
      <c r="Q502" s="21" t="s">
        <v>2276</v>
      </c>
      <c r="R502" s="21" t="s">
        <v>2276</v>
      </c>
      <c r="S502" s="21" t="s">
        <v>2276</v>
      </c>
      <c r="T502" s="4" t="s">
        <v>2499</v>
      </c>
    </row>
    <row r="503" spans="1:20" ht="35.5" customHeight="1">
      <c r="A503" s="3" t="s">
        <v>2479</v>
      </c>
      <c r="B503" s="3" t="s">
        <v>69</v>
      </c>
      <c r="C503" s="3" t="s">
        <v>395</v>
      </c>
      <c r="D503" s="3" t="s">
        <v>130</v>
      </c>
      <c r="E503" s="4" t="s">
        <v>397</v>
      </c>
      <c r="F503" s="3" t="s">
        <v>2276</v>
      </c>
      <c r="G503" s="3" t="s">
        <v>2276</v>
      </c>
      <c r="H503" s="3" t="s">
        <v>2276</v>
      </c>
      <c r="I503" s="3">
        <v>1.2</v>
      </c>
      <c r="J503" s="3">
        <v>1.6</v>
      </c>
      <c r="K503" s="3" t="s">
        <v>2276</v>
      </c>
      <c r="L503" s="3" t="s">
        <v>2276</v>
      </c>
      <c r="M503" s="3" t="s">
        <v>2276</v>
      </c>
      <c r="N503" s="21" t="s">
        <v>2276</v>
      </c>
      <c r="O503" s="21" t="s">
        <v>2276</v>
      </c>
      <c r="P503" s="21" t="s">
        <v>2276</v>
      </c>
      <c r="Q503" s="21" t="s">
        <v>2276</v>
      </c>
      <c r="R503" s="21" t="s">
        <v>2276</v>
      </c>
      <c r="S503" s="21" t="s">
        <v>2276</v>
      </c>
      <c r="T503" s="4" t="s">
        <v>2499</v>
      </c>
    </row>
    <row r="504" spans="1:20" ht="33" customHeight="1">
      <c r="A504" s="3" t="s">
        <v>2480</v>
      </c>
      <c r="B504" s="3" t="s">
        <v>69</v>
      </c>
      <c r="C504" s="3" t="s">
        <v>395</v>
      </c>
      <c r="D504" s="3" t="s">
        <v>130</v>
      </c>
      <c r="E504" s="4" t="s">
        <v>397</v>
      </c>
      <c r="F504" s="3" t="s">
        <v>2276</v>
      </c>
      <c r="G504" s="3" t="s">
        <v>2276</v>
      </c>
      <c r="H504" s="3" t="s">
        <v>2276</v>
      </c>
      <c r="I504" s="3">
        <v>1.2</v>
      </c>
      <c r="J504" s="3">
        <v>1.6</v>
      </c>
      <c r="K504" s="3" t="s">
        <v>2276</v>
      </c>
      <c r="L504" s="3" t="s">
        <v>2276</v>
      </c>
      <c r="M504" s="3" t="s">
        <v>2276</v>
      </c>
      <c r="N504" s="21" t="s">
        <v>2276</v>
      </c>
      <c r="O504" s="21" t="s">
        <v>2276</v>
      </c>
      <c r="P504" s="21" t="s">
        <v>2276</v>
      </c>
      <c r="Q504" s="21" t="s">
        <v>2276</v>
      </c>
      <c r="R504" s="21" t="s">
        <v>2276</v>
      </c>
      <c r="S504" s="21" t="s">
        <v>2276</v>
      </c>
      <c r="T504" s="4" t="s">
        <v>2499</v>
      </c>
    </row>
    <row r="505" spans="1:20" ht="35.5" customHeight="1">
      <c r="A505" s="3" t="s">
        <v>2481</v>
      </c>
      <c r="B505" s="3" t="s">
        <v>69</v>
      </c>
      <c r="C505" s="3" t="s">
        <v>395</v>
      </c>
      <c r="D505" s="3" t="s">
        <v>130</v>
      </c>
      <c r="E505" s="4" t="s">
        <v>397</v>
      </c>
      <c r="F505" s="3" t="s">
        <v>2276</v>
      </c>
      <c r="G505" s="3" t="s">
        <v>2276</v>
      </c>
      <c r="H505" s="3" t="s">
        <v>2276</v>
      </c>
      <c r="I505" s="3">
        <v>1.2</v>
      </c>
      <c r="J505" s="3">
        <v>1.6</v>
      </c>
      <c r="K505" s="3" t="s">
        <v>2276</v>
      </c>
      <c r="L505" s="3" t="s">
        <v>2276</v>
      </c>
      <c r="M505" s="3" t="s">
        <v>2276</v>
      </c>
      <c r="N505" s="21" t="s">
        <v>2276</v>
      </c>
      <c r="O505" s="21" t="s">
        <v>2276</v>
      </c>
      <c r="P505" s="21" t="s">
        <v>2276</v>
      </c>
      <c r="Q505" s="21" t="s">
        <v>2276</v>
      </c>
      <c r="R505" s="21" t="s">
        <v>2276</v>
      </c>
      <c r="S505" s="21" t="s">
        <v>2276</v>
      </c>
      <c r="T505" s="4" t="s">
        <v>2499</v>
      </c>
    </row>
    <row r="506" spans="1:20" ht="37.5" customHeight="1">
      <c r="A506" s="11" t="s">
        <v>2518</v>
      </c>
      <c r="B506" s="3" t="s">
        <v>2276</v>
      </c>
      <c r="C506" s="11" t="s">
        <v>12</v>
      </c>
      <c r="D506" s="11" t="s">
        <v>130</v>
      </c>
      <c r="E506" s="19" t="s">
        <v>863</v>
      </c>
      <c r="F506" s="11" t="s">
        <v>84</v>
      </c>
      <c r="G506" s="3" t="s">
        <v>116</v>
      </c>
      <c r="H506" s="3" t="s">
        <v>2276</v>
      </c>
      <c r="I506" s="3">
        <v>1.9</v>
      </c>
      <c r="J506" s="3" t="s">
        <v>2276</v>
      </c>
      <c r="K506" s="3" t="s">
        <v>534</v>
      </c>
      <c r="L506" s="3" t="s">
        <v>2276</v>
      </c>
      <c r="M506" s="3" t="s">
        <v>2276</v>
      </c>
      <c r="N506" s="21">
        <v>0</v>
      </c>
      <c r="O506" s="21">
        <v>0</v>
      </c>
      <c r="P506" s="21">
        <v>15.5</v>
      </c>
      <c r="Q506" s="21">
        <f>28.5+13.5+5.8</f>
        <v>47.8</v>
      </c>
      <c r="R506" s="21">
        <v>35</v>
      </c>
      <c r="S506" s="21">
        <f>100/15*(7338/(0.35*'Record info'!K506))</f>
        <v>2.987909715287385</v>
      </c>
      <c r="T506" s="4" t="s">
        <v>2528</v>
      </c>
    </row>
    <row r="507" spans="1:20" ht="39.5" customHeight="1">
      <c r="A507" s="11" t="s">
        <v>2520</v>
      </c>
      <c r="B507" s="3" t="s">
        <v>2276</v>
      </c>
      <c r="C507" s="11" t="s">
        <v>12</v>
      </c>
      <c r="D507" s="11" t="s">
        <v>130</v>
      </c>
      <c r="E507" s="19" t="s">
        <v>863</v>
      </c>
      <c r="F507" s="11" t="s">
        <v>84</v>
      </c>
      <c r="G507" s="3" t="s">
        <v>116</v>
      </c>
      <c r="H507" s="3" t="s">
        <v>2276</v>
      </c>
      <c r="I507" s="3">
        <v>1.9</v>
      </c>
      <c r="J507" s="3" t="s">
        <v>2276</v>
      </c>
      <c r="K507" s="3" t="s">
        <v>534</v>
      </c>
      <c r="L507" s="3" t="s">
        <v>2276</v>
      </c>
      <c r="M507" s="3">
        <v>0.5</v>
      </c>
      <c r="N507" s="21">
        <v>0</v>
      </c>
      <c r="O507" s="21">
        <v>0</v>
      </c>
      <c r="P507" s="21">
        <f>4.5+9.1</f>
        <v>13.6</v>
      </c>
      <c r="Q507" s="21">
        <f>21.8+9.5+5.9</f>
        <v>37.200000000000003</v>
      </c>
      <c r="R507" s="21">
        <f>42.6+4.1</f>
        <v>46.7</v>
      </c>
      <c r="S507" s="21">
        <f>100/15*1137/(0.467*'Record info'!K507)</f>
        <v>0.63832245490395012</v>
      </c>
      <c r="T507" s="4" t="s">
        <v>2528</v>
      </c>
    </row>
    <row r="508" spans="1:20" ht="38.5" customHeight="1">
      <c r="A508" s="11" t="s">
        <v>2531</v>
      </c>
      <c r="B508" s="3" t="s">
        <v>2276</v>
      </c>
      <c r="C508" s="11" t="s">
        <v>12</v>
      </c>
      <c r="D508" s="11" t="s">
        <v>130</v>
      </c>
      <c r="E508" s="3" t="s">
        <v>137</v>
      </c>
      <c r="F508" s="3" t="s">
        <v>2276</v>
      </c>
      <c r="G508" s="3" t="s">
        <v>2276</v>
      </c>
      <c r="H508" s="3" t="s">
        <v>2276</v>
      </c>
      <c r="I508" s="3" t="s">
        <v>2276</v>
      </c>
      <c r="J508" s="3" t="s">
        <v>2276</v>
      </c>
      <c r="K508" s="3" t="s">
        <v>2276</v>
      </c>
      <c r="L508" s="3" t="s">
        <v>2276</v>
      </c>
      <c r="M508" s="3" t="s">
        <v>2276</v>
      </c>
      <c r="N508" s="3" t="s">
        <v>2276</v>
      </c>
      <c r="O508" s="3" t="s">
        <v>2276</v>
      </c>
      <c r="P508" s="3" t="s">
        <v>2276</v>
      </c>
      <c r="Q508" s="3" t="s">
        <v>2276</v>
      </c>
      <c r="R508" s="3">
        <v>38</v>
      </c>
      <c r="S508" s="3">
        <v>3.8</v>
      </c>
      <c r="T508" s="4"/>
    </row>
    <row r="509" spans="1:20" ht="39.5" customHeight="1">
      <c r="A509" s="11" t="s">
        <v>2540</v>
      </c>
      <c r="B509" s="3" t="s">
        <v>2276</v>
      </c>
      <c r="C509" s="3" t="s">
        <v>12</v>
      </c>
      <c r="D509" s="11" t="s">
        <v>130</v>
      </c>
      <c r="E509" s="3" t="s">
        <v>137</v>
      </c>
      <c r="F509" s="11" t="s">
        <v>116</v>
      </c>
      <c r="G509" s="3" t="s">
        <v>2276</v>
      </c>
      <c r="H509" s="3" t="s">
        <v>2276</v>
      </c>
      <c r="I509" s="3">
        <v>0.5</v>
      </c>
      <c r="J509" s="3" t="s">
        <v>2276</v>
      </c>
      <c r="K509" s="3" t="s">
        <v>2276</v>
      </c>
      <c r="L509" s="3" t="s">
        <v>2276</v>
      </c>
      <c r="M509" s="3" t="s">
        <v>2276</v>
      </c>
      <c r="N509" s="3" t="s">
        <v>2276</v>
      </c>
      <c r="O509" s="3" t="s">
        <v>2276</v>
      </c>
      <c r="P509" s="3" t="s">
        <v>2276</v>
      </c>
      <c r="Q509" s="3" t="s">
        <v>2276</v>
      </c>
      <c r="R509" s="21">
        <v>92</v>
      </c>
      <c r="S509" s="3" t="s">
        <v>2276</v>
      </c>
      <c r="T509" s="3" t="s">
        <v>2542</v>
      </c>
    </row>
    <row r="510" spans="1:20" ht="42" customHeight="1">
      <c r="A510" s="11" t="s">
        <v>2550</v>
      </c>
      <c r="B510" s="3" t="s">
        <v>69</v>
      </c>
      <c r="C510" s="11" t="s">
        <v>395</v>
      </c>
      <c r="D510" s="11" t="s">
        <v>130</v>
      </c>
      <c r="E510" s="4" t="s">
        <v>397</v>
      </c>
      <c r="F510" s="3" t="s">
        <v>2276</v>
      </c>
      <c r="G510" s="3" t="s">
        <v>2276</v>
      </c>
      <c r="H510" s="3" t="s">
        <v>2276</v>
      </c>
      <c r="I510" s="3" t="s">
        <v>2276</v>
      </c>
      <c r="J510" s="3" t="s">
        <v>2276</v>
      </c>
      <c r="K510" s="3" t="s">
        <v>2276</v>
      </c>
      <c r="L510" s="3" t="s">
        <v>2276</v>
      </c>
      <c r="M510" s="3" t="s">
        <v>2276</v>
      </c>
      <c r="N510" s="3" t="s">
        <v>2276</v>
      </c>
      <c r="O510" s="3" t="s">
        <v>2276</v>
      </c>
      <c r="P510" s="3" t="s">
        <v>2276</v>
      </c>
      <c r="Q510" s="3" t="s">
        <v>2276</v>
      </c>
      <c r="R510" s="3" t="s">
        <v>2276</v>
      </c>
      <c r="S510" s="3" t="s">
        <v>2276</v>
      </c>
      <c r="T510" s="3"/>
    </row>
    <row r="511" spans="1:20" ht="37.5" customHeight="1">
      <c r="A511" s="11" t="s">
        <v>2557</v>
      </c>
      <c r="B511" s="3" t="s">
        <v>69</v>
      </c>
      <c r="C511" s="11" t="s">
        <v>395</v>
      </c>
      <c r="D511" s="11" t="s">
        <v>130</v>
      </c>
      <c r="E511" s="3" t="s">
        <v>2276</v>
      </c>
      <c r="F511" s="3" t="s">
        <v>2276</v>
      </c>
      <c r="G511" s="3" t="s">
        <v>2276</v>
      </c>
      <c r="H511" s="3" t="s">
        <v>2276</v>
      </c>
      <c r="I511" s="3" t="s">
        <v>2276</v>
      </c>
      <c r="J511" s="3" t="s">
        <v>2276</v>
      </c>
      <c r="K511" s="3" t="s">
        <v>2276</v>
      </c>
      <c r="L511" s="3" t="s">
        <v>2276</v>
      </c>
      <c r="M511" s="3" t="s">
        <v>2276</v>
      </c>
      <c r="N511" s="3" t="s">
        <v>2276</v>
      </c>
      <c r="O511" s="3" t="s">
        <v>2276</v>
      </c>
      <c r="P511" s="3" t="s">
        <v>2276</v>
      </c>
      <c r="Q511" s="3" t="s">
        <v>2276</v>
      </c>
      <c r="R511" s="3" t="s">
        <v>2276</v>
      </c>
      <c r="S511" s="3" t="s">
        <v>2276</v>
      </c>
      <c r="T511" s="3"/>
    </row>
    <row r="512" spans="1:20" ht="36" customHeight="1">
      <c r="A512" s="11" t="s">
        <v>2563</v>
      </c>
      <c r="B512" s="3" t="s">
        <v>2276</v>
      </c>
      <c r="C512" s="11" t="s">
        <v>12</v>
      </c>
      <c r="D512" s="4" t="s">
        <v>397</v>
      </c>
      <c r="E512" s="3" t="s">
        <v>2276</v>
      </c>
      <c r="F512" s="3" t="s">
        <v>2276</v>
      </c>
      <c r="G512" s="3" t="s">
        <v>2276</v>
      </c>
      <c r="H512" s="3" t="s">
        <v>2276</v>
      </c>
      <c r="I512" s="3" t="s">
        <v>2276</v>
      </c>
      <c r="J512" s="3">
        <v>0.9</v>
      </c>
      <c r="K512" s="3" t="s">
        <v>2276</v>
      </c>
      <c r="L512" s="3" t="s">
        <v>2276</v>
      </c>
      <c r="M512" s="3" t="s">
        <v>2276</v>
      </c>
      <c r="N512" s="3" t="s">
        <v>2276</v>
      </c>
      <c r="O512" s="3" t="s">
        <v>2276</v>
      </c>
      <c r="P512" s="21">
        <v>40</v>
      </c>
      <c r="Q512" s="21">
        <v>46</v>
      </c>
      <c r="R512" s="21">
        <v>6</v>
      </c>
      <c r="S512" s="21"/>
      <c r="T512" s="3" t="s">
        <v>2570</v>
      </c>
    </row>
    <row r="513" spans="1:20" ht="38.5" customHeight="1">
      <c r="A513" s="11" t="s">
        <v>2574</v>
      </c>
      <c r="B513" s="3" t="s">
        <v>70</v>
      </c>
      <c r="C513" s="11" t="s">
        <v>12</v>
      </c>
      <c r="D513" s="11" t="s">
        <v>130</v>
      </c>
      <c r="E513" s="3" t="s">
        <v>2652</v>
      </c>
      <c r="F513" s="4" t="s">
        <v>397</v>
      </c>
      <c r="G513" s="3" t="s">
        <v>2276</v>
      </c>
      <c r="H513" s="3" t="s">
        <v>2276</v>
      </c>
      <c r="I513" s="3" t="s">
        <v>2276</v>
      </c>
      <c r="J513" s="3" t="s">
        <v>2276</v>
      </c>
      <c r="K513" s="3" t="s">
        <v>2276</v>
      </c>
      <c r="L513" s="3" t="s">
        <v>2276</v>
      </c>
      <c r="M513" s="3" t="s">
        <v>2276</v>
      </c>
      <c r="N513" s="3" t="s">
        <v>2276</v>
      </c>
      <c r="O513" s="3" t="s">
        <v>2276</v>
      </c>
      <c r="P513" s="3" t="s">
        <v>2276</v>
      </c>
      <c r="Q513" s="3" t="s">
        <v>2276</v>
      </c>
      <c r="R513" s="3" t="s">
        <v>2276</v>
      </c>
      <c r="S513" s="3" t="s">
        <v>2276</v>
      </c>
      <c r="T513" s="3"/>
    </row>
    <row r="514" spans="1:20" ht="29">
      <c r="A514" s="11" t="s">
        <v>2576</v>
      </c>
      <c r="B514" s="3" t="s">
        <v>70</v>
      </c>
      <c r="C514" s="11" t="s">
        <v>12</v>
      </c>
      <c r="D514" s="11" t="s">
        <v>130</v>
      </c>
      <c r="E514" s="3" t="s">
        <v>2652</v>
      </c>
      <c r="F514" s="4" t="s">
        <v>397</v>
      </c>
      <c r="G514" s="3" t="s">
        <v>2276</v>
      </c>
      <c r="H514" s="3" t="s">
        <v>2276</v>
      </c>
      <c r="I514" s="3" t="s">
        <v>2276</v>
      </c>
      <c r="J514" s="3" t="s">
        <v>2276</v>
      </c>
      <c r="K514" s="3" t="s">
        <v>2276</v>
      </c>
      <c r="L514" s="3" t="s">
        <v>2276</v>
      </c>
      <c r="M514" s="3" t="s">
        <v>2276</v>
      </c>
      <c r="N514" s="3" t="s">
        <v>2276</v>
      </c>
      <c r="O514" s="3" t="s">
        <v>2276</v>
      </c>
      <c r="P514" s="3" t="s">
        <v>2276</v>
      </c>
      <c r="Q514" s="3" t="s">
        <v>2276</v>
      </c>
      <c r="R514" s="3" t="s">
        <v>2276</v>
      </c>
      <c r="S514" s="3" t="s">
        <v>2276</v>
      </c>
      <c r="T514" s="3"/>
    </row>
    <row r="515" spans="1:20" ht="29">
      <c r="A515" s="11" t="s">
        <v>2588</v>
      </c>
      <c r="B515" s="3" t="s">
        <v>70</v>
      </c>
      <c r="C515" s="11" t="s">
        <v>12</v>
      </c>
      <c r="D515" s="11" t="s">
        <v>130</v>
      </c>
      <c r="E515" s="3" t="s">
        <v>2652</v>
      </c>
      <c r="F515" s="4" t="s">
        <v>397</v>
      </c>
      <c r="G515" s="3" t="s">
        <v>2276</v>
      </c>
      <c r="H515" s="3" t="s">
        <v>2276</v>
      </c>
      <c r="I515" s="3" t="s">
        <v>2276</v>
      </c>
      <c r="J515" s="3" t="s">
        <v>2276</v>
      </c>
      <c r="K515" s="3" t="s">
        <v>2276</v>
      </c>
      <c r="L515" s="3" t="s">
        <v>2276</v>
      </c>
      <c r="M515" s="3" t="s">
        <v>2276</v>
      </c>
      <c r="N515" s="3" t="s">
        <v>2276</v>
      </c>
      <c r="O515" s="3" t="s">
        <v>2276</v>
      </c>
      <c r="P515" s="3" t="s">
        <v>2276</v>
      </c>
      <c r="Q515" s="3" t="s">
        <v>2276</v>
      </c>
      <c r="R515" s="3" t="s">
        <v>2276</v>
      </c>
      <c r="S515" s="3" t="s">
        <v>2276</v>
      </c>
      <c r="T515" s="3"/>
    </row>
    <row r="516" spans="1:20" ht="29">
      <c r="A516" s="11" t="s">
        <v>2589</v>
      </c>
      <c r="B516" s="3" t="s">
        <v>70</v>
      </c>
      <c r="C516" s="11" t="s">
        <v>12</v>
      </c>
      <c r="D516" s="11" t="s">
        <v>130</v>
      </c>
      <c r="E516" s="3" t="s">
        <v>2652</v>
      </c>
      <c r="F516" s="4" t="s">
        <v>397</v>
      </c>
      <c r="G516" s="3" t="s">
        <v>2276</v>
      </c>
      <c r="H516" s="3" t="s">
        <v>2276</v>
      </c>
      <c r="I516" s="3" t="s">
        <v>2276</v>
      </c>
      <c r="J516" s="3" t="s">
        <v>2276</v>
      </c>
      <c r="K516" s="3" t="s">
        <v>2276</v>
      </c>
      <c r="L516" s="3" t="s">
        <v>2276</v>
      </c>
      <c r="M516" s="3" t="s">
        <v>2276</v>
      </c>
      <c r="N516" s="3" t="s">
        <v>2276</v>
      </c>
      <c r="O516" s="3" t="s">
        <v>2276</v>
      </c>
      <c r="P516" s="3" t="s">
        <v>2276</v>
      </c>
      <c r="Q516" s="3" t="s">
        <v>2276</v>
      </c>
      <c r="R516" s="3" t="s">
        <v>2276</v>
      </c>
      <c r="S516" s="3" t="s">
        <v>2276</v>
      </c>
      <c r="T516" s="3"/>
    </row>
    <row r="517" spans="1:20" ht="29">
      <c r="A517" s="11" t="s">
        <v>2590</v>
      </c>
      <c r="B517" s="3" t="s">
        <v>70</v>
      </c>
      <c r="C517" s="11" t="s">
        <v>12</v>
      </c>
      <c r="D517" s="11" t="s">
        <v>130</v>
      </c>
      <c r="E517" s="3" t="s">
        <v>2652</v>
      </c>
      <c r="F517" s="4" t="s">
        <v>397</v>
      </c>
      <c r="G517" s="3" t="s">
        <v>2276</v>
      </c>
      <c r="H517" s="3" t="s">
        <v>2276</v>
      </c>
      <c r="I517" s="3" t="s">
        <v>2276</v>
      </c>
      <c r="J517" s="3" t="s">
        <v>2276</v>
      </c>
      <c r="K517" s="3" t="s">
        <v>2276</v>
      </c>
      <c r="L517" s="3" t="s">
        <v>2276</v>
      </c>
      <c r="M517" s="3" t="s">
        <v>2276</v>
      </c>
      <c r="N517" s="3" t="s">
        <v>2276</v>
      </c>
      <c r="O517" s="3" t="s">
        <v>2276</v>
      </c>
      <c r="P517" s="3" t="s">
        <v>2276</v>
      </c>
      <c r="Q517" s="3" t="s">
        <v>2276</v>
      </c>
      <c r="R517" s="3" t="s">
        <v>2276</v>
      </c>
      <c r="S517" s="3" t="s">
        <v>2276</v>
      </c>
      <c r="T517" s="3"/>
    </row>
    <row r="518" spans="1:20" ht="29">
      <c r="A518" s="11" t="s">
        <v>2591</v>
      </c>
      <c r="B518" s="3" t="s">
        <v>70</v>
      </c>
      <c r="C518" s="11" t="s">
        <v>12</v>
      </c>
      <c r="D518" s="11" t="s">
        <v>130</v>
      </c>
      <c r="E518" s="3" t="s">
        <v>2652</v>
      </c>
      <c r="F518" s="4" t="s">
        <v>397</v>
      </c>
      <c r="G518" s="3" t="s">
        <v>2276</v>
      </c>
      <c r="H518" s="3" t="s">
        <v>2276</v>
      </c>
      <c r="I518" s="3" t="s">
        <v>2276</v>
      </c>
      <c r="J518" s="3" t="s">
        <v>2276</v>
      </c>
      <c r="K518" s="3" t="s">
        <v>2276</v>
      </c>
      <c r="L518" s="3" t="s">
        <v>2276</v>
      </c>
      <c r="M518" s="3" t="s">
        <v>2276</v>
      </c>
      <c r="N518" s="3" t="s">
        <v>2276</v>
      </c>
      <c r="O518" s="3" t="s">
        <v>2276</v>
      </c>
      <c r="P518" s="3" t="s">
        <v>2276</v>
      </c>
      <c r="Q518" s="3" t="s">
        <v>2276</v>
      </c>
      <c r="R518" s="3" t="s">
        <v>2276</v>
      </c>
      <c r="S518" s="3" t="s">
        <v>2276</v>
      </c>
      <c r="T518" s="3"/>
    </row>
    <row r="519" spans="1:20" ht="22.5" customHeight="1">
      <c r="A519" s="11" t="s">
        <v>2592</v>
      </c>
      <c r="B519" s="3" t="s">
        <v>69</v>
      </c>
      <c r="C519" s="11" t="s">
        <v>395</v>
      </c>
      <c r="D519" s="11" t="s">
        <v>130</v>
      </c>
      <c r="E519" s="3" t="s">
        <v>2276</v>
      </c>
      <c r="F519" s="3" t="s">
        <v>2276</v>
      </c>
      <c r="G519" s="3" t="s">
        <v>2276</v>
      </c>
      <c r="H519" s="3" t="s">
        <v>2276</v>
      </c>
      <c r="I519" s="3">
        <v>2</v>
      </c>
      <c r="J519" s="3" t="s">
        <v>2276</v>
      </c>
      <c r="K519" s="3" t="s">
        <v>2276</v>
      </c>
      <c r="L519" s="3" t="s">
        <v>2276</v>
      </c>
      <c r="M519" s="3" t="s">
        <v>2276</v>
      </c>
      <c r="N519" s="3" t="s">
        <v>2276</v>
      </c>
      <c r="O519" s="3" t="s">
        <v>2276</v>
      </c>
      <c r="P519" s="3" t="s">
        <v>2276</v>
      </c>
      <c r="Q519" s="3" t="s">
        <v>2276</v>
      </c>
      <c r="R519" s="3" t="s">
        <v>2276</v>
      </c>
      <c r="S519" s="3"/>
      <c r="T519" s="3"/>
    </row>
    <row r="520" spans="1:20" ht="22.5" customHeight="1">
      <c r="A520" s="11" t="s">
        <v>2593</v>
      </c>
      <c r="B520" s="3" t="s">
        <v>69</v>
      </c>
      <c r="C520" s="11" t="s">
        <v>395</v>
      </c>
      <c r="D520" s="11" t="s">
        <v>130</v>
      </c>
      <c r="E520" s="3" t="s">
        <v>2276</v>
      </c>
      <c r="F520" s="3" t="s">
        <v>2276</v>
      </c>
      <c r="G520" s="3" t="s">
        <v>2276</v>
      </c>
      <c r="H520" s="3" t="s">
        <v>2276</v>
      </c>
      <c r="I520" s="3">
        <v>2</v>
      </c>
      <c r="J520" s="3" t="s">
        <v>2276</v>
      </c>
      <c r="K520" s="3" t="s">
        <v>2276</v>
      </c>
      <c r="L520" s="3" t="s">
        <v>2276</v>
      </c>
      <c r="M520" s="3" t="s">
        <v>2276</v>
      </c>
      <c r="N520" s="3" t="s">
        <v>2276</v>
      </c>
      <c r="O520" s="3" t="s">
        <v>2276</v>
      </c>
      <c r="P520" s="3" t="s">
        <v>2276</v>
      </c>
      <c r="Q520" s="3" t="s">
        <v>2276</v>
      </c>
      <c r="R520" s="3" t="s">
        <v>2276</v>
      </c>
      <c r="S520" s="3"/>
      <c r="T520" s="3"/>
    </row>
    <row r="521" spans="1:20" ht="22.5" customHeight="1">
      <c r="A521" s="11" t="s">
        <v>2594</v>
      </c>
      <c r="B521" s="3" t="s">
        <v>69</v>
      </c>
      <c r="C521" s="11" t="s">
        <v>395</v>
      </c>
      <c r="D521" s="11" t="s">
        <v>130</v>
      </c>
      <c r="E521" s="3" t="s">
        <v>2276</v>
      </c>
      <c r="F521" s="3" t="s">
        <v>2276</v>
      </c>
      <c r="G521" s="3" t="s">
        <v>2276</v>
      </c>
      <c r="H521" s="3" t="s">
        <v>2276</v>
      </c>
      <c r="I521" s="3">
        <v>2</v>
      </c>
      <c r="J521" s="3" t="s">
        <v>2276</v>
      </c>
      <c r="K521" s="3" t="s">
        <v>2276</v>
      </c>
      <c r="L521" s="3" t="s">
        <v>2276</v>
      </c>
      <c r="M521" s="3" t="s">
        <v>2276</v>
      </c>
      <c r="N521" s="3" t="s">
        <v>2276</v>
      </c>
      <c r="O521" s="3" t="s">
        <v>2276</v>
      </c>
      <c r="P521" s="3" t="s">
        <v>2276</v>
      </c>
      <c r="Q521" s="3" t="s">
        <v>2276</v>
      </c>
      <c r="R521" s="3" t="s">
        <v>2276</v>
      </c>
      <c r="S521" s="3"/>
      <c r="T521" s="3"/>
    </row>
    <row r="522" spans="1:20" ht="32" customHeight="1">
      <c r="A522" s="11" t="s">
        <v>2595</v>
      </c>
      <c r="B522" s="3" t="s">
        <v>69</v>
      </c>
      <c r="C522" s="11" t="s">
        <v>395</v>
      </c>
      <c r="D522" s="11" t="s">
        <v>130</v>
      </c>
      <c r="E522" s="3" t="s">
        <v>2276</v>
      </c>
      <c r="F522" s="3" t="s">
        <v>2276</v>
      </c>
      <c r="G522" s="3" t="s">
        <v>2276</v>
      </c>
      <c r="H522" s="3" t="s">
        <v>2276</v>
      </c>
      <c r="I522" s="3">
        <v>2</v>
      </c>
      <c r="J522" s="3" t="s">
        <v>2276</v>
      </c>
      <c r="K522" s="3" t="s">
        <v>2276</v>
      </c>
      <c r="L522" s="3" t="s">
        <v>2276</v>
      </c>
      <c r="M522" s="3" t="s">
        <v>2276</v>
      </c>
      <c r="N522" s="3" t="s">
        <v>2276</v>
      </c>
      <c r="O522" s="3" t="s">
        <v>2276</v>
      </c>
      <c r="P522" s="3" t="s">
        <v>2276</v>
      </c>
      <c r="Q522" s="3" t="s">
        <v>2276</v>
      </c>
      <c r="R522" s="3" t="s">
        <v>2276</v>
      </c>
      <c r="S522" s="3"/>
      <c r="T522" s="3"/>
    </row>
    <row r="523" spans="1:20" ht="34.5" customHeight="1">
      <c r="A523" s="11" t="s">
        <v>2596</v>
      </c>
      <c r="B523" s="3" t="s">
        <v>69</v>
      </c>
      <c r="C523" s="11" t="s">
        <v>395</v>
      </c>
      <c r="D523" s="11" t="s">
        <v>130</v>
      </c>
      <c r="E523" s="3" t="s">
        <v>2276</v>
      </c>
      <c r="F523" s="3" t="s">
        <v>2276</v>
      </c>
      <c r="G523" s="3" t="s">
        <v>2276</v>
      </c>
      <c r="H523" s="3" t="s">
        <v>2276</v>
      </c>
      <c r="I523" s="3">
        <v>2</v>
      </c>
      <c r="J523" s="3" t="s">
        <v>2276</v>
      </c>
      <c r="K523" s="3" t="s">
        <v>2276</v>
      </c>
      <c r="L523" s="3" t="s">
        <v>2276</v>
      </c>
      <c r="M523" s="3" t="s">
        <v>2276</v>
      </c>
      <c r="N523" s="3" t="s">
        <v>2276</v>
      </c>
      <c r="O523" s="3" t="s">
        <v>2276</v>
      </c>
      <c r="P523" s="3" t="s">
        <v>2276</v>
      </c>
      <c r="Q523" s="3" t="s">
        <v>2276</v>
      </c>
      <c r="R523" s="3" t="s">
        <v>2276</v>
      </c>
      <c r="S523" s="3"/>
      <c r="T523" s="4"/>
    </row>
    <row r="524" spans="1:20" ht="41" customHeight="1">
      <c r="A524" s="11" t="s">
        <v>2624</v>
      </c>
      <c r="B524" s="3" t="s">
        <v>69</v>
      </c>
      <c r="C524" s="11" t="s">
        <v>12</v>
      </c>
      <c r="D524" s="11" t="s">
        <v>130</v>
      </c>
      <c r="E524" s="4" t="s">
        <v>396</v>
      </c>
      <c r="F524" s="3" t="s">
        <v>84</v>
      </c>
      <c r="G524" s="3" t="s">
        <v>2276</v>
      </c>
      <c r="H524" s="3" t="s">
        <v>2276</v>
      </c>
      <c r="I524" s="3">
        <f>0.9*3.1</f>
        <v>2.79</v>
      </c>
      <c r="J524" s="3" t="s">
        <v>2276</v>
      </c>
      <c r="K524" s="3" t="s">
        <v>534</v>
      </c>
      <c r="L524" s="3" t="s">
        <v>2276</v>
      </c>
      <c r="M524" s="3" t="s">
        <v>2276</v>
      </c>
      <c r="N524" s="3" t="s">
        <v>2276</v>
      </c>
      <c r="O524" s="3" t="s">
        <v>2276</v>
      </c>
      <c r="P524" s="3" t="s">
        <v>2276</v>
      </c>
      <c r="Q524" s="3" t="s">
        <v>2276</v>
      </c>
      <c r="R524" s="3" t="s">
        <v>2276</v>
      </c>
      <c r="S524" s="3" t="s">
        <v>2276</v>
      </c>
      <c r="T524" s="4" t="s">
        <v>2683</v>
      </c>
    </row>
    <row r="525" spans="1:20" ht="53.5" customHeight="1">
      <c r="A525" s="11" t="s">
        <v>2625</v>
      </c>
      <c r="B525" s="3" t="s">
        <v>2258</v>
      </c>
      <c r="C525" s="11" t="s">
        <v>12</v>
      </c>
      <c r="D525" s="11" t="s">
        <v>130</v>
      </c>
      <c r="E525" s="4" t="s">
        <v>396</v>
      </c>
      <c r="F525" s="3" t="s">
        <v>137</v>
      </c>
      <c r="G525" s="3" t="s">
        <v>84</v>
      </c>
      <c r="H525" s="3" t="s">
        <v>2276</v>
      </c>
      <c r="I525" s="3">
        <f>0.6*3.6</f>
        <v>2.16</v>
      </c>
      <c r="J525" s="3" t="s">
        <v>2276</v>
      </c>
      <c r="K525" s="3" t="s">
        <v>534</v>
      </c>
      <c r="L525" s="3" t="s">
        <v>2276</v>
      </c>
      <c r="M525" s="3" t="s">
        <v>2276</v>
      </c>
      <c r="N525" s="3" t="s">
        <v>2276</v>
      </c>
      <c r="O525" s="3" t="s">
        <v>2276</v>
      </c>
      <c r="P525" s="3" t="s">
        <v>2276</v>
      </c>
      <c r="Q525" s="3" t="s">
        <v>2276</v>
      </c>
      <c r="R525" s="3" t="s">
        <v>2276</v>
      </c>
      <c r="S525" s="3" t="s">
        <v>2276</v>
      </c>
      <c r="T525" s="4" t="s">
        <v>2684</v>
      </c>
    </row>
    <row r="526" spans="1:20" ht="51.5" customHeight="1">
      <c r="A526" s="11" t="s">
        <v>2678</v>
      </c>
      <c r="B526" s="3" t="s">
        <v>32</v>
      </c>
      <c r="C526" s="11" t="s">
        <v>12</v>
      </c>
      <c r="D526" s="11" t="s">
        <v>130</v>
      </c>
      <c r="E526" s="3" t="s">
        <v>2628</v>
      </c>
      <c r="F526" s="11" t="s">
        <v>2649</v>
      </c>
      <c r="G526" s="4" t="s">
        <v>397</v>
      </c>
      <c r="H526" s="3" t="s">
        <v>2276</v>
      </c>
      <c r="I526" s="3">
        <f>1*4.8</f>
        <v>4.8</v>
      </c>
      <c r="J526" s="3" t="s">
        <v>2276</v>
      </c>
      <c r="K526" s="3" t="s">
        <v>534</v>
      </c>
      <c r="L526" s="3" t="s">
        <v>2276</v>
      </c>
      <c r="M526" s="3" t="s">
        <v>2276</v>
      </c>
      <c r="N526" s="3" t="s">
        <v>2276</v>
      </c>
      <c r="O526" s="3" t="s">
        <v>2276</v>
      </c>
      <c r="P526" s="3" t="s">
        <v>2276</v>
      </c>
      <c r="Q526" s="3" t="s">
        <v>2276</v>
      </c>
      <c r="R526" s="3" t="s">
        <v>2276</v>
      </c>
      <c r="S526" s="3" t="s">
        <v>2276</v>
      </c>
      <c r="T526" s="4" t="s">
        <v>2679</v>
      </c>
    </row>
    <row r="527" spans="1:20" ht="48.5" customHeight="1">
      <c r="A527" s="11" t="s">
        <v>2682</v>
      </c>
      <c r="B527" s="3" t="s">
        <v>32</v>
      </c>
      <c r="C527" s="11" t="s">
        <v>12</v>
      </c>
      <c r="D527" s="11" t="s">
        <v>130</v>
      </c>
      <c r="E527" s="3" t="s">
        <v>2628</v>
      </c>
      <c r="F527" s="11" t="s">
        <v>2649</v>
      </c>
      <c r="G527" s="4" t="s">
        <v>397</v>
      </c>
      <c r="H527" s="3" t="s">
        <v>2276</v>
      </c>
      <c r="I527" s="3">
        <f>0.6*7.8</f>
        <v>4.68</v>
      </c>
      <c r="J527" s="3" t="s">
        <v>2276</v>
      </c>
      <c r="K527" s="3" t="s">
        <v>534</v>
      </c>
      <c r="L527" s="3" t="s">
        <v>2276</v>
      </c>
      <c r="M527" s="3" t="s">
        <v>2276</v>
      </c>
      <c r="N527" s="3" t="s">
        <v>2276</v>
      </c>
      <c r="O527" s="3" t="s">
        <v>2276</v>
      </c>
      <c r="P527" s="3" t="s">
        <v>2276</v>
      </c>
      <c r="Q527" s="3" t="s">
        <v>2276</v>
      </c>
      <c r="R527" s="3" t="s">
        <v>2276</v>
      </c>
      <c r="S527" s="3" t="s">
        <v>2276</v>
      </c>
      <c r="T527" s="4" t="s">
        <v>2680</v>
      </c>
    </row>
    <row r="528" spans="1:20" ht="34.5" customHeight="1">
      <c r="A528" s="11" t="s">
        <v>2707</v>
      </c>
      <c r="B528" s="3" t="s">
        <v>69</v>
      </c>
      <c r="C528" s="3" t="s">
        <v>12</v>
      </c>
      <c r="D528" s="11" t="s">
        <v>130</v>
      </c>
      <c r="E528" s="3" t="s">
        <v>137</v>
      </c>
      <c r="F528" s="3" t="s">
        <v>84</v>
      </c>
      <c r="G528" s="3" t="s">
        <v>2276</v>
      </c>
      <c r="H528" s="3" t="s">
        <v>2276</v>
      </c>
      <c r="I528" s="3" t="s">
        <v>2276</v>
      </c>
      <c r="J528" s="3" t="s">
        <v>2276</v>
      </c>
      <c r="K528" s="3" t="s">
        <v>2276</v>
      </c>
      <c r="L528" s="3" t="s">
        <v>2276</v>
      </c>
      <c r="M528" s="3" t="s">
        <v>2276</v>
      </c>
      <c r="N528" s="3" t="s">
        <v>2276</v>
      </c>
      <c r="O528" s="3" t="s">
        <v>2276</v>
      </c>
      <c r="P528" s="3" t="s">
        <v>2276</v>
      </c>
      <c r="Q528" s="3" t="s">
        <v>2276</v>
      </c>
      <c r="R528" s="3" t="s">
        <v>2276</v>
      </c>
      <c r="S528" s="3" t="s">
        <v>2276</v>
      </c>
      <c r="T528" s="3"/>
    </row>
    <row r="529" spans="1:20" ht="37" customHeight="1">
      <c r="A529" s="11" t="s">
        <v>2708</v>
      </c>
      <c r="B529" s="3" t="s">
        <v>69</v>
      </c>
      <c r="C529" s="3" t="s">
        <v>12</v>
      </c>
      <c r="D529" s="11" t="s">
        <v>130</v>
      </c>
      <c r="E529" s="3" t="s">
        <v>84</v>
      </c>
      <c r="F529" s="3" t="s">
        <v>2276</v>
      </c>
      <c r="G529" s="3" t="s">
        <v>2276</v>
      </c>
      <c r="H529" s="3" t="s">
        <v>2276</v>
      </c>
      <c r="I529" s="3" t="s">
        <v>2276</v>
      </c>
      <c r="J529" s="3" t="s">
        <v>2276</v>
      </c>
      <c r="K529" s="3" t="s">
        <v>2276</v>
      </c>
      <c r="L529" s="3" t="s">
        <v>2276</v>
      </c>
      <c r="M529" s="3" t="s">
        <v>2276</v>
      </c>
      <c r="N529" s="3" t="s">
        <v>2276</v>
      </c>
      <c r="O529" s="3" t="s">
        <v>2276</v>
      </c>
      <c r="P529" s="3" t="s">
        <v>2276</v>
      </c>
      <c r="Q529" s="3" t="s">
        <v>2276</v>
      </c>
      <c r="R529" s="3" t="s">
        <v>2276</v>
      </c>
      <c r="S529" s="3" t="s">
        <v>2276</v>
      </c>
      <c r="T529" s="3"/>
    </row>
    <row r="530" spans="1:20" ht="33" customHeight="1">
      <c r="A530" s="23" t="s">
        <v>2709</v>
      </c>
      <c r="B530" s="22" t="s">
        <v>70</v>
      </c>
      <c r="C530" s="22" t="s">
        <v>12</v>
      </c>
      <c r="D530" s="24" t="s">
        <v>84</v>
      </c>
      <c r="E530" s="22" t="s">
        <v>45</v>
      </c>
      <c r="F530" s="24" t="s">
        <v>130</v>
      </c>
      <c r="G530" s="22" t="s">
        <v>2276</v>
      </c>
      <c r="H530" s="22" t="s">
        <v>2276</v>
      </c>
      <c r="I530" s="22" t="s">
        <v>2276</v>
      </c>
      <c r="J530" s="22" t="s">
        <v>2276</v>
      </c>
      <c r="K530" s="22" t="s">
        <v>2276</v>
      </c>
      <c r="L530" s="22" t="s">
        <v>2276</v>
      </c>
      <c r="M530" s="22" t="s">
        <v>2276</v>
      </c>
      <c r="N530" s="22" t="s">
        <v>2276</v>
      </c>
      <c r="O530" s="22" t="s">
        <v>2276</v>
      </c>
      <c r="P530" s="22" t="s">
        <v>2276</v>
      </c>
      <c r="Q530" s="22" t="s">
        <v>2276</v>
      </c>
      <c r="R530" s="22" t="s">
        <v>2276</v>
      </c>
      <c r="S530" s="22" t="s">
        <v>2276</v>
      </c>
      <c r="T530" s="22"/>
    </row>
    <row r="531" spans="1:20" ht="33" customHeight="1">
      <c r="A531" s="23" t="s">
        <v>2724</v>
      </c>
      <c r="B531" s="22" t="s">
        <v>70</v>
      </c>
      <c r="C531" s="22" t="s">
        <v>12</v>
      </c>
      <c r="D531" s="24" t="s">
        <v>84</v>
      </c>
      <c r="E531" s="22" t="s">
        <v>45</v>
      </c>
      <c r="F531" s="24" t="s">
        <v>130</v>
      </c>
      <c r="G531" s="22" t="s">
        <v>2276</v>
      </c>
      <c r="H531" s="22" t="s">
        <v>2276</v>
      </c>
      <c r="I531" s="22" t="s">
        <v>2276</v>
      </c>
      <c r="J531" s="22" t="s">
        <v>2276</v>
      </c>
      <c r="K531" s="22" t="s">
        <v>2276</v>
      </c>
      <c r="L531" s="22" t="s">
        <v>2276</v>
      </c>
      <c r="M531" s="22" t="s">
        <v>2276</v>
      </c>
      <c r="N531" s="22" t="s">
        <v>2276</v>
      </c>
      <c r="O531" s="22" t="s">
        <v>2276</v>
      </c>
      <c r="P531" s="22" t="s">
        <v>2276</v>
      </c>
      <c r="Q531" s="22" t="s">
        <v>2276</v>
      </c>
      <c r="R531" s="22" t="s">
        <v>2276</v>
      </c>
      <c r="S531" s="22" t="s">
        <v>2276</v>
      </c>
      <c r="T531" s="8"/>
    </row>
    <row r="532" spans="1:20" ht="30" customHeight="1">
      <c r="A532" s="11" t="s">
        <v>2746</v>
      </c>
      <c r="B532" s="3" t="s">
        <v>2276</v>
      </c>
      <c r="C532" s="3" t="s">
        <v>12</v>
      </c>
      <c r="D532" s="11" t="s">
        <v>863</v>
      </c>
      <c r="E532" s="11" t="s">
        <v>116</v>
      </c>
      <c r="F532" s="3" t="s">
        <v>2276</v>
      </c>
      <c r="G532" s="3" t="s">
        <v>2276</v>
      </c>
      <c r="H532" s="3" t="s">
        <v>2276</v>
      </c>
      <c r="I532" s="3" t="s">
        <v>2276</v>
      </c>
      <c r="J532" s="3" t="s">
        <v>2276</v>
      </c>
      <c r="K532" s="3" t="s">
        <v>534</v>
      </c>
      <c r="L532" s="3" t="s">
        <v>2276</v>
      </c>
      <c r="M532" s="3" t="s">
        <v>2276</v>
      </c>
      <c r="N532" s="3" t="s">
        <v>2276</v>
      </c>
      <c r="O532" s="3" t="s">
        <v>2276</v>
      </c>
      <c r="P532" s="3" t="s">
        <v>2276</v>
      </c>
      <c r="Q532" s="3" t="s">
        <v>2276</v>
      </c>
      <c r="R532" s="3" t="s">
        <v>2276</v>
      </c>
      <c r="S532" s="3" t="s">
        <v>2276</v>
      </c>
      <c r="T532" s="3"/>
    </row>
    <row r="533" spans="1:20" ht="31.5" customHeight="1">
      <c r="A533" s="11" t="s">
        <v>2751</v>
      </c>
      <c r="B533" s="3" t="s">
        <v>2276</v>
      </c>
      <c r="C533" s="11" t="s">
        <v>395</v>
      </c>
      <c r="D533" s="11" t="s">
        <v>130</v>
      </c>
      <c r="E533" s="3" t="s">
        <v>2276</v>
      </c>
      <c r="F533" s="3" t="s">
        <v>2276</v>
      </c>
      <c r="G533" s="3" t="s">
        <v>2276</v>
      </c>
      <c r="H533" s="3" t="s">
        <v>2276</v>
      </c>
      <c r="I533" s="3">
        <f>3900/100^2</f>
        <v>0.39</v>
      </c>
      <c r="J533" s="3">
        <v>19.440000000000001</v>
      </c>
      <c r="K533" s="3" t="s">
        <v>2276</v>
      </c>
      <c r="L533" s="3" t="s">
        <v>2276</v>
      </c>
      <c r="M533" s="3" t="s">
        <v>2276</v>
      </c>
      <c r="N533" s="3" t="s">
        <v>2276</v>
      </c>
      <c r="O533" s="3" t="s">
        <v>2276</v>
      </c>
      <c r="P533" s="21">
        <f>100*3.9/'Record info'!K533</f>
        <v>15.6</v>
      </c>
      <c r="Q533" s="3" t="s">
        <v>2276</v>
      </c>
      <c r="R533" s="3" t="s">
        <v>2276</v>
      </c>
      <c r="S533" s="3" t="s">
        <v>2276</v>
      </c>
      <c r="T533" s="3" t="s">
        <v>2759</v>
      </c>
    </row>
    <row r="534" spans="1:20" ht="28.5" customHeight="1">
      <c r="A534" s="11" t="s">
        <v>2756</v>
      </c>
      <c r="B534" s="3" t="s">
        <v>2276</v>
      </c>
      <c r="C534" s="11" t="s">
        <v>395</v>
      </c>
      <c r="D534" s="11" t="s">
        <v>130</v>
      </c>
      <c r="E534" s="3" t="s">
        <v>2276</v>
      </c>
      <c r="F534" s="3" t="s">
        <v>2276</v>
      </c>
      <c r="G534" s="3" t="s">
        <v>2276</v>
      </c>
      <c r="H534" s="3" t="s">
        <v>2276</v>
      </c>
      <c r="I534" s="3" t="s">
        <v>2276</v>
      </c>
      <c r="J534" s="3" t="s">
        <v>2276</v>
      </c>
      <c r="K534" s="3" t="s">
        <v>2276</v>
      </c>
      <c r="L534" s="3" t="s">
        <v>2276</v>
      </c>
      <c r="M534" s="3" t="s">
        <v>2276</v>
      </c>
      <c r="N534" s="3" t="s">
        <v>2276</v>
      </c>
      <c r="O534" s="3" t="s">
        <v>2276</v>
      </c>
      <c r="P534" s="3" t="s">
        <v>2276</v>
      </c>
      <c r="Q534" s="3" t="s">
        <v>2276</v>
      </c>
      <c r="R534" s="3" t="s">
        <v>2276</v>
      </c>
      <c r="S534" s="3" t="s">
        <v>2276</v>
      </c>
      <c r="T534" s="3"/>
    </row>
    <row r="535" spans="1:20" ht="30.5" customHeight="1">
      <c r="A535" s="11" t="s">
        <v>2763</v>
      </c>
      <c r="B535" s="3" t="s">
        <v>2276</v>
      </c>
      <c r="C535" s="11" t="s">
        <v>395</v>
      </c>
      <c r="D535" s="11" t="s">
        <v>130</v>
      </c>
      <c r="E535" s="3" t="s">
        <v>116</v>
      </c>
      <c r="F535" s="3" t="s">
        <v>2276</v>
      </c>
      <c r="G535" s="3" t="s">
        <v>2276</v>
      </c>
      <c r="H535" s="3" t="s">
        <v>2276</v>
      </c>
      <c r="I535" s="3" t="s">
        <v>2276</v>
      </c>
      <c r="J535" s="3">
        <f>(((0.65+1.18)*'Land use'!Q535/100/2) + ((2.27+3.17+2.51+3.85) / 4 / 100 *P535))</f>
        <v>1.20804</v>
      </c>
      <c r="K535" s="3" t="s">
        <v>2276</v>
      </c>
      <c r="L535" s="3" t="s">
        <v>2276</v>
      </c>
      <c r="M535" s="3">
        <f>6.9+7.5</f>
        <v>14.4</v>
      </c>
      <c r="N535" s="3">
        <v>0</v>
      </c>
      <c r="O535" s="3">
        <v>0</v>
      </c>
      <c r="P535" s="21">
        <f>6.9+7.5</f>
        <v>14.4</v>
      </c>
      <c r="Q535" s="21">
        <f>100-P535</f>
        <v>85.6</v>
      </c>
      <c r="R535" s="3">
        <v>0</v>
      </c>
      <c r="S535" s="3" t="s">
        <v>2276</v>
      </c>
      <c r="T535" s="4" t="s">
        <v>2767</v>
      </c>
    </row>
    <row r="536" spans="1:20" ht="31" customHeight="1">
      <c r="A536" s="11" t="s">
        <v>2769</v>
      </c>
      <c r="B536" s="3" t="s">
        <v>32</v>
      </c>
      <c r="C536" s="11" t="s">
        <v>12</v>
      </c>
      <c r="D536" s="11" t="s">
        <v>130</v>
      </c>
      <c r="E536" s="4" t="s">
        <v>397</v>
      </c>
      <c r="F536" s="3" t="s">
        <v>2276</v>
      </c>
      <c r="G536" s="3" t="s">
        <v>2276</v>
      </c>
      <c r="H536" s="3" t="s">
        <v>2276</v>
      </c>
      <c r="I536" s="3">
        <v>0.85</v>
      </c>
      <c r="J536" s="3" t="s">
        <v>2276</v>
      </c>
      <c r="K536" s="3" t="s">
        <v>2276</v>
      </c>
      <c r="L536" s="3" t="s">
        <v>2276</v>
      </c>
      <c r="M536" s="3" t="s">
        <v>2276</v>
      </c>
      <c r="N536" s="3" t="s">
        <v>2276</v>
      </c>
      <c r="O536" s="3" t="s">
        <v>2276</v>
      </c>
      <c r="P536" s="3" t="s">
        <v>2276</v>
      </c>
      <c r="Q536" s="3" t="s">
        <v>2276</v>
      </c>
      <c r="R536" s="21">
        <v>40</v>
      </c>
      <c r="S536" s="21">
        <f>24/18</f>
        <v>1.3333333333333333</v>
      </c>
      <c r="T536" s="4" t="s">
        <v>2787</v>
      </c>
    </row>
    <row r="537" spans="1:20" ht="29">
      <c r="A537" s="11" t="s">
        <v>2773</v>
      </c>
      <c r="B537" s="3" t="s">
        <v>32</v>
      </c>
      <c r="C537" s="11" t="s">
        <v>12</v>
      </c>
      <c r="D537" s="11" t="s">
        <v>130</v>
      </c>
      <c r="E537" s="4" t="s">
        <v>397</v>
      </c>
      <c r="F537" s="3" t="s">
        <v>2276</v>
      </c>
      <c r="G537" s="3" t="s">
        <v>2276</v>
      </c>
      <c r="H537" s="3" t="s">
        <v>2276</v>
      </c>
      <c r="I537" s="3">
        <v>0.85</v>
      </c>
      <c r="J537" s="3" t="s">
        <v>2276</v>
      </c>
      <c r="K537" s="3" t="s">
        <v>2276</v>
      </c>
      <c r="L537" s="3" t="s">
        <v>2276</v>
      </c>
      <c r="M537" s="3" t="s">
        <v>2276</v>
      </c>
      <c r="N537" s="3" t="s">
        <v>2276</v>
      </c>
      <c r="O537" s="3" t="s">
        <v>2276</v>
      </c>
      <c r="P537" s="3" t="s">
        <v>2276</v>
      </c>
      <c r="Q537" s="3" t="s">
        <v>2276</v>
      </c>
      <c r="R537" s="21">
        <v>40</v>
      </c>
      <c r="S537" s="21">
        <f t="shared" ref="S537:S540" si="0">24/18</f>
        <v>1.3333333333333333</v>
      </c>
      <c r="T537" s="4" t="s">
        <v>2787</v>
      </c>
    </row>
    <row r="538" spans="1:20" ht="29">
      <c r="A538" s="11" t="s">
        <v>2774</v>
      </c>
      <c r="B538" s="3" t="s">
        <v>32</v>
      </c>
      <c r="C538" s="11" t="s">
        <v>12</v>
      </c>
      <c r="D538" s="11" t="s">
        <v>130</v>
      </c>
      <c r="E538" s="4" t="s">
        <v>397</v>
      </c>
      <c r="F538" s="3" t="s">
        <v>2276</v>
      </c>
      <c r="G538" s="3" t="s">
        <v>2276</v>
      </c>
      <c r="H538" s="3" t="s">
        <v>2276</v>
      </c>
      <c r="I538" s="3">
        <v>0.85</v>
      </c>
      <c r="J538" s="3" t="s">
        <v>2276</v>
      </c>
      <c r="K538" s="3" t="s">
        <v>2276</v>
      </c>
      <c r="L538" s="3" t="s">
        <v>2276</v>
      </c>
      <c r="M538" s="3" t="s">
        <v>2276</v>
      </c>
      <c r="N538" s="3" t="s">
        <v>2276</v>
      </c>
      <c r="O538" s="3" t="s">
        <v>2276</v>
      </c>
      <c r="P538" s="3" t="s">
        <v>2276</v>
      </c>
      <c r="Q538" s="3" t="s">
        <v>2276</v>
      </c>
      <c r="R538" s="21">
        <v>40</v>
      </c>
      <c r="S538" s="21">
        <f t="shared" si="0"/>
        <v>1.3333333333333333</v>
      </c>
      <c r="T538" s="4" t="s">
        <v>2787</v>
      </c>
    </row>
    <row r="539" spans="1:20" ht="29">
      <c r="A539" s="11" t="s">
        <v>2775</v>
      </c>
      <c r="B539" s="3" t="s">
        <v>32</v>
      </c>
      <c r="C539" s="11" t="s">
        <v>12</v>
      </c>
      <c r="D539" s="11" t="s">
        <v>130</v>
      </c>
      <c r="E539" s="4" t="s">
        <v>397</v>
      </c>
      <c r="F539" s="3" t="s">
        <v>2276</v>
      </c>
      <c r="G539" s="3" t="s">
        <v>2276</v>
      </c>
      <c r="H539" s="3" t="s">
        <v>2276</v>
      </c>
      <c r="I539" s="3">
        <v>0.85</v>
      </c>
      <c r="J539" s="3" t="s">
        <v>2276</v>
      </c>
      <c r="K539" s="3" t="s">
        <v>2276</v>
      </c>
      <c r="L539" s="3" t="s">
        <v>2276</v>
      </c>
      <c r="M539" s="3" t="s">
        <v>2276</v>
      </c>
      <c r="N539" s="3" t="s">
        <v>2276</v>
      </c>
      <c r="O539" s="3" t="s">
        <v>2276</v>
      </c>
      <c r="P539" s="3" t="s">
        <v>2276</v>
      </c>
      <c r="Q539" s="3" t="s">
        <v>2276</v>
      </c>
      <c r="R539" s="21">
        <v>40</v>
      </c>
      <c r="S539" s="21">
        <f t="shared" si="0"/>
        <v>1.3333333333333333</v>
      </c>
      <c r="T539" s="4" t="s">
        <v>2787</v>
      </c>
    </row>
    <row r="540" spans="1:20" ht="29">
      <c r="A540" s="11" t="s">
        <v>2776</v>
      </c>
      <c r="B540" s="3" t="s">
        <v>32</v>
      </c>
      <c r="C540" s="11" t="s">
        <v>12</v>
      </c>
      <c r="D540" s="11" t="s">
        <v>130</v>
      </c>
      <c r="E540" s="4" t="s">
        <v>397</v>
      </c>
      <c r="F540" s="3" t="s">
        <v>2276</v>
      </c>
      <c r="G540" s="3" t="s">
        <v>2276</v>
      </c>
      <c r="H540" s="3" t="s">
        <v>2276</v>
      </c>
      <c r="I540" s="3">
        <v>0.85</v>
      </c>
      <c r="J540" s="3" t="s">
        <v>2276</v>
      </c>
      <c r="K540" s="3" t="s">
        <v>2276</v>
      </c>
      <c r="L540" s="3" t="s">
        <v>2276</v>
      </c>
      <c r="M540" s="3" t="s">
        <v>2276</v>
      </c>
      <c r="N540" s="3" t="s">
        <v>2276</v>
      </c>
      <c r="O540" s="3" t="s">
        <v>2276</v>
      </c>
      <c r="P540" s="3" t="s">
        <v>2276</v>
      </c>
      <c r="Q540" s="3" t="s">
        <v>2276</v>
      </c>
      <c r="R540" s="21">
        <v>40</v>
      </c>
      <c r="S540" s="21">
        <f t="shared" si="0"/>
        <v>1.3333333333333333</v>
      </c>
      <c r="T540" s="4" t="s">
        <v>2787</v>
      </c>
    </row>
    <row r="541" spans="1:20" ht="31" customHeight="1">
      <c r="A541" s="11" t="s">
        <v>2796</v>
      </c>
      <c r="B541" s="3" t="s">
        <v>69</v>
      </c>
      <c r="C541" s="11" t="s">
        <v>12</v>
      </c>
      <c r="D541" s="3" t="s">
        <v>5005</v>
      </c>
      <c r="E541" s="4" t="s">
        <v>397</v>
      </c>
      <c r="F541" s="3" t="s">
        <v>2276</v>
      </c>
      <c r="G541" s="3" t="s">
        <v>2276</v>
      </c>
      <c r="H541" s="3" t="s">
        <v>2276</v>
      </c>
      <c r="I541" s="3" t="s">
        <v>2276</v>
      </c>
      <c r="J541" s="3" t="s">
        <v>2276</v>
      </c>
      <c r="K541" s="3" t="s">
        <v>2276</v>
      </c>
      <c r="L541" s="3" t="s">
        <v>2276</v>
      </c>
      <c r="M541" s="3" t="s">
        <v>2276</v>
      </c>
      <c r="N541" s="3" t="s">
        <v>2276</v>
      </c>
      <c r="O541" s="3" t="s">
        <v>2276</v>
      </c>
      <c r="P541" s="21">
        <v>0.3</v>
      </c>
      <c r="Q541" s="3" t="s">
        <v>2276</v>
      </c>
      <c r="R541" s="21">
        <v>97.4</v>
      </c>
      <c r="S541" s="3" t="s">
        <v>2276</v>
      </c>
      <c r="T541" s="3"/>
    </row>
    <row r="542" spans="1:20" ht="35.5" customHeight="1">
      <c r="A542" s="11" t="s">
        <v>2799</v>
      </c>
      <c r="B542" s="3" t="s">
        <v>69</v>
      </c>
      <c r="C542" s="11" t="s">
        <v>12</v>
      </c>
      <c r="D542" s="3" t="s">
        <v>5005</v>
      </c>
      <c r="E542" s="4" t="s">
        <v>397</v>
      </c>
      <c r="F542" s="3" t="s">
        <v>45</v>
      </c>
      <c r="G542" s="3" t="s">
        <v>863</v>
      </c>
      <c r="H542" s="3" t="s">
        <v>2276</v>
      </c>
      <c r="I542" s="3" t="s">
        <v>2276</v>
      </c>
      <c r="J542" s="3" t="s">
        <v>2276</v>
      </c>
      <c r="K542" s="3" t="s">
        <v>534</v>
      </c>
      <c r="L542" s="3" t="s">
        <v>2276</v>
      </c>
      <c r="M542" s="3" t="s">
        <v>2276</v>
      </c>
      <c r="N542" s="3" t="s">
        <v>2276</v>
      </c>
      <c r="O542" s="3" t="s">
        <v>2276</v>
      </c>
      <c r="P542" s="21">
        <v>0.5</v>
      </c>
      <c r="Q542" s="3" t="s">
        <v>2276</v>
      </c>
      <c r="R542" s="21">
        <f>27.3+21.4+35.5+13</f>
        <v>97.2</v>
      </c>
      <c r="S542" s="3" t="s">
        <v>2276</v>
      </c>
      <c r="T542" s="3" t="s">
        <v>2822</v>
      </c>
    </row>
    <row r="543" spans="1:20" ht="39.5" customHeight="1">
      <c r="A543" s="3" t="s">
        <v>2800</v>
      </c>
      <c r="B543" s="3" t="s">
        <v>32</v>
      </c>
      <c r="C543" s="11" t="s">
        <v>12</v>
      </c>
      <c r="D543" s="4" t="s">
        <v>397</v>
      </c>
      <c r="E543" s="3" t="s">
        <v>5005</v>
      </c>
      <c r="F543" s="3" t="s">
        <v>45</v>
      </c>
      <c r="G543" s="3" t="s">
        <v>863</v>
      </c>
      <c r="H543" s="3" t="s">
        <v>2276</v>
      </c>
      <c r="I543" s="3" t="s">
        <v>2276</v>
      </c>
      <c r="J543" s="3" t="s">
        <v>2276</v>
      </c>
      <c r="K543" s="3" t="s">
        <v>534</v>
      </c>
      <c r="L543" s="3" t="s">
        <v>2276</v>
      </c>
      <c r="M543" s="3" t="s">
        <v>2276</v>
      </c>
      <c r="N543" s="3" t="s">
        <v>2276</v>
      </c>
      <c r="O543" s="3" t="s">
        <v>2276</v>
      </c>
      <c r="P543" s="21">
        <v>1.1000000000000001</v>
      </c>
      <c r="Q543" s="3" t="s">
        <v>2276</v>
      </c>
      <c r="R543" s="21">
        <f>25.2+26.6+36.8+7</f>
        <v>95.6</v>
      </c>
      <c r="S543" s="3" t="s">
        <v>2276</v>
      </c>
      <c r="T543" s="3" t="s">
        <v>2822</v>
      </c>
    </row>
    <row r="544" spans="1:20" ht="37" customHeight="1">
      <c r="A544" s="11" t="s">
        <v>2810</v>
      </c>
      <c r="B544" s="3" t="s">
        <v>69</v>
      </c>
      <c r="C544" s="11" t="s">
        <v>12</v>
      </c>
      <c r="D544" s="3" t="s">
        <v>5005</v>
      </c>
      <c r="E544" s="4" t="s">
        <v>397</v>
      </c>
      <c r="F544" s="3" t="s">
        <v>2276</v>
      </c>
      <c r="G544" s="3" t="s">
        <v>2276</v>
      </c>
      <c r="H544" s="3" t="s">
        <v>2276</v>
      </c>
      <c r="I544" s="3">
        <v>2.25</v>
      </c>
      <c r="J544" s="3" t="s">
        <v>2276</v>
      </c>
      <c r="K544" s="3" t="s">
        <v>2276</v>
      </c>
      <c r="L544" s="3" t="s">
        <v>2276</v>
      </c>
      <c r="M544" s="3" t="s">
        <v>2276</v>
      </c>
      <c r="N544" s="3" t="s">
        <v>2276</v>
      </c>
      <c r="O544" s="3" t="s">
        <v>2276</v>
      </c>
      <c r="P544" s="3" t="s">
        <v>2276</v>
      </c>
      <c r="Q544" s="3" t="s">
        <v>2276</v>
      </c>
      <c r="R544" s="3" t="s">
        <v>2276</v>
      </c>
      <c r="S544" s="3" t="s">
        <v>2276</v>
      </c>
      <c r="T544" s="4" t="s">
        <v>2837</v>
      </c>
    </row>
    <row r="545" spans="1:20" ht="32" customHeight="1">
      <c r="A545" s="11" t="s">
        <v>2811</v>
      </c>
      <c r="B545" s="3" t="s">
        <v>69</v>
      </c>
      <c r="C545" s="11" t="s">
        <v>12</v>
      </c>
      <c r="D545" s="3" t="s">
        <v>5005</v>
      </c>
      <c r="E545" s="4" t="s">
        <v>397</v>
      </c>
      <c r="F545" s="3" t="s">
        <v>2276</v>
      </c>
      <c r="G545" s="3" t="s">
        <v>2276</v>
      </c>
      <c r="H545" s="3" t="s">
        <v>2276</v>
      </c>
      <c r="I545" s="3">
        <v>1.1000000000000001</v>
      </c>
      <c r="J545" s="3" t="s">
        <v>2276</v>
      </c>
      <c r="K545" s="3" t="s">
        <v>2276</v>
      </c>
      <c r="L545" s="3" t="s">
        <v>2276</v>
      </c>
      <c r="M545" s="3" t="s">
        <v>2276</v>
      </c>
      <c r="N545" s="3" t="s">
        <v>2276</v>
      </c>
      <c r="O545" s="3" t="s">
        <v>2276</v>
      </c>
      <c r="P545" s="3" t="s">
        <v>2276</v>
      </c>
      <c r="Q545" s="3" t="s">
        <v>2276</v>
      </c>
      <c r="R545" s="3" t="s">
        <v>2276</v>
      </c>
      <c r="S545" s="3" t="s">
        <v>2276</v>
      </c>
      <c r="T545" s="4" t="s">
        <v>2837</v>
      </c>
    </row>
    <row r="546" spans="1:20" ht="38" customHeight="1">
      <c r="A546" s="11" t="s">
        <v>2812</v>
      </c>
      <c r="B546" s="3" t="s">
        <v>69</v>
      </c>
      <c r="C546" s="11" t="s">
        <v>12</v>
      </c>
      <c r="D546" s="3" t="s">
        <v>5005</v>
      </c>
      <c r="E546" s="4" t="s">
        <v>397</v>
      </c>
      <c r="F546" s="3" t="s">
        <v>2276</v>
      </c>
      <c r="G546" s="3" t="s">
        <v>2276</v>
      </c>
      <c r="H546" s="3" t="s">
        <v>2276</v>
      </c>
      <c r="I546" s="3">
        <v>1.5</v>
      </c>
      <c r="J546" s="3" t="s">
        <v>2276</v>
      </c>
      <c r="K546" s="3" t="s">
        <v>2276</v>
      </c>
      <c r="L546" s="3" t="s">
        <v>2276</v>
      </c>
      <c r="M546" s="3" t="s">
        <v>2276</v>
      </c>
      <c r="N546" s="3" t="s">
        <v>2276</v>
      </c>
      <c r="O546" s="3" t="s">
        <v>2276</v>
      </c>
      <c r="P546" s="3" t="s">
        <v>2276</v>
      </c>
      <c r="Q546" s="3" t="s">
        <v>2276</v>
      </c>
      <c r="R546" s="3" t="s">
        <v>2276</v>
      </c>
      <c r="S546" s="3" t="s">
        <v>2276</v>
      </c>
      <c r="T546" s="4" t="s">
        <v>2837</v>
      </c>
    </row>
    <row r="547" spans="1:20" ht="36.5" customHeight="1">
      <c r="A547" s="11" t="s">
        <v>2813</v>
      </c>
      <c r="B547" s="3" t="s">
        <v>69</v>
      </c>
      <c r="C547" s="11" t="s">
        <v>12</v>
      </c>
      <c r="D547" s="3" t="s">
        <v>5005</v>
      </c>
      <c r="E547" s="4" t="s">
        <v>397</v>
      </c>
      <c r="F547" s="3" t="s">
        <v>2276</v>
      </c>
      <c r="G547" s="3" t="s">
        <v>2276</v>
      </c>
      <c r="H547" s="3" t="s">
        <v>2276</v>
      </c>
      <c r="I547" s="3">
        <v>1.25</v>
      </c>
      <c r="J547" s="3" t="s">
        <v>2276</v>
      </c>
      <c r="K547" s="3" t="s">
        <v>2276</v>
      </c>
      <c r="L547" s="3" t="s">
        <v>2276</v>
      </c>
      <c r="M547" s="3" t="s">
        <v>2276</v>
      </c>
      <c r="N547" s="3" t="s">
        <v>2276</v>
      </c>
      <c r="O547" s="3" t="s">
        <v>2276</v>
      </c>
      <c r="P547" s="3" t="s">
        <v>2276</v>
      </c>
      <c r="Q547" s="3" t="s">
        <v>2276</v>
      </c>
      <c r="R547" s="3" t="s">
        <v>2276</v>
      </c>
      <c r="S547" s="3" t="s">
        <v>2276</v>
      </c>
      <c r="T547" s="4" t="s">
        <v>2837</v>
      </c>
    </row>
    <row r="548" spans="1:20" ht="41" customHeight="1">
      <c r="A548" s="11" t="s">
        <v>2814</v>
      </c>
      <c r="B548" s="3" t="s">
        <v>69</v>
      </c>
      <c r="C548" s="11" t="s">
        <v>12</v>
      </c>
      <c r="D548" s="3" t="s">
        <v>5005</v>
      </c>
      <c r="E548" s="4" t="s">
        <v>397</v>
      </c>
      <c r="F548" s="3" t="s">
        <v>2276</v>
      </c>
      <c r="G548" s="3" t="s">
        <v>2276</v>
      </c>
      <c r="H548" s="3" t="s">
        <v>2276</v>
      </c>
      <c r="I548" s="3">
        <v>1</v>
      </c>
      <c r="J548" s="3" t="s">
        <v>2276</v>
      </c>
      <c r="K548" s="3" t="s">
        <v>2276</v>
      </c>
      <c r="L548" s="3" t="s">
        <v>2276</v>
      </c>
      <c r="M548" s="3" t="s">
        <v>2276</v>
      </c>
      <c r="N548" s="3" t="s">
        <v>2276</v>
      </c>
      <c r="O548" s="3" t="s">
        <v>2276</v>
      </c>
      <c r="P548" s="3" t="s">
        <v>2276</v>
      </c>
      <c r="Q548" s="3" t="s">
        <v>2276</v>
      </c>
      <c r="R548" s="3" t="s">
        <v>2276</v>
      </c>
      <c r="S548" s="3" t="s">
        <v>2276</v>
      </c>
      <c r="T548" s="4" t="s">
        <v>2837</v>
      </c>
    </row>
    <row r="549" spans="1:20" ht="38" customHeight="1">
      <c r="A549" s="11" t="s">
        <v>2821</v>
      </c>
      <c r="B549" s="3" t="s">
        <v>69</v>
      </c>
      <c r="C549" s="3" t="s">
        <v>395</v>
      </c>
      <c r="D549" s="3" t="s">
        <v>5005</v>
      </c>
      <c r="E549" s="3" t="s">
        <v>2276</v>
      </c>
      <c r="F549" s="3" t="s">
        <v>2276</v>
      </c>
      <c r="G549" s="3" t="s">
        <v>2276</v>
      </c>
      <c r="H549" s="3" t="s">
        <v>2276</v>
      </c>
      <c r="I549" s="3" t="s">
        <v>2276</v>
      </c>
      <c r="J549" s="3" t="s">
        <v>2276</v>
      </c>
      <c r="K549" s="3" t="s">
        <v>2276</v>
      </c>
      <c r="L549" s="3" t="s">
        <v>2276</v>
      </c>
      <c r="M549" s="3" t="s">
        <v>2276</v>
      </c>
      <c r="N549" s="3" t="s">
        <v>2276</v>
      </c>
      <c r="O549" s="3" t="s">
        <v>2276</v>
      </c>
      <c r="P549" s="3" t="s">
        <v>2276</v>
      </c>
      <c r="Q549" s="3" t="s">
        <v>2276</v>
      </c>
      <c r="R549" s="3" t="s">
        <v>2276</v>
      </c>
      <c r="S549" s="3" t="s">
        <v>2276</v>
      </c>
      <c r="T549" s="3"/>
    </row>
    <row r="550" spans="1:20" ht="40.5" customHeight="1">
      <c r="A550" s="3" t="s">
        <v>2839</v>
      </c>
      <c r="B550" s="3" t="s">
        <v>69</v>
      </c>
      <c r="C550" s="3" t="s">
        <v>395</v>
      </c>
      <c r="D550" s="11" t="s">
        <v>130</v>
      </c>
      <c r="E550" s="3" t="s">
        <v>2276</v>
      </c>
      <c r="F550" s="3" t="s">
        <v>2276</v>
      </c>
      <c r="G550" s="3" t="s">
        <v>2276</v>
      </c>
      <c r="H550" s="3" t="s">
        <v>2276</v>
      </c>
      <c r="I550" s="3">
        <v>0.40400000000000003</v>
      </c>
      <c r="J550" s="3" t="s">
        <v>2276</v>
      </c>
      <c r="K550" s="3" t="s">
        <v>537</v>
      </c>
      <c r="L550" s="3" t="s">
        <v>2276</v>
      </c>
      <c r="M550" s="3" t="s">
        <v>2276</v>
      </c>
      <c r="N550" s="3" t="s">
        <v>2276</v>
      </c>
      <c r="O550" s="3" t="s">
        <v>2276</v>
      </c>
      <c r="P550" s="3" t="s">
        <v>2276</v>
      </c>
      <c r="Q550" s="3" t="s">
        <v>2276</v>
      </c>
      <c r="R550" s="3" t="s">
        <v>2276</v>
      </c>
      <c r="S550" s="3" t="s">
        <v>2276</v>
      </c>
      <c r="T550" s="3"/>
    </row>
    <row r="551" spans="1:20" ht="40" customHeight="1">
      <c r="A551" s="3" t="s">
        <v>2840</v>
      </c>
      <c r="B551" s="3" t="s">
        <v>69</v>
      </c>
      <c r="C551" s="3" t="s">
        <v>395</v>
      </c>
      <c r="D551" s="11" t="s">
        <v>130</v>
      </c>
      <c r="E551" s="3" t="s">
        <v>2276</v>
      </c>
      <c r="F551" s="3" t="s">
        <v>2276</v>
      </c>
      <c r="G551" s="3" t="s">
        <v>2276</v>
      </c>
      <c r="H551" s="3" t="s">
        <v>2276</v>
      </c>
      <c r="I551" s="3">
        <v>0.32300000000000001</v>
      </c>
      <c r="J551" s="3" t="s">
        <v>2276</v>
      </c>
      <c r="K551" s="3" t="s">
        <v>537</v>
      </c>
      <c r="L551" s="3" t="s">
        <v>2276</v>
      </c>
      <c r="M551" s="3" t="s">
        <v>2276</v>
      </c>
      <c r="N551" s="3" t="s">
        <v>2276</v>
      </c>
      <c r="O551" s="3" t="s">
        <v>2276</v>
      </c>
      <c r="P551" s="3" t="s">
        <v>2276</v>
      </c>
      <c r="Q551" s="3" t="s">
        <v>2276</v>
      </c>
      <c r="R551" s="3" t="s">
        <v>2276</v>
      </c>
      <c r="S551" s="3" t="s">
        <v>2276</v>
      </c>
      <c r="T551" s="3"/>
    </row>
    <row r="552" spans="1:20" ht="40" customHeight="1">
      <c r="A552" s="19" t="s">
        <v>2848</v>
      </c>
      <c r="B552" s="3" t="s">
        <v>2276</v>
      </c>
      <c r="C552" s="4" t="s">
        <v>12</v>
      </c>
      <c r="D552" s="4" t="s">
        <v>397</v>
      </c>
      <c r="E552" s="4" t="s">
        <v>130</v>
      </c>
      <c r="F552" s="3" t="s">
        <v>2276</v>
      </c>
      <c r="G552" s="3" t="s">
        <v>2276</v>
      </c>
      <c r="H552" s="3" t="s">
        <v>2276</v>
      </c>
      <c r="I552" s="3" t="s">
        <v>2276</v>
      </c>
      <c r="J552" s="3" t="s">
        <v>2276</v>
      </c>
      <c r="K552" s="3" t="s">
        <v>2276</v>
      </c>
      <c r="L552" s="3" t="s">
        <v>2276</v>
      </c>
      <c r="M552" s="3" t="s">
        <v>2276</v>
      </c>
      <c r="N552" s="3" t="s">
        <v>2276</v>
      </c>
      <c r="O552" s="3" t="s">
        <v>2276</v>
      </c>
      <c r="P552" s="3" t="s">
        <v>2276</v>
      </c>
      <c r="Q552" s="3" t="s">
        <v>2276</v>
      </c>
      <c r="R552" s="3" t="s">
        <v>2276</v>
      </c>
      <c r="S552" s="3" t="s">
        <v>2276</v>
      </c>
      <c r="T552" s="4"/>
    </row>
    <row r="553" spans="1:20" ht="35" customHeight="1">
      <c r="A553" s="11" t="s">
        <v>2863</v>
      </c>
      <c r="B553" s="3" t="s">
        <v>69</v>
      </c>
      <c r="C553" s="3" t="s">
        <v>12</v>
      </c>
      <c r="D553" s="11" t="s">
        <v>130</v>
      </c>
      <c r="E553" s="4" t="s">
        <v>397</v>
      </c>
      <c r="F553" s="4" t="s">
        <v>396</v>
      </c>
      <c r="G553" s="3" t="s">
        <v>2276</v>
      </c>
      <c r="H553" s="3" t="s">
        <v>2276</v>
      </c>
      <c r="I553" s="3">
        <v>3.34</v>
      </c>
      <c r="J553" s="3">
        <v>0.99</v>
      </c>
      <c r="K553" s="3" t="s">
        <v>2276</v>
      </c>
      <c r="L553" s="3" t="s">
        <v>2276</v>
      </c>
      <c r="M553" s="3" t="s">
        <v>2276</v>
      </c>
      <c r="N553" s="3" t="s">
        <v>2276</v>
      </c>
      <c r="O553" s="3" t="s">
        <v>2276</v>
      </c>
      <c r="P553" s="3" t="s">
        <v>2276</v>
      </c>
      <c r="Q553" s="3" t="s">
        <v>2276</v>
      </c>
      <c r="R553" s="3" t="s">
        <v>2276</v>
      </c>
      <c r="S553" s="3" t="s">
        <v>2276</v>
      </c>
      <c r="T553" s="4" t="s">
        <v>2871</v>
      </c>
    </row>
    <row r="554" spans="1:20" ht="34" customHeight="1">
      <c r="A554" s="11" t="s">
        <v>2870</v>
      </c>
      <c r="B554" s="3" t="s">
        <v>69</v>
      </c>
      <c r="C554" s="3" t="s">
        <v>12</v>
      </c>
      <c r="D554" s="11" t="s">
        <v>130</v>
      </c>
      <c r="E554" s="4" t="s">
        <v>396</v>
      </c>
      <c r="F554" s="3" t="s">
        <v>2276</v>
      </c>
      <c r="G554" s="3" t="s">
        <v>2276</v>
      </c>
      <c r="H554" s="3" t="s">
        <v>2276</v>
      </c>
      <c r="I554" s="3" t="s">
        <v>2276</v>
      </c>
      <c r="J554" s="3">
        <v>2.3919999999999999</v>
      </c>
      <c r="K554" s="3" t="s">
        <v>2276</v>
      </c>
      <c r="L554" s="3" t="s">
        <v>2276</v>
      </c>
      <c r="M554" s="3" t="s">
        <v>2276</v>
      </c>
      <c r="N554" s="3" t="s">
        <v>2276</v>
      </c>
      <c r="O554" s="3" t="s">
        <v>2276</v>
      </c>
      <c r="P554" s="3" t="s">
        <v>2276</v>
      </c>
      <c r="Q554" s="3" t="s">
        <v>2276</v>
      </c>
      <c r="R554" s="3" t="s">
        <v>2276</v>
      </c>
      <c r="S554" s="3" t="s">
        <v>2276</v>
      </c>
      <c r="T554" s="4" t="s">
        <v>2872</v>
      </c>
    </row>
    <row r="555" spans="1:20" ht="37.5" customHeight="1">
      <c r="A555" s="11" t="s">
        <v>2881</v>
      </c>
      <c r="B555" s="3" t="s">
        <v>69</v>
      </c>
      <c r="C555" s="3" t="s">
        <v>395</v>
      </c>
      <c r="D555" s="11" t="s">
        <v>130</v>
      </c>
      <c r="E555" s="3" t="s">
        <v>2276</v>
      </c>
      <c r="F555" s="3" t="s">
        <v>2276</v>
      </c>
      <c r="G555" s="3" t="s">
        <v>2276</v>
      </c>
      <c r="H555" s="3" t="s">
        <v>2276</v>
      </c>
      <c r="I555" s="3" t="s">
        <v>2276</v>
      </c>
      <c r="J555" s="3" t="s">
        <v>2276</v>
      </c>
      <c r="K555" s="3" t="s">
        <v>2276</v>
      </c>
      <c r="L555" s="3" t="s">
        <v>2276</v>
      </c>
      <c r="M555" s="3" t="s">
        <v>2276</v>
      </c>
      <c r="N555" s="3" t="s">
        <v>2276</v>
      </c>
      <c r="O555" s="3" t="s">
        <v>2276</v>
      </c>
      <c r="P555" s="3" t="s">
        <v>2276</v>
      </c>
      <c r="Q555" s="3" t="s">
        <v>2276</v>
      </c>
      <c r="R555" s="3" t="s">
        <v>2276</v>
      </c>
      <c r="S555" s="3" t="s">
        <v>2276</v>
      </c>
      <c r="T555" s="3"/>
    </row>
    <row r="556" spans="1:20" ht="31.5" customHeight="1">
      <c r="A556" s="11" t="s">
        <v>2886</v>
      </c>
      <c r="B556" s="11" t="s">
        <v>2258</v>
      </c>
      <c r="C556" s="3" t="s">
        <v>12</v>
      </c>
      <c r="D556" s="3" t="s">
        <v>130</v>
      </c>
      <c r="E556" s="4" t="s">
        <v>396</v>
      </c>
      <c r="F556" s="4" t="s">
        <v>2649</v>
      </c>
      <c r="G556" s="3" t="s">
        <v>137</v>
      </c>
      <c r="H556" s="3" t="s">
        <v>2276</v>
      </c>
      <c r="I556" s="3" t="s">
        <v>2276</v>
      </c>
      <c r="J556" s="3" t="s">
        <v>2276</v>
      </c>
      <c r="K556" s="3" t="s">
        <v>534</v>
      </c>
      <c r="L556" s="3" t="s">
        <v>2276</v>
      </c>
      <c r="M556" s="3" t="s">
        <v>2276</v>
      </c>
      <c r="N556" s="3" t="s">
        <v>2276</v>
      </c>
      <c r="O556" s="3" t="s">
        <v>2276</v>
      </c>
      <c r="P556" s="3" t="s">
        <v>2276</v>
      </c>
      <c r="Q556" s="3" t="s">
        <v>2276</v>
      </c>
      <c r="R556" s="3" t="s">
        <v>2276</v>
      </c>
      <c r="S556" s="3" t="s">
        <v>2276</v>
      </c>
      <c r="T556" s="3"/>
    </row>
    <row r="557" spans="1:20" ht="31.5" customHeight="1">
      <c r="A557" s="11" t="s">
        <v>2887</v>
      </c>
      <c r="B557" s="11" t="s">
        <v>2258</v>
      </c>
      <c r="C557" s="3" t="s">
        <v>12</v>
      </c>
      <c r="D557" s="3" t="s">
        <v>130</v>
      </c>
      <c r="E557" s="4" t="s">
        <v>396</v>
      </c>
      <c r="F557" s="4" t="s">
        <v>2649</v>
      </c>
      <c r="G557" s="3" t="s">
        <v>137</v>
      </c>
      <c r="H557" s="3" t="s">
        <v>2276</v>
      </c>
      <c r="I557" s="3" t="s">
        <v>2276</v>
      </c>
      <c r="J557" s="3" t="s">
        <v>2276</v>
      </c>
      <c r="K557" s="3" t="s">
        <v>534</v>
      </c>
      <c r="L557" s="3" t="s">
        <v>2276</v>
      </c>
      <c r="M557" s="3" t="s">
        <v>2276</v>
      </c>
      <c r="N557" s="3" t="s">
        <v>2276</v>
      </c>
      <c r="O557" s="3" t="s">
        <v>2276</v>
      </c>
      <c r="P557" s="3" t="s">
        <v>2276</v>
      </c>
      <c r="Q557" s="3" t="s">
        <v>2276</v>
      </c>
      <c r="R557" s="3" t="s">
        <v>2276</v>
      </c>
      <c r="S557" s="3" t="s">
        <v>2276</v>
      </c>
      <c r="T557" s="3"/>
    </row>
    <row r="558" spans="1:20" ht="35" customHeight="1">
      <c r="A558" s="11" t="s">
        <v>2888</v>
      </c>
      <c r="B558" s="11" t="s">
        <v>2258</v>
      </c>
      <c r="C558" s="3" t="s">
        <v>12</v>
      </c>
      <c r="D558" s="3" t="s">
        <v>130</v>
      </c>
      <c r="E558" s="4" t="s">
        <v>396</v>
      </c>
      <c r="F558" s="4" t="s">
        <v>2649</v>
      </c>
      <c r="G558" s="3" t="s">
        <v>137</v>
      </c>
      <c r="H558" s="3" t="s">
        <v>2276</v>
      </c>
      <c r="I558" s="3" t="s">
        <v>2276</v>
      </c>
      <c r="J558" s="3" t="s">
        <v>2276</v>
      </c>
      <c r="K558" s="3" t="s">
        <v>534</v>
      </c>
      <c r="L558" s="3" t="s">
        <v>2276</v>
      </c>
      <c r="M558" s="3" t="s">
        <v>2276</v>
      </c>
      <c r="N558" s="3" t="s">
        <v>2276</v>
      </c>
      <c r="O558" s="3" t="s">
        <v>2276</v>
      </c>
      <c r="P558" s="3" t="s">
        <v>2276</v>
      </c>
      <c r="Q558" s="3" t="s">
        <v>2276</v>
      </c>
      <c r="R558" s="3" t="s">
        <v>2276</v>
      </c>
      <c r="S558" s="3" t="s">
        <v>2276</v>
      </c>
      <c r="T558" s="3"/>
    </row>
    <row r="559" spans="1:20" ht="36" customHeight="1">
      <c r="A559" s="11" t="s">
        <v>2924</v>
      </c>
      <c r="B559" s="3" t="s">
        <v>1197</v>
      </c>
      <c r="C559" s="3" t="s">
        <v>2646</v>
      </c>
      <c r="D559" s="3" t="s">
        <v>137</v>
      </c>
      <c r="E559" s="3" t="s">
        <v>2649</v>
      </c>
      <c r="F559" s="3" t="s">
        <v>2276</v>
      </c>
      <c r="G559" s="3" t="s">
        <v>2276</v>
      </c>
      <c r="H559" s="3" t="s">
        <v>2276</v>
      </c>
      <c r="I559" s="3" t="s">
        <v>2276</v>
      </c>
      <c r="J559" s="3" t="s">
        <v>2276</v>
      </c>
      <c r="K559" s="3" t="s">
        <v>534</v>
      </c>
      <c r="L559" s="3" t="s">
        <v>2276</v>
      </c>
      <c r="M559" s="3" t="s">
        <v>2276</v>
      </c>
      <c r="N559" s="3" t="s">
        <v>2276</v>
      </c>
      <c r="O559" s="3" t="s">
        <v>2276</v>
      </c>
      <c r="P559" s="3" t="s">
        <v>2276</v>
      </c>
      <c r="Q559" s="3" t="s">
        <v>2276</v>
      </c>
      <c r="R559" s="3" t="s">
        <v>2276</v>
      </c>
      <c r="S559" s="3" t="s">
        <v>2276</v>
      </c>
      <c r="T559" s="3" t="s">
        <v>2931</v>
      </c>
    </row>
    <row r="560" spans="1:20" ht="35.5" customHeight="1">
      <c r="A560" s="11" t="s">
        <v>2934</v>
      </c>
      <c r="B560" s="3" t="s">
        <v>2258</v>
      </c>
      <c r="C560" s="11" t="s">
        <v>12</v>
      </c>
      <c r="D560" s="11" t="s">
        <v>130</v>
      </c>
      <c r="E560" s="19" t="s">
        <v>863</v>
      </c>
      <c r="F560" s="19" t="s">
        <v>396</v>
      </c>
      <c r="G560" s="3" t="s">
        <v>2276</v>
      </c>
      <c r="H560" s="3" t="s">
        <v>2276</v>
      </c>
      <c r="I560" s="3">
        <f>AVERAGE(6.9, 9.5, 4.9, 8.6)</f>
        <v>7.4749999999999996</v>
      </c>
      <c r="J560" s="3" t="s">
        <v>2276</v>
      </c>
      <c r="K560" s="3" t="s">
        <v>534</v>
      </c>
      <c r="L560" s="3" t="s">
        <v>2276</v>
      </c>
      <c r="M560" s="3" t="s">
        <v>2276</v>
      </c>
      <c r="N560" s="21">
        <f>(100*((460-20) + 60)/866) * 27/(27+56)</f>
        <v>18.781824758618772</v>
      </c>
      <c r="O560" s="3" t="s">
        <v>2276</v>
      </c>
      <c r="P560" s="21">
        <f>100*(130/866)</f>
        <v>15.011547344110854</v>
      </c>
      <c r="Q560" s="21">
        <f>(100*((460-20) + 60)/866) * 56/(27+56)</f>
        <v>38.954895795653748</v>
      </c>
      <c r="R560" s="21">
        <f>100*(20+145)/866</f>
        <v>19.053117782909929</v>
      </c>
      <c r="S560" s="21">
        <f>((100*(40+175)/866)-R560) / 13</f>
        <v>0.44412861964825012</v>
      </c>
      <c r="T560" s="4" t="s">
        <v>2940</v>
      </c>
    </row>
    <row r="561" spans="1:20" ht="33.5" customHeight="1">
      <c r="A561" s="11" t="s">
        <v>2936</v>
      </c>
      <c r="B561" s="3" t="s">
        <v>2258</v>
      </c>
      <c r="C561" s="11" t="s">
        <v>12</v>
      </c>
      <c r="D561" s="11" t="s">
        <v>130</v>
      </c>
      <c r="E561" s="19" t="s">
        <v>863</v>
      </c>
      <c r="F561" s="19" t="s">
        <v>396</v>
      </c>
      <c r="G561" s="3" t="s">
        <v>2276</v>
      </c>
      <c r="H561" s="3" t="s">
        <v>2276</v>
      </c>
      <c r="I561" s="3">
        <f>AVERAGE(5.4, 8.4, 6.5, 8.8)</f>
        <v>7.2750000000000004</v>
      </c>
      <c r="J561" s="3" t="s">
        <v>2276</v>
      </c>
      <c r="K561" s="3" t="s">
        <v>534</v>
      </c>
      <c r="L561" s="3" t="s">
        <v>2276</v>
      </c>
      <c r="M561" s="3" t="s">
        <v>2276</v>
      </c>
      <c r="N561" s="21">
        <f>(100*((460-20) + 60)/866) * 24/(24+59)</f>
        <v>16.694955340994461</v>
      </c>
      <c r="O561" s="3" t="s">
        <v>2276</v>
      </c>
      <c r="P561" s="21">
        <f>100*(80+5)/866</f>
        <v>9.8152424942263288</v>
      </c>
      <c r="Q561" s="21">
        <f>(100*((460-20) + 60)/866) * 59/(24+59)</f>
        <v>41.041765213278055</v>
      </c>
      <c r="R561" s="21">
        <f>100*(10+110)/866</f>
        <v>13.856812933025404</v>
      </c>
      <c r="S561" s="21">
        <f>(R560-R561)/16</f>
        <v>0.32476905311778281</v>
      </c>
      <c r="T561" s="4" t="s">
        <v>2940</v>
      </c>
    </row>
    <row r="562" spans="1:20" ht="34.5" customHeight="1">
      <c r="A562" s="3" t="s">
        <v>2944</v>
      </c>
      <c r="B562" s="3" t="s">
        <v>2276</v>
      </c>
      <c r="C562" s="11" t="s">
        <v>12</v>
      </c>
      <c r="D562" s="11" t="s">
        <v>130</v>
      </c>
      <c r="E562" s="19" t="s">
        <v>116</v>
      </c>
      <c r="F562" s="19" t="s">
        <v>397</v>
      </c>
      <c r="G562" s="4" t="s">
        <v>2651</v>
      </c>
      <c r="H562" s="3" t="s">
        <v>2276</v>
      </c>
      <c r="I562" s="3">
        <v>5</v>
      </c>
      <c r="J562" s="3">
        <v>0.7</v>
      </c>
      <c r="K562" s="3" t="s">
        <v>2276</v>
      </c>
      <c r="L562" s="3" t="s">
        <v>2276</v>
      </c>
      <c r="M562" s="3" t="s">
        <v>2276</v>
      </c>
      <c r="N562" s="3" t="s">
        <v>2276</v>
      </c>
      <c r="O562" s="3" t="s">
        <v>2276</v>
      </c>
      <c r="P562" s="3" t="s">
        <v>2276</v>
      </c>
      <c r="Q562" s="3" t="s">
        <v>2276</v>
      </c>
      <c r="R562" s="3" t="s">
        <v>2276</v>
      </c>
      <c r="S562" s="3" t="s">
        <v>2276</v>
      </c>
      <c r="T562" s="4" t="s">
        <v>2947</v>
      </c>
    </row>
    <row r="563" spans="1:20" ht="31" customHeight="1">
      <c r="A563" s="11" t="s">
        <v>2954</v>
      </c>
      <c r="B563" s="3" t="s">
        <v>2276</v>
      </c>
      <c r="C563" s="11" t="s">
        <v>395</v>
      </c>
      <c r="D563" s="11" t="s">
        <v>130</v>
      </c>
      <c r="E563" s="19" t="s">
        <v>116</v>
      </c>
      <c r="F563" s="3" t="s">
        <v>45</v>
      </c>
      <c r="G563" s="3" t="s">
        <v>2647</v>
      </c>
      <c r="H563" s="3" t="s">
        <v>2276</v>
      </c>
      <c r="I563" s="3" t="s">
        <v>2276</v>
      </c>
      <c r="J563" s="3" t="s">
        <v>2276</v>
      </c>
      <c r="K563" s="3" t="s">
        <v>2276</v>
      </c>
      <c r="L563" s="3" t="s">
        <v>2276</v>
      </c>
      <c r="M563" s="3" t="s">
        <v>2276</v>
      </c>
      <c r="N563" s="3" t="s">
        <v>2276</v>
      </c>
      <c r="O563" s="3" t="s">
        <v>2276</v>
      </c>
      <c r="P563" s="3" t="s">
        <v>2276</v>
      </c>
      <c r="Q563" s="3" t="s">
        <v>2276</v>
      </c>
      <c r="R563" s="3" t="s">
        <v>2276</v>
      </c>
      <c r="S563" s="3" t="s">
        <v>2276</v>
      </c>
      <c r="T563" s="3" t="s">
        <v>2957</v>
      </c>
    </row>
    <row r="564" spans="1:20" ht="33.5" customHeight="1">
      <c r="A564" s="11" t="s">
        <v>2988</v>
      </c>
      <c r="B564" s="3" t="s">
        <v>2276</v>
      </c>
      <c r="C564" s="3" t="s">
        <v>395</v>
      </c>
      <c r="D564" s="3" t="s">
        <v>5005</v>
      </c>
      <c r="E564" s="3" t="s">
        <v>130</v>
      </c>
      <c r="F564" s="3" t="s">
        <v>2649</v>
      </c>
      <c r="G564" s="3" t="s">
        <v>116</v>
      </c>
      <c r="H564" s="3" t="s">
        <v>2276</v>
      </c>
      <c r="I564" s="3" t="s">
        <v>2276</v>
      </c>
      <c r="J564" s="3" t="s">
        <v>2276</v>
      </c>
      <c r="K564" s="3" t="s">
        <v>534</v>
      </c>
      <c r="L564" s="3" t="s">
        <v>2276</v>
      </c>
      <c r="M564" s="3" t="s">
        <v>2276</v>
      </c>
      <c r="N564" s="3" t="s">
        <v>2276</v>
      </c>
      <c r="O564" s="3" t="s">
        <v>2276</v>
      </c>
      <c r="P564" s="3" t="s">
        <v>2276</v>
      </c>
      <c r="Q564" s="3" t="s">
        <v>2276</v>
      </c>
      <c r="R564" s="3" t="s">
        <v>2276</v>
      </c>
      <c r="S564" s="3" t="s">
        <v>2276</v>
      </c>
      <c r="T564" s="3"/>
    </row>
    <row r="565" spans="1:20" ht="36" customHeight="1">
      <c r="A565" s="11" t="s">
        <v>2995</v>
      </c>
      <c r="B565" s="3" t="s">
        <v>2276</v>
      </c>
      <c r="C565" s="11" t="s">
        <v>12</v>
      </c>
      <c r="D565" s="11" t="s">
        <v>45</v>
      </c>
      <c r="E565" s="19" t="s">
        <v>130</v>
      </c>
      <c r="F565" s="19" t="s">
        <v>397</v>
      </c>
      <c r="G565" s="3" t="s">
        <v>2647</v>
      </c>
      <c r="H565" s="3" t="s">
        <v>2276</v>
      </c>
      <c r="I565" s="3" t="s">
        <v>2276</v>
      </c>
      <c r="J565" s="3" t="s">
        <v>2276</v>
      </c>
      <c r="K565" s="3" t="s">
        <v>2276</v>
      </c>
      <c r="L565" s="3" t="s">
        <v>2276</v>
      </c>
      <c r="M565" s="3" t="s">
        <v>2276</v>
      </c>
      <c r="N565" s="3" t="s">
        <v>2276</v>
      </c>
      <c r="O565" s="3" t="s">
        <v>2276</v>
      </c>
      <c r="P565" s="3" t="s">
        <v>2276</v>
      </c>
      <c r="Q565" s="3" t="s">
        <v>2276</v>
      </c>
      <c r="R565" s="3" t="s">
        <v>2276</v>
      </c>
      <c r="S565" s="3" t="s">
        <v>2276</v>
      </c>
      <c r="T565" s="3"/>
    </row>
    <row r="566" spans="1:20" ht="29" customHeight="1">
      <c r="A566" s="11" t="s">
        <v>3037</v>
      </c>
      <c r="B566" s="3" t="s">
        <v>1197</v>
      </c>
      <c r="C566" s="3" t="s">
        <v>12</v>
      </c>
      <c r="D566" s="3" t="s">
        <v>2649</v>
      </c>
      <c r="E566" s="3" t="s">
        <v>45</v>
      </c>
      <c r="F566" s="4" t="s">
        <v>397</v>
      </c>
      <c r="G566" s="3" t="s">
        <v>2276</v>
      </c>
      <c r="H566" s="3" t="s">
        <v>2276</v>
      </c>
      <c r="I566" s="3" t="s">
        <v>2276</v>
      </c>
      <c r="J566" s="3" t="s">
        <v>2276</v>
      </c>
      <c r="K566" s="3" t="s">
        <v>2276</v>
      </c>
      <c r="L566" s="3" t="s">
        <v>2276</v>
      </c>
      <c r="M566" s="3" t="s">
        <v>2276</v>
      </c>
      <c r="N566" s="3" t="s">
        <v>2276</v>
      </c>
      <c r="O566" s="3" t="s">
        <v>2276</v>
      </c>
      <c r="P566" s="3" t="s">
        <v>2276</v>
      </c>
      <c r="Q566" s="3" t="s">
        <v>2276</v>
      </c>
      <c r="R566" s="3" t="s">
        <v>2276</v>
      </c>
      <c r="S566" s="3" t="s">
        <v>2276</v>
      </c>
      <c r="T566" s="3"/>
    </row>
    <row r="567" spans="1:20" ht="42" customHeight="1">
      <c r="A567" s="3" t="s">
        <v>3044</v>
      </c>
      <c r="B567" s="3" t="s">
        <v>69</v>
      </c>
      <c r="C567" s="3" t="s">
        <v>395</v>
      </c>
      <c r="D567" s="3" t="s">
        <v>45</v>
      </c>
      <c r="E567" s="3" t="s">
        <v>130</v>
      </c>
      <c r="F567" s="3" t="s">
        <v>116</v>
      </c>
      <c r="G567" s="3" t="s">
        <v>2276</v>
      </c>
      <c r="H567" s="3" t="s">
        <v>2276</v>
      </c>
      <c r="I567" s="3" t="s">
        <v>2276</v>
      </c>
      <c r="J567" s="3" t="s">
        <v>2276</v>
      </c>
      <c r="K567" s="3" t="s">
        <v>2276</v>
      </c>
      <c r="L567" s="3" t="s">
        <v>2276</v>
      </c>
      <c r="M567" s="3" t="s">
        <v>2276</v>
      </c>
      <c r="N567" s="3" t="s">
        <v>2276</v>
      </c>
      <c r="O567" s="3" t="s">
        <v>2276</v>
      </c>
      <c r="P567" s="3" t="s">
        <v>2276</v>
      </c>
      <c r="Q567" s="3" t="s">
        <v>2276</v>
      </c>
      <c r="R567" s="3" t="s">
        <v>2276</v>
      </c>
      <c r="S567" s="3" t="s">
        <v>2276</v>
      </c>
      <c r="T567" s="3" t="s">
        <v>3076</v>
      </c>
    </row>
    <row r="568" spans="1:20" ht="37" customHeight="1">
      <c r="A568" s="3" t="s">
        <v>3045</v>
      </c>
      <c r="B568" s="3" t="s">
        <v>69</v>
      </c>
      <c r="C568" s="3" t="s">
        <v>395</v>
      </c>
      <c r="D568" s="3" t="s">
        <v>45</v>
      </c>
      <c r="E568" s="3" t="s">
        <v>130</v>
      </c>
      <c r="F568" s="3" t="s">
        <v>116</v>
      </c>
      <c r="G568" s="3" t="s">
        <v>2276</v>
      </c>
      <c r="H568" s="3" t="s">
        <v>2276</v>
      </c>
      <c r="I568" s="3" t="s">
        <v>2276</v>
      </c>
      <c r="J568" s="3" t="s">
        <v>2276</v>
      </c>
      <c r="K568" s="3" t="s">
        <v>2276</v>
      </c>
      <c r="L568" s="3" t="s">
        <v>2276</v>
      </c>
      <c r="M568" s="3" t="s">
        <v>2276</v>
      </c>
      <c r="N568" s="3" t="s">
        <v>2276</v>
      </c>
      <c r="O568" s="3" t="s">
        <v>2276</v>
      </c>
      <c r="P568" s="3" t="s">
        <v>2276</v>
      </c>
      <c r="Q568" s="3" t="s">
        <v>2276</v>
      </c>
      <c r="R568" s="3" t="s">
        <v>2276</v>
      </c>
      <c r="S568" s="3" t="s">
        <v>2276</v>
      </c>
      <c r="T568" s="3" t="s">
        <v>3076</v>
      </c>
    </row>
    <row r="569" spans="1:20" ht="35.5" customHeight="1">
      <c r="A569" s="3" t="s">
        <v>3062</v>
      </c>
      <c r="B569" s="3" t="s">
        <v>1197</v>
      </c>
      <c r="C569" s="3" t="s">
        <v>2645</v>
      </c>
      <c r="D569" s="3" t="s">
        <v>137</v>
      </c>
      <c r="E569" s="3" t="s">
        <v>2276</v>
      </c>
      <c r="F569" s="3" t="s">
        <v>2276</v>
      </c>
      <c r="G569" s="3" t="s">
        <v>2276</v>
      </c>
      <c r="H569" s="3" t="s">
        <v>2276</v>
      </c>
      <c r="I569" s="3" t="s">
        <v>2276</v>
      </c>
      <c r="J569" s="3" t="s">
        <v>2276</v>
      </c>
      <c r="K569" s="3" t="s">
        <v>2276</v>
      </c>
      <c r="L569" s="3" t="s">
        <v>2276</v>
      </c>
      <c r="M569" s="3" t="s">
        <v>2276</v>
      </c>
      <c r="N569" s="3" t="s">
        <v>2276</v>
      </c>
      <c r="O569" s="3" t="s">
        <v>2276</v>
      </c>
      <c r="P569" s="3" t="s">
        <v>2276</v>
      </c>
      <c r="Q569" s="3" t="s">
        <v>2276</v>
      </c>
      <c r="R569" s="3" t="s">
        <v>2276</v>
      </c>
      <c r="S569" s="3" t="s">
        <v>2276</v>
      </c>
      <c r="T569" s="3"/>
    </row>
    <row r="570" spans="1:20" ht="37" customHeight="1">
      <c r="A570" s="3" t="s">
        <v>3063</v>
      </c>
      <c r="B570" s="3" t="s">
        <v>1197</v>
      </c>
      <c r="C570" s="3" t="s">
        <v>2645</v>
      </c>
      <c r="D570" s="3" t="s">
        <v>137</v>
      </c>
      <c r="E570" s="3" t="s">
        <v>2276</v>
      </c>
      <c r="F570" s="3" t="s">
        <v>2276</v>
      </c>
      <c r="G570" s="3" t="s">
        <v>2276</v>
      </c>
      <c r="H570" s="3" t="s">
        <v>2276</v>
      </c>
      <c r="I570" s="3" t="s">
        <v>2276</v>
      </c>
      <c r="J570" s="3" t="s">
        <v>2276</v>
      </c>
      <c r="K570" s="3" t="s">
        <v>2276</v>
      </c>
      <c r="L570" s="3" t="s">
        <v>2276</v>
      </c>
      <c r="M570" s="3" t="s">
        <v>2276</v>
      </c>
      <c r="N570" s="3" t="s">
        <v>2276</v>
      </c>
      <c r="O570" s="3" t="s">
        <v>2276</v>
      </c>
      <c r="P570" s="3" t="s">
        <v>2276</v>
      </c>
      <c r="Q570" s="3" t="s">
        <v>2276</v>
      </c>
      <c r="R570" s="3" t="s">
        <v>2276</v>
      </c>
      <c r="S570" s="3" t="s">
        <v>2276</v>
      </c>
      <c r="T570" s="3"/>
    </row>
    <row r="571" spans="1:20" ht="37" customHeight="1">
      <c r="A571" s="3" t="s">
        <v>5040</v>
      </c>
      <c r="B571" s="3" t="s">
        <v>32</v>
      </c>
      <c r="C571" s="3" t="s">
        <v>12</v>
      </c>
      <c r="D571" s="3" t="s">
        <v>45</v>
      </c>
      <c r="E571" s="3" t="s">
        <v>137</v>
      </c>
      <c r="F571" s="3" t="s">
        <v>130</v>
      </c>
      <c r="G571" s="3" t="s">
        <v>116</v>
      </c>
      <c r="H571" s="3" t="s">
        <v>2276</v>
      </c>
      <c r="I571" s="3" t="s">
        <v>2276</v>
      </c>
      <c r="J571" s="3" t="s">
        <v>2276</v>
      </c>
      <c r="K571" s="3" t="s">
        <v>2276</v>
      </c>
      <c r="L571" s="3" t="s">
        <v>2276</v>
      </c>
      <c r="M571" s="3" t="s">
        <v>2276</v>
      </c>
      <c r="N571" s="3" t="s">
        <v>2276</v>
      </c>
      <c r="O571" s="3" t="s">
        <v>2276</v>
      </c>
      <c r="P571" s="3" t="s">
        <v>2276</v>
      </c>
      <c r="Q571" s="3" t="s">
        <v>2276</v>
      </c>
      <c r="R571" s="3" t="s">
        <v>2276</v>
      </c>
      <c r="S571" s="3" t="s">
        <v>2276</v>
      </c>
      <c r="T571" s="3"/>
    </row>
    <row r="572" spans="1:20" ht="36" customHeight="1">
      <c r="A572" s="11" t="s">
        <v>3097</v>
      </c>
      <c r="B572" s="3" t="s">
        <v>2276</v>
      </c>
      <c r="C572" s="3" t="s">
        <v>395</v>
      </c>
      <c r="D572" s="3" t="s">
        <v>130</v>
      </c>
      <c r="E572" s="3" t="s">
        <v>116</v>
      </c>
      <c r="F572" s="4" t="s">
        <v>397</v>
      </c>
      <c r="G572" s="3" t="s">
        <v>2276</v>
      </c>
      <c r="H572" s="3" t="s">
        <v>2276</v>
      </c>
      <c r="I572" s="21">
        <f>(38/8)* (490/10000)</f>
        <v>0.23275000000000001</v>
      </c>
      <c r="J572" s="3" t="s">
        <v>2276</v>
      </c>
      <c r="K572" s="3" t="s">
        <v>537</v>
      </c>
      <c r="L572" s="3" t="s">
        <v>2276</v>
      </c>
      <c r="M572" s="3" t="s">
        <v>2276</v>
      </c>
      <c r="N572" s="3" t="s">
        <v>2276</v>
      </c>
      <c r="O572" s="3" t="s">
        <v>2276</v>
      </c>
      <c r="P572" s="3" t="s">
        <v>2276</v>
      </c>
      <c r="Q572" s="3" t="s">
        <v>2276</v>
      </c>
      <c r="R572" s="3" t="s">
        <v>2276</v>
      </c>
      <c r="S572" s="3" t="s">
        <v>2276</v>
      </c>
      <c r="T572" s="4" t="s">
        <v>3145</v>
      </c>
    </row>
    <row r="573" spans="1:20" ht="38.5" customHeight="1">
      <c r="A573" s="11" t="s">
        <v>3098</v>
      </c>
      <c r="B573" s="3" t="s">
        <v>2276</v>
      </c>
      <c r="C573" s="3" t="s">
        <v>395</v>
      </c>
      <c r="D573" s="3" t="s">
        <v>130</v>
      </c>
      <c r="E573" s="3" t="s">
        <v>116</v>
      </c>
      <c r="F573" s="4" t="s">
        <v>397</v>
      </c>
      <c r="G573" s="3" t="s">
        <v>2276</v>
      </c>
      <c r="H573" s="3" t="s">
        <v>2276</v>
      </c>
      <c r="I573" s="21">
        <f>(269*(47/14))/10000</f>
        <v>9.030714285714285E-2</v>
      </c>
      <c r="J573" s="3" t="s">
        <v>2276</v>
      </c>
      <c r="K573" s="3" t="s">
        <v>537</v>
      </c>
      <c r="L573" s="3" t="s">
        <v>2276</v>
      </c>
      <c r="M573" s="3" t="s">
        <v>2276</v>
      </c>
      <c r="N573" s="3" t="s">
        <v>2276</v>
      </c>
      <c r="O573" s="3" t="s">
        <v>2276</v>
      </c>
      <c r="P573" s="3" t="s">
        <v>2276</v>
      </c>
      <c r="Q573" s="3" t="s">
        <v>2276</v>
      </c>
      <c r="R573" s="3" t="s">
        <v>2276</v>
      </c>
      <c r="S573" s="3" t="s">
        <v>2276</v>
      </c>
      <c r="T573" s="4" t="s">
        <v>3145</v>
      </c>
    </row>
    <row r="574" spans="1:20" ht="36" customHeight="1">
      <c r="A574" s="11" t="s">
        <v>3100</v>
      </c>
      <c r="B574" s="3" t="s">
        <v>2276</v>
      </c>
      <c r="C574" s="3" t="s">
        <v>395</v>
      </c>
      <c r="D574" s="3" t="s">
        <v>130</v>
      </c>
      <c r="E574" s="3" t="s">
        <v>116</v>
      </c>
      <c r="F574" s="4" t="s">
        <v>397</v>
      </c>
      <c r="G574" s="3" t="s">
        <v>2276</v>
      </c>
      <c r="H574" s="3" t="s">
        <v>2276</v>
      </c>
      <c r="I574" s="21">
        <f>490*61/13/10000</f>
        <v>0.2299230769230769</v>
      </c>
      <c r="J574" s="3" t="s">
        <v>2276</v>
      </c>
      <c r="K574" s="3" t="s">
        <v>537</v>
      </c>
      <c r="L574" s="3" t="s">
        <v>2276</v>
      </c>
      <c r="M574" s="3" t="s">
        <v>2276</v>
      </c>
      <c r="N574" s="3" t="s">
        <v>2276</v>
      </c>
      <c r="O574" s="3" t="s">
        <v>2276</v>
      </c>
      <c r="P574" s="3" t="s">
        <v>2276</v>
      </c>
      <c r="Q574" s="3" t="s">
        <v>2276</v>
      </c>
      <c r="R574" s="3" t="s">
        <v>2276</v>
      </c>
      <c r="S574" s="3" t="s">
        <v>2276</v>
      </c>
      <c r="T574" s="4" t="s">
        <v>3145</v>
      </c>
    </row>
    <row r="575" spans="1:20" ht="37.5" customHeight="1">
      <c r="A575" s="11" t="s">
        <v>3101</v>
      </c>
      <c r="B575" s="3" t="s">
        <v>2276</v>
      </c>
      <c r="C575" s="3" t="s">
        <v>395</v>
      </c>
      <c r="D575" s="3" t="s">
        <v>130</v>
      </c>
      <c r="E575" s="3" t="s">
        <v>116</v>
      </c>
      <c r="F575" s="4" t="s">
        <v>397</v>
      </c>
      <c r="G575" s="3" t="s">
        <v>2276</v>
      </c>
      <c r="H575" s="3" t="s">
        <v>2276</v>
      </c>
      <c r="I575" s="21">
        <f>464*47/11/10000</f>
        <v>0.19825454545454546</v>
      </c>
      <c r="J575" s="3" t="s">
        <v>2276</v>
      </c>
      <c r="K575" s="3" t="s">
        <v>537</v>
      </c>
      <c r="L575" s="3" t="s">
        <v>2276</v>
      </c>
      <c r="M575" s="3" t="s">
        <v>2276</v>
      </c>
      <c r="N575" s="3" t="s">
        <v>2276</v>
      </c>
      <c r="O575" s="3" t="s">
        <v>2276</v>
      </c>
      <c r="P575" s="3" t="s">
        <v>2276</v>
      </c>
      <c r="Q575" s="3" t="s">
        <v>2276</v>
      </c>
      <c r="R575" s="3" t="s">
        <v>2276</v>
      </c>
      <c r="S575" s="3" t="s">
        <v>2276</v>
      </c>
      <c r="T575" s="4" t="s">
        <v>3145</v>
      </c>
    </row>
    <row r="576" spans="1:20" ht="39" customHeight="1">
      <c r="A576" s="3" t="s">
        <v>3102</v>
      </c>
      <c r="B576" s="3" t="s">
        <v>2276</v>
      </c>
      <c r="C576" s="3" t="s">
        <v>395</v>
      </c>
      <c r="D576" s="3" t="s">
        <v>130</v>
      </c>
      <c r="E576" s="3" t="s">
        <v>116</v>
      </c>
      <c r="F576" s="4" t="s">
        <v>397</v>
      </c>
      <c r="G576" s="3" t="s">
        <v>2276</v>
      </c>
      <c r="H576" s="3" t="s">
        <v>2276</v>
      </c>
      <c r="I576" s="21">
        <f>464*57/12/10000</f>
        <v>0.22040000000000001</v>
      </c>
      <c r="J576" s="3" t="s">
        <v>2276</v>
      </c>
      <c r="K576" s="3" t="s">
        <v>537</v>
      </c>
      <c r="L576" s="3" t="s">
        <v>2276</v>
      </c>
      <c r="M576" s="3" t="s">
        <v>2276</v>
      </c>
      <c r="N576" s="3" t="s">
        <v>2276</v>
      </c>
      <c r="O576" s="3" t="s">
        <v>2276</v>
      </c>
      <c r="P576" s="3" t="s">
        <v>2276</v>
      </c>
      <c r="Q576" s="3" t="s">
        <v>2276</v>
      </c>
      <c r="R576" s="3" t="s">
        <v>2276</v>
      </c>
      <c r="S576" s="3" t="s">
        <v>2276</v>
      </c>
      <c r="T576" s="4" t="s">
        <v>3145</v>
      </c>
    </row>
    <row r="577" spans="1:20" ht="38" customHeight="1">
      <c r="A577" s="3" t="s">
        <v>3103</v>
      </c>
      <c r="B577" s="3" t="s">
        <v>2276</v>
      </c>
      <c r="C577" s="3" t="s">
        <v>395</v>
      </c>
      <c r="D577" s="3" t="s">
        <v>130</v>
      </c>
      <c r="E577" s="3" t="s">
        <v>116</v>
      </c>
      <c r="F577" s="4" t="s">
        <v>397</v>
      </c>
      <c r="G577" s="3" t="s">
        <v>2276</v>
      </c>
      <c r="H577" s="3" t="s">
        <v>2276</v>
      </c>
      <c r="I577" s="21">
        <f>47/10*464/10000</f>
        <v>0.21808000000000002</v>
      </c>
      <c r="J577" s="3" t="s">
        <v>2276</v>
      </c>
      <c r="K577" s="3" t="s">
        <v>537</v>
      </c>
      <c r="L577" s="3" t="s">
        <v>2276</v>
      </c>
      <c r="M577" s="3" t="s">
        <v>2276</v>
      </c>
      <c r="N577" s="3" t="s">
        <v>2276</v>
      </c>
      <c r="O577" s="3" t="s">
        <v>2276</v>
      </c>
      <c r="P577" s="3" t="s">
        <v>2276</v>
      </c>
      <c r="Q577" s="3" t="s">
        <v>2276</v>
      </c>
      <c r="R577" s="3" t="s">
        <v>2276</v>
      </c>
      <c r="S577" s="3" t="s">
        <v>2276</v>
      </c>
      <c r="T577" s="4" t="s">
        <v>3145</v>
      </c>
    </row>
    <row r="578" spans="1:20" ht="36" customHeight="1">
      <c r="A578" s="3" t="s">
        <v>3129</v>
      </c>
      <c r="B578" s="3" t="s">
        <v>69</v>
      </c>
      <c r="C578" s="3" t="s">
        <v>395</v>
      </c>
      <c r="D578" s="3" t="s">
        <v>130</v>
      </c>
      <c r="E578" s="3" t="s">
        <v>116</v>
      </c>
      <c r="F578" s="3" t="s">
        <v>2652</v>
      </c>
      <c r="G578" s="3" t="s">
        <v>2276</v>
      </c>
      <c r="H578" s="3" t="s">
        <v>2276</v>
      </c>
      <c r="I578" s="3" t="s">
        <v>2276</v>
      </c>
      <c r="J578" s="3" t="s">
        <v>2276</v>
      </c>
      <c r="K578" s="3" t="s">
        <v>537</v>
      </c>
      <c r="L578" s="3" t="s">
        <v>2276</v>
      </c>
      <c r="M578" s="3" t="s">
        <v>2276</v>
      </c>
      <c r="N578" s="3" t="s">
        <v>2276</v>
      </c>
      <c r="O578" s="3" t="s">
        <v>2276</v>
      </c>
      <c r="P578" s="3" t="s">
        <v>2276</v>
      </c>
      <c r="Q578" s="3" t="s">
        <v>2276</v>
      </c>
      <c r="R578" s="3" t="s">
        <v>2276</v>
      </c>
      <c r="S578" s="3" t="s">
        <v>2276</v>
      </c>
      <c r="T578" s="3"/>
    </row>
    <row r="579" spans="1:20" ht="42" customHeight="1">
      <c r="A579" s="3" t="s">
        <v>3130</v>
      </c>
      <c r="B579" s="3" t="s">
        <v>69</v>
      </c>
      <c r="C579" s="3" t="s">
        <v>395</v>
      </c>
      <c r="D579" s="3" t="s">
        <v>130</v>
      </c>
      <c r="E579" s="3" t="s">
        <v>116</v>
      </c>
      <c r="F579" s="3" t="s">
        <v>2652</v>
      </c>
      <c r="G579" s="3" t="s">
        <v>2276</v>
      </c>
      <c r="H579" s="3" t="s">
        <v>2276</v>
      </c>
      <c r="I579" s="3" t="s">
        <v>2276</v>
      </c>
      <c r="J579" s="3" t="s">
        <v>2276</v>
      </c>
      <c r="K579" s="3" t="s">
        <v>537</v>
      </c>
      <c r="L579" s="3" t="s">
        <v>2276</v>
      </c>
      <c r="M579" s="3" t="s">
        <v>2276</v>
      </c>
      <c r="N579" s="3" t="s">
        <v>2276</v>
      </c>
      <c r="O579" s="3" t="s">
        <v>2276</v>
      </c>
      <c r="P579" s="3" t="s">
        <v>2276</v>
      </c>
      <c r="Q579" s="3" t="s">
        <v>2276</v>
      </c>
      <c r="R579" s="3" t="s">
        <v>2276</v>
      </c>
      <c r="S579" s="3" t="s">
        <v>2276</v>
      </c>
      <c r="T579" s="3"/>
    </row>
    <row r="580" spans="1:20" ht="34.5" customHeight="1">
      <c r="A580" s="3" t="s">
        <v>3131</v>
      </c>
      <c r="B580" s="3" t="s">
        <v>69</v>
      </c>
      <c r="C580" s="3" t="s">
        <v>12</v>
      </c>
      <c r="D580" s="3" t="s">
        <v>130</v>
      </c>
      <c r="E580" s="3" t="s">
        <v>116</v>
      </c>
      <c r="F580" s="3" t="s">
        <v>137</v>
      </c>
      <c r="G580" s="3" t="s">
        <v>2276</v>
      </c>
      <c r="H580" s="3" t="s">
        <v>2276</v>
      </c>
      <c r="I580" s="3" t="s">
        <v>2276</v>
      </c>
      <c r="J580" s="3" t="s">
        <v>2276</v>
      </c>
      <c r="K580" s="3" t="s">
        <v>537</v>
      </c>
      <c r="L580" s="3" t="s">
        <v>2276</v>
      </c>
      <c r="M580" s="3" t="s">
        <v>2276</v>
      </c>
      <c r="N580" s="3" t="s">
        <v>2276</v>
      </c>
      <c r="O580" s="3" t="s">
        <v>2276</v>
      </c>
      <c r="P580" s="3" t="s">
        <v>2276</v>
      </c>
      <c r="Q580" s="3" t="s">
        <v>2276</v>
      </c>
      <c r="R580" s="3" t="s">
        <v>2276</v>
      </c>
      <c r="S580" s="3" t="s">
        <v>2276</v>
      </c>
      <c r="T580" s="3"/>
    </row>
    <row r="581" spans="1:20" ht="36.5" customHeight="1">
      <c r="A581" s="3" t="s">
        <v>3132</v>
      </c>
      <c r="B581" s="3" t="s">
        <v>2258</v>
      </c>
      <c r="C581" s="3" t="s">
        <v>395</v>
      </c>
      <c r="D581" s="3" t="s">
        <v>130</v>
      </c>
      <c r="E581" s="3" t="s">
        <v>116</v>
      </c>
      <c r="F581" s="3" t="s">
        <v>137</v>
      </c>
      <c r="G581" s="3" t="s">
        <v>2276</v>
      </c>
      <c r="H581" s="3" t="s">
        <v>2276</v>
      </c>
      <c r="I581" s="3" t="s">
        <v>2276</v>
      </c>
      <c r="J581" s="3" t="s">
        <v>2276</v>
      </c>
      <c r="K581" s="3" t="s">
        <v>537</v>
      </c>
      <c r="L581" s="3" t="s">
        <v>2276</v>
      </c>
      <c r="M581" s="3" t="s">
        <v>2276</v>
      </c>
      <c r="N581" s="3" t="s">
        <v>2276</v>
      </c>
      <c r="O581" s="3" t="s">
        <v>2276</v>
      </c>
      <c r="P581" s="3" t="s">
        <v>2276</v>
      </c>
      <c r="Q581" s="3" t="s">
        <v>2276</v>
      </c>
      <c r="R581" s="3" t="s">
        <v>2276</v>
      </c>
      <c r="S581" s="3" t="s">
        <v>2276</v>
      </c>
      <c r="T581" s="3"/>
    </row>
    <row r="582" spans="1:20" ht="37" customHeight="1">
      <c r="A582" s="11" t="s">
        <v>3224</v>
      </c>
      <c r="B582" s="11" t="s">
        <v>69</v>
      </c>
      <c r="C582" s="3" t="s">
        <v>12</v>
      </c>
      <c r="D582" s="3" t="s">
        <v>130</v>
      </c>
      <c r="E582" s="3" t="s">
        <v>84</v>
      </c>
      <c r="F582" s="4" t="s">
        <v>2651</v>
      </c>
      <c r="G582" s="3" t="s">
        <v>2649</v>
      </c>
      <c r="H582" s="3" t="s">
        <v>2276</v>
      </c>
      <c r="I582" s="3">
        <v>5</v>
      </c>
      <c r="J582" s="21">
        <f>1395/424</f>
        <v>3.2900943396226414</v>
      </c>
      <c r="K582" s="3" t="s">
        <v>534</v>
      </c>
      <c r="L582" s="3" t="s">
        <v>2276</v>
      </c>
      <c r="M582" s="3" t="s">
        <v>2276</v>
      </c>
      <c r="N582" s="21">
        <f>(2760+112+15)/72.4</f>
        <v>39.875690607734803</v>
      </c>
      <c r="O582" s="3" t="s">
        <v>2276</v>
      </c>
      <c r="P582" s="21">
        <f>(15+424)/72.4</f>
        <v>6.0635359116022096</v>
      </c>
      <c r="Q582" s="21">
        <f>1874/72.4</f>
        <v>25.883977900552484</v>
      </c>
      <c r="R582" s="21">
        <f>(1226+867)/72.4</f>
        <v>28.908839779005522</v>
      </c>
      <c r="S582" s="3" t="s">
        <v>2276</v>
      </c>
      <c r="T582" s="4" t="s">
        <v>3233</v>
      </c>
    </row>
    <row r="583" spans="1:20" ht="29.5" customHeight="1">
      <c r="A583" s="11" t="s">
        <v>3230</v>
      </c>
      <c r="B583" s="11" t="s">
        <v>69</v>
      </c>
      <c r="C583" s="3" t="s">
        <v>395</v>
      </c>
      <c r="D583" s="3" t="s">
        <v>130</v>
      </c>
      <c r="E583" s="3" t="s">
        <v>2276</v>
      </c>
      <c r="F583" s="3" t="s">
        <v>2276</v>
      </c>
      <c r="G583" s="3" t="s">
        <v>2276</v>
      </c>
      <c r="H583" s="3" t="s">
        <v>2276</v>
      </c>
      <c r="I583" s="3" t="s">
        <v>2276</v>
      </c>
      <c r="J583" s="3" t="s">
        <v>2276</v>
      </c>
      <c r="K583" s="3" t="s">
        <v>2276</v>
      </c>
      <c r="L583" s="3" t="s">
        <v>2276</v>
      </c>
      <c r="M583" s="3" t="s">
        <v>2276</v>
      </c>
      <c r="N583" s="3" t="s">
        <v>2276</v>
      </c>
      <c r="O583" s="3" t="s">
        <v>2276</v>
      </c>
      <c r="P583" s="3" t="s">
        <v>2276</v>
      </c>
      <c r="Q583" s="3" t="s">
        <v>2276</v>
      </c>
      <c r="R583" s="3" t="s">
        <v>2276</v>
      </c>
      <c r="S583" s="3" t="s">
        <v>2276</v>
      </c>
      <c r="T583" s="3"/>
    </row>
    <row r="584" spans="1:20" ht="32.5" customHeight="1">
      <c r="A584" s="11" t="s">
        <v>3238</v>
      </c>
      <c r="B584" s="3" t="s">
        <v>2276</v>
      </c>
      <c r="C584" s="3" t="s">
        <v>12</v>
      </c>
      <c r="D584" s="3" t="s">
        <v>130</v>
      </c>
      <c r="E584" s="4" t="s">
        <v>397</v>
      </c>
      <c r="F584" s="3" t="s">
        <v>45</v>
      </c>
      <c r="G584" s="3" t="s">
        <v>2276</v>
      </c>
      <c r="H584" s="3" t="s">
        <v>2276</v>
      </c>
      <c r="I584" s="21">
        <v>67.33</v>
      </c>
      <c r="J584" s="21">
        <f>527.78/1000</f>
        <v>0.52778000000000003</v>
      </c>
      <c r="K584" s="3" t="s">
        <v>2276</v>
      </c>
      <c r="L584" s="3" t="s">
        <v>2276</v>
      </c>
      <c r="M584" s="3" t="s">
        <v>2276</v>
      </c>
      <c r="N584" s="3" t="s">
        <v>2276</v>
      </c>
      <c r="O584" s="21">
        <v>4.7824149710381709</v>
      </c>
      <c r="P584" s="21">
        <v>19.111605178553646</v>
      </c>
      <c r="Q584" s="21">
        <f>(100 - (SUM(O584:P584)+R584))*I584/I584</f>
        <v>19.578428981553287</v>
      </c>
      <c r="R584" s="21">
        <v>56.527550868854902</v>
      </c>
      <c r="S584" s="3" t="s">
        <v>2276</v>
      </c>
      <c r="T584" s="3" t="s">
        <v>3284</v>
      </c>
    </row>
    <row r="585" spans="1:20" ht="31" customHeight="1">
      <c r="A585" s="11" t="s">
        <v>3241</v>
      </c>
      <c r="B585" s="3" t="s">
        <v>2276</v>
      </c>
      <c r="C585" s="3" t="s">
        <v>12</v>
      </c>
      <c r="D585" s="3" t="s">
        <v>130</v>
      </c>
      <c r="E585" s="4" t="s">
        <v>397</v>
      </c>
      <c r="F585" s="3" t="s">
        <v>45</v>
      </c>
      <c r="G585" s="3" t="s">
        <v>2276</v>
      </c>
      <c r="H585" s="3" t="s">
        <v>2276</v>
      </c>
      <c r="I585" s="21">
        <v>103.33</v>
      </c>
      <c r="J585" s="21">
        <f>482.3/1000</f>
        <v>0.48230000000000001</v>
      </c>
      <c r="K585" s="3" t="s">
        <v>2276</v>
      </c>
      <c r="L585" s="3" t="s">
        <v>2276</v>
      </c>
      <c r="M585" s="3" t="s">
        <v>2276</v>
      </c>
      <c r="N585" s="3" t="s">
        <v>2276</v>
      </c>
      <c r="O585" s="21">
        <v>2.1484564018194137</v>
      </c>
      <c r="P585" s="21">
        <v>3.1162295557921227</v>
      </c>
      <c r="Q585" s="21">
        <f t="shared" ref="Q585:Q597" si="1">(100 - (SUM(O585:P585)+R585))*I585/I585</f>
        <v>16.452143617536052</v>
      </c>
      <c r="R585" s="21">
        <v>78.283170424852415</v>
      </c>
      <c r="S585" s="3" t="s">
        <v>2276</v>
      </c>
      <c r="T585" s="3" t="s">
        <v>3284</v>
      </c>
    </row>
    <row r="586" spans="1:20" ht="27" customHeight="1">
      <c r="A586" s="11" t="s">
        <v>3242</v>
      </c>
      <c r="B586" s="3" t="s">
        <v>2276</v>
      </c>
      <c r="C586" s="3" t="s">
        <v>12</v>
      </c>
      <c r="D586" s="3" t="s">
        <v>130</v>
      </c>
      <c r="E586" s="4" t="s">
        <v>397</v>
      </c>
      <c r="F586" s="3" t="s">
        <v>45</v>
      </c>
      <c r="G586" s="3" t="s">
        <v>2276</v>
      </c>
      <c r="H586" s="3" t="s">
        <v>2276</v>
      </c>
      <c r="I586" s="21">
        <v>46.17</v>
      </c>
      <c r="J586" s="21">
        <f>264.921/1000</f>
        <v>0.26492100000000002</v>
      </c>
      <c r="K586" s="3" t="s">
        <v>2276</v>
      </c>
      <c r="L586" s="3" t="s">
        <v>2276</v>
      </c>
      <c r="M586" s="3" t="s">
        <v>2276</v>
      </c>
      <c r="N586" s="3" t="s">
        <v>2276</v>
      </c>
      <c r="O586" s="21">
        <v>4.4834307992202724</v>
      </c>
      <c r="P586" s="21">
        <v>8.5986571366688338</v>
      </c>
      <c r="Q586" s="21">
        <f t="shared" si="1"/>
        <v>49.880875027073856</v>
      </c>
      <c r="R586" s="21">
        <v>37.037037037037038</v>
      </c>
      <c r="S586" s="3" t="s">
        <v>2276</v>
      </c>
      <c r="T586" s="3" t="s">
        <v>3284</v>
      </c>
    </row>
    <row r="587" spans="1:20" ht="29" customHeight="1">
      <c r="A587" s="11" t="s">
        <v>3246</v>
      </c>
      <c r="B587" s="3" t="s">
        <v>2276</v>
      </c>
      <c r="C587" s="3" t="s">
        <v>12</v>
      </c>
      <c r="D587" s="3" t="s">
        <v>130</v>
      </c>
      <c r="E587" s="4" t="s">
        <v>397</v>
      </c>
      <c r="F587" s="3" t="s">
        <v>45</v>
      </c>
      <c r="G587" s="3" t="s">
        <v>2276</v>
      </c>
      <c r="H587" s="3" t="s">
        <v>2276</v>
      </c>
      <c r="I587" s="21">
        <v>41.53</v>
      </c>
      <c r="J587" s="21">
        <f>396/1000</f>
        <v>0.39600000000000002</v>
      </c>
      <c r="K587" s="3" t="s">
        <v>2276</v>
      </c>
      <c r="L587" s="3" t="s">
        <v>2276</v>
      </c>
      <c r="M587" s="3" t="s">
        <v>2276</v>
      </c>
      <c r="N587" s="3" t="s">
        <v>2276</v>
      </c>
      <c r="O587" s="21">
        <v>12.737779918131469</v>
      </c>
      <c r="P587" s="21">
        <v>7.3922465687454846</v>
      </c>
      <c r="Q587" s="21">
        <f t="shared" si="1"/>
        <v>46.857693233806884</v>
      </c>
      <c r="R587" s="21">
        <v>33.012280279316158</v>
      </c>
      <c r="S587" s="3" t="s">
        <v>2276</v>
      </c>
      <c r="T587" s="3" t="s">
        <v>3284</v>
      </c>
    </row>
    <row r="588" spans="1:20" ht="25.5" customHeight="1">
      <c r="A588" s="11" t="s">
        <v>3247</v>
      </c>
      <c r="B588" s="3" t="s">
        <v>2276</v>
      </c>
      <c r="C588" s="3" t="s">
        <v>12</v>
      </c>
      <c r="D588" s="3" t="s">
        <v>130</v>
      </c>
      <c r="E588" s="4" t="s">
        <v>397</v>
      </c>
      <c r="F588" s="3" t="s">
        <v>45</v>
      </c>
      <c r="G588" s="3" t="s">
        <v>2276</v>
      </c>
      <c r="H588" s="3" t="s">
        <v>2276</v>
      </c>
      <c r="I588" s="21">
        <v>86.43</v>
      </c>
      <c r="J588" s="21">
        <f>216.55/1000</f>
        <v>0.21655000000000002</v>
      </c>
      <c r="K588" s="3" t="s">
        <v>2276</v>
      </c>
      <c r="L588" s="3" t="s">
        <v>2276</v>
      </c>
      <c r="M588" s="3" t="s">
        <v>2276</v>
      </c>
      <c r="N588" s="3" t="s">
        <v>2276</v>
      </c>
      <c r="O588" s="21">
        <v>17.459215550156195</v>
      </c>
      <c r="P588" s="21">
        <v>4.3850514867522845</v>
      </c>
      <c r="Q588" s="21">
        <f t="shared" si="1"/>
        <v>30.417679046627342</v>
      </c>
      <c r="R588" s="21">
        <v>47.738053916464182</v>
      </c>
      <c r="S588" s="3" t="s">
        <v>2276</v>
      </c>
      <c r="T588" s="3" t="s">
        <v>3284</v>
      </c>
    </row>
    <row r="589" spans="1:20" ht="26" customHeight="1">
      <c r="A589" s="11" t="s">
        <v>3248</v>
      </c>
      <c r="B589" s="3" t="s">
        <v>2276</v>
      </c>
      <c r="C589" s="3" t="s">
        <v>12</v>
      </c>
      <c r="D589" s="3" t="s">
        <v>130</v>
      </c>
      <c r="E589" s="4" t="s">
        <v>397</v>
      </c>
      <c r="F589" s="3" t="s">
        <v>45</v>
      </c>
      <c r="G589" s="3" t="s">
        <v>2276</v>
      </c>
      <c r="H589" s="3" t="s">
        <v>2276</v>
      </c>
      <c r="I589" s="21">
        <v>110.2</v>
      </c>
      <c r="J589" s="21">
        <f>499.638/1000</f>
        <v>0.49963799999999997</v>
      </c>
      <c r="K589" s="3" t="s">
        <v>2276</v>
      </c>
      <c r="L589" s="3" t="s">
        <v>2276</v>
      </c>
      <c r="M589" s="3" t="s">
        <v>2276</v>
      </c>
      <c r="N589" s="3" t="s">
        <v>2276</v>
      </c>
      <c r="O589" s="21">
        <v>22.186932849364791</v>
      </c>
      <c r="P589" s="21">
        <v>3.511796733212341</v>
      </c>
      <c r="Q589" s="21">
        <f t="shared" si="1"/>
        <v>32.704174228675129</v>
      </c>
      <c r="R589" s="21">
        <v>41.597096188747734</v>
      </c>
      <c r="S589" s="3" t="s">
        <v>2276</v>
      </c>
      <c r="T589" s="3" t="s">
        <v>3284</v>
      </c>
    </row>
    <row r="590" spans="1:20" ht="31" customHeight="1">
      <c r="A590" s="11" t="s">
        <v>3252</v>
      </c>
      <c r="B590" s="3" t="s">
        <v>2276</v>
      </c>
      <c r="C590" s="3" t="s">
        <v>12</v>
      </c>
      <c r="D590" s="3" t="s">
        <v>130</v>
      </c>
      <c r="E590" s="4" t="s">
        <v>397</v>
      </c>
      <c r="F590" s="3" t="s">
        <v>45</v>
      </c>
      <c r="G590" s="3" t="s">
        <v>2276</v>
      </c>
      <c r="H590" s="3" t="s">
        <v>2276</v>
      </c>
      <c r="I590" s="21">
        <v>50.67</v>
      </c>
      <c r="J590" s="21">
        <f>432.778/1000</f>
        <v>0.432778</v>
      </c>
      <c r="K590" s="3" t="s">
        <v>2276</v>
      </c>
      <c r="L590" s="3" t="s">
        <v>2276</v>
      </c>
      <c r="M590" s="3" t="s">
        <v>2276</v>
      </c>
      <c r="N590" s="3" t="s">
        <v>2276</v>
      </c>
      <c r="O590" s="21">
        <v>1.9735543714229327</v>
      </c>
      <c r="P590" s="21">
        <v>15.591079534241167</v>
      </c>
      <c r="Q590" s="21">
        <f t="shared" si="1"/>
        <v>26.682455101638055</v>
      </c>
      <c r="R590" s="21">
        <v>55.752910992697849</v>
      </c>
      <c r="S590" s="3" t="s">
        <v>2276</v>
      </c>
      <c r="T590" s="3" t="s">
        <v>3284</v>
      </c>
    </row>
    <row r="591" spans="1:20" ht="29.5" customHeight="1">
      <c r="A591" s="11" t="s">
        <v>3253</v>
      </c>
      <c r="B591" s="3" t="s">
        <v>2276</v>
      </c>
      <c r="C591" s="3" t="s">
        <v>12</v>
      </c>
      <c r="D591" s="3" t="s">
        <v>130</v>
      </c>
      <c r="E591" s="4" t="s">
        <v>397</v>
      </c>
      <c r="F591" s="3" t="s">
        <v>45</v>
      </c>
      <c r="G591" s="3" t="s">
        <v>2276</v>
      </c>
      <c r="H591" s="3" t="s">
        <v>2276</v>
      </c>
      <c r="I591" s="21">
        <v>109.93</v>
      </c>
      <c r="J591" s="21">
        <f>1107.6/1000</f>
        <v>1.1075999999999999</v>
      </c>
      <c r="K591" s="3" t="s">
        <v>2276</v>
      </c>
      <c r="L591" s="3" t="s">
        <v>2276</v>
      </c>
      <c r="M591" s="3" t="s">
        <v>2276</v>
      </c>
      <c r="N591" s="3" t="s">
        <v>2276</v>
      </c>
      <c r="O591" s="21">
        <v>20.585827344673881</v>
      </c>
      <c r="P591" s="21">
        <v>1.9375966524151731</v>
      </c>
      <c r="Q591" s="21">
        <f t="shared" si="1"/>
        <v>18.238879286818886</v>
      </c>
      <c r="R591" s="21">
        <v>59.23769671609206</v>
      </c>
      <c r="S591" s="3" t="s">
        <v>2276</v>
      </c>
      <c r="T591" s="3" t="s">
        <v>3284</v>
      </c>
    </row>
    <row r="592" spans="1:20" ht="27" customHeight="1">
      <c r="A592" s="11" t="s">
        <v>3254</v>
      </c>
      <c r="B592" s="3" t="s">
        <v>2276</v>
      </c>
      <c r="C592" s="3" t="s">
        <v>12</v>
      </c>
      <c r="D592" s="3" t="s">
        <v>130</v>
      </c>
      <c r="E592" s="4" t="s">
        <v>397</v>
      </c>
      <c r="F592" s="3" t="s">
        <v>45</v>
      </c>
      <c r="G592" s="3" t="s">
        <v>2276</v>
      </c>
      <c r="H592" s="3" t="s">
        <v>2276</v>
      </c>
      <c r="I592" s="21">
        <v>30.35</v>
      </c>
      <c r="J592" s="21">
        <f>667.39/1000</f>
        <v>0.66739000000000004</v>
      </c>
      <c r="K592" s="3" t="s">
        <v>2276</v>
      </c>
      <c r="L592" s="3" t="s">
        <v>2276</v>
      </c>
      <c r="M592" s="3" t="s">
        <v>2276</v>
      </c>
      <c r="N592" s="3" t="s">
        <v>2276</v>
      </c>
      <c r="O592" s="21">
        <v>4.4481054365733117</v>
      </c>
      <c r="P592" s="21">
        <v>10.774299835255354</v>
      </c>
      <c r="Q592" s="21">
        <f t="shared" si="1"/>
        <v>67.281713344316316</v>
      </c>
      <c r="R592" s="21">
        <v>17.495881383855021</v>
      </c>
      <c r="S592" s="3" t="s">
        <v>2276</v>
      </c>
      <c r="T592" s="3" t="s">
        <v>3284</v>
      </c>
    </row>
    <row r="593" spans="1:20" ht="29" customHeight="1">
      <c r="A593" s="11" t="s">
        <v>3258</v>
      </c>
      <c r="B593" s="3" t="s">
        <v>2276</v>
      </c>
      <c r="C593" s="3" t="s">
        <v>12</v>
      </c>
      <c r="D593" s="3" t="s">
        <v>130</v>
      </c>
      <c r="E593" s="4" t="s">
        <v>397</v>
      </c>
      <c r="F593" s="3" t="s">
        <v>45</v>
      </c>
      <c r="G593" s="3" t="s">
        <v>2276</v>
      </c>
      <c r="H593" s="3" t="s">
        <v>2276</v>
      </c>
      <c r="I593" s="21">
        <v>34.590000000000003</v>
      </c>
      <c r="J593" s="21">
        <f>478.57/1000</f>
        <v>0.47857</v>
      </c>
      <c r="K593" s="3" t="s">
        <v>2276</v>
      </c>
      <c r="L593" s="3" t="s">
        <v>2276</v>
      </c>
      <c r="M593" s="3" t="s">
        <v>2276</v>
      </c>
      <c r="N593" s="3" t="s">
        <v>2276</v>
      </c>
      <c r="O593" s="21">
        <v>56.837236195432205</v>
      </c>
      <c r="P593" s="21">
        <v>14.281584272911246</v>
      </c>
      <c r="Q593" s="21">
        <f t="shared" si="1"/>
        <v>22.896790980052046</v>
      </c>
      <c r="R593" s="21">
        <v>5.9843885516045088</v>
      </c>
      <c r="S593" s="3" t="s">
        <v>2276</v>
      </c>
      <c r="T593" s="3" t="s">
        <v>3284</v>
      </c>
    </row>
    <row r="594" spans="1:20" ht="28" customHeight="1">
      <c r="A594" s="11" t="s">
        <v>3259</v>
      </c>
      <c r="B594" s="3" t="s">
        <v>2276</v>
      </c>
      <c r="C594" s="3" t="s">
        <v>12</v>
      </c>
      <c r="D594" s="3" t="s">
        <v>130</v>
      </c>
      <c r="E594" s="4" t="s">
        <v>397</v>
      </c>
      <c r="F594" s="3" t="s">
        <v>45</v>
      </c>
      <c r="G594" s="3" t="s">
        <v>2276</v>
      </c>
      <c r="H594" s="3" t="s">
        <v>2276</v>
      </c>
      <c r="I594" s="21">
        <v>117.91</v>
      </c>
      <c r="J594" s="21">
        <f>155.6/1000</f>
        <v>0.15559999999999999</v>
      </c>
      <c r="K594" s="3" t="s">
        <v>2276</v>
      </c>
      <c r="L594" s="3" t="s">
        <v>2276</v>
      </c>
      <c r="M594" s="3" t="s">
        <v>2276</v>
      </c>
      <c r="N594" s="3" t="s">
        <v>2276</v>
      </c>
      <c r="O594" s="21">
        <v>1.1534221016029176</v>
      </c>
      <c r="P594" s="21">
        <v>2.0608939021287425</v>
      </c>
      <c r="Q594" s="21">
        <f t="shared" si="1"/>
        <v>22.847934865575439</v>
      </c>
      <c r="R594" s="21">
        <v>73.937749130692907</v>
      </c>
      <c r="S594" s="3" t="s">
        <v>2276</v>
      </c>
      <c r="T594" s="3" t="s">
        <v>3284</v>
      </c>
    </row>
    <row r="595" spans="1:20" ht="28" customHeight="1">
      <c r="A595" s="11" t="s">
        <v>3260</v>
      </c>
      <c r="B595" s="3" t="s">
        <v>2276</v>
      </c>
      <c r="C595" s="3" t="s">
        <v>12</v>
      </c>
      <c r="D595" s="3" t="s">
        <v>130</v>
      </c>
      <c r="E595" s="4" t="s">
        <v>397</v>
      </c>
      <c r="F595" s="3" t="s">
        <v>45</v>
      </c>
      <c r="G595" s="3" t="s">
        <v>2276</v>
      </c>
      <c r="H595" s="3" t="s">
        <v>2276</v>
      </c>
      <c r="I595" s="21">
        <v>66.5</v>
      </c>
      <c r="J595" s="21">
        <f>312.96/1000</f>
        <v>0.31295999999999996</v>
      </c>
      <c r="K595" s="3" t="s">
        <v>2276</v>
      </c>
      <c r="L595" s="3" t="s">
        <v>2276</v>
      </c>
      <c r="M595" s="3" t="s">
        <v>2276</v>
      </c>
      <c r="N595" s="3" t="s">
        <v>2276</v>
      </c>
      <c r="O595" s="21">
        <v>9.6842105263157894</v>
      </c>
      <c r="P595" s="21">
        <v>5.7443609022556386</v>
      </c>
      <c r="Q595" s="21">
        <f t="shared" si="1"/>
        <v>49.563909774436098</v>
      </c>
      <c r="R595" s="21">
        <v>35.007518796992478</v>
      </c>
      <c r="S595" s="3" t="s">
        <v>2276</v>
      </c>
      <c r="T595" s="3" t="s">
        <v>3284</v>
      </c>
    </row>
    <row r="596" spans="1:20" ht="30.5" customHeight="1">
      <c r="A596" s="11" t="s">
        <v>3264</v>
      </c>
      <c r="B596" s="3" t="s">
        <v>2276</v>
      </c>
      <c r="C596" s="3" t="s">
        <v>12</v>
      </c>
      <c r="D596" s="3" t="s">
        <v>130</v>
      </c>
      <c r="E596" s="4" t="s">
        <v>397</v>
      </c>
      <c r="F596" s="3" t="s">
        <v>45</v>
      </c>
      <c r="G596" s="3" t="s">
        <v>2276</v>
      </c>
      <c r="H596" s="3" t="s">
        <v>2276</v>
      </c>
      <c r="I596" s="21">
        <v>55.56</v>
      </c>
      <c r="J596" s="21">
        <f>213.1/1000</f>
        <v>0.21309999999999998</v>
      </c>
      <c r="K596" s="3" t="s">
        <v>2276</v>
      </c>
      <c r="L596" s="3" t="s">
        <v>2276</v>
      </c>
      <c r="M596" s="3" t="s">
        <v>2276</v>
      </c>
      <c r="N596" s="3" t="s">
        <v>2276</v>
      </c>
      <c r="O596" s="21">
        <v>5.3995680345572357</v>
      </c>
      <c r="P596" s="21">
        <v>8.0993520518358526</v>
      </c>
      <c r="Q596" s="21">
        <f t="shared" si="1"/>
        <v>47.660187185025201</v>
      </c>
      <c r="R596" s="21">
        <v>38.840892728581707</v>
      </c>
      <c r="S596" s="3" t="s">
        <v>2276</v>
      </c>
      <c r="T596" s="3" t="s">
        <v>3284</v>
      </c>
    </row>
    <row r="597" spans="1:20" ht="30.5" customHeight="1">
      <c r="A597" s="11" t="s">
        <v>3265</v>
      </c>
      <c r="B597" s="3" t="s">
        <v>2276</v>
      </c>
      <c r="C597" s="3" t="s">
        <v>12</v>
      </c>
      <c r="D597" s="3" t="s">
        <v>130</v>
      </c>
      <c r="E597" s="4" t="s">
        <v>397</v>
      </c>
      <c r="F597" s="3" t="s">
        <v>45</v>
      </c>
      <c r="G597" s="3" t="s">
        <v>2276</v>
      </c>
      <c r="H597" s="3" t="s">
        <v>2276</v>
      </c>
      <c r="I597" s="21">
        <v>37.380000000000003</v>
      </c>
      <c r="J597" s="21">
        <f>711.25/1000</f>
        <v>0.71125000000000005</v>
      </c>
      <c r="K597" s="3" t="s">
        <v>2276</v>
      </c>
      <c r="L597" s="3" t="s">
        <v>2276</v>
      </c>
      <c r="M597" s="3" t="s">
        <v>2276</v>
      </c>
      <c r="N597" s="3" t="s">
        <v>2276</v>
      </c>
      <c r="O597" s="21">
        <v>33.948635634028889</v>
      </c>
      <c r="P597" s="21">
        <v>12.867843766720169</v>
      </c>
      <c r="Q597" s="21">
        <f t="shared" si="1"/>
        <v>37.346174424826117</v>
      </c>
      <c r="R597" s="21">
        <v>15.837346174424823</v>
      </c>
      <c r="S597" s="3" t="s">
        <v>2276</v>
      </c>
      <c r="T597" s="3" t="s">
        <v>3284</v>
      </c>
    </row>
    <row r="598" spans="1:20" ht="35" customHeight="1">
      <c r="A598" s="11" t="s">
        <v>3286</v>
      </c>
      <c r="B598" s="3" t="s">
        <v>69</v>
      </c>
      <c r="C598" s="3" t="s">
        <v>395</v>
      </c>
      <c r="D598" s="3" t="s">
        <v>116</v>
      </c>
      <c r="E598" s="3" t="s">
        <v>2276</v>
      </c>
      <c r="F598" s="3" t="s">
        <v>2276</v>
      </c>
      <c r="G598" s="3" t="s">
        <v>2276</v>
      </c>
      <c r="H598" s="3" t="s">
        <v>2276</v>
      </c>
      <c r="I598" s="3" t="s">
        <v>2276</v>
      </c>
      <c r="J598" s="3" t="s">
        <v>2276</v>
      </c>
      <c r="K598" s="3" t="s">
        <v>2276</v>
      </c>
      <c r="L598" s="3" t="s">
        <v>2276</v>
      </c>
      <c r="M598" s="3" t="s">
        <v>2276</v>
      </c>
      <c r="N598" s="3" t="s">
        <v>2276</v>
      </c>
      <c r="O598" s="3" t="s">
        <v>2276</v>
      </c>
      <c r="P598" s="3" t="s">
        <v>2276</v>
      </c>
      <c r="Q598" s="3" t="s">
        <v>2276</v>
      </c>
      <c r="R598" s="3" t="s">
        <v>2276</v>
      </c>
      <c r="S598" s="3" t="s">
        <v>2276</v>
      </c>
      <c r="T598" s="3" t="s">
        <v>3290</v>
      </c>
    </row>
    <row r="599" spans="1:20" ht="32.5" customHeight="1">
      <c r="A599" s="3" t="s">
        <v>3287</v>
      </c>
      <c r="B599" s="3" t="s">
        <v>69</v>
      </c>
      <c r="C599" s="3" t="s">
        <v>395</v>
      </c>
      <c r="D599" s="3" t="s">
        <v>116</v>
      </c>
      <c r="E599" s="3" t="s">
        <v>2276</v>
      </c>
      <c r="F599" s="3" t="s">
        <v>2276</v>
      </c>
      <c r="G599" s="3" t="s">
        <v>2276</v>
      </c>
      <c r="H599" s="3" t="s">
        <v>2276</v>
      </c>
      <c r="I599" s="3" t="s">
        <v>2276</v>
      </c>
      <c r="J599" s="3" t="s">
        <v>2276</v>
      </c>
      <c r="K599" s="3" t="s">
        <v>2276</v>
      </c>
      <c r="L599" s="3" t="s">
        <v>2276</v>
      </c>
      <c r="M599" s="3" t="s">
        <v>2276</v>
      </c>
      <c r="N599" s="3" t="s">
        <v>2276</v>
      </c>
      <c r="O599" s="3" t="s">
        <v>2276</v>
      </c>
      <c r="P599" s="3" t="s">
        <v>2276</v>
      </c>
      <c r="Q599" s="3" t="s">
        <v>2276</v>
      </c>
      <c r="R599" s="3" t="s">
        <v>2276</v>
      </c>
      <c r="S599" s="3" t="s">
        <v>2276</v>
      </c>
      <c r="T599" s="3" t="s">
        <v>3290</v>
      </c>
    </row>
    <row r="600" spans="1:20" ht="30.5" customHeight="1">
      <c r="A600" s="11" t="s">
        <v>3297</v>
      </c>
      <c r="B600" s="3" t="s">
        <v>32</v>
      </c>
      <c r="C600" s="3" t="s">
        <v>12</v>
      </c>
      <c r="D600" s="3" t="s">
        <v>5005</v>
      </c>
      <c r="E600" s="3" t="s">
        <v>130</v>
      </c>
      <c r="F600" s="3" t="s">
        <v>137</v>
      </c>
      <c r="G600" s="3" t="s">
        <v>2652</v>
      </c>
      <c r="H600" s="21">
        <f>17500/('Record info'!K600*100)</f>
        <v>0.109375</v>
      </c>
      <c r="I600" s="3" t="s">
        <v>2276</v>
      </c>
      <c r="J600" s="3" t="s">
        <v>2276</v>
      </c>
      <c r="K600" s="3" t="s">
        <v>2276</v>
      </c>
      <c r="L600" s="3" t="s">
        <v>2276</v>
      </c>
      <c r="M600" s="3" t="s">
        <v>2276</v>
      </c>
      <c r="N600" s="3" t="s">
        <v>2276</v>
      </c>
      <c r="O600" s="3" t="s">
        <v>2276</v>
      </c>
      <c r="P600" s="3" t="s">
        <v>2276</v>
      </c>
      <c r="Q600" s="3" t="s">
        <v>2276</v>
      </c>
      <c r="R600" s="3" t="s">
        <v>2276</v>
      </c>
      <c r="S600" s="3" t="s">
        <v>2276</v>
      </c>
      <c r="T600" s="3"/>
    </row>
    <row r="601" spans="1:20" ht="30.5" customHeight="1">
      <c r="A601" s="11" t="s">
        <v>3302</v>
      </c>
      <c r="B601" s="3" t="s">
        <v>32</v>
      </c>
      <c r="C601" s="3" t="s">
        <v>12</v>
      </c>
      <c r="D601" s="3" t="s">
        <v>5005</v>
      </c>
      <c r="E601" s="3" t="s">
        <v>130</v>
      </c>
      <c r="F601" s="3" t="s">
        <v>137</v>
      </c>
      <c r="G601" s="3" t="s">
        <v>2652</v>
      </c>
      <c r="H601" s="21">
        <f>17500/('Record info'!K601*100)</f>
        <v>0.109375</v>
      </c>
      <c r="I601" s="3" t="s">
        <v>2276</v>
      </c>
      <c r="J601" s="3" t="s">
        <v>2276</v>
      </c>
      <c r="K601" s="3" t="s">
        <v>2276</v>
      </c>
      <c r="L601" s="3" t="s">
        <v>2276</v>
      </c>
      <c r="M601" s="3" t="s">
        <v>2276</v>
      </c>
      <c r="N601" s="3" t="s">
        <v>2276</v>
      </c>
      <c r="O601" s="3" t="s">
        <v>2276</v>
      </c>
      <c r="P601" s="3" t="s">
        <v>2276</v>
      </c>
      <c r="Q601" s="3" t="s">
        <v>2276</v>
      </c>
      <c r="R601" s="3" t="s">
        <v>2276</v>
      </c>
      <c r="S601" s="3" t="s">
        <v>2276</v>
      </c>
      <c r="T601" s="3"/>
    </row>
    <row r="602" spans="1:20" ht="30.5" customHeight="1">
      <c r="A602" s="11" t="s">
        <v>3303</v>
      </c>
      <c r="B602" s="3" t="s">
        <v>32</v>
      </c>
      <c r="C602" s="3" t="s">
        <v>12</v>
      </c>
      <c r="D602" s="3" t="s">
        <v>5005</v>
      </c>
      <c r="E602" s="3" t="s">
        <v>130</v>
      </c>
      <c r="F602" s="3" t="s">
        <v>137</v>
      </c>
      <c r="G602" s="3" t="s">
        <v>2652</v>
      </c>
      <c r="H602" s="21">
        <f>17500/('Record info'!K602*100)</f>
        <v>0.109375</v>
      </c>
      <c r="I602" s="3" t="s">
        <v>2276</v>
      </c>
      <c r="J602" s="3" t="s">
        <v>2276</v>
      </c>
      <c r="K602" s="3" t="s">
        <v>2276</v>
      </c>
      <c r="L602" s="3" t="s">
        <v>2276</v>
      </c>
      <c r="M602" s="3" t="s">
        <v>2276</v>
      </c>
      <c r="N602" s="3" t="s">
        <v>2276</v>
      </c>
      <c r="O602" s="3" t="s">
        <v>2276</v>
      </c>
      <c r="P602" s="3" t="s">
        <v>2276</v>
      </c>
      <c r="Q602" s="3" t="s">
        <v>2276</v>
      </c>
      <c r="R602" s="3" t="s">
        <v>2276</v>
      </c>
      <c r="S602" s="3" t="s">
        <v>2276</v>
      </c>
      <c r="T602" s="3"/>
    </row>
    <row r="603" spans="1:20" ht="25.5" customHeight="1">
      <c r="A603" s="11" t="s">
        <v>3305</v>
      </c>
      <c r="B603" s="3" t="s">
        <v>69</v>
      </c>
      <c r="C603" s="3" t="s">
        <v>12</v>
      </c>
      <c r="D603" s="3" t="s">
        <v>5005</v>
      </c>
      <c r="E603" s="3" t="s">
        <v>2276</v>
      </c>
      <c r="F603" s="3" t="s">
        <v>2276</v>
      </c>
      <c r="G603" s="3" t="s">
        <v>2276</v>
      </c>
      <c r="H603" s="21">
        <f>5000/('Record info'!K603*100)</f>
        <v>3.125E-2</v>
      </c>
      <c r="I603" s="3" t="s">
        <v>2276</v>
      </c>
      <c r="J603" s="3" t="s">
        <v>2276</v>
      </c>
      <c r="K603" s="3" t="s">
        <v>2276</v>
      </c>
      <c r="L603" s="3" t="s">
        <v>2276</v>
      </c>
      <c r="M603" s="3" t="s">
        <v>2276</v>
      </c>
      <c r="N603" s="3" t="s">
        <v>2276</v>
      </c>
      <c r="O603" s="3" t="s">
        <v>2276</v>
      </c>
      <c r="P603" s="3" t="s">
        <v>2276</v>
      </c>
      <c r="Q603" s="3" t="s">
        <v>2276</v>
      </c>
      <c r="R603" s="3" t="s">
        <v>2276</v>
      </c>
      <c r="S603" s="3" t="s">
        <v>2276</v>
      </c>
      <c r="T603" s="3"/>
    </row>
    <row r="604" spans="1:20" ht="25.5" customHeight="1">
      <c r="A604" s="11" t="s">
        <v>3306</v>
      </c>
      <c r="B604" s="3" t="s">
        <v>69</v>
      </c>
      <c r="C604" s="3" t="s">
        <v>12</v>
      </c>
      <c r="D604" s="3" t="s">
        <v>5005</v>
      </c>
      <c r="E604" s="3" t="s">
        <v>2276</v>
      </c>
      <c r="F604" s="3" t="s">
        <v>2276</v>
      </c>
      <c r="G604" s="3" t="s">
        <v>2276</v>
      </c>
      <c r="H604" s="21">
        <v>3.125E-2</v>
      </c>
      <c r="I604" s="3" t="s">
        <v>2276</v>
      </c>
      <c r="J604" s="3" t="s">
        <v>2276</v>
      </c>
      <c r="K604" s="3" t="s">
        <v>2276</v>
      </c>
      <c r="L604" s="3" t="s">
        <v>2276</v>
      </c>
      <c r="M604" s="3" t="s">
        <v>2276</v>
      </c>
      <c r="N604" s="3" t="s">
        <v>2276</v>
      </c>
      <c r="O604" s="3" t="s">
        <v>2276</v>
      </c>
      <c r="P604" s="3" t="s">
        <v>2276</v>
      </c>
      <c r="Q604" s="3" t="s">
        <v>2276</v>
      </c>
      <c r="R604" s="3" t="s">
        <v>2276</v>
      </c>
      <c r="S604" s="3" t="s">
        <v>2276</v>
      </c>
      <c r="T604" s="3"/>
    </row>
    <row r="605" spans="1:20" ht="25.5" customHeight="1">
      <c r="A605" s="11" t="s">
        <v>3307</v>
      </c>
      <c r="B605" s="3" t="s">
        <v>69</v>
      </c>
      <c r="C605" s="3" t="s">
        <v>12</v>
      </c>
      <c r="D605" s="3" t="s">
        <v>5005</v>
      </c>
      <c r="E605" s="3" t="s">
        <v>2276</v>
      </c>
      <c r="F605" s="3" t="s">
        <v>2276</v>
      </c>
      <c r="G605" s="3" t="s">
        <v>2276</v>
      </c>
      <c r="H605" s="21">
        <v>3.125E-2</v>
      </c>
      <c r="I605" s="3" t="s">
        <v>2276</v>
      </c>
      <c r="J605" s="3" t="s">
        <v>2276</v>
      </c>
      <c r="K605" s="3" t="s">
        <v>2276</v>
      </c>
      <c r="L605" s="3" t="s">
        <v>2276</v>
      </c>
      <c r="M605" s="3" t="s">
        <v>2276</v>
      </c>
      <c r="N605" s="3" t="s">
        <v>2276</v>
      </c>
      <c r="O605" s="3" t="s">
        <v>2276</v>
      </c>
      <c r="P605" s="3" t="s">
        <v>2276</v>
      </c>
      <c r="Q605" s="3" t="s">
        <v>2276</v>
      </c>
      <c r="R605" s="3" t="s">
        <v>2276</v>
      </c>
      <c r="S605" s="3" t="s">
        <v>2276</v>
      </c>
      <c r="T605" s="3"/>
    </row>
    <row r="606" spans="1:20" ht="50.5" customHeight="1">
      <c r="A606" s="3" t="s">
        <v>3315</v>
      </c>
      <c r="B606" s="3" t="s">
        <v>32</v>
      </c>
      <c r="C606" s="3" t="s">
        <v>12</v>
      </c>
      <c r="D606" s="3" t="s">
        <v>116</v>
      </c>
      <c r="E606" s="4" t="s">
        <v>397</v>
      </c>
      <c r="F606" s="3" t="s">
        <v>137</v>
      </c>
      <c r="G606" s="3" t="s">
        <v>2276</v>
      </c>
      <c r="H606" s="3" t="s">
        <v>2276</v>
      </c>
      <c r="I606" s="3" t="s">
        <v>2276</v>
      </c>
      <c r="J606" s="3" t="s">
        <v>2276</v>
      </c>
      <c r="K606" s="3" t="s">
        <v>534</v>
      </c>
      <c r="L606" s="3" t="s">
        <v>2276</v>
      </c>
      <c r="M606" s="3" t="s">
        <v>2276</v>
      </c>
      <c r="N606" s="3" t="s">
        <v>2276</v>
      </c>
      <c r="O606" s="3" t="s">
        <v>2276</v>
      </c>
      <c r="P606" s="3" t="s">
        <v>2276</v>
      </c>
      <c r="Q606" s="3" t="s">
        <v>2276</v>
      </c>
      <c r="R606" s="3" t="s">
        <v>2276</v>
      </c>
      <c r="S606" s="3" t="s">
        <v>2276</v>
      </c>
      <c r="T606" s="4" t="s">
        <v>3339</v>
      </c>
    </row>
    <row r="607" spans="1:20" ht="39.5" customHeight="1">
      <c r="A607" s="3" t="s">
        <v>3352</v>
      </c>
      <c r="B607" s="3" t="s">
        <v>69</v>
      </c>
      <c r="C607" s="3" t="s">
        <v>12</v>
      </c>
      <c r="D607" s="3" t="s">
        <v>116</v>
      </c>
      <c r="E607" s="4" t="s">
        <v>397</v>
      </c>
      <c r="F607" s="3" t="s">
        <v>2276</v>
      </c>
      <c r="G607" s="3" t="s">
        <v>2276</v>
      </c>
      <c r="H607" s="3" t="s">
        <v>2276</v>
      </c>
      <c r="I607" s="3" t="s">
        <v>2276</v>
      </c>
      <c r="J607" s="21">
        <f>250000/81500</f>
        <v>3.0674846625766872</v>
      </c>
      <c r="K607" s="3" t="s">
        <v>2276</v>
      </c>
      <c r="L607" s="3" t="s">
        <v>2276</v>
      </c>
      <c r="M607" s="3" t="s">
        <v>2276</v>
      </c>
      <c r="N607" s="3" t="s">
        <v>2276</v>
      </c>
      <c r="O607" s="3" t="s">
        <v>2276</v>
      </c>
      <c r="P607" s="21">
        <f>81500/('Record info'!K607)</f>
        <v>77.990430622009569</v>
      </c>
      <c r="Q607" s="21" t="s">
        <v>2276</v>
      </c>
      <c r="R607" s="21">
        <f>23000/('Record info'!K607)</f>
        <v>22.009569377990431</v>
      </c>
      <c r="S607" s="3" t="s">
        <v>2276</v>
      </c>
      <c r="T607" s="19" t="s">
        <v>3354</v>
      </c>
    </row>
    <row r="608" spans="1:20" ht="37" customHeight="1">
      <c r="A608" s="11" t="s">
        <v>3364</v>
      </c>
      <c r="B608" s="3" t="s">
        <v>1197</v>
      </c>
      <c r="C608" s="3" t="s">
        <v>2646</v>
      </c>
      <c r="D608" s="3" t="s">
        <v>137</v>
      </c>
      <c r="E608" s="3" t="s">
        <v>2276</v>
      </c>
      <c r="F608" s="3" t="s">
        <v>2276</v>
      </c>
      <c r="G608" s="3" t="s">
        <v>2276</v>
      </c>
      <c r="H608" s="3" t="s">
        <v>2276</v>
      </c>
      <c r="I608" s="3" t="s">
        <v>2276</v>
      </c>
      <c r="J608" s="3" t="s">
        <v>2276</v>
      </c>
      <c r="K608" s="3" t="s">
        <v>2276</v>
      </c>
      <c r="L608" s="3" t="s">
        <v>2276</v>
      </c>
      <c r="M608" s="3" t="s">
        <v>2276</v>
      </c>
      <c r="N608" s="3" t="s">
        <v>2276</v>
      </c>
      <c r="O608" s="3" t="s">
        <v>2276</v>
      </c>
      <c r="P608" s="3" t="s">
        <v>2276</v>
      </c>
      <c r="Q608" s="3" t="s">
        <v>2276</v>
      </c>
      <c r="R608" s="3" t="s">
        <v>2276</v>
      </c>
      <c r="S608" s="3" t="s">
        <v>2276</v>
      </c>
      <c r="T608" s="3"/>
    </row>
    <row r="609" spans="1:20" ht="54" customHeight="1">
      <c r="A609" s="11" t="s">
        <v>3370</v>
      </c>
      <c r="B609" s="3" t="s">
        <v>32</v>
      </c>
      <c r="C609" s="3" t="s">
        <v>12</v>
      </c>
      <c r="D609" s="3" t="s">
        <v>5005</v>
      </c>
      <c r="E609" s="3" t="s">
        <v>84</v>
      </c>
      <c r="F609" s="3" t="s">
        <v>137</v>
      </c>
      <c r="G609" s="3" t="s">
        <v>863</v>
      </c>
      <c r="H609" s="3" t="s">
        <v>2276</v>
      </c>
      <c r="I609" s="3">
        <v>0.64</v>
      </c>
      <c r="J609" s="3" t="s">
        <v>2276</v>
      </c>
      <c r="K609" s="3" t="s">
        <v>534</v>
      </c>
      <c r="L609" s="3" t="s">
        <v>2276</v>
      </c>
      <c r="M609" s="3" t="s">
        <v>2276</v>
      </c>
      <c r="N609" s="3" t="s">
        <v>2276</v>
      </c>
      <c r="O609" s="3" t="s">
        <v>2276</v>
      </c>
      <c r="P609" s="3" t="s">
        <v>2276</v>
      </c>
      <c r="Q609" s="3" t="s">
        <v>2276</v>
      </c>
      <c r="R609" s="3" t="s">
        <v>2276</v>
      </c>
      <c r="S609" s="3" t="s">
        <v>2276</v>
      </c>
      <c r="T609" s="4" t="s">
        <v>5011</v>
      </c>
    </row>
    <row r="610" spans="1:20" ht="50.5" customHeight="1">
      <c r="A610" s="11" t="s">
        <v>3371</v>
      </c>
      <c r="B610" s="3" t="s">
        <v>32</v>
      </c>
      <c r="C610" s="3" t="s">
        <v>12</v>
      </c>
      <c r="D610" s="3" t="s">
        <v>5005</v>
      </c>
      <c r="E610" s="3" t="s">
        <v>84</v>
      </c>
      <c r="F610" s="3" t="s">
        <v>137</v>
      </c>
      <c r="G610" s="3" t="s">
        <v>863</v>
      </c>
      <c r="H610" s="3" t="s">
        <v>2276</v>
      </c>
      <c r="I610" s="3">
        <v>0.64</v>
      </c>
      <c r="J610" s="3" t="s">
        <v>2276</v>
      </c>
      <c r="K610" s="3" t="s">
        <v>534</v>
      </c>
      <c r="L610" s="3" t="s">
        <v>2276</v>
      </c>
      <c r="M610" s="3" t="s">
        <v>2276</v>
      </c>
      <c r="N610" s="3" t="s">
        <v>2276</v>
      </c>
      <c r="O610" s="3" t="s">
        <v>2276</v>
      </c>
      <c r="P610" s="3" t="s">
        <v>2276</v>
      </c>
      <c r="Q610" s="3" t="s">
        <v>2276</v>
      </c>
      <c r="R610" s="3" t="s">
        <v>2276</v>
      </c>
      <c r="S610" s="3" t="s">
        <v>2276</v>
      </c>
      <c r="T610" s="4" t="s">
        <v>5011</v>
      </c>
    </row>
    <row r="611" spans="1:20" ht="34.5" customHeight="1">
      <c r="A611" s="11" t="s">
        <v>3378</v>
      </c>
      <c r="B611" s="3" t="s">
        <v>32</v>
      </c>
      <c r="C611" s="3" t="s">
        <v>395</v>
      </c>
      <c r="D611" s="3" t="s">
        <v>5005</v>
      </c>
      <c r="E611" s="3" t="s">
        <v>2276</v>
      </c>
      <c r="F611" s="3" t="s">
        <v>2276</v>
      </c>
      <c r="G611" s="3" t="s">
        <v>2276</v>
      </c>
      <c r="H611" s="3" t="s">
        <v>2276</v>
      </c>
      <c r="I611" s="163">
        <f>(0.75*86+2*16+3*4)/(86+16+3)</f>
        <v>1.0333333333333334</v>
      </c>
      <c r="J611" s="3" t="s">
        <v>2276</v>
      </c>
      <c r="K611" s="3" t="s">
        <v>2276</v>
      </c>
      <c r="L611" s="3" t="s">
        <v>2276</v>
      </c>
      <c r="M611" s="3" t="s">
        <v>2276</v>
      </c>
      <c r="N611" s="3" t="s">
        <v>2276</v>
      </c>
      <c r="O611" s="3" t="s">
        <v>2276</v>
      </c>
      <c r="P611" s="3" t="s">
        <v>2276</v>
      </c>
      <c r="Q611" s="3" t="s">
        <v>2276</v>
      </c>
      <c r="R611" s="3" t="s">
        <v>2276</v>
      </c>
      <c r="S611" s="3" t="s">
        <v>2276</v>
      </c>
      <c r="T611" s="4" t="s">
        <v>5012</v>
      </c>
    </row>
    <row r="612" spans="1:20" ht="34.5" customHeight="1">
      <c r="A612" s="11" t="s">
        <v>3379</v>
      </c>
      <c r="B612" s="3" t="s">
        <v>32</v>
      </c>
      <c r="C612" s="3" t="s">
        <v>395</v>
      </c>
      <c r="D612" s="3" t="s">
        <v>5005</v>
      </c>
      <c r="E612" s="3" t="s">
        <v>2276</v>
      </c>
      <c r="F612" s="3" t="s">
        <v>2276</v>
      </c>
      <c r="G612" s="3" t="s">
        <v>2276</v>
      </c>
      <c r="H612" s="3" t="s">
        <v>2276</v>
      </c>
      <c r="I612" s="163">
        <f>(0.75*52+2*37+5*4)/(52+37+5)</f>
        <v>1.4148936170212767</v>
      </c>
      <c r="J612" s="3" t="s">
        <v>2276</v>
      </c>
      <c r="K612" s="3" t="s">
        <v>2276</v>
      </c>
      <c r="L612" s="3" t="s">
        <v>2276</v>
      </c>
      <c r="M612" s="3" t="s">
        <v>2276</v>
      </c>
      <c r="N612" s="3" t="s">
        <v>2276</v>
      </c>
      <c r="O612" s="3" t="s">
        <v>2276</v>
      </c>
      <c r="P612" s="3" t="s">
        <v>2276</v>
      </c>
      <c r="Q612" s="3" t="s">
        <v>2276</v>
      </c>
      <c r="R612" s="3" t="s">
        <v>2276</v>
      </c>
      <c r="S612" s="3" t="s">
        <v>2276</v>
      </c>
      <c r="T612" s="4" t="s">
        <v>5012</v>
      </c>
    </row>
    <row r="613" spans="1:20" ht="34.5" customHeight="1">
      <c r="A613" s="11" t="s">
        <v>3383</v>
      </c>
      <c r="B613" s="3" t="s">
        <v>32</v>
      </c>
      <c r="C613" s="3" t="s">
        <v>395</v>
      </c>
      <c r="D613" s="3" t="s">
        <v>5005</v>
      </c>
      <c r="E613" s="3" t="s">
        <v>2276</v>
      </c>
      <c r="F613" s="3" t="s">
        <v>2276</v>
      </c>
      <c r="G613" s="3" t="s">
        <v>2276</v>
      </c>
      <c r="H613" s="3" t="s">
        <v>2276</v>
      </c>
      <c r="I613" s="163">
        <f>(0.75*51+2*32+19*4)/(51+32+19)</f>
        <v>1.7475490196078431</v>
      </c>
      <c r="J613" s="3" t="s">
        <v>2276</v>
      </c>
      <c r="K613" s="3" t="s">
        <v>2276</v>
      </c>
      <c r="L613" s="3" t="s">
        <v>2276</v>
      </c>
      <c r="M613" s="3" t="s">
        <v>2276</v>
      </c>
      <c r="N613" s="3" t="s">
        <v>2276</v>
      </c>
      <c r="O613" s="3" t="s">
        <v>2276</v>
      </c>
      <c r="P613" s="3" t="s">
        <v>2276</v>
      </c>
      <c r="Q613" s="3" t="s">
        <v>2276</v>
      </c>
      <c r="R613" s="3" t="s">
        <v>2276</v>
      </c>
      <c r="S613" s="3" t="s">
        <v>2276</v>
      </c>
      <c r="T613" s="4" t="s">
        <v>5012</v>
      </c>
    </row>
    <row r="614" spans="1:20" ht="30.5" customHeight="1">
      <c r="A614" s="11" t="s">
        <v>3386</v>
      </c>
      <c r="B614" s="3" t="s">
        <v>69</v>
      </c>
      <c r="C614" s="3" t="s">
        <v>395</v>
      </c>
      <c r="D614" s="3" t="s">
        <v>5005</v>
      </c>
      <c r="E614" s="3" t="s">
        <v>2276</v>
      </c>
      <c r="F614" s="3" t="s">
        <v>2276</v>
      </c>
      <c r="G614" s="3" t="s">
        <v>2276</v>
      </c>
      <c r="H614" s="3" t="s">
        <v>2276</v>
      </c>
      <c r="I614" s="3" t="s">
        <v>2276</v>
      </c>
      <c r="J614" s="3" t="s">
        <v>2276</v>
      </c>
      <c r="K614" s="3" t="s">
        <v>2276</v>
      </c>
      <c r="L614" s="3" t="s">
        <v>2276</v>
      </c>
      <c r="M614" s="3" t="s">
        <v>2276</v>
      </c>
      <c r="N614" s="3" t="s">
        <v>2276</v>
      </c>
      <c r="O614" s="3" t="s">
        <v>2276</v>
      </c>
      <c r="P614" s="3" t="s">
        <v>2276</v>
      </c>
      <c r="Q614" s="3" t="s">
        <v>2276</v>
      </c>
      <c r="R614" s="3" t="s">
        <v>2276</v>
      </c>
      <c r="S614" s="3" t="s">
        <v>2276</v>
      </c>
      <c r="T614" s="3"/>
    </row>
    <row r="615" spans="1:20" ht="29" customHeight="1">
      <c r="A615" s="11" t="s">
        <v>3387</v>
      </c>
      <c r="B615" s="3" t="s">
        <v>32</v>
      </c>
      <c r="C615" s="3" t="s">
        <v>12</v>
      </c>
      <c r="D615" s="3" t="s">
        <v>5005</v>
      </c>
      <c r="E615" s="3" t="s">
        <v>45</v>
      </c>
      <c r="F615" s="3" t="s">
        <v>2276</v>
      </c>
      <c r="G615" s="3" t="s">
        <v>2276</v>
      </c>
      <c r="H615" s="3" t="s">
        <v>2276</v>
      </c>
      <c r="I615" s="3" t="s">
        <v>2276</v>
      </c>
      <c r="J615" s="3" t="s">
        <v>2276</v>
      </c>
      <c r="K615" s="3" t="s">
        <v>2276</v>
      </c>
      <c r="L615" s="3" t="s">
        <v>2276</v>
      </c>
      <c r="M615" s="3" t="s">
        <v>2276</v>
      </c>
      <c r="N615" s="3" t="s">
        <v>2276</v>
      </c>
      <c r="O615" s="3" t="s">
        <v>2276</v>
      </c>
      <c r="P615" s="3" t="s">
        <v>2276</v>
      </c>
      <c r="Q615" s="3" t="s">
        <v>2276</v>
      </c>
      <c r="R615" s="3" t="s">
        <v>2276</v>
      </c>
      <c r="S615" s="3" t="s">
        <v>2276</v>
      </c>
      <c r="T615" s="3"/>
    </row>
    <row r="616" spans="1:20" ht="28" customHeight="1">
      <c r="A616" s="11" t="s">
        <v>3388</v>
      </c>
      <c r="B616" s="3" t="s">
        <v>32</v>
      </c>
      <c r="C616" s="3" t="s">
        <v>12</v>
      </c>
      <c r="D616" s="3" t="s">
        <v>5005</v>
      </c>
      <c r="E616" s="3" t="s">
        <v>45</v>
      </c>
      <c r="F616" s="3" t="s">
        <v>2276</v>
      </c>
      <c r="G616" s="3" t="s">
        <v>2276</v>
      </c>
      <c r="H616" s="21">
        <f>AVERAGE(5.2, 0.5, 5.4, 5.2, 4.6, 2.3)</f>
        <v>3.8666666666666667</v>
      </c>
      <c r="I616" s="3">
        <v>175</v>
      </c>
      <c r="J616" s="3" t="s">
        <v>2276</v>
      </c>
      <c r="K616" s="3" t="s">
        <v>2276</v>
      </c>
      <c r="L616" s="3" t="s">
        <v>2276</v>
      </c>
      <c r="M616" s="3" t="s">
        <v>2276</v>
      </c>
      <c r="N616" s="3" t="s">
        <v>2276</v>
      </c>
      <c r="O616" s="3" t="s">
        <v>2276</v>
      </c>
      <c r="P616" s="3" t="s">
        <v>2276</v>
      </c>
      <c r="Q616" s="3" t="s">
        <v>2276</v>
      </c>
      <c r="R616" s="3" t="s">
        <v>2276</v>
      </c>
      <c r="S616" s="3" t="s">
        <v>2276</v>
      </c>
      <c r="T616" s="3"/>
    </row>
    <row r="617" spans="1:20" ht="38.5" customHeight="1">
      <c r="A617" s="11" t="s">
        <v>3413</v>
      </c>
      <c r="B617" s="3" t="s">
        <v>69</v>
      </c>
      <c r="C617" s="3" t="s">
        <v>12</v>
      </c>
      <c r="D617" s="3" t="s">
        <v>116</v>
      </c>
      <c r="E617" s="3" t="s">
        <v>2276</v>
      </c>
      <c r="F617" s="3" t="s">
        <v>2276</v>
      </c>
      <c r="G617" s="3" t="s">
        <v>2276</v>
      </c>
      <c r="H617" s="3" t="s">
        <v>2276</v>
      </c>
      <c r="I617" s="3" t="s">
        <v>2276</v>
      </c>
      <c r="J617" s="3" t="s">
        <v>2276</v>
      </c>
      <c r="K617" s="3" t="s">
        <v>2276</v>
      </c>
      <c r="L617" s="3" t="s">
        <v>2276</v>
      </c>
      <c r="M617" s="3" t="s">
        <v>2276</v>
      </c>
      <c r="N617" s="3" t="s">
        <v>2276</v>
      </c>
      <c r="O617" s="3" t="s">
        <v>2276</v>
      </c>
      <c r="P617" s="3" t="s">
        <v>2276</v>
      </c>
      <c r="Q617" s="3" t="s">
        <v>2276</v>
      </c>
      <c r="R617" s="3" t="s">
        <v>2276</v>
      </c>
      <c r="S617" s="3" t="s">
        <v>2276</v>
      </c>
      <c r="T617" s="3" t="s">
        <v>3416</v>
      </c>
    </row>
    <row r="618" spans="1:20" ht="36" customHeight="1">
      <c r="A618" s="11" t="s">
        <v>3426</v>
      </c>
      <c r="B618" s="3" t="s">
        <v>69</v>
      </c>
      <c r="C618" s="3" t="s">
        <v>395</v>
      </c>
      <c r="D618" s="3" t="s">
        <v>116</v>
      </c>
      <c r="E618" s="3" t="s">
        <v>2276</v>
      </c>
      <c r="F618" s="3" t="s">
        <v>2276</v>
      </c>
      <c r="G618" s="3" t="s">
        <v>2276</v>
      </c>
      <c r="H618" s="3" t="s">
        <v>2276</v>
      </c>
      <c r="I618" s="3" t="s">
        <v>2276</v>
      </c>
      <c r="J618" s="3" t="s">
        <v>2276</v>
      </c>
      <c r="K618" s="3" t="s">
        <v>2276</v>
      </c>
      <c r="L618" s="3" t="s">
        <v>2276</v>
      </c>
      <c r="M618" s="3" t="s">
        <v>2276</v>
      </c>
      <c r="N618" s="3" t="s">
        <v>2276</v>
      </c>
      <c r="O618" s="3" t="s">
        <v>2276</v>
      </c>
      <c r="P618" s="3" t="s">
        <v>2276</v>
      </c>
      <c r="Q618" s="3" t="s">
        <v>2276</v>
      </c>
      <c r="R618" s="3" t="s">
        <v>2276</v>
      </c>
      <c r="S618" s="3" t="s">
        <v>2276</v>
      </c>
      <c r="T618" s="3" t="s">
        <v>3416</v>
      </c>
    </row>
    <row r="619" spans="1:20" ht="39" customHeight="1">
      <c r="A619" s="11" t="s">
        <v>3445</v>
      </c>
      <c r="B619" s="3" t="s">
        <v>32</v>
      </c>
      <c r="C619" s="3" t="s">
        <v>395</v>
      </c>
      <c r="D619" s="3" t="s">
        <v>116</v>
      </c>
      <c r="E619" s="3" t="s">
        <v>2276</v>
      </c>
      <c r="F619" s="3" t="s">
        <v>2276</v>
      </c>
      <c r="G619" s="3" t="s">
        <v>2276</v>
      </c>
      <c r="H619" s="3" t="s">
        <v>2276</v>
      </c>
      <c r="I619" s="3" t="s">
        <v>2276</v>
      </c>
      <c r="J619" s="3" t="s">
        <v>2276</v>
      </c>
      <c r="K619" s="3" t="s">
        <v>2276</v>
      </c>
      <c r="L619" s="3" t="s">
        <v>2276</v>
      </c>
      <c r="M619" s="3" t="s">
        <v>2276</v>
      </c>
      <c r="N619" s="3" t="s">
        <v>2276</v>
      </c>
      <c r="O619" s="3" t="s">
        <v>2276</v>
      </c>
      <c r="P619" s="3" t="s">
        <v>2276</v>
      </c>
      <c r="Q619" s="3" t="s">
        <v>2276</v>
      </c>
      <c r="R619" s="3" t="s">
        <v>2276</v>
      </c>
      <c r="S619" s="3" t="s">
        <v>2276</v>
      </c>
      <c r="T619" s="3" t="s">
        <v>3416</v>
      </c>
    </row>
    <row r="620" spans="1:20" ht="43.5" customHeight="1">
      <c r="A620" s="11" t="s">
        <v>3460</v>
      </c>
      <c r="B620" s="3" t="s">
        <v>2258</v>
      </c>
      <c r="C620" s="3" t="s">
        <v>12</v>
      </c>
      <c r="D620" s="4" t="s">
        <v>130</v>
      </c>
      <c r="E620" s="4" t="s">
        <v>5005</v>
      </c>
      <c r="F620" s="3" t="s">
        <v>863</v>
      </c>
      <c r="G620" s="3" t="s">
        <v>116</v>
      </c>
      <c r="H620" s="3" t="s">
        <v>2276</v>
      </c>
      <c r="I620" s="3" t="s">
        <v>2276</v>
      </c>
      <c r="J620" s="3" t="s">
        <v>2276</v>
      </c>
      <c r="K620" s="3" t="s">
        <v>534</v>
      </c>
      <c r="L620" s="3" t="s">
        <v>2276</v>
      </c>
      <c r="M620" s="3" t="s">
        <v>2276</v>
      </c>
      <c r="N620" s="3" t="s">
        <v>2276</v>
      </c>
      <c r="O620" s="3" t="s">
        <v>2276</v>
      </c>
      <c r="P620" s="3" t="s">
        <v>2276</v>
      </c>
      <c r="Q620" s="3" t="s">
        <v>2276</v>
      </c>
      <c r="R620" s="3" t="s">
        <v>2276</v>
      </c>
      <c r="S620" s="3" t="s">
        <v>2276</v>
      </c>
      <c r="T620" s="4" t="s">
        <v>3464</v>
      </c>
    </row>
    <row r="621" spans="1:20" ht="33.5" customHeight="1">
      <c r="A621" s="11" t="s">
        <v>3491</v>
      </c>
      <c r="B621" s="3" t="s">
        <v>1197</v>
      </c>
      <c r="C621" s="3" t="s">
        <v>12</v>
      </c>
      <c r="D621" s="4" t="s">
        <v>397</v>
      </c>
      <c r="E621" s="4" t="s">
        <v>396</v>
      </c>
      <c r="F621" s="4" t="s">
        <v>45</v>
      </c>
      <c r="G621" s="3" t="s">
        <v>2276</v>
      </c>
      <c r="H621" s="3" t="s">
        <v>2276</v>
      </c>
      <c r="I621" s="3" t="s">
        <v>2276</v>
      </c>
      <c r="J621" s="3" t="s">
        <v>2276</v>
      </c>
      <c r="K621" s="3" t="s">
        <v>2276</v>
      </c>
      <c r="L621" s="3" t="s">
        <v>2276</v>
      </c>
      <c r="M621" s="3" t="s">
        <v>2276</v>
      </c>
      <c r="N621" s="3" t="s">
        <v>2276</v>
      </c>
      <c r="O621" s="3" t="s">
        <v>2276</v>
      </c>
      <c r="P621" s="3" t="s">
        <v>2276</v>
      </c>
      <c r="Q621" s="3" t="s">
        <v>2276</v>
      </c>
      <c r="R621" s="3" t="s">
        <v>2276</v>
      </c>
      <c r="S621" s="3" t="s">
        <v>2276</v>
      </c>
      <c r="T621" s="3" t="s">
        <v>3501</v>
      </c>
    </row>
    <row r="622" spans="1:20" ht="33.5" customHeight="1">
      <c r="A622" s="11" t="s">
        <v>3492</v>
      </c>
      <c r="B622" s="11" t="s">
        <v>2276</v>
      </c>
      <c r="C622" s="11" t="s">
        <v>2276</v>
      </c>
      <c r="D622" s="11" t="s">
        <v>2276</v>
      </c>
      <c r="E622" s="11" t="s">
        <v>2276</v>
      </c>
      <c r="F622" s="11" t="s">
        <v>2276</v>
      </c>
      <c r="G622" s="11" t="s">
        <v>2276</v>
      </c>
      <c r="H622" s="11" t="s">
        <v>2276</v>
      </c>
      <c r="I622" s="11" t="s">
        <v>2276</v>
      </c>
      <c r="J622" s="11" t="s">
        <v>2276</v>
      </c>
      <c r="K622" s="11" t="s">
        <v>2276</v>
      </c>
      <c r="L622" s="11" t="s">
        <v>2276</v>
      </c>
      <c r="M622" s="11" t="s">
        <v>2276</v>
      </c>
      <c r="N622" s="11" t="s">
        <v>2276</v>
      </c>
      <c r="O622" s="11" t="s">
        <v>2276</v>
      </c>
      <c r="P622" s="11" t="s">
        <v>2276</v>
      </c>
      <c r="Q622" s="11" t="s">
        <v>2276</v>
      </c>
      <c r="R622" s="11" t="s">
        <v>2276</v>
      </c>
      <c r="S622" s="11" t="s">
        <v>2276</v>
      </c>
      <c r="T622" s="11"/>
    </row>
    <row r="623" spans="1:20" ht="39.5" customHeight="1">
      <c r="A623" s="11" t="s">
        <v>3530</v>
      </c>
      <c r="B623" s="3" t="s">
        <v>69</v>
      </c>
      <c r="C623" s="3" t="s">
        <v>395</v>
      </c>
      <c r="D623" s="3" t="s">
        <v>5005</v>
      </c>
      <c r="E623" s="3" t="s">
        <v>116</v>
      </c>
      <c r="F623" s="3" t="s">
        <v>2276</v>
      </c>
      <c r="G623" s="3" t="s">
        <v>2276</v>
      </c>
      <c r="H623" s="3" t="s">
        <v>2276</v>
      </c>
      <c r="I623" s="3" t="s">
        <v>2276</v>
      </c>
      <c r="J623" s="3" t="s">
        <v>2276</v>
      </c>
      <c r="K623" s="3" t="s">
        <v>534</v>
      </c>
      <c r="L623" s="3" t="s">
        <v>2276</v>
      </c>
      <c r="M623" s="3" t="s">
        <v>2276</v>
      </c>
      <c r="N623" s="3" t="s">
        <v>2276</v>
      </c>
      <c r="O623" s="3" t="s">
        <v>2276</v>
      </c>
      <c r="P623" s="3" t="s">
        <v>2276</v>
      </c>
      <c r="Q623" s="3" t="s">
        <v>2276</v>
      </c>
      <c r="R623" s="3" t="s">
        <v>2276</v>
      </c>
      <c r="S623" s="3" t="s">
        <v>2276</v>
      </c>
      <c r="T623" s="3" t="s">
        <v>3550</v>
      </c>
    </row>
    <row r="624" spans="1:20" ht="39.5" customHeight="1">
      <c r="A624" s="35" t="s">
        <v>3532</v>
      </c>
      <c r="B624" s="38" t="s">
        <v>2276</v>
      </c>
      <c r="C624" s="38" t="s">
        <v>12</v>
      </c>
      <c r="D624" s="38" t="s">
        <v>5005</v>
      </c>
      <c r="E624" s="38" t="s">
        <v>863</v>
      </c>
      <c r="F624" s="38" t="s">
        <v>2652</v>
      </c>
      <c r="G624" s="38" t="s">
        <v>2276</v>
      </c>
      <c r="H624" s="14">
        <f>(8000+1200+3500+700)/(2000*100)</f>
        <v>6.7000000000000004E-2</v>
      </c>
      <c r="I624" s="38" t="s">
        <v>2276</v>
      </c>
      <c r="J624" s="38" t="s">
        <v>2276</v>
      </c>
      <c r="K624" s="38" t="s">
        <v>534</v>
      </c>
      <c r="L624" s="38" t="s">
        <v>2276</v>
      </c>
      <c r="M624" s="38" t="s">
        <v>2276</v>
      </c>
      <c r="N624" s="38" t="s">
        <v>2276</v>
      </c>
      <c r="O624" s="38" t="s">
        <v>2276</v>
      </c>
      <c r="P624" s="38" t="s">
        <v>2276</v>
      </c>
      <c r="Q624" s="38" t="s">
        <v>2276</v>
      </c>
      <c r="R624" s="38" t="s">
        <v>2276</v>
      </c>
      <c r="S624" s="38" t="s">
        <v>2276</v>
      </c>
      <c r="T624" s="38" t="s">
        <v>3551</v>
      </c>
    </row>
    <row r="625" spans="1:20" ht="35.5" customHeight="1">
      <c r="A625" s="11" t="s">
        <v>3577</v>
      </c>
      <c r="B625" s="3" t="s">
        <v>2258</v>
      </c>
      <c r="C625" s="3" t="s">
        <v>12</v>
      </c>
      <c r="D625" s="3" t="s">
        <v>5005</v>
      </c>
      <c r="E625" s="3" t="s">
        <v>137</v>
      </c>
      <c r="F625" s="3" t="s">
        <v>2276</v>
      </c>
      <c r="G625" s="3" t="s">
        <v>2276</v>
      </c>
      <c r="H625" s="3" t="s">
        <v>2276</v>
      </c>
      <c r="I625" s="3" t="s">
        <v>2276</v>
      </c>
      <c r="J625" s="3" t="s">
        <v>2276</v>
      </c>
      <c r="K625" s="3" t="s">
        <v>2276</v>
      </c>
      <c r="L625" s="3" t="s">
        <v>2276</v>
      </c>
      <c r="M625" s="3" t="s">
        <v>2276</v>
      </c>
      <c r="N625" s="3" t="s">
        <v>2276</v>
      </c>
      <c r="O625" s="3" t="s">
        <v>2276</v>
      </c>
      <c r="P625" s="3" t="s">
        <v>2276</v>
      </c>
      <c r="Q625" s="3" t="s">
        <v>2276</v>
      </c>
      <c r="R625" s="3" t="s">
        <v>2276</v>
      </c>
      <c r="S625" s="3" t="s">
        <v>2276</v>
      </c>
      <c r="T625" s="4" t="s">
        <v>3584</v>
      </c>
    </row>
    <row r="626" spans="1:20" ht="22" customHeight="1">
      <c r="A626" s="11" t="s">
        <v>3586</v>
      </c>
      <c r="B626" s="3" t="s">
        <v>32</v>
      </c>
      <c r="C626" s="3" t="s">
        <v>12</v>
      </c>
      <c r="D626" s="3" t="s">
        <v>5005</v>
      </c>
      <c r="E626" s="3" t="s">
        <v>130</v>
      </c>
      <c r="F626" s="3" t="s">
        <v>45</v>
      </c>
      <c r="G626" s="3" t="s">
        <v>2276</v>
      </c>
      <c r="H626" s="3" t="s">
        <v>2276</v>
      </c>
      <c r="I626" s="21">
        <v>2</v>
      </c>
      <c r="J626" s="3" t="s">
        <v>2276</v>
      </c>
      <c r="K626" s="3" t="s">
        <v>2276</v>
      </c>
      <c r="L626" s="3" t="s">
        <v>2276</v>
      </c>
      <c r="M626" s="3" t="s">
        <v>2276</v>
      </c>
      <c r="N626" s="3" t="s">
        <v>2276</v>
      </c>
      <c r="O626" s="3" t="s">
        <v>2276</v>
      </c>
      <c r="P626" s="21">
        <v>20.92</v>
      </c>
      <c r="Q626" s="3" t="s">
        <v>2276</v>
      </c>
      <c r="R626" s="3" t="s">
        <v>2276</v>
      </c>
      <c r="S626" s="3" t="s">
        <v>2276</v>
      </c>
      <c r="T626" s="3" t="s">
        <v>3598</v>
      </c>
    </row>
    <row r="627" spans="1:20" ht="22" customHeight="1">
      <c r="A627" s="11" t="s">
        <v>3589</v>
      </c>
      <c r="B627" s="3" t="s">
        <v>32</v>
      </c>
      <c r="C627" s="3" t="s">
        <v>12</v>
      </c>
      <c r="D627" s="3" t="s">
        <v>5005</v>
      </c>
      <c r="E627" s="3" t="s">
        <v>130</v>
      </c>
      <c r="F627" s="3" t="s">
        <v>45</v>
      </c>
      <c r="G627" s="3" t="s">
        <v>2276</v>
      </c>
      <c r="H627" s="3" t="s">
        <v>2276</v>
      </c>
      <c r="I627" s="21">
        <v>2.79</v>
      </c>
      <c r="J627" s="3" t="s">
        <v>2276</v>
      </c>
      <c r="K627" s="3" t="s">
        <v>2276</v>
      </c>
      <c r="L627" s="3" t="s">
        <v>2276</v>
      </c>
      <c r="M627" s="3" t="s">
        <v>2276</v>
      </c>
      <c r="N627" s="3" t="s">
        <v>2276</v>
      </c>
      <c r="O627" s="3" t="s">
        <v>2276</v>
      </c>
      <c r="P627" s="21">
        <v>13.1</v>
      </c>
      <c r="Q627" s="3" t="s">
        <v>2276</v>
      </c>
      <c r="R627" s="3" t="s">
        <v>2276</v>
      </c>
      <c r="S627" s="3" t="s">
        <v>2276</v>
      </c>
      <c r="T627" s="3" t="s">
        <v>3598</v>
      </c>
    </row>
    <row r="628" spans="1:20" ht="22" customHeight="1">
      <c r="A628" s="11" t="s">
        <v>3590</v>
      </c>
      <c r="B628" s="3" t="s">
        <v>32</v>
      </c>
      <c r="C628" s="3" t="s">
        <v>12</v>
      </c>
      <c r="D628" s="3" t="s">
        <v>5005</v>
      </c>
      <c r="E628" s="3" t="s">
        <v>130</v>
      </c>
      <c r="F628" s="3" t="s">
        <v>45</v>
      </c>
      <c r="G628" s="3" t="s">
        <v>2276</v>
      </c>
      <c r="H628" s="3" t="s">
        <v>2276</v>
      </c>
      <c r="I628" s="21">
        <v>3.33</v>
      </c>
      <c r="J628" s="3" t="s">
        <v>2276</v>
      </c>
      <c r="K628" s="3" t="s">
        <v>2276</v>
      </c>
      <c r="L628" s="3" t="s">
        <v>2276</v>
      </c>
      <c r="M628" s="3" t="s">
        <v>2276</v>
      </c>
      <c r="N628" s="3" t="s">
        <v>2276</v>
      </c>
      <c r="O628" s="3" t="s">
        <v>2276</v>
      </c>
      <c r="P628" s="21">
        <v>14.33</v>
      </c>
      <c r="Q628" s="3" t="s">
        <v>2276</v>
      </c>
      <c r="R628" s="3" t="s">
        <v>2276</v>
      </c>
      <c r="S628" s="3" t="s">
        <v>2276</v>
      </c>
      <c r="T628" s="3" t="s">
        <v>3598</v>
      </c>
    </row>
    <row r="629" spans="1:20" ht="22" customHeight="1">
      <c r="A629" s="11" t="s">
        <v>3591</v>
      </c>
      <c r="B629" s="3" t="s">
        <v>32</v>
      </c>
      <c r="C629" s="3" t="s">
        <v>12</v>
      </c>
      <c r="D629" s="3" t="s">
        <v>5005</v>
      </c>
      <c r="E629" s="3" t="s">
        <v>130</v>
      </c>
      <c r="F629" s="3" t="s">
        <v>45</v>
      </c>
      <c r="G629" s="3" t="s">
        <v>2276</v>
      </c>
      <c r="H629" s="3" t="s">
        <v>2276</v>
      </c>
      <c r="I629" s="21">
        <v>2.09</v>
      </c>
      <c r="J629" s="3" t="s">
        <v>2276</v>
      </c>
      <c r="K629" s="3" t="s">
        <v>2276</v>
      </c>
      <c r="L629" s="3" t="s">
        <v>2276</v>
      </c>
      <c r="M629" s="3" t="s">
        <v>2276</v>
      </c>
      <c r="N629" s="3" t="s">
        <v>2276</v>
      </c>
      <c r="O629" s="3" t="s">
        <v>2276</v>
      </c>
      <c r="P629" s="21">
        <v>9.17</v>
      </c>
      <c r="Q629" s="3" t="s">
        <v>2276</v>
      </c>
      <c r="R629" s="3" t="s">
        <v>2276</v>
      </c>
      <c r="S629" s="3" t="s">
        <v>2276</v>
      </c>
      <c r="T629" s="3" t="s">
        <v>3598</v>
      </c>
    </row>
    <row r="630" spans="1:20" ht="26" customHeight="1">
      <c r="A630" s="11" t="s">
        <v>3592</v>
      </c>
      <c r="B630" s="3" t="s">
        <v>32</v>
      </c>
      <c r="C630" s="3" t="s">
        <v>12</v>
      </c>
      <c r="D630" s="3" t="s">
        <v>5005</v>
      </c>
      <c r="E630" s="3" t="s">
        <v>130</v>
      </c>
      <c r="F630" s="3" t="s">
        <v>45</v>
      </c>
      <c r="G630" s="3" t="s">
        <v>2276</v>
      </c>
      <c r="H630" s="3" t="s">
        <v>2276</v>
      </c>
      <c r="I630" s="21">
        <v>1.19</v>
      </c>
      <c r="J630" s="3" t="s">
        <v>2276</v>
      </c>
      <c r="K630" s="3" t="s">
        <v>2276</v>
      </c>
      <c r="L630" s="3" t="s">
        <v>2276</v>
      </c>
      <c r="M630" s="3" t="s">
        <v>2276</v>
      </c>
      <c r="N630" s="3" t="s">
        <v>2276</v>
      </c>
      <c r="O630" s="3" t="s">
        <v>2276</v>
      </c>
      <c r="P630" s="21">
        <v>4.24</v>
      </c>
      <c r="Q630" s="3" t="s">
        <v>2276</v>
      </c>
      <c r="R630" s="3" t="s">
        <v>2276</v>
      </c>
      <c r="S630" s="3" t="s">
        <v>2276</v>
      </c>
      <c r="T630" s="3" t="s">
        <v>3598</v>
      </c>
    </row>
    <row r="631" spans="1:20" ht="34.5" customHeight="1">
      <c r="A631" s="11" t="s">
        <v>3614</v>
      </c>
      <c r="B631" s="3" t="s">
        <v>2276</v>
      </c>
      <c r="C631" s="3" t="s">
        <v>12</v>
      </c>
      <c r="D631" s="3" t="s">
        <v>5005</v>
      </c>
      <c r="E631" s="3" t="s">
        <v>45</v>
      </c>
      <c r="F631" s="3" t="s">
        <v>2276</v>
      </c>
      <c r="G631" s="3" t="s">
        <v>2276</v>
      </c>
      <c r="H631" s="3" t="s">
        <v>2276</v>
      </c>
      <c r="I631" s="3" t="s">
        <v>2276</v>
      </c>
      <c r="J631" s="3" t="s">
        <v>2276</v>
      </c>
      <c r="K631" s="3" t="s">
        <v>2276</v>
      </c>
      <c r="L631" s="3" t="s">
        <v>2276</v>
      </c>
      <c r="M631" s="3" t="s">
        <v>2276</v>
      </c>
      <c r="N631" s="3" t="s">
        <v>2276</v>
      </c>
      <c r="O631" s="3" t="s">
        <v>2276</v>
      </c>
      <c r="P631" s="3" t="s">
        <v>2276</v>
      </c>
      <c r="Q631" s="3" t="s">
        <v>2276</v>
      </c>
      <c r="R631" s="3" t="s">
        <v>2276</v>
      </c>
      <c r="S631" s="3" t="s">
        <v>2276</v>
      </c>
      <c r="T631" s="3" t="s">
        <v>3617</v>
      </c>
    </row>
    <row r="632" spans="1:20" ht="34" customHeight="1">
      <c r="A632" s="11" t="s">
        <v>3625</v>
      </c>
      <c r="B632" s="3" t="s">
        <v>2276</v>
      </c>
      <c r="C632" s="3" t="s">
        <v>12</v>
      </c>
      <c r="D632" s="3" t="s">
        <v>130</v>
      </c>
      <c r="E632" s="3" t="s">
        <v>137</v>
      </c>
      <c r="F632" s="3" t="s">
        <v>2276</v>
      </c>
      <c r="G632" s="3" t="s">
        <v>2276</v>
      </c>
      <c r="H632" s="3" t="s">
        <v>2276</v>
      </c>
      <c r="I632" s="3" t="s">
        <v>2276</v>
      </c>
      <c r="J632" s="3" t="s">
        <v>2276</v>
      </c>
      <c r="K632" s="3" t="s">
        <v>2276</v>
      </c>
      <c r="L632" s="3" t="s">
        <v>2276</v>
      </c>
      <c r="M632" s="3" t="s">
        <v>2276</v>
      </c>
      <c r="N632" s="3" t="s">
        <v>2276</v>
      </c>
      <c r="O632" s="3" t="s">
        <v>2276</v>
      </c>
      <c r="P632" s="3" t="s">
        <v>2276</v>
      </c>
      <c r="Q632" s="3" t="s">
        <v>2276</v>
      </c>
      <c r="R632" s="3" t="s">
        <v>2276</v>
      </c>
      <c r="S632" s="3" t="s">
        <v>2276</v>
      </c>
      <c r="T632" s="3"/>
    </row>
    <row r="633" spans="1:20" ht="34" customHeight="1">
      <c r="A633" s="11" t="s">
        <v>3626</v>
      </c>
      <c r="B633" s="3" t="s">
        <v>2276</v>
      </c>
      <c r="C633" s="3" t="s">
        <v>12</v>
      </c>
      <c r="D633" s="3" t="s">
        <v>130</v>
      </c>
      <c r="E633" s="3" t="s">
        <v>137</v>
      </c>
      <c r="F633" s="3" t="s">
        <v>2276</v>
      </c>
      <c r="G633" s="3" t="s">
        <v>2276</v>
      </c>
      <c r="H633" s="3" t="s">
        <v>2276</v>
      </c>
      <c r="I633" s="3" t="s">
        <v>2276</v>
      </c>
      <c r="J633" s="3" t="s">
        <v>2276</v>
      </c>
      <c r="K633" s="3" t="s">
        <v>2276</v>
      </c>
      <c r="L633" s="3" t="s">
        <v>2276</v>
      </c>
      <c r="M633" s="3" t="s">
        <v>2276</v>
      </c>
      <c r="N633" s="3" t="s">
        <v>2276</v>
      </c>
      <c r="O633" s="3" t="s">
        <v>2276</v>
      </c>
      <c r="P633" s="3" t="s">
        <v>2276</v>
      </c>
      <c r="Q633" s="3" t="s">
        <v>2276</v>
      </c>
      <c r="R633" s="3" t="s">
        <v>2276</v>
      </c>
      <c r="S633" s="3" t="s">
        <v>2276</v>
      </c>
      <c r="T633" s="3"/>
    </row>
    <row r="634" spans="1:20" ht="34" customHeight="1">
      <c r="A634" s="11" t="s">
        <v>3629</v>
      </c>
      <c r="B634" s="3" t="s">
        <v>2276</v>
      </c>
      <c r="C634" s="3" t="s">
        <v>12</v>
      </c>
      <c r="D634" s="3" t="s">
        <v>130</v>
      </c>
      <c r="E634" s="3" t="s">
        <v>137</v>
      </c>
      <c r="F634" s="3" t="s">
        <v>2276</v>
      </c>
      <c r="G634" s="3" t="s">
        <v>2276</v>
      </c>
      <c r="H634" s="3" t="s">
        <v>2276</v>
      </c>
      <c r="I634" s="3" t="s">
        <v>2276</v>
      </c>
      <c r="J634" s="3" t="s">
        <v>2276</v>
      </c>
      <c r="K634" s="3" t="s">
        <v>2276</v>
      </c>
      <c r="L634" s="3" t="s">
        <v>2276</v>
      </c>
      <c r="M634" s="3" t="s">
        <v>2276</v>
      </c>
      <c r="N634" s="3" t="s">
        <v>2276</v>
      </c>
      <c r="O634" s="3" t="s">
        <v>2276</v>
      </c>
      <c r="P634" s="3" t="s">
        <v>2276</v>
      </c>
      <c r="Q634" s="3" t="s">
        <v>2276</v>
      </c>
      <c r="R634" s="3" t="s">
        <v>2276</v>
      </c>
      <c r="S634" s="3" t="s">
        <v>2276</v>
      </c>
      <c r="T634" s="3"/>
    </row>
    <row r="635" spans="1:20" ht="34" customHeight="1">
      <c r="A635" s="11" t="s">
        <v>3630</v>
      </c>
      <c r="B635" s="3" t="s">
        <v>2276</v>
      </c>
      <c r="C635" s="3" t="s">
        <v>12</v>
      </c>
      <c r="D635" s="3" t="s">
        <v>116</v>
      </c>
      <c r="E635" s="3" t="s">
        <v>130</v>
      </c>
      <c r="F635" s="3" t="s">
        <v>137</v>
      </c>
      <c r="G635" s="3" t="s">
        <v>2276</v>
      </c>
      <c r="H635" s="3" t="s">
        <v>2276</v>
      </c>
      <c r="I635" s="3" t="s">
        <v>2276</v>
      </c>
      <c r="J635" s="3" t="s">
        <v>2276</v>
      </c>
      <c r="K635" s="3" t="s">
        <v>2276</v>
      </c>
      <c r="L635" s="3" t="s">
        <v>2276</v>
      </c>
      <c r="M635" s="3" t="s">
        <v>2276</v>
      </c>
      <c r="N635" s="3" t="s">
        <v>2276</v>
      </c>
      <c r="O635" s="3" t="s">
        <v>2276</v>
      </c>
      <c r="P635" s="3" t="s">
        <v>2276</v>
      </c>
      <c r="Q635" s="3" t="s">
        <v>2276</v>
      </c>
      <c r="R635" s="3" t="s">
        <v>2276</v>
      </c>
      <c r="S635" s="3" t="s">
        <v>2276</v>
      </c>
      <c r="T635" s="3" t="s">
        <v>3463</v>
      </c>
    </row>
    <row r="636" spans="1:20" ht="33" customHeight="1">
      <c r="A636" s="11" t="s">
        <v>3664</v>
      </c>
      <c r="B636" s="3" t="s">
        <v>1197</v>
      </c>
      <c r="C636" s="3" t="s">
        <v>12</v>
      </c>
      <c r="D636" s="4" t="s">
        <v>396</v>
      </c>
      <c r="E636" s="4" t="s">
        <v>397</v>
      </c>
      <c r="F636" s="3" t="s">
        <v>45</v>
      </c>
      <c r="G636" s="3" t="s">
        <v>116</v>
      </c>
      <c r="H636" s="3" t="s">
        <v>2276</v>
      </c>
      <c r="I636" s="3" t="s">
        <v>2276</v>
      </c>
      <c r="J636" s="3" t="s">
        <v>2276</v>
      </c>
      <c r="K636" s="3" t="s">
        <v>2276</v>
      </c>
      <c r="L636" s="3" t="s">
        <v>2276</v>
      </c>
      <c r="M636" s="3" t="s">
        <v>2276</v>
      </c>
      <c r="N636" s="3" t="s">
        <v>2276</v>
      </c>
      <c r="O636" s="3" t="s">
        <v>2276</v>
      </c>
      <c r="P636" s="3" t="s">
        <v>2276</v>
      </c>
      <c r="Q636" s="3" t="s">
        <v>2276</v>
      </c>
      <c r="R636" s="3" t="s">
        <v>2276</v>
      </c>
      <c r="S636" s="3" t="s">
        <v>2276</v>
      </c>
      <c r="T636" s="3" t="s">
        <v>3673</v>
      </c>
    </row>
    <row r="637" spans="1:20" ht="37" customHeight="1">
      <c r="A637" s="11" t="s">
        <v>3666</v>
      </c>
      <c r="B637" s="3" t="s">
        <v>70</v>
      </c>
      <c r="C637" s="3" t="s">
        <v>2645</v>
      </c>
      <c r="D637" s="3" t="s">
        <v>84</v>
      </c>
      <c r="E637" s="4" t="s">
        <v>396</v>
      </c>
      <c r="F637" s="4" t="s">
        <v>397</v>
      </c>
      <c r="G637" s="3" t="s">
        <v>2276</v>
      </c>
      <c r="H637" s="3" t="s">
        <v>2276</v>
      </c>
      <c r="I637" s="3" t="s">
        <v>2276</v>
      </c>
      <c r="J637" s="3" t="s">
        <v>2276</v>
      </c>
      <c r="K637" s="3" t="s">
        <v>2276</v>
      </c>
      <c r="L637" s="3" t="s">
        <v>2276</v>
      </c>
      <c r="M637" s="3" t="s">
        <v>2276</v>
      </c>
      <c r="N637" s="3" t="s">
        <v>2276</v>
      </c>
      <c r="O637" s="3" t="s">
        <v>2276</v>
      </c>
      <c r="P637" s="21">
        <f>((16+3.6+1.4+0.1)*1000000)/'Record info'!K636</f>
        <v>53.997753079279448</v>
      </c>
      <c r="Q637" s="3" t="s">
        <v>2276</v>
      </c>
      <c r="R637" s="3" t="s">
        <v>2276</v>
      </c>
      <c r="S637" s="3" t="s">
        <v>2276</v>
      </c>
      <c r="T637" s="3"/>
    </row>
    <row r="638" spans="1:20" ht="39" customHeight="1">
      <c r="A638" s="11" t="s">
        <v>3700</v>
      </c>
      <c r="B638" s="3" t="s">
        <v>32</v>
      </c>
      <c r="C638" s="3" t="s">
        <v>12</v>
      </c>
      <c r="D638" s="3" t="s">
        <v>5005</v>
      </c>
      <c r="E638" s="4" t="s">
        <v>397</v>
      </c>
      <c r="F638" s="3" t="s">
        <v>2649</v>
      </c>
      <c r="G638" s="3" t="s">
        <v>2652</v>
      </c>
      <c r="H638" s="3" t="s">
        <v>2276</v>
      </c>
      <c r="I638" s="3">
        <v>0.05</v>
      </c>
      <c r="J638" s="3" t="s">
        <v>2276</v>
      </c>
      <c r="K638" t="s">
        <v>534</v>
      </c>
      <c r="L638" s="3" t="s">
        <v>2276</v>
      </c>
      <c r="M638" s="14">
        <f>434.5/(30854)</f>
        <v>1.4082452842419135E-2</v>
      </c>
      <c r="N638" s="3" t="s">
        <v>2276</v>
      </c>
      <c r="O638" s="3" t="s">
        <v>2276</v>
      </c>
      <c r="P638" s="3" t="s">
        <v>2276</v>
      </c>
      <c r="Q638" s="3" t="s">
        <v>2276</v>
      </c>
      <c r="R638" s="3" t="s">
        <v>2276</v>
      </c>
      <c r="S638" s="3" t="s">
        <v>2276</v>
      </c>
      <c r="T638" s="3"/>
    </row>
    <row r="639" spans="1:20" ht="38.5" customHeight="1">
      <c r="A639" s="11" t="s">
        <v>3701</v>
      </c>
      <c r="B639" s="3" t="s">
        <v>69</v>
      </c>
      <c r="C639" s="3" t="s">
        <v>12</v>
      </c>
      <c r="D639" s="3" t="s">
        <v>5005</v>
      </c>
      <c r="E639" s="4" t="s">
        <v>397</v>
      </c>
      <c r="F639" s="3" t="s">
        <v>137</v>
      </c>
      <c r="G639" s="3" t="s">
        <v>2276</v>
      </c>
      <c r="H639" s="3" t="s">
        <v>2276</v>
      </c>
      <c r="I639" s="3">
        <v>0.05</v>
      </c>
      <c r="J639" s="3" t="s">
        <v>2276</v>
      </c>
      <c r="K639" s="3" t="s">
        <v>2276</v>
      </c>
      <c r="L639" s="3" t="s">
        <v>2276</v>
      </c>
      <c r="M639" s="3" t="s">
        <v>2276</v>
      </c>
      <c r="N639" s="3" t="s">
        <v>2276</v>
      </c>
      <c r="O639" s="3" t="s">
        <v>2276</v>
      </c>
      <c r="P639" s="3" t="s">
        <v>2276</v>
      </c>
      <c r="Q639" s="3" t="s">
        <v>2276</v>
      </c>
      <c r="R639" s="3" t="s">
        <v>2276</v>
      </c>
      <c r="S639" s="3" t="s">
        <v>2276</v>
      </c>
      <c r="T639" s="3"/>
    </row>
    <row r="640" spans="1:20" ht="39.5" customHeight="1">
      <c r="A640" s="11" t="s">
        <v>3716</v>
      </c>
      <c r="B640" s="3" t="s">
        <v>32</v>
      </c>
      <c r="C640" s="3" t="s">
        <v>12</v>
      </c>
      <c r="D640" s="3" t="s">
        <v>116</v>
      </c>
      <c r="E640" s="3" t="s">
        <v>130</v>
      </c>
      <c r="F640" s="3" t="s">
        <v>137</v>
      </c>
      <c r="G640" s="3" t="s">
        <v>2652</v>
      </c>
      <c r="H640" s="3" t="s">
        <v>2276</v>
      </c>
      <c r="I640" s="3" t="s">
        <v>2276</v>
      </c>
      <c r="J640" s="3" t="s">
        <v>2276</v>
      </c>
      <c r="K640" s="3" t="s">
        <v>2276</v>
      </c>
      <c r="L640" s="3" t="s">
        <v>2276</v>
      </c>
      <c r="M640" s="3" t="s">
        <v>2276</v>
      </c>
      <c r="N640" s="3" t="s">
        <v>2276</v>
      </c>
      <c r="O640" s="3" t="s">
        <v>2276</v>
      </c>
      <c r="P640" s="3" t="s">
        <v>2276</v>
      </c>
      <c r="Q640" s="3" t="s">
        <v>2276</v>
      </c>
      <c r="R640" s="3" t="s">
        <v>2276</v>
      </c>
      <c r="S640" s="3" t="s">
        <v>2276</v>
      </c>
      <c r="T640" s="3" t="s">
        <v>3463</v>
      </c>
    </row>
    <row r="641" spans="1:20" ht="41" customHeight="1">
      <c r="A641" s="11" t="s">
        <v>3737</v>
      </c>
      <c r="B641" s="11" t="s">
        <v>69</v>
      </c>
      <c r="C641" s="3" t="s">
        <v>395</v>
      </c>
      <c r="D641" s="3" t="s">
        <v>5005</v>
      </c>
      <c r="E641" s="3" t="s">
        <v>2276</v>
      </c>
      <c r="F641" s="3" t="s">
        <v>2276</v>
      </c>
      <c r="G641" s="3" t="s">
        <v>2276</v>
      </c>
      <c r="H641" s="3" t="s">
        <v>2276</v>
      </c>
      <c r="I641" s="3" t="s">
        <v>2276</v>
      </c>
      <c r="J641" s="3" t="s">
        <v>2276</v>
      </c>
      <c r="K641" s="3" t="s">
        <v>2276</v>
      </c>
      <c r="L641" s="3" t="s">
        <v>2276</v>
      </c>
      <c r="M641" s="3" t="s">
        <v>2276</v>
      </c>
      <c r="N641" s="3" t="s">
        <v>2276</v>
      </c>
      <c r="O641" s="3" t="s">
        <v>2276</v>
      </c>
      <c r="P641" s="3" t="s">
        <v>2276</v>
      </c>
      <c r="Q641" s="3" t="s">
        <v>2276</v>
      </c>
      <c r="R641" s="3" t="s">
        <v>2276</v>
      </c>
      <c r="S641" s="3" t="s">
        <v>2276</v>
      </c>
      <c r="T641" s="3"/>
    </row>
    <row r="642" spans="1:20" ht="43" customHeight="1">
      <c r="A642" s="11" t="s">
        <v>3752</v>
      </c>
      <c r="B642" s="3" t="s">
        <v>2276</v>
      </c>
      <c r="C642" s="3" t="s">
        <v>395</v>
      </c>
      <c r="D642" s="3" t="s">
        <v>5005</v>
      </c>
      <c r="E642" s="3" t="s">
        <v>2276</v>
      </c>
      <c r="F642" s="3" t="s">
        <v>2276</v>
      </c>
      <c r="G642" s="3" t="s">
        <v>2276</v>
      </c>
      <c r="H642" s="3" t="s">
        <v>2276</v>
      </c>
      <c r="I642" s="3" t="s">
        <v>2276</v>
      </c>
      <c r="J642" s="3" t="s">
        <v>2276</v>
      </c>
      <c r="K642" s="3" t="s">
        <v>2276</v>
      </c>
      <c r="L642" s="3" t="s">
        <v>2276</v>
      </c>
      <c r="M642" s="3" t="s">
        <v>2276</v>
      </c>
      <c r="N642" s="3" t="s">
        <v>2276</v>
      </c>
      <c r="O642" s="3" t="s">
        <v>2276</v>
      </c>
      <c r="P642" s="3" t="s">
        <v>2276</v>
      </c>
      <c r="Q642" s="3" t="s">
        <v>2276</v>
      </c>
      <c r="R642" s="3" t="s">
        <v>2276</v>
      </c>
      <c r="S642" s="3" t="s">
        <v>2276</v>
      </c>
      <c r="T642" s="3"/>
    </row>
    <row r="643" spans="1:20" ht="43" customHeight="1">
      <c r="A643" s="11" t="s">
        <v>3758</v>
      </c>
      <c r="B643" s="3" t="s">
        <v>2276</v>
      </c>
      <c r="C643" s="3" t="s">
        <v>395</v>
      </c>
      <c r="D643" s="3" t="s">
        <v>5005</v>
      </c>
      <c r="E643" s="3" t="s">
        <v>130</v>
      </c>
      <c r="F643" s="3" t="s">
        <v>2276</v>
      </c>
      <c r="G643" s="3" t="s">
        <v>2276</v>
      </c>
      <c r="H643" s="3" t="s">
        <v>2276</v>
      </c>
      <c r="I643" s="3" t="s">
        <v>2276</v>
      </c>
      <c r="J643" s="3" t="s">
        <v>2276</v>
      </c>
      <c r="K643" s="3" t="s">
        <v>2276</v>
      </c>
      <c r="L643" s="3" t="s">
        <v>2276</v>
      </c>
      <c r="M643" s="3" t="s">
        <v>2276</v>
      </c>
      <c r="N643" s="3" t="s">
        <v>2276</v>
      </c>
      <c r="O643" s="3" t="s">
        <v>2276</v>
      </c>
      <c r="P643" s="3" t="s">
        <v>2276</v>
      </c>
      <c r="Q643" s="3" t="s">
        <v>2276</v>
      </c>
      <c r="R643" s="3" t="s">
        <v>2276</v>
      </c>
      <c r="S643" s="3" t="s">
        <v>2276</v>
      </c>
      <c r="T643" s="3"/>
    </row>
    <row r="644" spans="1:20" ht="38.5" customHeight="1">
      <c r="A644" s="11" t="s">
        <v>3769</v>
      </c>
      <c r="B644" s="3" t="s">
        <v>69</v>
      </c>
      <c r="C644" s="3" t="s">
        <v>12</v>
      </c>
      <c r="D644" s="3" t="s">
        <v>45</v>
      </c>
      <c r="E644" s="4" t="s">
        <v>397</v>
      </c>
      <c r="F644" s="3" t="s">
        <v>116</v>
      </c>
      <c r="G644" s="3" t="s">
        <v>137</v>
      </c>
      <c r="H644" s="3" t="s">
        <v>2276</v>
      </c>
      <c r="I644" s="3" t="s">
        <v>2276</v>
      </c>
      <c r="J644" s="3" t="s">
        <v>2276</v>
      </c>
      <c r="K644" s="3" t="s">
        <v>2276</v>
      </c>
      <c r="L644" s="3" t="s">
        <v>2276</v>
      </c>
      <c r="M644" s="3" t="s">
        <v>2276</v>
      </c>
      <c r="N644" s="3" t="s">
        <v>2276</v>
      </c>
      <c r="O644" s="3" t="s">
        <v>2276</v>
      </c>
      <c r="P644" s="3" t="s">
        <v>2276</v>
      </c>
      <c r="Q644" s="3" t="s">
        <v>2276</v>
      </c>
      <c r="R644" s="3" t="s">
        <v>2276</v>
      </c>
      <c r="S644" s="3" t="s">
        <v>2276</v>
      </c>
      <c r="T644" s="3" t="s">
        <v>3773</v>
      </c>
    </row>
    <row r="645" spans="1:20" ht="35.5" customHeight="1">
      <c r="A645" s="11" t="s">
        <v>3783</v>
      </c>
      <c r="B645" s="3" t="s">
        <v>2276</v>
      </c>
      <c r="C645" s="3" t="s">
        <v>12</v>
      </c>
      <c r="D645" s="3" t="s">
        <v>45</v>
      </c>
      <c r="E645" s="4" t="s">
        <v>130</v>
      </c>
      <c r="F645" s="3" t="s">
        <v>116</v>
      </c>
      <c r="G645" s="3" t="s">
        <v>137</v>
      </c>
      <c r="H645" s="3" t="s">
        <v>2276</v>
      </c>
      <c r="I645" s="3" t="s">
        <v>2276</v>
      </c>
      <c r="J645" s="3" t="s">
        <v>2276</v>
      </c>
      <c r="K645" s="3" t="s">
        <v>534</v>
      </c>
      <c r="L645" s="3" t="s">
        <v>2276</v>
      </c>
      <c r="M645" s="3" t="s">
        <v>2276</v>
      </c>
      <c r="N645" s="3" t="s">
        <v>2276</v>
      </c>
      <c r="O645" s="3" t="s">
        <v>2276</v>
      </c>
      <c r="P645" s="3" t="s">
        <v>2276</v>
      </c>
      <c r="Q645" s="3" t="s">
        <v>2276</v>
      </c>
      <c r="R645" s="3" t="s">
        <v>2276</v>
      </c>
      <c r="S645" s="3" t="s">
        <v>2276</v>
      </c>
      <c r="T645" s="3" t="s">
        <v>3792</v>
      </c>
    </row>
    <row r="646" spans="1:20" ht="38" customHeight="1">
      <c r="A646" s="11" t="s">
        <v>3797</v>
      </c>
      <c r="B646" s="3" t="s">
        <v>2276</v>
      </c>
      <c r="C646" s="3" t="s">
        <v>395</v>
      </c>
      <c r="D646" s="3" t="s">
        <v>130</v>
      </c>
      <c r="E646" s="3" t="s">
        <v>116</v>
      </c>
      <c r="F646" s="3" t="s">
        <v>45</v>
      </c>
      <c r="G646" s="3" t="s">
        <v>2276</v>
      </c>
      <c r="H646" s="3" t="s">
        <v>2276</v>
      </c>
      <c r="I646" s="3" t="s">
        <v>2276</v>
      </c>
      <c r="J646" s="3" t="s">
        <v>2276</v>
      </c>
      <c r="K646" s="3" t="s">
        <v>2276</v>
      </c>
      <c r="L646" s="3" t="s">
        <v>2276</v>
      </c>
      <c r="M646" s="3" t="s">
        <v>2276</v>
      </c>
      <c r="N646" s="3" t="s">
        <v>2276</v>
      </c>
      <c r="O646" s="3" t="s">
        <v>2276</v>
      </c>
      <c r="P646" s="3" t="s">
        <v>2276</v>
      </c>
      <c r="Q646" s="3" t="s">
        <v>2276</v>
      </c>
      <c r="R646" s="3" t="s">
        <v>2276</v>
      </c>
      <c r="S646" s="3" t="s">
        <v>2276</v>
      </c>
      <c r="T646" s="3" t="s">
        <v>3463</v>
      </c>
    </row>
    <row r="647" spans="1:20" ht="37.5" customHeight="1">
      <c r="A647" s="11" t="s">
        <v>3816</v>
      </c>
      <c r="B647" s="3" t="s">
        <v>2276</v>
      </c>
      <c r="C647" s="3" t="s">
        <v>395</v>
      </c>
      <c r="D647" s="3" t="s">
        <v>130</v>
      </c>
      <c r="E647" s="3" t="s">
        <v>116</v>
      </c>
      <c r="F647" s="3" t="s">
        <v>45</v>
      </c>
      <c r="G647" s="3" t="s">
        <v>2276</v>
      </c>
      <c r="H647" s="3" t="s">
        <v>2276</v>
      </c>
      <c r="I647" s="3" t="s">
        <v>2276</v>
      </c>
      <c r="J647" s="3" t="s">
        <v>2276</v>
      </c>
      <c r="K647" s="3" t="s">
        <v>534</v>
      </c>
      <c r="L647" s="3" t="s">
        <v>2276</v>
      </c>
      <c r="M647" s="3" t="s">
        <v>2276</v>
      </c>
      <c r="N647" s="3" t="s">
        <v>2276</v>
      </c>
      <c r="O647" s="3" t="s">
        <v>2276</v>
      </c>
      <c r="P647" s="3" t="s">
        <v>2276</v>
      </c>
      <c r="Q647" s="3" t="s">
        <v>2276</v>
      </c>
      <c r="R647" s="3" t="s">
        <v>2276</v>
      </c>
      <c r="S647" s="3" t="s">
        <v>2276</v>
      </c>
      <c r="T647" s="3" t="s">
        <v>3825</v>
      </c>
    </row>
    <row r="648" spans="1:20" ht="37.5" customHeight="1">
      <c r="A648" s="19" t="s">
        <v>3832</v>
      </c>
      <c r="B648" s="4" t="s">
        <v>32</v>
      </c>
      <c r="C648" s="4" t="s">
        <v>12</v>
      </c>
      <c r="D648" s="4" t="s">
        <v>5005</v>
      </c>
      <c r="E648" s="4" t="s">
        <v>397</v>
      </c>
      <c r="F648" s="4" t="s">
        <v>116</v>
      </c>
      <c r="G648" s="3" t="s">
        <v>2276</v>
      </c>
      <c r="H648" s="3" t="s">
        <v>2276</v>
      </c>
      <c r="I648" s="3">
        <v>1</v>
      </c>
      <c r="J648" s="3" t="s">
        <v>2276</v>
      </c>
      <c r="K648" s="3" t="s">
        <v>534</v>
      </c>
      <c r="L648" s="3" t="s">
        <v>2276</v>
      </c>
      <c r="M648" s="3" t="s">
        <v>2276</v>
      </c>
      <c r="N648" s="3" t="s">
        <v>2276</v>
      </c>
      <c r="O648" s="3" t="s">
        <v>2276</v>
      </c>
      <c r="P648" s="3" t="s">
        <v>2276</v>
      </c>
      <c r="Q648" s="3" t="s">
        <v>2276</v>
      </c>
      <c r="R648" s="3" t="s">
        <v>2276</v>
      </c>
      <c r="S648" s="3" t="s">
        <v>2276</v>
      </c>
      <c r="T648" s="3" t="s">
        <v>3837</v>
      </c>
    </row>
    <row r="649" spans="1:20" ht="37.5" customHeight="1">
      <c r="A649" s="19" t="s">
        <v>3835</v>
      </c>
      <c r="B649" s="19" t="s">
        <v>2276</v>
      </c>
      <c r="C649" s="19" t="s">
        <v>12</v>
      </c>
      <c r="D649" s="19" t="s">
        <v>130</v>
      </c>
      <c r="E649" s="11" t="s">
        <v>116</v>
      </c>
      <c r="F649" s="11" t="s">
        <v>45</v>
      </c>
      <c r="G649" s="11" t="s">
        <v>137</v>
      </c>
      <c r="H649" s="3" t="s">
        <v>2276</v>
      </c>
      <c r="I649" s="3" t="s">
        <v>2276</v>
      </c>
      <c r="J649" s="3" t="s">
        <v>2276</v>
      </c>
      <c r="K649" s="3" t="s">
        <v>2276</v>
      </c>
      <c r="L649" s="3" t="s">
        <v>2276</v>
      </c>
      <c r="M649" s="3" t="s">
        <v>2276</v>
      </c>
      <c r="N649" s="3" t="s">
        <v>2276</v>
      </c>
      <c r="O649" s="3" t="s">
        <v>2276</v>
      </c>
      <c r="P649" s="3" t="s">
        <v>2276</v>
      </c>
      <c r="Q649" s="3" t="s">
        <v>2276</v>
      </c>
      <c r="R649" s="3" t="s">
        <v>2276</v>
      </c>
      <c r="S649" s="3" t="s">
        <v>2276</v>
      </c>
      <c r="T649" s="11"/>
    </row>
    <row r="650" spans="1:20" ht="35" customHeight="1">
      <c r="A650" s="11" t="s">
        <v>3841</v>
      </c>
      <c r="B650" s="3" t="s">
        <v>2276</v>
      </c>
      <c r="C650" s="3" t="s">
        <v>395</v>
      </c>
      <c r="D650" s="3" t="s">
        <v>5005</v>
      </c>
      <c r="E650" s="3" t="s">
        <v>2276</v>
      </c>
      <c r="F650" s="3" t="s">
        <v>2276</v>
      </c>
      <c r="G650" s="3" t="s">
        <v>2276</v>
      </c>
      <c r="H650" s="3" t="s">
        <v>2276</v>
      </c>
      <c r="I650" s="3" t="s">
        <v>2276</v>
      </c>
      <c r="J650" s="3" t="s">
        <v>2276</v>
      </c>
      <c r="K650" s="3" t="s">
        <v>2276</v>
      </c>
      <c r="L650" s="3" t="s">
        <v>2276</v>
      </c>
      <c r="M650" s="3" t="s">
        <v>2276</v>
      </c>
      <c r="N650" s="3" t="s">
        <v>2276</v>
      </c>
      <c r="O650" s="3" t="s">
        <v>2276</v>
      </c>
      <c r="P650" s="3" t="s">
        <v>2276</v>
      </c>
      <c r="Q650" s="3" t="s">
        <v>2276</v>
      </c>
      <c r="R650" s="3" t="s">
        <v>2276</v>
      </c>
      <c r="S650" s="3" t="s">
        <v>2276</v>
      </c>
      <c r="T650" s="3"/>
    </row>
    <row r="651" spans="1:20" ht="44" customHeight="1">
      <c r="A651" s="11" t="s">
        <v>3850</v>
      </c>
      <c r="B651" s="3" t="s">
        <v>32</v>
      </c>
      <c r="C651" s="3" t="s">
        <v>12</v>
      </c>
      <c r="D651" s="4" t="s">
        <v>3854</v>
      </c>
      <c r="E651" s="4" t="s">
        <v>3855</v>
      </c>
      <c r="F651" s="3" t="s">
        <v>137</v>
      </c>
      <c r="G651" s="3" t="s">
        <v>116</v>
      </c>
      <c r="H651" s="3" t="s">
        <v>2276</v>
      </c>
      <c r="I651" s="3" t="s">
        <v>2276</v>
      </c>
      <c r="J651" s="3" t="s">
        <v>2276</v>
      </c>
      <c r="K651" s="3" t="s">
        <v>537</v>
      </c>
      <c r="L651" s="3" t="s">
        <v>2276</v>
      </c>
      <c r="M651" s="3" t="s">
        <v>2276</v>
      </c>
      <c r="N651" s="3" t="s">
        <v>2276</v>
      </c>
      <c r="O651" s="3" t="s">
        <v>2276</v>
      </c>
      <c r="P651" s="3" t="s">
        <v>2276</v>
      </c>
      <c r="Q651" s="3" t="s">
        <v>2276</v>
      </c>
      <c r="R651" s="3" t="s">
        <v>2276</v>
      </c>
      <c r="S651" s="3" t="s">
        <v>2276</v>
      </c>
      <c r="T651" s="4" t="s">
        <v>3856</v>
      </c>
    </row>
    <row r="652" spans="1:20" ht="44.5" customHeight="1">
      <c r="A652" s="11" t="s">
        <v>3861</v>
      </c>
      <c r="B652" s="3" t="s">
        <v>32</v>
      </c>
      <c r="C652" s="3" t="s">
        <v>12</v>
      </c>
      <c r="D652" s="3" t="s">
        <v>116</v>
      </c>
      <c r="E652" s="3" t="s">
        <v>2649</v>
      </c>
      <c r="F652" s="3" t="s">
        <v>137</v>
      </c>
      <c r="G652" s="3" t="s">
        <v>130</v>
      </c>
      <c r="H652" s="3" t="s">
        <v>2276</v>
      </c>
      <c r="I652" s="3" t="s">
        <v>2276</v>
      </c>
      <c r="J652" s="3" t="s">
        <v>2276</v>
      </c>
      <c r="K652" s="3" t="s">
        <v>537</v>
      </c>
      <c r="L652" s="3" t="s">
        <v>2276</v>
      </c>
      <c r="M652" s="3" t="s">
        <v>2276</v>
      </c>
      <c r="N652" s="3" t="s">
        <v>2276</v>
      </c>
      <c r="O652" s="3" t="s">
        <v>2276</v>
      </c>
      <c r="P652" s="3" t="s">
        <v>2276</v>
      </c>
      <c r="Q652" s="3" t="s">
        <v>2276</v>
      </c>
      <c r="R652" s="3" t="s">
        <v>2276</v>
      </c>
      <c r="S652" s="3" t="s">
        <v>2276</v>
      </c>
      <c r="T652" s="19" t="s">
        <v>3864</v>
      </c>
    </row>
    <row r="653" spans="1:20" ht="43" customHeight="1">
      <c r="A653" s="11" t="s">
        <v>3892</v>
      </c>
      <c r="B653" s="3" t="s">
        <v>2276</v>
      </c>
      <c r="C653" s="3" t="s">
        <v>395</v>
      </c>
      <c r="D653" s="3" t="s">
        <v>130</v>
      </c>
      <c r="E653" s="3" t="s">
        <v>5005</v>
      </c>
      <c r="F653" s="3" t="s">
        <v>45</v>
      </c>
      <c r="G653" s="3" t="s">
        <v>2276</v>
      </c>
      <c r="H653" s="3" t="s">
        <v>2276</v>
      </c>
      <c r="I653" s="3" t="s">
        <v>2276</v>
      </c>
      <c r="J653" s="3" t="s">
        <v>2276</v>
      </c>
      <c r="K653" s="3" t="s">
        <v>534</v>
      </c>
      <c r="L653" s="3" t="s">
        <v>2276</v>
      </c>
      <c r="M653" s="3" t="s">
        <v>2276</v>
      </c>
      <c r="N653" s="3" t="s">
        <v>2276</v>
      </c>
      <c r="O653" s="3" t="s">
        <v>2276</v>
      </c>
      <c r="P653" s="3" t="s">
        <v>2276</v>
      </c>
      <c r="Q653" s="3" t="s">
        <v>2276</v>
      </c>
      <c r="R653" s="3" t="s">
        <v>2276</v>
      </c>
      <c r="S653" s="3" t="s">
        <v>2276</v>
      </c>
      <c r="T653" s="3" t="s">
        <v>3896</v>
      </c>
    </row>
    <row r="654" spans="1:20" ht="45.5" customHeight="1">
      <c r="A654" s="11" t="s">
        <v>3893</v>
      </c>
      <c r="B654" s="3" t="s">
        <v>2276</v>
      </c>
      <c r="C654" s="3" t="s">
        <v>395</v>
      </c>
      <c r="D654" s="3" t="s">
        <v>130</v>
      </c>
      <c r="E654" s="3" t="s">
        <v>45</v>
      </c>
      <c r="F654" s="3" t="s">
        <v>5005</v>
      </c>
      <c r="G654" s="3" t="s">
        <v>2276</v>
      </c>
      <c r="H654" s="3" t="s">
        <v>2276</v>
      </c>
      <c r="I654" s="3" t="s">
        <v>2276</v>
      </c>
      <c r="J654" s="3" t="s">
        <v>2276</v>
      </c>
      <c r="K654" s="3" t="s">
        <v>534</v>
      </c>
      <c r="L654" s="3" t="s">
        <v>2276</v>
      </c>
      <c r="M654" s="3" t="s">
        <v>2276</v>
      </c>
      <c r="N654" s="3" t="s">
        <v>2276</v>
      </c>
      <c r="O654" s="3" t="s">
        <v>2276</v>
      </c>
      <c r="P654" s="3" t="s">
        <v>2276</v>
      </c>
      <c r="Q654" s="3" t="s">
        <v>2276</v>
      </c>
      <c r="R654" s="3" t="s">
        <v>2276</v>
      </c>
      <c r="S654" s="3" t="s">
        <v>2276</v>
      </c>
      <c r="T654" s="3" t="s">
        <v>3896</v>
      </c>
    </row>
    <row r="655" spans="1:20" ht="39.5" customHeight="1">
      <c r="A655" s="11" t="s">
        <v>3901</v>
      </c>
      <c r="B655" s="3" t="s">
        <v>2276</v>
      </c>
      <c r="C655" s="3" t="s">
        <v>395</v>
      </c>
      <c r="D655" s="3" t="s">
        <v>5005</v>
      </c>
      <c r="E655" s="3" t="s">
        <v>130</v>
      </c>
      <c r="F655" s="4" t="s">
        <v>397</v>
      </c>
      <c r="G655" s="3" t="s">
        <v>2276</v>
      </c>
      <c r="H655" s="3" t="s">
        <v>2276</v>
      </c>
      <c r="I655" s="3" t="s">
        <v>2276</v>
      </c>
      <c r="J655" s="3" t="s">
        <v>2276</v>
      </c>
      <c r="K655" s="3" t="s">
        <v>534</v>
      </c>
      <c r="L655" s="3" t="s">
        <v>2276</v>
      </c>
      <c r="M655" s="3" t="s">
        <v>2276</v>
      </c>
      <c r="N655" s="3" t="s">
        <v>2276</v>
      </c>
      <c r="O655" s="3" t="s">
        <v>2276</v>
      </c>
      <c r="P655" s="3" t="s">
        <v>2276</v>
      </c>
      <c r="Q655" s="3" t="s">
        <v>2276</v>
      </c>
      <c r="R655" s="3" t="s">
        <v>2276</v>
      </c>
      <c r="S655" s="3" t="s">
        <v>2276</v>
      </c>
      <c r="T655" s="3" t="s">
        <v>3913</v>
      </c>
    </row>
    <row r="656" spans="1:20" ht="39.5" customHeight="1">
      <c r="A656" s="11" t="s">
        <v>3907</v>
      </c>
      <c r="B656" s="3" t="s">
        <v>2276</v>
      </c>
      <c r="C656" s="3" t="s">
        <v>395</v>
      </c>
      <c r="D656" s="3" t="s">
        <v>5005</v>
      </c>
      <c r="E656" s="3" t="s">
        <v>130</v>
      </c>
      <c r="F656" s="4" t="s">
        <v>397</v>
      </c>
      <c r="G656" s="3" t="s">
        <v>2276</v>
      </c>
      <c r="H656" s="3" t="s">
        <v>2276</v>
      </c>
      <c r="I656" s="3" t="s">
        <v>2276</v>
      </c>
      <c r="J656" s="3" t="s">
        <v>2276</v>
      </c>
      <c r="K656" s="3" t="s">
        <v>534</v>
      </c>
      <c r="L656" s="3" t="s">
        <v>2276</v>
      </c>
      <c r="M656" s="3" t="s">
        <v>2276</v>
      </c>
      <c r="N656" s="3" t="s">
        <v>2276</v>
      </c>
      <c r="O656" s="3" t="s">
        <v>2276</v>
      </c>
      <c r="P656" s="3" t="s">
        <v>2276</v>
      </c>
      <c r="Q656" s="3" t="s">
        <v>2276</v>
      </c>
      <c r="R656" s="3" t="s">
        <v>2276</v>
      </c>
      <c r="S656" s="3" t="s">
        <v>2276</v>
      </c>
      <c r="T656" s="3" t="s">
        <v>3913</v>
      </c>
    </row>
    <row r="657" spans="1:20" ht="39.5" customHeight="1">
      <c r="A657" s="11" t="s">
        <v>3909</v>
      </c>
      <c r="B657" s="3" t="s">
        <v>2276</v>
      </c>
      <c r="C657" s="3" t="s">
        <v>395</v>
      </c>
      <c r="D657" s="3" t="s">
        <v>5005</v>
      </c>
      <c r="E657" s="3" t="s">
        <v>130</v>
      </c>
      <c r="F657" s="4" t="s">
        <v>397</v>
      </c>
      <c r="G657" s="3" t="s">
        <v>2276</v>
      </c>
      <c r="H657" s="3" t="s">
        <v>2276</v>
      </c>
      <c r="I657" s="3" t="s">
        <v>2276</v>
      </c>
      <c r="J657" s="3" t="s">
        <v>2276</v>
      </c>
      <c r="K657" s="3" t="s">
        <v>534</v>
      </c>
      <c r="L657" s="3" t="s">
        <v>2276</v>
      </c>
      <c r="M657" s="3" t="s">
        <v>2276</v>
      </c>
      <c r="N657" s="3" t="s">
        <v>2276</v>
      </c>
      <c r="O657" s="3" t="s">
        <v>2276</v>
      </c>
      <c r="P657" s="3" t="s">
        <v>2276</v>
      </c>
      <c r="Q657" s="3" t="s">
        <v>2276</v>
      </c>
      <c r="R657" s="3" t="s">
        <v>2276</v>
      </c>
      <c r="S657" s="3" t="s">
        <v>2276</v>
      </c>
      <c r="T657" s="3" t="s">
        <v>3913</v>
      </c>
    </row>
    <row r="658" spans="1:20" ht="39.5" customHeight="1">
      <c r="A658" s="11" t="s">
        <v>3908</v>
      </c>
      <c r="B658" s="3" t="s">
        <v>2276</v>
      </c>
      <c r="C658" s="3" t="s">
        <v>395</v>
      </c>
      <c r="D658" s="3" t="s">
        <v>5005</v>
      </c>
      <c r="E658" s="3" t="s">
        <v>130</v>
      </c>
      <c r="F658" s="4" t="s">
        <v>397</v>
      </c>
      <c r="G658" s="3" t="s">
        <v>2276</v>
      </c>
      <c r="H658" s="3" t="s">
        <v>2276</v>
      </c>
      <c r="I658" s="3" t="s">
        <v>2276</v>
      </c>
      <c r="J658" s="3" t="s">
        <v>2276</v>
      </c>
      <c r="K658" s="3" t="s">
        <v>534</v>
      </c>
      <c r="L658" s="3" t="s">
        <v>2276</v>
      </c>
      <c r="M658" s="3" t="s">
        <v>2276</v>
      </c>
      <c r="N658" s="3" t="s">
        <v>2276</v>
      </c>
      <c r="O658" s="3" t="s">
        <v>2276</v>
      </c>
      <c r="P658" s="3" t="s">
        <v>2276</v>
      </c>
      <c r="Q658" s="3" t="s">
        <v>2276</v>
      </c>
      <c r="R658" s="3" t="s">
        <v>2276</v>
      </c>
      <c r="S658" s="3" t="s">
        <v>2276</v>
      </c>
      <c r="T658" s="3" t="s">
        <v>3913</v>
      </c>
    </row>
    <row r="659" spans="1:20" ht="39.5" customHeight="1">
      <c r="A659" s="11" t="s">
        <v>3910</v>
      </c>
      <c r="B659" s="3" t="s">
        <v>2276</v>
      </c>
      <c r="C659" s="3" t="s">
        <v>395</v>
      </c>
      <c r="D659" s="3" t="s">
        <v>5005</v>
      </c>
      <c r="E659" s="3" t="s">
        <v>130</v>
      </c>
      <c r="F659" s="4" t="s">
        <v>397</v>
      </c>
      <c r="G659" s="3" t="s">
        <v>2276</v>
      </c>
      <c r="H659" s="3" t="s">
        <v>2276</v>
      </c>
      <c r="I659" s="3" t="s">
        <v>2276</v>
      </c>
      <c r="J659" s="3" t="s">
        <v>2276</v>
      </c>
      <c r="K659" s="3" t="s">
        <v>534</v>
      </c>
      <c r="L659" s="3" t="s">
        <v>2276</v>
      </c>
      <c r="M659" s="3" t="s">
        <v>2276</v>
      </c>
      <c r="N659" s="3" t="s">
        <v>2276</v>
      </c>
      <c r="O659" s="3" t="s">
        <v>2276</v>
      </c>
      <c r="P659" s="3" t="s">
        <v>2276</v>
      </c>
      <c r="Q659" s="3" t="s">
        <v>2276</v>
      </c>
      <c r="R659" s="3" t="s">
        <v>2276</v>
      </c>
      <c r="S659" s="3" t="s">
        <v>2276</v>
      </c>
      <c r="T659" s="3" t="s">
        <v>3913</v>
      </c>
    </row>
    <row r="660" spans="1:20" ht="39.5" customHeight="1">
      <c r="A660" s="11" t="s">
        <v>3911</v>
      </c>
      <c r="B660" s="3" t="s">
        <v>2276</v>
      </c>
      <c r="C660" s="3" t="s">
        <v>395</v>
      </c>
      <c r="D660" s="3" t="s">
        <v>5005</v>
      </c>
      <c r="E660" s="3" t="s">
        <v>130</v>
      </c>
      <c r="F660" s="4" t="s">
        <v>397</v>
      </c>
      <c r="G660" s="3" t="s">
        <v>2276</v>
      </c>
      <c r="H660" s="3" t="s">
        <v>2276</v>
      </c>
      <c r="I660" s="3" t="s">
        <v>2276</v>
      </c>
      <c r="J660" s="3" t="s">
        <v>2276</v>
      </c>
      <c r="K660" s="3" t="s">
        <v>534</v>
      </c>
      <c r="L660" s="3" t="s">
        <v>2276</v>
      </c>
      <c r="M660" s="3" t="s">
        <v>2276</v>
      </c>
      <c r="N660" s="3" t="s">
        <v>2276</v>
      </c>
      <c r="O660" s="3" t="s">
        <v>2276</v>
      </c>
      <c r="P660" s="3" t="s">
        <v>2276</v>
      </c>
      <c r="Q660" s="3" t="s">
        <v>2276</v>
      </c>
      <c r="R660" s="3" t="s">
        <v>2276</v>
      </c>
      <c r="S660" s="3" t="s">
        <v>2276</v>
      </c>
      <c r="T660" s="3" t="s">
        <v>3913</v>
      </c>
    </row>
    <row r="661" spans="1:20" ht="37.5" customHeight="1">
      <c r="A661" s="11" t="s">
        <v>3921</v>
      </c>
      <c r="B661" s="3" t="s">
        <v>2276</v>
      </c>
      <c r="C661" s="3" t="s">
        <v>12</v>
      </c>
      <c r="D661" s="3" t="s">
        <v>5005</v>
      </c>
      <c r="E661" s="4" t="s">
        <v>397</v>
      </c>
      <c r="F661" s="4" t="s">
        <v>396</v>
      </c>
      <c r="G661" s="3" t="s">
        <v>2276</v>
      </c>
      <c r="H661" s="3" t="s">
        <v>2276</v>
      </c>
      <c r="I661" s="3" t="s">
        <v>2276</v>
      </c>
      <c r="J661" s="3" t="s">
        <v>2276</v>
      </c>
      <c r="K661" s="3" t="s">
        <v>2276</v>
      </c>
      <c r="L661" s="3" t="s">
        <v>2276</v>
      </c>
      <c r="M661" s="3" t="s">
        <v>2276</v>
      </c>
      <c r="N661" s="3" t="s">
        <v>2276</v>
      </c>
      <c r="O661" s="3" t="s">
        <v>2276</v>
      </c>
      <c r="P661" s="3" t="s">
        <v>2276</v>
      </c>
      <c r="Q661" s="3" t="s">
        <v>2276</v>
      </c>
      <c r="R661" s="3" t="s">
        <v>2276</v>
      </c>
      <c r="S661" s="3" t="s">
        <v>2276</v>
      </c>
      <c r="T661" s="3" t="s">
        <v>3955</v>
      </c>
    </row>
    <row r="662" spans="1:20" ht="37.5" customHeight="1">
      <c r="A662" s="11" t="s">
        <v>3922</v>
      </c>
      <c r="B662" s="3" t="s">
        <v>2276</v>
      </c>
      <c r="C662" s="3" t="s">
        <v>12</v>
      </c>
      <c r="D662" s="3" t="s">
        <v>5005</v>
      </c>
      <c r="E662" s="4" t="s">
        <v>397</v>
      </c>
      <c r="F662" s="4" t="s">
        <v>396</v>
      </c>
      <c r="G662" s="3" t="s">
        <v>2276</v>
      </c>
      <c r="H662" s="3" t="s">
        <v>2276</v>
      </c>
      <c r="I662" s="3" t="s">
        <v>2276</v>
      </c>
      <c r="J662" s="3" t="s">
        <v>2276</v>
      </c>
      <c r="K662" s="3" t="s">
        <v>2276</v>
      </c>
      <c r="L662" s="3" t="s">
        <v>2276</v>
      </c>
      <c r="M662" s="3" t="s">
        <v>2276</v>
      </c>
      <c r="N662" s="3" t="s">
        <v>2276</v>
      </c>
      <c r="O662" s="3" t="s">
        <v>2276</v>
      </c>
      <c r="P662" s="3" t="s">
        <v>2276</v>
      </c>
      <c r="Q662" s="3" t="s">
        <v>2276</v>
      </c>
      <c r="R662" s="3" t="s">
        <v>2276</v>
      </c>
      <c r="S662" s="3" t="s">
        <v>2276</v>
      </c>
      <c r="T662" s="3" t="s">
        <v>3955</v>
      </c>
    </row>
    <row r="663" spans="1:20" ht="37.5" customHeight="1">
      <c r="A663" s="11" t="s">
        <v>3923</v>
      </c>
      <c r="B663" s="3" t="s">
        <v>2276</v>
      </c>
      <c r="C663" s="3" t="s">
        <v>12</v>
      </c>
      <c r="D663" s="3" t="s">
        <v>5005</v>
      </c>
      <c r="E663" s="4" t="s">
        <v>397</v>
      </c>
      <c r="F663" s="4" t="s">
        <v>396</v>
      </c>
      <c r="G663" s="3" t="s">
        <v>2276</v>
      </c>
      <c r="H663" s="3" t="s">
        <v>2276</v>
      </c>
      <c r="I663" s="3" t="s">
        <v>2276</v>
      </c>
      <c r="J663" s="3" t="s">
        <v>2276</v>
      </c>
      <c r="K663" s="3" t="s">
        <v>2276</v>
      </c>
      <c r="L663" s="3" t="s">
        <v>2276</v>
      </c>
      <c r="M663" s="3" t="s">
        <v>2276</v>
      </c>
      <c r="N663" s="3" t="s">
        <v>2276</v>
      </c>
      <c r="O663" s="3" t="s">
        <v>2276</v>
      </c>
      <c r="P663" s="3" t="s">
        <v>2276</v>
      </c>
      <c r="Q663" s="3" t="s">
        <v>2276</v>
      </c>
      <c r="R663" s="3" t="s">
        <v>2276</v>
      </c>
      <c r="S663" s="3" t="s">
        <v>2276</v>
      </c>
      <c r="T663" s="3" t="s">
        <v>3955</v>
      </c>
    </row>
    <row r="664" spans="1:20" ht="37.5" customHeight="1">
      <c r="A664" s="11" t="s">
        <v>3924</v>
      </c>
      <c r="B664" s="3" t="s">
        <v>2276</v>
      </c>
      <c r="C664" s="3" t="s">
        <v>12</v>
      </c>
      <c r="D664" s="3" t="s">
        <v>5005</v>
      </c>
      <c r="E664" s="4" t="s">
        <v>3854</v>
      </c>
      <c r="F664" s="3" t="s">
        <v>2276</v>
      </c>
      <c r="G664" s="3" t="s">
        <v>2276</v>
      </c>
      <c r="H664" s="3" t="s">
        <v>2276</v>
      </c>
      <c r="I664" s="3" t="s">
        <v>2276</v>
      </c>
      <c r="J664" s="3" t="s">
        <v>2276</v>
      </c>
      <c r="K664" s="3" t="s">
        <v>2276</v>
      </c>
      <c r="L664" s="3" t="s">
        <v>2276</v>
      </c>
      <c r="M664" s="3" t="s">
        <v>2276</v>
      </c>
      <c r="N664" s="3" t="s">
        <v>2276</v>
      </c>
      <c r="O664" s="3" t="s">
        <v>2276</v>
      </c>
      <c r="P664" s="3" t="s">
        <v>2276</v>
      </c>
      <c r="Q664" s="3" t="s">
        <v>2276</v>
      </c>
      <c r="R664" s="3" t="s">
        <v>2276</v>
      </c>
      <c r="S664" s="3" t="s">
        <v>2276</v>
      </c>
      <c r="T664" s="3"/>
    </row>
    <row r="665" spans="1:20" ht="37.5" customHeight="1">
      <c r="A665" s="11" t="s">
        <v>3925</v>
      </c>
      <c r="B665" s="3" t="s">
        <v>2276</v>
      </c>
      <c r="C665" s="3" t="s">
        <v>12</v>
      </c>
      <c r="D665" s="3" t="s">
        <v>5005</v>
      </c>
      <c r="E665" s="4" t="s">
        <v>3854</v>
      </c>
      <c r="F665" s="3" t="s">
        <v>2276</v>
      </c>
      <c r="G665" s="3" t="s">
        <v>2276</v>
      </c>
      <c r="H665" s="3" t="s">
        <v>2276</v>
      </c>
      <c r="I665" s="3" t="s">
        <v>2276</v>
      </c>
      <c r="J665" s="3" t="s">
        <v>2276</v>
      </c>
      <c r="K665" s="3" t="s">
        <v>2276</v>
      </c>
      <c r="L665" s="3" t="s">
        <v>2276</v>
      </c>
      <c r="M665" s="3" t="s">
        <v>2276</v>
      </c>
      <c r="N665" s="3" t="s">
        <v>2276</v>
      </c>
      <c r="O665" s="3" t="s">
        <v>2276</v>
      </c>
      <c r="P665" s="3" t="s">
        <v>2276</v>
      </c>
      <c r="Q665" s="3" t="s">
        <v>2276</v>
      </c>
      <c r="R665" s="3" t="s">
        <v>2276</v>
      </c>
      <c r="S665" s="3" t="s">
        <v>2276</v>
      </c>
      <c r="T665" s="3"/>
    </row>
    <row r="666" spans="1:20" ht="37.5" customHeight="1">
      <c r="A666" s="11" t="s">
        <v>3926</v>
      </c>
      <c r="B666" s="3" t="s">
        <v>2276</v>
      </c>
      <c r="C666" s="3" t="s">
        <v>12</v>
      </c>
      <c r="D666" s="3" t="s">
        <v>5005</v>
      </c>
      <c r="E666" s="4" t="s">
        <v>3854</v>
      </c>
      <c r="F666" s="3" t="s">
        <v>2276</v>
      </c>
      <c r="G666" s="3" t="s">
        <v>2276</v>
      </c>
      <c r="H666" s="3" t="s">
        <v>2276</v>
      </c>
      <c r="I666" s="3" t="s">
        <v>2276</v>
      </c>
      <c r="J666" s="3" t="s">
        <v>2276</v>
      </c>
      <c r="K666" s="3" t="s">
        <v>2276</v>
      </c>
      <c r="L666" s="3" t="s">
        <v>2276</v>
      </c>
      <c r="M666" s="3" t="s">
        <v>2276</v>
      </c>
      <c r="N666" s="3" t="s">
        <v>2276</v>
      </c>
      <c r="O666" s="3" t="s">
        <v>2276</v>
      </c>
      <c r="P666" s="3" t="s">
        <v>2276</v>
      </c>
      <c r="Q666" s="3" t="s">
        <v>2276</v>
      </c>
      <c r="R666" s="3" t="s">
        <v>2276</v>
      </c>
      <c r="S666" s="3" t="s">
        <v>2276</v>
      </c>
      <c r="T666" s="3"/>
    </row>
    <row r="667" spans="1:20" ht="37.5" customHeight="1">
      <c r="A667" s="11" t="s">
        <v>3927</v>
      </c>
      <c r="B667" s="3" t="s">
        <v>2276</v>
      </c>
      <c r="C667" s="3" t="s">
        <v>12</v>
      </c>
      <c r="D667" s="3" t="s">
        <v>5005</v>
      </c>
      <c r="E667" s="4" t="s">
        <v>3854</v>
      </c>
      <c r="F667" s="4" t="s">
        <v>396</v>
      </c>
      <c r="G667" s="3" t="s">
        <v>2276</v>
      </c>
      <c r="H667" s="3" t="s">
        <v>2276</v>
      </c>
      <c r="I667" s="3" t="s">
        <v>2276</v>
      </c>
      <c r="J667" s="3" t="s">
        <v>2276</v>
      </c>
      <c r="K667" s="3" t="s">
        <v>2276</v>
      </c>
      <c r="L667" s="3" t="s">
        <v>2276</v>
      </c>
      <c r="M667" s="3" t="s">
        <v>2276</v>
      </c>
      <c r="N667" s="3" t="s">
        <v>2276</v>
      </c>
      <c r="O667" s="3" t="s">
        <v>2276</v>
      </c>
      <c r="P667" s="3" t="s">
        <v>2276</v>
      </c>
      <c r="Q667" s="3" t="s">
        <v>2276</v>
      </c>
      <c r="R667" s="3" t="s">
        <v>2276</v>
      </c>
      <c r="S667" s="3" t="s">
        <v>2276</v>
      </c>
      <c r="T667" s="3" t="s">
        <v>3954</v>
      </c>
    </row>
    <row r="668" spans="1:20" ht="37.5" customHeight="1">
      <c r="A668" s="11" t="s">
        <v>3928</v>
      </c>
      <c r="B668" s="3" t="s">
        <v>2276</v>
      </c>
      <c r="C668" s="3" t="s">
        <v>12</v>
      </c>
      <c r="D668" s="3" t="s">
        <v>5005</v>
      </c>
      <c r="E668" s="4" t="s">
        <v>3854</v>
      </c>
      <c r="F668" s="4" t="s">
        <v>396</v>
      </c>
      <c r="G668" s="3" t="s">
        <v>2276</v>
      </c>
      <c r="H668" s="3" t="s">
        <v>2276</v>
      </c>
      <c r="I668" s="3" t="s">
        <v>2276</v>
      </c>
      <c r="J668" s="3" t="s">
        <v>2276</v>
      </c>
      <c r="K668" s="3" t="s">
        <v>2276</v>
      </c>
      <c r="L668" s="3" t="s">
        <v>2276</v>
      </c>
      <c r="M668" s="3" t="s">
        <v>2276</v>
      </c>
      <c r="N668" s="3" t="s">
        <v>2276</v>
      </c>
      <c r="O668" s="3" t="s">
        <v>2276</v>
      </c>
      <c r="P668" s="3" t="s">
        <v>2276</v>
      </c>
      <c r="Q668" s="3" t="s">
        <v>2276</v>
      </c>
      <c r="R668" s="3" t="s">
        <v>2276</v>
      </c>
      <c r="S668" s="3" t="s">
        <v>2276</v>
      </c>
      <c r="T668" s="3" t="s">
        <v>3954</v>
      </c>
    </row>
    <row r="669" spans="1:20" ht="37.5" customHeight="1">
      <c r="A669" s="11" t="s">
        <v>3929</v>
      </c>
      <c r="B669" s="3" t="s">
        <v>2276</v>
      </c>
      <c r="C669" s="3" t="s">
        <v>12</v>
      </c>
      <c r="D669" s="3" t="s">
        <v>5005</v>
      </c>
      <c r="E669" s="4" t="s">
        <v>3854</v>
      </c>
      <c r="F669" s="4" t="s">
        <v>396</v>
      </c>
      <c r="G669" s="3" t="s">
        <v>2276</v>
      </c>
      <c r="H669" s="3" t="s">
        <v>2276</v>
      </c>
      <c r="I669" s="3" t="s">
        <v>2276</v>
      </c>
      <c r="J669" s="3" t="s">
        <v>2276</v>
      </c>
      <c r="K669" s="3" t="s">
        <v>2276</v>
      </c>
      <c r="L669" s="3" t="s">
        <v>2276</v>
      </c>
      <c r="M669" s="3" t="s">
        <v>2276</v>
      </c>
      <c r="N669" s="3" t="s">
        <v>2276</v>
      </c>
      <c r="O669" s="3" t="s">
        <v>2276</v>
      </c>
      <c r="P669" s="3" t="s">
        <v>2276</v>
      </c>
      <c r="Q669" s="3" t="s">
        <v>2276</v>
      </c>
      <c r="R669" s="3" t="s">
        <v>2276</v>
      </c>
      <c r="S669" s="3" t="s">
        <v>2276</v>
      </c>
      <c r="T669" s="3" t="s">
        <v>3954</v>
      </c>
    </row>
    <row r="670" spans="1:20" ht="37.5" customHeight="1">
      <c r="A670" s="11" t="s">
        <v>3930</v>
      </c>
      <c r="B670" s="3" t="s">
        <v>2276</v>
      </c>
      <c r="C670" s="3" t="s">
        <v>12</v>
      </c>
      <c r="D670" s="3" t="s">
        <v>5005</v>
      </c>
      <c r="E670" s="4" t="s">
        <v>3854</v>
      </c>
      <c r="F670" s="3" t="s">
        <v>2276</v>
      </c>
      <c r="G670" s="3" t="s">
        <v>2276</v>
      </c>
      <c r="H670" s="3" t="s">
        <v>2276</v>
      </c>
      <c r="I670" s="3" t="s">
        <v>2276</v>
      </c>
      <c r="J670" s="3" t="s">
        <v>2276</v>
      </c>
      <c r="K670" s="3" t="s">
        <v>2276</v>
      </c>
      <c r="L670" s="3" t="s">
        <v>2276</v>
      </c>
      <c r="M670" s="3" t="s">
        <v>2276</v>
      </c>
      <c r="N670" s="3" t="s">
        <v>2276</v>
      </c>
      <c r="O670" s="3" t="s">
        <v>2276</v>
      </c>
      <c r="P670" s="3" t="s">
        <v>2276</v>
      </c>
      <c r="Q670" s="3" t="s">
        <v>2276</v>
      </c>
      <c r="R670" s="3" t="s">
        <v>2276</v>
      </c>
      <c r="S670" s="3" t="s">
        <v>2276</v>
      </c>
      <c r="T670" s="3"/>
    </row>
    <row r="671" spans="1:20" ht="37.5" customHeight="1">
      <c r="A671" s="11" t="s">
        <v>3931</v>
      </c>
      <c r="B671" s="3" t="s">
        <v>2276</v>
      </c>
      <c r="C671" s="3" t="s">
        <v>12</v>
      </c>
      <c r="D671" s="3" t="s">
        <v>5005</v>
      </c>
      <c r="E671" s="4" t="s">
        <v>3854</v>
      </c>
      <c r="F671" s="3" t="s">
        <v>2276</v>
      </c>
      <c r="G671" s="3" t="s">
        <v>2276</v>
      </c>
      <c r="H671" s="3" t="s">
        <v>2276</v>
      </c>
      <c r="I671" s="3" t="s">
        <v>2276</v>
      </c>
      <c r="J671" s="3" t="s">
        <v>2276</v>
      </c>
      <c r="K671" s="3" t="s">
        <v>2276</v>
      </c>
      <c r="L671" s="3" t="s">
        <v>2276</v>
      </c>
      <c r="M671" s="3" t="s">
        <v>2276</v>
      </c>
      <c r="N671" s="3" t="s">
        <v>2276</v>
      </c>
      <c r="O671" s="3" t="s">
        <v>2276</v>
      </c>
      <c r="P671" s="3" t="s">
        <v>2276</v>
      </c>
      <c r="Q671" s="3" t="s">
        <v>2276</v>
      </c>
      <c r="R671" s="3" t="s">
        <v>2276</v>
      </c>
      <c r="S671" s="3" t="s">
        <v>2276</v>
      </c>
      <c r="T671" s="3"/>
    </row>
    <row r="672" spans="1:20" ht="37.5" customHeight="1">
      <c r="A672" s="11" t="s">
        <v>3932</v>
      </c>
      <c r="B672" s="3" t="s">
        <v>2276</v>
      </c>
      <c r="C672" s="3" t="s">
        <v>12</v>
      </c>
      <c r="D672" s="3" t="s">
        <v>5005</v>
      </c>
      <c r="E672" s="4" t="s">
        <v>3854</v>
      </c>
      <c r="F672" s="3" t="s">
        <v>2276</v>
      </c>
      <c r="G672" s="3" t="s">
        <v>2276</v>
      </c>
      <c r="H672" s="3" t="s">
        <v>2276</v>
      </c>
      <c r="I672" s="3" t="s">
        <v>2276</v>
      </c>
      <c r="J672" s="3" t="s">
        <v>2276</v>
      </c>
      <c r="K672" s="3" t="s">
        <v>534</v>
      </c>
      <c r="L672" s="3" t="s">
        <v>2276</v>
      </c>
      <c r="M672" s="3" t="s">
        <v>2276</v>
      </c>
      <c r="N672" s="3" t="s">
        <v>2276</v>
      </c>
      <c r="O672" s="3" t="s">
        <v>2276</v>
      </c>
      <c r="P672" s="3" t="s">
        <v>2276</v>
      </c>
      <c r="Q672" s="3" t="s">
        <v>2276</v>
      </c>
      <c r="R672" s="3" t="s">
        <v>2276</v>
      </c>
      <c r="S672" s="3" t="s">
        <v>2276</v>
      </c>
      <c r="T672" s="3"/>
    </row>
    <row r="673" spans="1:20" ht="39" customHeight="1">
      <c r="A673" s="11" t="s">
        <v>3966</v>
      </c>
      <c r="B673" s="3" t="s">
        <v>32</v>
      </c>
      <c r="C673" s="3" t="s">
        <v>12</v>
      </c>
      <c r="D673" s="3" t="s">
        <v>45</v>
      </c>
      <c r="E673" s="4" t="s">
        <v>3854</v>
      </c>
      <c r="F673" s="3" t="s">
        <v>116</v>
      </c>
      <c r="G673" s="3" t="s">
        <v>2276</v>
      </c>
      <c r="H673" s="3" t="s">
        <v>2276</v>
      </c>
      <c r="I673" s="3" t="s">
        <v>2276</v>
      </c>
      <c r="J673" s="3" t="s">
        <v>2276</v>
      </c>
      <c r="K673" s="3" t="s">
        <v>537</v>
      </c>
      <c r="L673" s="3" t="s">
        <v>2276</v>
      </c>
      <c r="M673" s="3" t="s">
        <v>2276</v>
      </c>
      <c r="N673" s="3" t="s">
        <v>2276</v>
      </c>
      <c r="O673" s="3" t="s">
        <v>2276</v>
      </c>
      <c r="P673" s="3" t="s">
        <v>2276</v>
      </c>
      <c r="Q673" s="3" t="s">
        <v>2276</v>
      </c>
      <c r="R673" s="3" t="s">
        <v>2276</v>
      </c>
      <c r="S673" s="3" t="s">
        <v>2276</v>
      </c>
      <c r="T673" s="3"/>
    </row>
    <row r="674" spans="1:20" ht="41" customHeight="1">
      <c r="A674" s="11" t="s">
        <v>3967</v>
      </c>
      <c r="B674" s="3" t="s">
        <v>69</v>
      </c>
      <c r="C674" s="3" t="s">
        <v>395</v>
      </c>
      <c r="D674" s="3" t="s">
        <v>5005</v>
      </c>
      <c r="E674" s="3" t="s">
        <v>45</v>
      </c>
      <c r="F674" s="3" t="s">
        <v>116</v>
      </c>
      <c r="G674" s="3" t="s">
        <v>2276</v>
      </c>
      <c r="H674" s="3" t="s">
        <v>2276</v>
      </c>
      <c r="I674" s="3" t="s">
        <v>2276</v>
      </c>
      <c r="J674" s="3" t="s">
        <v>2276</v>
      </c>
      <c r="K674" s="3" t="s">
        <v>534</v>
      </c>
      <c r="L674" s="3" t="s">
        <v>2276</v>
      </c>
      <c r="M674" s="3" t="s">
        <v>2276</v>
      </c>
      <c r="N674" s="3" t="s">
        <v>2276</v>
      </c>
      <c r="O674" s="3" t="s">
        <v>2276</v>
      </c>
      <c r="P674" s="3" t="s">
        <v>2276</v>
      </c>
      <c r="Q674" s="3" t="s">
        <v>2276</v>
      </c>
      <c r="R674" s="3" t="s">
        <v>2276</v>
      </c>
      <c r="S674" s="3" t="s">
        <v>2276</v>
      </c>
      <c r="T674" s="3" t="s">
        <v>3973</v>
      </c>
    </row>
    <row r="675" spans="1:20" ht="37.5" customHeight="1">
      <c r="A675" s="11" t="s">
        <v>3972</v>
      </c>
      <c r="B675" s="3" t="s">
        <v>69</v>
      </c>
      <c r="C675" s="3" t="s">
        <v>395</v>
      </c>
      <c r="D675" s="3" t="s">
        <v>5005</v>
      </c>
      <c r="E675" s="3" t="s">
        <v>45</v>
      </c>
      <c r="F675" s="3" t="s">
        <v>2276</v>
      </c>
      <c r="G675" s="3" t="s">
        <v>2276</v>
      </c>
      <c r="H675" s="3" t="s">
        <v>2276</v>
      </c>
      <c r="I675" s="3" t="s">
        <v>2276</v>
      </c>
      <c r="J675" s="3" t="s">
        <v>2276</v>
      </c>
      <c r="K675" s="3" t="s">
        <v>537</v>
      </c>
      <c r="L675" s="3" t="s">
        <v>2276</v>
      </c>
      <c r="M675" s="3" t="s">
        <v>2276</v>
      </c>
      <c r="N675" s="3" t="s">
        <v>2276</v>
      </c>
      <c r="O675" s="3" t="s">
        <v>2276</v>
      </c>
      <c r="P675" s="3" t="s">
        <v>2276</v>
      </c>
      <c r="Q675" s="3" t="s">
        <v>2276</v>
      </c>
      <c r="R675" s="3" t="s">
        <v>2276</v>
      </c>
      <c r="S675" s="3" t="s">
        <v>2276</v>
      </c>
      <c r="T675" s="3" t="s">
        <v>3974</v>
      </c>
    </row>
    <row r="676" spans="1:20" ht="33.5" customHeight="1">
      <c r="A676" s="11" t="s">
        <v>3989</v>
      </c>
      <c r="B676" s="3" t="s">
        <v>69</v>
      </c>
      <c r="C676" s="3" t="s">
        <v>395</v>
      </c>
      <c r="D676" s="3" t="s">
        <v>5005</v>
      </c>
      <c r="E676" s="4" t="s">
        <v>3854</v>
      </c>
      <c r="F676" s="3" t="s">
        <v>2276</v>
      </c>
      <c r="G676" s="3" t="s">
        <v>2276</v>
      </c>
      <c r="H676" s="3" t="s">
        <v>2276</v>
      </c>
      <c r="I676" s="3" t="s">
        <v>2276</v>
      </c>
      <c r="J676" s="3" t="s">
        <v>2276</v>
      </c>
      <c r="K676" s="3" t="s">
        <v>2276</v>
      </c>
      <c r="L676" s="3" t="s">
        <v>2276</v>
      </c>
      <c r="M676" s="3" t="s">
        <v>2276</v>
      </c>
      <c r="N676" s="3" t="s">
        <v>2276</v>
      </c>
      <c r="O676" s="3" t="s">
        <v>2276</v>
      </c>
      <c r="P676" s="3" t="s">
        <v>2276</v>
      </c>
      <c r="Q676" s="3" t="s">
        <v>2276</v>
      </c>
      <c r="R676" s="3" t="s">
        <v>2276</v>
      </c>
      <c r="S676" s="3" t="s">
        <v>2276</v>
      </c>
      <c r="T676" s="3"/>
    </row>
    <row r="677" spans="1:20" ht="33.5" customHeight="1">
      <c r="A677" s="11" t="s">
        <v>3990</v>
      </c>
      <c r="B677" s="3" t="s">
        <v>69</v>
      </c>
      <c r="C677" s="3" t="s">
        <v>395</v>
      </c>
      <c r="D677" s="3" t="s">
        <v>5005</v>
      </c>
      <c r="E677" s="4" t="s">
        <v>3854</v>
      </c>
      <c r="F677" s="3" t="s">
        <v>2276</v>
      </c>
      <c r="G677" s="3" t="s">
        <v>2276</v>
      </c>
      <c r="H677" s="3" t="s">
        <v>2276</v>
      </c>
      <c r="I677" s="3" t="s">
        <v>2276</v>
      </c>
      <c r="J677" s="3" t="s">
        <v>2276</v>
      </c>
      <c r="K677" s="3" t="s">
        <v>2276</v>
      </c>
      <c r="L677" s="3" t="s">
        <v>2276</v>
      </c>
      <c r="M677" s="3" t="s">
        <v>2276</v>
      </c>
      <c r="N677" s="3" t="s">
        <v>2276</v>
      </c>
      <c r="O677" s="3" t="s">
        <v>2276</v>
      </c>
      <c r="P677" s="3" t="s">
        <v>2276</v>
      </c>
      <c r="Q677" s="3" t="s">
        <v>2276</v>
      </c>
      <c r="R677" s="3" t="s">
        <v>2276</v>
      </c>
      <c r="S677" s="3" t="s">
        <v>2276</v>
      </c>
      <c r="T677" s="3"/>
    </row>
    <row r="678" spans="1:20" ht="33.5" customHeight="1">
      <c r="A678" s="11" t="s">
        <v>3995</v>
      </c>
      <c r="B678" s="3" t="s">
        <v>69</v>
      </c>
      <c r="C678" s="3" t="s">
        <v>395</v>
      </c>
      <c r="D678" s="3" t="s">
        <v>5005</v>
      </c>
      <c r="E678" s="4" t="s">
        <v>3854</v>
      </c>
      <c r="F678" s="3" t="s">
        <v>2276</v>
      </c>
      <c r="G678" s="3" t="s">
        <v>2276</v>
      </c>
      <c r="H678" s="3" t="s">
        <v>2276</v>
      </c>
      <c r="I678" s="3" t="s">
        <v>2276</v>
      </c>
      <c r="J678" s="3" t="s">
        <v>2276</v>
      </c>
      <c r="K678" s="3" t="s">
        <v>2276</v>
      </c>
      <c r="L678" s="3" t="s">
        <v>2276</v>
      </c>
      <c r="M678" s="3" t="s">
        <v>2276</v>
      </c>
      <c r="N678" s="3" t="s">
        <v>2276</v>
      </c>
      <c r="O678" s="3" t="s">
        <v>2276</v>
      </c>
      <c r="P678" s="3" t="s">
        <v>2276</v>
      </c>
      <c r="Q678" s="3" t="s">
        <v>2276</v>
      </c>
      <c r="R678" s="3" t="s">
        <v>2276</v>
      </c>
      <c r="S678" s="3" t="s">
        <v>2276</v>
      </c>
      <c r="T678" s="3"/>
    </row>
    <row r="679" spans="1:20" ht="37" customHeight="1">
      <c r="A679" s="11" t="s">
        <v>4015</v>
      </c>
      <c r="B679" s="3" t="s">
        <v>69</v>
      </c>
      <c r="C679" s="3" t="s">
        <v>395</v>
      </c>
      <c r="D679" s="3" t="s">
        <v>5005</v>
      </c>
      <c r="E679" s="3" t="s">
        <v>45</v>
      </c>
      <c r="F679" s="3" t="s">
        <v>116</v>
      </c>
      <c r="G679" s="4" t="s">
        <v>397</v>
      </c>
      <c r="H679" s="3" t="s">
        <v>2276</v>
      </c>
      <c r="I679" s="3" t="s">
        <v>2276</v>
      </c>
      <c r="J679" s="3" t="s">
        <v>2276</v>
      </c>
      <c r="K679" s="3" t="s">
        <v>534</v>
      </c>
      <c r="L679" s="3" t="s">
        <v>2276</v>
      </c>
      <c r="M679" s="3" t="s">
        <v>2276</v>
      </c>
      <c r="N679" s="3" t="s">
        <v>2276</v>
      </c>
      <c r="O679" s="3" t="s">
        <v>2276</v>
      </c>
      <c r="P679" s="3" t="s">
        <v>2276</v>
      </c>
      <c r="Q679" s="3" t="s">
        <v>2276</v>
      </c>
      <c r="R679" s="3" t="s">
        <v>2276</v>
      </c>
      <c r="S679" s="3" t="s">
        <v>2276</v>
      </c>
      <c r="T679" s="4" t="s">
        <v>4019</v>
      </c>
    </row>
    <row r="680" spans="1:20" ht="35.5" customHeight="1">
      <c r="A680" s="11" t="s">
        <v>4028</v>
      </c>
      <c r="B680" s="3" t="s">
        <v>69</v>
      </c>
      <c r="C680" s="3" t="s">
        <v>395</v>
      </c>
      <c r="D680" s="3" t="s">
        <v>5005</v>
      </c>
      <c r="E680" s="3" t="s">
        <v>2276</v>
      </c>
      <c r="F680" s="3" t="s">
        <v>2276</v>
      </c>
      <c r="G680" s="3" t="s">
        <v>2276</v>
      </c>
      <c r="H680" s="3" t="s">
        <v>2276</v>
      </c>
      <c r="I680" s="3" t="s">
        <v>2276</v>
      </c>
      <c r="J680" s="3" t="s">
        <v>2276</v>
      </c>
      <c r="K680" s="3" t="s">
        <v>2276</v>
      </c>
      <c r="L680" s="3" t="s">
        <v>2276</v>
      </c>
      <c r="M680" s="3" t="s">
        <v>2276</v>
      </c>
      <c r="N680" s="3" t="s">
        <v>2276</v>
      </c>
      <c r="O680" s="3" t="s">
        <v>2276</v>
      </c>
      <c r="P680" s="3" t="s">
        <v>2276</v>
      </c>
      <c r="Q680" s="3" t="s">
        <v>2276</v>
      </c>
      <c r="R680" s="3" t="s">
        <v>2276</v>
      </c>
      <c r="S680" s="3" t="s">
        <v>2276</v>
      </c>
      <c r="T680" s="3"/>
    </row>
    <row r="681" spans="1:20" ht="35.5" customHeight="1">
      <c r="A681" s="11" t="s">
        <v>4029</v>
      </c>
      <c r="B681" s="3" t="s">
        <v>69</v>
      </c>
      <c r="C681" s="3" t="s">
        <v>395</v>
      </c>
      <c r="D681" s="3" t="s">
        <v>5005</v>
      </c>
      <c r="E681" s="3" t="s">
        <v>2276</v>
      </c>
      <c r="F681" s="3" t="s">
        <v>2276</v>
      </c>
      <c r="G681" s="3" t="s">
        <v>2276</v>
      </c>
      <c r="H681" s="3" t="s">
        <v>2276</v>
      </c>
      <c r="I681" s="3" t="s">
        <v>2276</v>
      </c>
      <c r="J681" s="3" t="s">
        <v>2276</v>
      </c>
      <c r="K681" s="3" t="s">
        <v>2276</v>
      </c>
      <c r="L681" s="3" t="s">
        <v>2276</v>
      </c>
      <c r="M681" s="3" t="s">
        <v>2276</v>
      </c>
      <c r="N681" s="3" t="s">
        <v>2276</v>
      </c>
      <c r="O681" s="3" t="s">
        <v>2276</v>
      </c>
      <c r="P681" s="3" t="s">
        <v>2276</v>
      </c>
      <c r="Q681" s="3" t="s">
        <v>2276</v>
      </c>
      <c r="R681" s="3" t="s">
        <v>2276</v>
      </c>
      <c r="S681" s="3" t="s">
        <v>2276</v>
      </c>
      <c r="T681" s="3"/>
    </row>
    <row r="682" spans="1:20" ht="35.5" customHeight="1">
      <c r="A682" s="11" t="s">
        <v>4030</v>
      </c>
      <c r="B682" s="3" t="s">
        <v>69</v>
      </c>
      <c r="C682" s="3" t="s">
        <v>395</v>
      </c>
      <c r="D682" s="3" t="s">
        <v>5005</v>
      </c>
      <c r="E682" s="3" t="s">
        <v>2276</v>
      </c>
      <c r="F682" s="3" t="s">
        <v>2276</v>
      </c>
      <c r="G682" s="3" t="s">
        <v>2276</v>
      </c>
      <c r="H682" s="3" t="s">
        <v>2276</v>
      </c>
      <c r="I682" s="3" t="s">
        <v>2276</v>
      </c>
      <c r="J682" s="3" t="s">
        <v>2276</v>
      </c>
      <c r="K682" s="3" t="s">
        <v>2276</v>
      </c>
      <c r="L682" s="3" t="s">
        <v>2276</v>
      </c>
      <c r="M682" s="3" t="s">
        <v>2276</v>
      </c>
      <c r="N682" s="3" t="s">
        <v>2276</v>
      </c>
      <c r="O682" s="3" t="s">
        <v>2276</v>
      </c>
      <c r="P682" s="3" t="s">
        <v>2276</v>
      </c>
      <c r="Q682" s="3" t="s">
        <v>2276</v>
      </c>
      <c r="R682" s="3" t="s">
        <v>2276</v>
      </c>
      <c r="S682" s="3" t="s">
        <v>2276</v>
      </c>
      <c r="T682" s="3"/>
    </row>
    <row r="683" spans="1:20" ht="35.5" customHeight="1">
      <c r="A683" s="11" t="s">
        <v>4031</v>
      </c>
      <c r="B683" s="3" t="s">
        <v>69</v>
      </c>
      <c r="C683" s="3" t="s">
        <v>395</v>
      </c>
      <c r="D683" s="3" t="s">
        <v>5005</v>
      </c>
      <c r="E683" s="3" t="s">
        <v>2276</v>
      </c>
      <c r="F683" s="3" t="s">
        <v>2276</v>
      </c>
      <c r="G683" s="3" t="s">
        <v>2276</v>
      </c>
      <c r="H683" s="3" t="s">
        <v>2276</v>
      </c>
      <c r="I683" s="3" t="s">
        <v>2276</v>
      </c>
      <c r="J683" s="3" t="s">
        <v>2276</v>
      </c>
      <c r="K683" s="3" t="s">
        <v>2276</v>
      </c>
      <c r="L683" s="3" t="s">
        <v>2276</v>
      </c>
      <c r="M683" s="3" t="s">
        <v>2276</v>
      </c>
      <c r="N683" s="3" t="s">
        <v>2276</v>
      </c>
      <c r="O683" s="3" t="s">
        <v>2276</v>
      </c>
      <c r="P683" s="3" t="s">
        <v>2276</v>
      </c>
      <c r="Q683" s="3" t="s">
        <v>2276</v>
      </c>
      <c r="R683" s="3" t="s">
        <v>2276</v>
      </c>
      <c r="S683" s="3" t="s">
        <v>2276</v>
      </c>
      <c r="T683" s="3"/>
    </row>
    <row r="684" spans="1:20" ht="30.5" customHeight="1">
      <c r="A684" s="11" t="s">
        <v>4048</v>
      </c>
      <c r="B684" s="3" t="s">
        <v>32</v>
      </c>
      <c r="C684" s="3" t="s">
        <v>2646</v>
      </c>
      <c r="D684" s="3" t="s">
        <v>45</v>
      </c>
      <c r="E684" s="3" t="s">
        <v>84</v>
      </c>
      <c r="F684" s="4" t="s">
        <v>3855</v>
      </c>
      <c r="G684" s="3" t="s">
        <v>2653</v>
      </c>
      <c r="H684" s="21">
        <v>1.4</v>
      </c>
      <c r="I684" s="3" t="s">
        <v>2276</v>
      </c>
      <c r="J684" s="3" t="s">
        <v>2276</v>
      </c>
      <c r="K684" s="3" t="s">
        <v>2276</v>
      </c>
      <c r="L684" s="3" t="s">
        <v>2276</v>
      </c>
      <c r="M684" s="3" t="s">
        <v>2276</v>
      </c>
      <c r="N684" s="3" t="s">
        <v>2276</v>
      </c>
      <c r="O684" s="3" t="s">
        <v>2276</v>
      </c>
      <c r="P684" s="3" t="s">
        <v>2276</v>
      </c>
      <c r="Q684" s="3" t="s">
        <v>2276</v>
      </c>
      <c r="R684" s="3" t="s">
        <v>2276</v>
      </c>
      <c r="S684" s="3" t="s">
        <v>2276</v>
      </c>
      <c r="T684" s="3" t="s">
        <v>4083</v>
      </c>
    </row>
    <row r="685" spans="1:20" ht="30.5" customHeight="1">
      <c r="A685" s="11" t="s">
        <v>4059</v>
      </c>
      <c r="B685" s="3" t="s">
        <v>32</v>
      </c>
      <c r="C685" s="3" t="s">
        <v>2646</v>
      </c>
      <c r="D685" s="3" t="s">
        <v>45</v>
      </c>
      <c r="E685" s="3" t="s">
        <v>84</v>
      </c>
      <c r="F685" s="4" t="s">
        <v>3855</v>
      </c>
      <c r="G685" s="3" t="s">
        <v>2653</v>
      </c>
      <c r="H685" s="21">
        <v>1.4</v>
      </c>
      <c r="I685" s="3" t="s">
        <v>2276</v>
      </c>
      <c r="J685" s="3" t="s">
        <v>2276</v>
      </c>
      <c r="K685" s="3" t="s">
        <v>2276</v>
      </c>
      <c r="L685" s="3" t="s">
        <v>2276</v>
      </c>
      <c r="M685" s="3" t="s">
        <v>2276</v>
      </c>
      <c r="N685" s="3" t="s">
        <v>2276</v>
      </c>
      <c r="O685" s="3" t="s">
        <v>2276</v>
      </c>
      <c r="P685" s="3" t="s">
        <v>2276</v>
      </c>
      <c r="Q685" s="3" t="s">
        <v>2276</v>
      </c>
      <c r="R685" s="3" t="s">
        <v>2276</v>
      </c>
      <c r="S685" s="3" t="s">
        <v>2276</v>
      </c>
      <c r="T685" s="3" t="s">
        <v>4083</v>
      </c>
    </row>
    <row r="686" spans="1:20" ht="30.5" customHeight="1">
      <c r="A686" s="11" t="s">
        <v>4060</v>
      </c>
      <c r="B686" s="3" t="s">
        <v>32</v>
      </c>
      <c r="C686" s="3" t="s">
        <v>2646</v>
      </c>
      <c r="D686" s="3" t="s">
        <v>45</v>
      </c>
      <c r="E686" s="3" t="s">
        <v>84</v>
      </c>
      <c r="F686" s="4" t="s">
        <v>3855</v>
      </c>
      <c r="G686" s="3" t="s">
        <v>2653</v>
      </c>
      <c r="H686" s="21">
        <v>1.4</v>
      </c>
      <c r="I686" s="3" t="s">
        <v>2276</v>
      </c>
      <c r="J686" s="3" t="s">
        <v>2276</v>
      </c>
      <c r="K686" s="3" t="s">
        <v>2276</v>
      </c>
      <c r="L686" s="3" t="s">
        <v>2276</v>
      </c>
      <c r="M686" s="3" t="s">
        <v>2276</v>
      </c>
      <c r="N686" s="3" t="s">
        <v>2276</v>
      </c>
      <c r="O686" s="3" t="s">
        <v>2276</v>
      </c>
      <c r="P686" s="3" t="s">
        <v>2276</v>
      </c>
      <c r="Q686" s="3" t="s">
        <v>2276</v>
      </c>
      <c r="R686" s="3" t="s">
        <v>2276</v>
      </c>
      <c r="S686" s="3" t="s">
        <v>2276</v>
      </c>
      <c r="T686" s="3" t="s">
        <v>4083</v>
      </c>
    </row>
    <row r="687" spans="1:20" ht="30.5" customHeight="1">
      <c r="A687" s="11" t="s">
        <v>4061</v>
      </c>
      <c r="B687" s="3" t="s">
        <v>32</v>
      </c>
      <c r="C687" s="3" t="s">
        <v>2646</v>
      </c>
      <c r="D687" s="3" t="s">
        <v>45</v>
      </c>
      <c r="E687" s="3" t="s">
        <v>84</v>
      </c>
      <c r="F687" s="4" t="s">
        <v>3855</v>
      </c>
      <c r="G687" s="3" t="s">
        <v>2653</v>
      </c>
      <c r="H687" s="21">
        <v>1.4</v>
      </c>
      <c r="I687" s="3" t="s">
        <v>2276</v>
      </c>
      <c r="J687" s="3" t="s">
        <v>2276</v>
      </c>
      <c r="K687" s="3" t="s">
        <v>2276</v>
      </c>
      <c r="L687" s="3" t="s">
        <v>2276</v>
      </c>
      <c r="M687" s="3" t="s">
        <v>2276</v>
      </c>
      <c r="N687" s="3" t="s">
        <v>2276</v>
      </c>
      <c r="O687" s="3" t="s">
        <v>2276</v>
      </c>
      <c r="P687" s="3" t="s">
        <v>2276</v>
      </c>
      <c r="Q687" s="3" t="s">
        <v>2276</v>
      </c>
      <c r="R687" s="3" t="s">
        <v>2276</v>
      </c>
      <c r="S687" s="3" t="s">
        <v>2276</v>
      </c>
      <c r="T687" s="3" t="s">
        <v>4083</v>
      </c>
    </row>
    <row r="688" spans="1:20" ht="30.5" customHeight="1">
      <c r="A688" s="11" t="s">
        <v>4062</v>
      </c>
      <c r="B688" s="3" t="s">
        <v>32</v>
      </c>
      <c r="C688" s="3" t="s">
        <v>2646</v>
      </c>
      <c r="D688" s="3" t="s">
        <v>45</v>
      </c>
      <c r="E688" s="3" t="s">
        <v>84</v>
      </c>
      <c r="F688" s="4" t="s">
        <v>3855</v>
      </c>
      <c r="G688" s="3" t="s">
        <v>2653</v>
      </c>
      <c r="H688" s="21">
        <v>1.4</v>
      </c>
      <c r="I688" s="3" t="s">
        <v>2276</v>
      </c>
      <c r="J688" s="3" t="s">
        <v>2276</v>
      </c>
      <c r="K688" s="3" t="s">
        <v>2276</v>
      </c>
      <c r="L688" s="3" t="s">
        <v>2276</v>
      </c>
      <c r="M688" s="3" t="s">
        <v>2276</v>
      </c>
      <c r="N688" s="3" t="s">
        <v>2276</v>
      </c>
      <c r="O688" s="3" t="s">
        <v>2276</v>
      </c>
      <c r="P688" s="3" t="s">
        <v>2276</v>
      </c>
      <c r="Q688" s="3" t="s">
        <v>2276</v>
      </c>
      <c r="R688" s="3" t="s">
        <v>2276</v>
      </c>
      <c r="S688" s="3" t="s">
        <v>2276</v>
      </c>
      <c r="T688" s="3" t="s">
        <v>4083</v>
      </c>
    </row>
    <row r="689" spans="1:20" ht="30.5" customHeight="1">
      <c r="A689" s="11" t="s">
        <v>4063</v>
      </c>
      <c r="B689" s="3" t="s">
        <v>32</v>
      </c>
      <c r="C689" s="3" t="s">
        <v>2646</v>
      </c>
      <c r="D689" s="3" t="s">
        <v>45</v>
      </c>
      <c r="E689" s="3" t="s">
        <v>84</v>
      </c>
      <c r="F689" s="4" t="s">
        <v>3855</v>
      </c>
      <c r="G689" s="3" t="s">
        <v>2653</v>
      </c>
      <c r="H689" s="21">
        <v>1.4</v>
      </c>
      <c r="I689" s="3" t="s">
        <v>2276</v>
      </c>
      <c r="J689" s="3" t="s">
        <v>2276</v>
      </c>
      <c r="K689" s="3" t="s">
        <v>2276</v>
      </c>
      <c r="L689" s="3" t="s">
        <v>2276</v>
      </c>
      <c r="M689" s="3" t="s">
        <v>2276</v>
      </c>
      <c r="N689" s="3" t="s">
        <v>2276</v>
      </c>
      <c r="O689" s="3" t="s">
        <v>2276</v>
      </c>
      <c r="P689" s="3" t="s">
        <v>2276</v>
      </c>
      <c r="Q689" s="3" t="s">
        <v>2276</v>
      </c>
      <c r="R689" s="3" t="s">
        <v>2276</v>
      </c>
      <c r="S689" s="3" t="s">
        <v>2276</v>
      </c>
      <c r="T689" s="3" t="s">
        <v>4083</v>
      </c>
    </row>
    <row r="690" spans="1:20" ht="30.5" customHeight="1">
      <c r="A690" s="11" t="s">
        <v>4064</v>
      </c>
      <c r="B690" s="3" t="s">
        <v>32</v>
      </c>
      <c r="C690" s="3" t="s">
        <v>2646</v>
      </c>
      <c r="D690" s="3" t="s">
        <v>45</v>
      </c>
      <c r="E690" s="3" t="s">
        <v>84</v>
      </c>
      <c r="F690" s="4" t="s">
        <v>3855</v>
      </c>
      <c r="G690" s="3" t="s">
        <v>2653</v>
      </c>
      <c r="H690" s="21">
        <v>1.4</v>
      </c>
      <c r="I690" s="3" t="s">
        <v>2276</v>
      </c>
      <c r="J690" s="3" t="s">
        <v>2276</v>
      </c>
      <c r="K690" s="3" t="s">
        <v>2276</v>
      </c>
      <c r="L690" s="3" t="s">
        <v>2276</v>
      </c>
      <c r="M690" s="3" t="s">
        <v>2276</v>
      </c>
      <c r="N690" s="3" t="s">
        <v>2276</v>
      </c>
      <c r="O690" s="3" t="s">
        <v>2276</v>
      </c>
      <c r="P690" s="3" t="s">
        <v>2276</v>
      </c>
      <c r="Q690" s="3" t="s">
        <v>2276</v>
      </c>
      <c r="R690" s="3" t="s">
        <v>2276</v>
      </c>
      <c r="S690" s="3" t="s">
        <v>2276</v>
      </c>
      <c r="T690" s="3" t="s">
        <v>4083</v>
      </c>
    </row>
    <row r="691" spans="1:20" ht="31" customHeight="1">
      <c r="A691" s="11" t="s">
        <v>4086</v>
      </c>
      <c r="B691" s="3" t="s">
        <v>2276</v>
      </c>
      <c r="C691" s="3" t="s">
        <v>12</v>
      </c>
      <c r="D691" s="3" t="s">
        <v>5005</v>
      </c>
      <c r="E691" s="3" t="s">
        <v>45</v>
      </c>
      <c r="F691" s="3" t="s">
        <v>2276</v>
      </c>
      <c r="G691" s="3" t="s">
        <v>2276</v>
      </c>
      <c r="H691" s="3" t="s">
        <v>2276</v>
      </c>
      <c r="I691" s="3" t="s">
        <v>2276</v>
      </c>
      <c r="J691" s="3" t="s">
        <v>2276</v>
      </c>
      <c r="K691" s="3" t="s">
        <v>2276</v>
      </c>
      <c r="L691" s="3" t="s">
        <v>2276</v>
      </c>
      <c r="M691" s="3" t="s">
        <v>2276</v>
      </c>
      <c r="N691" s="3" t="s">
        <v>2276</v>
      </c>
      <c r="O691" s="3" t="s">
        <v>2276</v>
      </c>
      <c r="P691" s="3" t="s">
        <v>2276</v>
      </c>
      <c r="Q691" s="3" t="s">
        <v>2276</v>
      </c>
      <c r="R691" s="3" t="s">
        <v>2276</v>
      </c>
      <c r="S691" s="3" t="s">
        <v>2276</v>
      </c>
      <c r="T691" s="3" t="s">
        <v>4089</v>
      </c>
    </row>
    <row r="692" spans="1:20" ht="29.5" customHeight="1">
      <c r="A692" s="11" t="s">
        <v>4108</v>
      </c>
      <c r="B692" s="3" t="s">
        <v>2276</v>
      </c>
      <c r="C692" s="3" t="s">
        <v>12</v>
      </c>
      <c r="D692" s="3" t="s">
        <v>5005</v>
      </c>
      <c r="E692" s="3" t="s">
        <v>45</v>
      </c>
      <c r="F692" s="3" t="s">
        <v>2276</v>
      </c>
      <c r="G692" s="3" t="s">
        <v>2276</v>
      </c>
      <c r="H692" s="3" t="s">
        <v>2276</v>
      </c>
      <c r="I692" s="3" t="s">
        <v>2276</v>
      </c>
      <c r="J692" s="3" t="s">
        <v>2276</v>
      </c>
      <c r="K692" s="3" t="s">
        <v>2276</v>
      </c>
      <c r="L692" s="3" t="s">
        <v>2276</v>
      </c>
      <c r="M692" s="3" t="s">
        <v>2276</v>
      </c>
      <c r="N692" s="3" t="s">
        <v>2276</v>
      </c>
      <c r="O692" s="3" t="s">
        <v>2276</v>
      </c>
      <c r="P692" s="3" t="s">
        <v>2276</v>
      </c>
      <c r="Q692" s="3" t="s">
        <v>2276</v>
      </c>
      <c r="R692" s="3" t="s">
        <v>2276</v>
      </c>
      <c r="S692" s="3" t="s">
        <v>2276</v>
      </c>
      <c r="T692" s="3"/>
    </row>
    <row r="693" spans="1:20" ht="29.5" customHeight="1">
      <c r="A693" s="11" t="s">
        <v>4109</v>
      </c>
      <c r="B693" s="3" t="s">
        <v>2276</v>
      </c>
      <c r="C693" s="3" t="s">
        <v>12</v>
      </c>
      <c r="D693" s="3" t="s">
        <v>5005</v>
      </c>
      <c r="E693" s="3" t="s">
        <v>45</v>
      </c>
      <c r="F693" s="3" t="s">
        <v>2276</v>
      </c>
      <c r="G693" s="3" t="s">
        <v>2276</v>
      </c>
      <c r="H693" s="3" t="s">
        <v>2276</v>
      </c>
      <c r="I693" s="3" t="s">
        <v>2276</v>
      </c>
      <c r="J693" s="3" t="s">
        <v>2276</v>
      </c>
      <c r="K693" s="3" t="s">
        <v>2276</v>
      </c>
      <c r="L693" s="3" t="s">
        <v>2276</v>
      </c>
      <c r="M693" s="3" t="s">
        <v>2276</v>
      </c>
      <c r="N693" s="3" t="s">
        <v>2276</v>
      </c>
      <c r="O693" s="3" t="s">
        <v>2276</v>
      </c>
      <c r="P693" s="3" t="s">
        <v>2276</v>
      </c>
      <c r="Q693" s="3" t="s">
        <v>2276</v>
      </c>
      <c r="R693" s="3" t="s">
        <v>2276</v>
      </c>
      <c r="S693" s="3" t="s">
        <v>2276</v>
      </c>
      <c r="T693" s="3" t="s">
        <v>4123</v>
      </c>
    </row>
    <row r="694" spans="1:20" ht="36" customHeight="1">
      <c r="A694" s="11" t="s">
        <v>4129</v>
      </c>
      <c r="B694" s="3" t="s">
        <v>32</v>
      </c>
      <c r="C694" s="3" t="s">
        <v>12</v>
      </c>
      <c r="D694" s="3" t="s">
        <v>45</v>
      </c>
      <c r="E694" s="3" t="s">
        <v>5005</v>
      </c>
      <c r="F694" s="3" t="s">
        <v>2649</v>
      </c>
      <c r="G694" s="3" t="s">
        <v>137</v>
      </c>
      <c r="H694" s="3" t="s">
        <v>2276</v>
      </c>
      <c r="I694" s="3">
        <v>692</v>
      </c>
      <c r="J694" s="3" t="s">
        <v>2276</v>
      </c>
      <c r="K694" s="3" t="s">
        <v>2276</v>
      </c>
      <c r="L694" s="3" t="s">
        <v>2276</v>
      </c>
      <c r="M694" s="3" t="s">
        <v>2276</v>
      </c>
      <c r="N694" s="3" t="s">
        <v>2276</v>
      </c>
      <c r="O694" s="3" t="s">
        <v>2276</v>
      </c>
      <c r="P694" s="3" t="s">
        <v>2276</v>
      </c>
      <c r="Q694" s="3" t="s">
        <v>2276</v>
      </c>
      <c r="R694" s="3" t="s">
        <v>2276</v>
      </c>
      <c r="S694" s="3" t="s">
        <v>2276</v>
      </c>
      <c r="T694" s="3"/>
    </row>
    <row r="695" spans="1:20" ht="35.5" customHeight="1">
      <c r="A695" s="11" t="s">
        <v>4138</v>
      </c>
      <c r="B695" s="3" t="s">
        <v>32</v>
      </c>
      <c r="C695" s="3" t="s">
        <v>12</v>
      </c>
      <c r="D695" s="3" t="s">
        <v>5005</v>
      </c>
      <c r="E695" s="3" t="s">
        <v>45</v>
      </c>
      <c r="F695" s="3" t="s">
        <v>137</v>
      </c>
      <c r="G695" s="3" t="s">
        <v>116</v>
      </c>
      <c r="H695" s="3" t="s">
        <v>2276</v>
      </c>
      <c r="I695" s="3" t="s">
        <v>2276</v>
      </c>
      <c r="J695" s="3" t="s">
        <v>2276</v>
      </c>
      <c r="K695" s="3" t="s">
        <v>534</v>
      </c>
      <c r="L695" s="3" t="s">
        <v>2276</v>
      </c>
      <c r="M695" s="21">
        <f>1312/('Record info'!K695*100)</f>
        <v>1.0183805265772479E-2</v>
      </c>
      <c r="N695" s="3" t="s">
        <v>2276</v>
      </c>
      <c r="O695" s="3" t="s">
        <v>2276</v>
      </c>
      <c r="P695" s="3" t="s">
        <v>2276</v>
      </c>
      <c r="Q695" s="3" t="s">
        <v>2276</v>
      </c>
      <c r="R695" s="3" t="s">
        <v>2276</v>
      </c>
      <c r="S695" s="3" t="s">
        <v>2276</v>
      </c>
      <c r="T695" s="3" t="s">
        <v>4142</v>
      </c>
    </row>
    <row r="696" spans="1:20" ht="42" customHeight="1">
      <c r="A696" s="11" t="s">
        <v>4146</v>
      </c>
      <c r="B696" s="3" t="s">
        <v>2276</v>
      </c>
      <c r="C696" s="3" t="s">
        <v>12</v>
      </c>
      <c r="D696" s="4" t="s">
        <v>3854</v>
      </c>
      <c r="E696" s="4" t="s">
        <v>863</v>
      </c>
      <c r="F696" s="3" t="s">
        <v>137</v>
      </c>
      <c r="G696" s="3" t="s">
        <v>2276</v>
      </c>
      <c r="H696" s="3" t="s">
        <v>2276</v>
      </c>
      <c r="I696" s="3" t="s">
        <v>2276</v>
      </c>
      <c r="J696" s="3" t="s">
        <v>2276</v>
      </c>
      <c r="K696" s="3" t="s">
        <v>534</v>
      </c>
      <c r="L696" s="3" t="s">
        <v>2276</v>
      </c>
      <c r="M696" s="3" t="s">
        <v>2276</v>
      </c>
      <c r="N696" s="3" t="s">
        <v>2276</v>
      </c>
      <c r="O696" s="3" t="s">
        <v>2276</v>
      </c>
      <c r="P696" s="3" t="s">
        <v>2276</v>
      </c>
      <c r="Q696" s="3" t="s">
        <v>2276</v>
      </c>
      <c r="R696" s="3" t="s">
        <v>2276</v>
      </c>
      <c r="S696" s="3" t="s">
        <v>2276</v>
      </c>
      <c r="T696" s="3" t="s">
        <v>4153</v>
      </c>
    </row>
    <row r="697" spans="1:20" ht="33" customHeight="1">
      <c r="A697" s="11" t="s">
        <v>4147</v>
      </c>
      <c r="B697" s="3" t="s">
        <v>2276</v>
      </c>
      <c r="C697" s="3" t="s">
        <v>12</v>
      </c>
      <c r="D697" s="3" t="s">
        <v>5005</v>
      </c>
      <c r="E697" s="3" t="s">
        <v>45</v>
      </c>
      <c r="F697" s="3" t="s">
        <v>137</v>
      </c>
      <c r="G697" s="3" t="s">
        <v>2652</v>
      </c>
      <c r="H697" s="21">
        <f>150000/'Record info'!K697/100</f>
        <v>0.61804697156983934</v>
      </c>
      <c r="I697" s="3" t="s">
        <v>2276</v>
      </c>
      <c r="J697" s="3" t="s">
        <v>2276</v>
      </c>
      <c r="K697" s="3" t="s">
        <v>2276</v>
      </c>
      <c r="L697" s="3" t="s">
        <v>2276</v>
      </c>
      <c r="M697" s="3" t="s">
        <v>2276</v>
      </c>
      <c r="N697" s="3" t="s">
        <v>2276</v>
      </c>
      <c r="O697" s="3" t="s">
        <v>2276</v>
      </c>
      <c r="P697" s="3" t="s">
        <v>2276</v>
      </c>
      <c r="Q697" s="3" t="s">
        <v>2276</v>
      </c>
      <c r="R697" s="3" t="s">
        <v>2276</v>
      </c>
      <c r="S697" s="3" t="s">
        <v>2276</v>
      </c>
      <c r="T697" s="3"/>
    </row>
    <row r="698" spans="1:20" ht="37.5" customHeight="1">
      <c r="A698" s="11" t="s">
        <v>4197</v>
      </c>
      <c r="B698" s="3" t="s">
        <v>2276</v>
      </c>
      <c r="C698" s="3" t="s">
        <v>12</v>
      </c>
      <c r="D698" s="3" t="s">
        <v>45</v>
      </c>
      <c r="E698" s="3" t="s">
        <v>2647</v>
      </c>
      <c r="F698" s="3" t="s">
        <v>2276</v>
      </c>
      <c r="G698" s="3" t="s">
        <v>2276</v>
      </c>
      <c r="H698" s="21">
        <v>0.7</v>
      </c>
      <c r="I698" s="3" t="s">
        <v>2276</v>
      </c>
      <c r="J698" s="3" t="s">
        <v>2276</v>
      </c>
      <c r="K698" s="3" t="s">
        <v>2276</v>
      </c>
      <c r="L698" s="3" t="s">
        <v>2276</v>
      </c>
      <c r="M698" s="3" t="s">
        <v>2276</v>
      </c>
      <c r="N698" s="3" t="s">
        <v>2276</v>
      </c>
      <c r="O698" s="21">
        <v>61.383000000000003</v>
      </c>
      <c r="P698" s="21">
        <f>100*(2017+395+24)/191976</f>
        <v>1.2689086135766972</v>
      </c>
      <c r="Q698" s="3" t="s">
        <v>2276</v>
      </c>
      <c r="R698" s="21">
        <f>100-O698-P698</f>
        <v>37.348091386423299</v>
      </c>
      <c r="S698" s="3" t="s">
        <v>2276</v>
      </c>
      <c r="T698" s="4" t="s">
        <v>4208</v>
      </c>
    </row>
    <row r="699" spans="1:20" ht="33" customHeight="1">
      <c r="A699" s="11" t="s">
        <v>4210</v>
      </c>
      <c r="B699" s="3" t="s">
        <v>2276</v>
      </c>
      <c r="C699" s="3" t="s">
        <v>12</v>
      </c>
      <c r="D699" s="3" t="s">
        <v>45</v>
      </c>
      <c r="E699" s="3" t="s">
        <v>5005</v>
      </c>
      <c r="F699" s="3" t="s">
        <v>137</v>
      </c>
      <c r="G699" s="3" t="s">
        <v>2276</v>
      </c>
      <c r="H699" s="3" t="s">
        <v>2276</v>
      </c>
      <c r="I699" s="3" t="s">
        <v>2276</v>
      </c>
      <c r="J699" s="3" t="s">
        <v>2276</v>
      </c>
      <c r="K699" s="3" t="s">
        <v>2276</v>
      </c>
      <c r="L699" s="3" t="s">
        <v>2276</v>
      </c>
      <c r="M699" s="3" t="s">
        <v>2276</v>
      </c>
      <c r="N699" s="3" t="s">
        <v>2276</v>
      </c>
      <c r="O699" s="3" t="s">
        <v>2276</v>
      </c>
      <c r="P699" s="3" t="s">
        <v>2276</v>
      </c>
      <c r="Q699" s="3" t="s">
        <v>2276</v>
      </c>
      <c r="R699" s="3" t="s">
        <v>2276</v>
      </c>
      <c r="S699" s="3" t="s">
        <v>2276</v>
      </c>
      <c r="T699" s="3" t="s">
        <v>4213</v>
      </c>
    </row>
    <row r="700" spans="1:20" ht="38.5" customHeight="1">
      <c r="A700" s="11" t="s">
        <v>4220</v>
      </c>
      <c r="B700" s="3" t="s">
        <v>1197</v>
      </c>
      <c r="C700" s="3" t="s">
        <v>2646</v>
      </c>
      <c r="D700" s="3" t="s">
        <v>137</v>
      </c>
      <c r="E700" s="3" t="s">
        <v>2652</v>
      </c>
      <c r="F700" s="3" t="s">
        <v>2276</v>
      </c>
      <c r="G700" s="3" t="s">
        <v>2276</v>
      </c>
      <c r="H700" s="3" t="s">
        <v>2276</v>
      </c>
      <c r="I700" s="3" t="s">
        <v>2276</v>
      </c>
      <c r="J700" s="3" t="s">
        <v>2276</v>
      </c>
      <c r="K700" s="3" t="s">
        <v>2276</v>
      </c>
      <c r="L700" s="3" t="s">
        <v>2276</v>
      </c>
      <c r="M700" s="3" t="s">
        <v>2276</v>
      </c>
      <c r="N700" s="3" t="s">
        <v>2276</v>
      </c>
      <c r="O700" s="3" t="s">
        <v>2276</v>
      </c>
      <c r="P700" s="3" t="s">
        <v>2276</v>
      </c>
      <c r="Q700" s="3" t="s">
        <v>2276</v>
      </c>
      <c r="R700" s="3" t="s">
        <v>2276</v>
      </c>
      <c r="S700" s="3" t="s">
        <v>2276</v>
      </c>
      <c r="T700" s="3"/>
    </row>
    <row r="701" spans="1:20" ht="47" customHeight="1">
      <c r="A701" s="11" t="s">
        <v>4221</v>
      </c>
      <c r="B701" s="3" t="s">
        <v>69</v>
      </c>
      <c r="C701" s="3" t="s">
        <v>395</v>
      </c>
      <c r="D701" s="3" t="s">
        <v>130</v>
      </c>
      <c r="E701" s="3" t="s">
        <v>116</v>
      </c>
      <c r="F701" s="3" t="s">
        <v>863</v>
      </c>
      <c r="G701" s="4" t="s">
        <v>3854</v>
      </c>
      <c r="H701" s="3" t="s">
        <v>2276</v>
      </c>
      <c r="I701" s="3" t="s">
        <v>2276</v>
      </c>
      <c r="J701" s="3" t="s">
        <v>2276</v>
      </c>
      <c r="K701" s="3" t="s">
        <v>2276</v>
      </c>
      <c r="L701" s="3" t="s">
        <v>2276</v>
      </c>
      <c r="M701" s="3" t="s">
        <v>2276</v>
      </c>
      <c r="N701" s="3" t="s">
        <v>2276</v>
      </c>
      <c r="O701" s="3" t="s">
        <v>2276</v>
      </c>
      <c r="P701" s="3" t="s">
        <v>2276</v>
      </c>
      <c r="Q701" s="3" t="s">
        <v>2276</v>
      </c>
      <c r="R701" s="3" t="s">
        <v>2276</v>
      </c>
      <c r="S701" s="3" t="s">
        <v>2276</v>
      </c>
      <c r="T701" s="3" t="s">
        <v>4235</v>
      </c>
    </row>
    <row r="702" spans="1:20" ht="41.5" customHeight="1">
      <c r="A702" s="11" t="s">
        <v>4256</v>
      </c>
      <c r="B702" s="3" t="s">
        <v>2258</v>
      </c>
      <c r="C702" s="3" t="s">
        <v>12</v>
      </c>
      <c r="D702" s="4" t="s">
        <v>3854</v>
      </c>
      <c r="E702" s="4" t="s">
        <v>2651</v>
      </c>
      <c r="F702" s="3" t="s">
        <v>116</v>
      </c>
      <c r="G702" s="3" t="s">
        <v>2276</v>
      </c>
      <c r="H702" s="21">
        <f>151.8/100</f>
        <v>1.518</v>
      </c>
      <c r="I702" s="3" t="s">
        <v>2276</v>
      </c>
      <c r="J702" s="3" t="s">
        <v>2276</v>
      </c>
      <c r="K702" s="3" t="s">
        <v>534</v>
      </c>
      <c r="L702" s="3" t="s">
        <v>2276</v>
      </c>
      <c r="M702" s="3" t="s">
        <v>2276</v>
      </c>
      <c r="N702" s="21">
        <f>3595/'Record info'!$K702</f>
        <v>62.154218533886578</v>
      </c>
      <c r="O702" s="21">
        <f>270/'Record info'!$K702</f>
        <v>4.6680497925311197</v>
      </c>
      <c r="P702" s="21">
        <f>959/'Record info'!$K702</f>
        <v>16.580221300138312</v>
      </c>
      <c r="Q702" s="3" t="s">
        <v>2276</v>
      </c>
      <c r="R702" s="21">
        <f>100-P702-O702-N702</f>
        <v>16.597510373443995</v>
      </c>
      <c r="S702" s="3" t="s">
        <v>2276</v>
      </c>
      <c r="T702" s="4" t="s">
        <v>4262</v>
      </c>
    </row>
    <row r="703" spans="1:20" ht="41.5" customHeight="1">
      <c r="A703" s="11" t="s">
        <v>4257</v>
      </c>
      <c r="B703" s="3" t="s">
        <v>2258</v>
      </c>
      <c r="C703" s="3" t="s">
        <v>12</v>
      </c>
      <c r="D703" s="4" t="s">
        <v>3854</v>
      </c>
      <c r="E703" s="4" t="s">
        <v>2651</v>
      </c>
      <c r="F703" s="3" t="s">
        <v>116</v>
      </c>
      <c r="G703" s="3" t="s">
        <v>2276</v>
      </c>
      <c r="H703" s="21">
        <f>83.33/100</f>
        <v>0.83329999999999993</v>
      </c>
      <c r="I703" s="3" t="s">
        <v>2276</v>
      </c>
      <c r="J703" s="3" t="s">
        <v>2276</v>
      </c>
      <c r="K703" s="3" t="s">
        <v>534</v>
      </c>
      <c r="L703" s="3" t="s">
        <v>2276</v>
      </c>
      <c r="M703" s="3" t="s">
        <v>2276</v>
      </c>
      <c r="N703" s="21">
        <f>2577/'Record info'!$K703</f>
        <v>45.393693852386825</v>
      </c>
      <c r="O703" s="21">
        <f>200/'Record info'!$K703</f>
        <v>3.5229874933943983</v>
      </c>
      <c r="P703" s="21">
        <f>2211/'Record info'!$K703</f>
        <v>38.946626739475072</v>
      </c>
      <c r="Q703" s="3" t="s">
        <v>2276</v>
      </c>
      <c r="R703" s="21">
        <f t="shared" ref="R703:R704" si="2">100-P703-O703-N703</f>
        <v>12.136691914743707</v>
      </c>
      <c r="S703" s="3" t="s">
        <v>2276</v>
      </c>
      <c r="T703" s="4" t="s">
        <v>4262</v>
      </c>
    </row>
    <row r="704" spans="1:20" ht="41.5" customHeight="1">
      <c r="A704" s="11" t="s">
        <v>4065</v>
      </c>
      <c r="B704" s="3" t="s">
        <v>2258</v>
      </c>
      <c r="C704" s="3" t="s">
        <v>12</v>
      </c>
      <c r="D704" s="4" t="s">
        <v>3854</v>
      </c>
      <c r="E704" s="4" t="s">
        <v>2651</v>
      </c>
      <c r="F704" s="3" t="s">
        <v>116</v>
      </c>
      <c r="G704" s="3" t="s">
        <v>2276</v>
      </c>
      <c r="H704" s="21">
        <f>31.13/100</f>
        <v>0.31129999999999997</v>
      </c>
      <c r="I704" s="3" t="s">
        <v>2276</v>
      </c>
      <c r="J704" s="3" t="s">
        <v>2276</v>
      </c>
      <c r="K704" s="3" t="s">
        <v>534</v>
      </c>
      <c r="L704" s="3" t="s">
        <v>2276</v>
      </c>
      <c r="M704" s="3" t="s">
        <v>2276</v>
      </c>
      <c r="N704" s="21">
        <f>4827/'Record info'!$K704</f>
        <v>54.235955056179776</v>
      </c>
      <c r="O704" s="21">
        <f>30/'Record info'!$K704</f>
        <v>0.33707865168539325</v>
      </c>
      <c r="P704" s="21">
        <f>3628/'Record info'!$K704</f>
        <v>40.764044943820224</v>
      </c>
      <c r="Q704" s="3" t="s">
        <v>2276</v>
      </c>
      <c r="R704" s="21">
        <f t="shared" si="2"/>
        <v>4.6629213483146046</v>
      </c>
      <c r="S704" s="3" t="s">
        <v>2276</v>
      </c>
      <c r="T704" s="4" t="s">
        <v>4262</v>
      </c>
    </row>
    <row r="705" spans="1:20" ht="41" customHeight="1">
      <c r="A705" s="11" t="s">
        <v>4313</v>
      </c>
      <c r="B705" s="3" t="s">
        <v>2276</v>
      </c>
      <c r="C705" s="3" t="s">
        <v>2276</v>
      </c>
      <c r="D705" s="3" t="s">
        <v>2276</v>
      </c>
      <c r="E705" s="3" t="s">
        <v>2276</v>
      </c>
      <c r="F705" s="3" t="s">
        <v>2276</v>
      </c>
      <c r="G705" s="3" t="s">
        <v>2276</v>
      </c>
      <c r="H705" s="3" t="s">
        <v>2276</v>
      </c>
      <c r="I705" s="3" t="s">
        <v>2276</v>
      </c>
      <c r="J705" s="3" t="s">
        <v>2276</v>
      </c>
      <c r="K705" s="3" t="s">
        <v>2276</v>
      </c>
      <c r="L705" s="3" t="s">
        <v>2276</v>
      </c>
      <c r="M705" s="3" t="s">
        <v>2276</v>
      </c>
      <c r="N705" s="3" t="s">
        <v>2276</v>
      </c>
      <c r="O705" s="3" t="s">
        <v>2276</v>
      </c>
      <c r="P705" s="3" t="s">
        <v>2276</v>
      </c>
      <c r="Q705" s="3" t="s">
        <v>2276</v>
      </c>
      <c r="R705" s="21">
        <v>53</v>
      </c>
      <c r="S705" s="3" t="s">
        <v>2276</v>
      </c>
      <c r="T705" s="3" t="s">
        <v>4330</v>
      </c>
    </row>
    <row r="706" spans="1:20" ht="41" customHeight="1">
      <c r="A706" s="11" t="s">
        <v>4317</v>
      </c>
      <c r="B706" s="3" t="s">
        <v>2276</v>
      </c>
      <c r="C706" s="3" t="s">
        <v>2646</v>
      </c>
      <c r="D706" s="3" t="s">
        <v>45</v>
      </c>
      <c r="E706" s="3" t="s">
        <v>137</v>
      </c>
      <c r="F706" s="3" t="s">
        <v>2276</v>
      </c>
      <c r="G706" s="3" t="s">
        <v>2276</v>
      </c>
      <c r="H706" s="3" t="s">
        <v>2276</v>
      </c>
      <c r="I706" s="3" t="s">
        <v>2276</v>
      </c>
      <c r="J706" s="3" t="s">
        <v>2276</v>
      </c>
      <c r="K706" s="3" t="s">
        <v>2276</v>
      </c>
      <c r="L706" s="3" t="s">
        <v>2276</v>
      </c>
      <c r="M706" s="3" t="s">
        <v>2276</v>
      </c>
      <c r="N706" s="3" t="s">
        <v>2276</v>
      </c>
      <c r="O706" s="3" t="s">
        <v>2276</v>
      </c>
      <c r="P706" s="3" t="s">
        <v>2276</v>
      </c>
      <c r="Q706" s="3" t="s">
        <v>2276</v>
      </c>
      <c r="R706" s="21">
        <v>100</v>
      </c>
      <c r="S706" s="3" t="s">
        <v>2276</v>
      </c>
      <c r="T706" s="3" t="s">
        <v>4329</v>
      </c>
    </row>
    <row r="707" spans="1:20" ht="41" customHeight="1">
      <c r="A707" s="11" t="s">
        <v>4318</v>
      </c>
      <c r="B707" s="3" t="s">
        <v>2276</v>
      </c>
      <c r="C707" s="3" t="s">
        <v>2646</v>
      </c>
      <c r="D707" s="3" t="s">
        <v>45</v>
      </c>
      <c r="E707" s="3" t="s">
        <v>137</v>
      </c>
      <c r="F707" s="3" t="s">
        <v>2276</v>
      </c>
      <c r="G707" s="3" t="s">
        <v>2276</v>
      </c>
      <c r="H707" s="3" t="s">
        <v>2276</v>
      </c>
      <c r="I707" s="3" t="s">
        <v>2276</v>
      </c>
      <c r="J707" s="3" t="s">
        <v>2276</v>
      </c>
      <c r="K707" s="3" t="s">
        <v>2276</v>
      </c>
      <c r="L707" s="3" t="s">
        <v>2276</v>
      </c>
      <c r="M707" s="3" t="s">
        <v>2276</v>
      </c>
      <c r="N707" s="3" t="s">
        <v>2276</v>
      </c>
      <c r="O707" s="3" t="s">
        <v>2276</v>
      </c>
      <c r="P707" s="3" t="s">
        <v>2276</v>
      </c>
      <c r="Q707" s="3" t="s">
        <v>2276</v>
      </c>
      <c r="R707" s="21">
        <v>100</v>
      </c>
      <c r="S707" s="3" t="s">
        <v>2276</v>
      </c>
      <c r="T707" s="3" t="s">
        <v>4329</v>
      </c>
    </row>
    <row r="708" spans="1:20" ht="41" customHeight="1">
      <c r="A708" s="11" t="s">
        <v>4319</v>
      </c>
      <c r="B708" s="3" t="s">
        <v>2276</v>
      </c>
      <c r="C708" s="3" t="s">
        <v>2646</v>
      </c>
      <c r="D708" s="3" t="s">
        <v>45</v>
      </c>
      <c r="E708" s="3" t="s">
        <v>137</v>
      </c>
      <c r="F708" s="3" t="s">
        <v>2276</v>
      </c>
      <c r="G708" s="3" t="s">
        <v>2276</v>
      </c>
      <c r="H708" s="3" t="s">
        <v>2276</v>
      </c>
      <c r="I708" s="3" t="s">
        <v>2276</v>
      </c>
      <c r="J708" s="3" t="s">
        <v>2276</v>
      </c>
      <c r="K708" s="3" t="s">
        <v>2276</v>
      </c>
      <c r="L708" s="3" t="s">
        <v>2276</v>
      </c>
      <c r="M708" s="3" t="s">
        <v>2276</v>
      </c>
      <c r="N708" s="3" t="s">
        <v>2276</v>
      </c>
      <c r="O708" s="3" t="s">
        <v>2276</v>
      </c>
      <c r="P708" s="3" t="s">
        <v>2276</v>
      </c>
      <c r="Q708" s="3" t="s">
        <v>2276</v>
      </c>
      <c r="R708" s="21">
        <v>100</v>
      </c>
      <c r="S708" s="3" t="s">
        <v>2276</v>
      </c>
      <c r="T708" s="3" t="s">
        <v>4329</v>
      </c>
    </row>
    <row r="709" spans="1:20" ht="41" customHeight="1">
      <c r="A709" s="11" t="s">
        <v>4320</v>
      </c>
      <c r="B709" s="3" t="s">
        <v>2276</v>
      </c>
      <c r="C709" s="3" t="s">
        <v>2646</v>
      </c>
      <c r="D709" s="3" t="s">
        <v>45</v>
      </c>
      <c r="E709" s="3" t="s">
        <v>137</v>
      </c>
      <c r="F709" s="3" t="s">
        <v>2276</v>
      </c>
      <c r="G709" s="3" t="s">
        <v>2276</v>
      </c>
      <c r="H709" s="3" t="s">
        <v>2276</v>
      </c>
      <c r="I709" s="3" t="s">
        <v>2276</v>
      </c>
      <c r="J709" s="3" t="s">
        <v>2276</v>
      </c>
      <c r="K709" s="3" t="s">
        <v>2276</v>
      </c>
      <c r="L709" s="3" t="s">
        <v>2276</v>
      </c>
      <c r="M709" s="3" t="s">
        <v>2276</v>
      </c>
      <c r="N709" s="3" t="s">
        <v>2276</v>
      </c>
      <c r="O709" s="3" t="s">
        <v>2276</v>
      </c>
      <c r="P709" s="3" t="s">
        <v>2276</v>
      </c>
      <c r="Q709" s="3" t="s">
        <v>2276</v>
      </c>
      <c r="R709" s="21">
        <v>100</v>
      </c>
      <c r="S709" s="3" t="s">
        <v>2276</v>
      </c>
      <c r="T709" s="3" t="s">
        <v>4329</v>
      </c>
    </row>
    <row r="710" spans="1:20" ht="41" customHeight="1">
      <c r="A710" s="11" t="s">
        <v>4321</v>
      </c>
      <c r="B710" s="3" t="s">
        <v>2276</v>
      </c>
      <c r="C710" s="3" t="s">
        <v>2646</v>
      </c>
      <c r="D710" s="3" t="s">
        <v>45</v>
      </c>
      <c r="E710" s="3" t="s">
        <v>137</v>
      </c>
      <c r="F710" s="3" t="s">
        <v>2276</v>
      </c>
      <c r="G710" s="3" t="s">
        <v>2276</v>
      </c>
      <c r="H710" s="3" t="s">
        <v>2276</v>
      </c>
      <c r="I710" s="3" t="s">
        <v>2276</v>
      </c>
      <c r="J710" s="3" t="s">
        <v>2276</v>
      </c>
      <c r="K710" s="3" t="s">
        <v>2276</v>
      </c>
      <c r="L710" s="3" t="s">
        <v>2276</v>
      </c>
      <c r="M710" s="3" t="s">
        <v>2276</v>
      </c>
      <c r="N710" s="3" t="s">
        <v>2276</v>
      </c>
      <c r="O710" s="3" t="s">
        <v>2276</v>
      </c>
      <c r="P710" s="3" t="s">
        <v>2276</v>
      </c>
      <c r="Q710" s="3" t="s">
        <v>2276</v>
      </c>
      <c r="R710" s="21">
        <v>100</v>
      </c>
      <c r="S710" s="3" t="s">
        <v>2276</v>
      </c>
      <c r="T710" s="3" t="s">
        <v>4329</v>
      </c>
    </row>
    <row r="711" spans="1:20" ht="41" customHeight="1">
      <c r="A711" s="11" t="s">
        <v>4322</v>
      </c>
      <c r="B711" s="3" t="s">
        <v>2276</v>
      </c>
      <c r="C711" s="3" t="s">
        <v>2646</v>
      </c>
      <c r="D711" s="3" t="s">
        <v>45</v>
      </c>
      <c r="E711" s="3" t="s">
        <v>137</v>
      </c>
      <c r="F711" s="3" t="s">
        <v>2276</v>
      </c>
      <c r="G711" s="3" t="s">
        <v>2276</v>
      </c>
      <c r="H711" s="3" t="s">
        <v>2276</v>
      </c>
      <c r="I711" s="3" t="s">
        <v>2276</v>
      </c>
      <c r="J711" s="3" t="s">
        <v>2276</v>
      </c>
      <c r="K711" s="3" t="s">
        <v>2276</v>
      </c>
      <c r="L711" s="3" t="s">
        <v>2276</v>
      </c>
      <c r="M711" s="3" t="s">
        <v>2276</v>
      </c>
      <c r="N711" s="3" t="s">
        <v>2276</v>
      </c>
      <c r="O711" s="3" t="s">
        <v>2276</v>
      </c>
      <c r="P711" s="3" t="s">
        <v>2276</v>
      </c>
      <c r="Q711" s="3" t="s">
        <v>2276</v>
      </c>
      <c r="R711" s="21">
        <v>100</v>
      </c>
      <c r="S711" s="3" t="s">
        <v>2276</v>
      </c>
      <c r="T711" s="3" t="s">
        <v>4329</v>
      </c>
    </row>
    <row r="712" spans="1:20" ht="41" customHeight="1">
      <c r="A712" s="11" t="s">
        <v>4323</v>
      </c>
      <c r="B712" s="3" t="s">
        <v>2276</v>
      </c>
      <c r="C712" s="3" t="s">
        <v>2646</v>
      </c>
      <c r="D712" s="3" t="s">
        <v>45</v>
      </c>
      <c r="E712" s="3" t="s">
        <v>137</v>
      </c>
      <c r="F712" s="3" t="s">
        <v>2276</v>
      </c>
      <c r="G712" s="3" t="s">
        <v>2276</v>
      </c>
      <c r="H712" s="3" t="s">
        <v>2276</v>
      </c>
      <c r="I712" s="3" t="s">
        <v>2276</v>
      </c>
      <c r="J712" s="3" t="s">
        <v>2276</v>
      </c>
      <c r="K712" s="3" t="s">
        <v>2276</v>
      </c>
      <c r="L712" s="3" t="s">
        <v>2276</v>
      </c>
      <c r="M712" s="3" t="s">
        <v>2276</v>
      </c>
      <c r="N712" s="3" t="s">
        <v>2276</v>
      </c>
      <c r="O712" s="3" t="s">
        <v>2276</v>
      </c>
      <c r="P712" s="3" t="s">
        <v>2276</v>
      </c>
      <c r="Q712" s="3" t="s">
        <v>2276</v>
      </c>
      <c r="R712" s="21">
        <v>100</v>
      </c>
      <c r="S712" s="3" t="s">
        <v>2276</v>
      </c>
      <c r="T712" s="3" t="s">
        <v>4329</v>
      </c>
    </row>
    <row r="713" spans="1:20" ht="41" customHeight="1">
      <c r="A713" s="11" t="s">
        <v>4324</v>
      </c>
      <c r="B713" s="3" t="s">
        <v>2276</v>
      </c>
      <c r="C713" s="3" t="s">
        <v>2646</v>
      </c>
      <c r="D713" s="3" t="s">
        <v>45</v>
      </c>
      <c r="E713" s="3" t="s">
        <v>137</v>
      </c>
      <c r="F713" s="3" t="s">
        <v>2276</v>
      </c>
      <c r="G713" s="3" t="s">
        <v>2276</v>
      </c>
      <c r="H713" s="3" t="s">
        <v>2276</v>
      </c>
      <c r="I713" s="3" t="s">
        <v>2276</v>
      </c>
      <c r="J713" s="3" t="s">
        <v>2276</v>
      </c>
      <c r="K713" s="3" t="s">
        <v>2276</v>
      </c>
      <c r="L713" s="3" t="s">
        <v>2276</v>
      </c>
      <c r="M713" s="3" t="s">
        <v>2276</v>
      </c>
      <c r="N713" s="3" t="s">
        <v>2276</v>
      </c>
      <c r="O713" s="3" t="s">
        <v>2276</v>
      </c>
      <c r="P713" s="3" t="s">
        <v>2276</v>
      </c>
      <c r="Q713" s="3" t="s">
        <v>2276</v>
      </c>
      <c r="R713" s="21">
        <v>100</v>
      </c>
      <c r="S713" s="3" t="s">
        <v>2276</v>
      </c>
      <c r="T713" s="3" t="s">
        <v>4329</v>
      </c>
    </row>
    <row r="714" spans="1:20" ht="41" customHeight="1">
      <c r="A714" s="11" t="s">
        <v>4325</v>
      </c>
      <c r="B714" s="3" t="s">
        <v>2276</v>
      </c>
      <c r="C714" s="3" t="s">
        <v>2646</v>
      </c>
      <c r="D714" s="3" t="s">
        <v>45</v>
      </c>
      <c r="E714" s="3" t="s">
        <v>137</v>
      </c>
      <c r="F714" s="3" t="s">
        <v>2276</v>
      </c>
      <c r="G714" s="3" t="s">
        <v>2276</v>
      </c>
      <c r="H714" s="3" t="s">
        <v>2276</v>
      </c>
      <c r="I714" s="3" t="s">
        <v>2276</v>
      </c>
      <c r="J714" s="3" t="s">
        <v>2276</v>
      </c>
      <c r="K714" s="3" t="s">
        <v>2276</v>
      </c>
      <c r="L714" s="3" t="s">
        <v>2276</v>
      </c>
      <c r="M714" s="3" t="s">
        <v>2276</v>
      </c>
      <c r="N714" s="3" t="s">
        <v>2276</v>
      </c>
      <c r="O714" s="3" t="s">
        <v>2276</v>
      </c>
      <c r="P714" s="3" t="s">
        <v>2276</v>
      </c>
      <c r="Q714" s="3" t="s">
        <v>2276</v>
      </c>
      <c r="R714" s="21">
        <v>100</v>
      </c>
      <c r="S714" s="3" t="s">
        <v>2276</v>
      </c>
      <c r="T714" s="3" t="s">
        <v>4329</v>
      </c>
    </row>
    <row r="715" spans="1:20" ht="41" customHeight="1">
      <c r="A715" s="11" t="s">
        <v>4326</v>
      </c>
      <c r="B715" s="3" t="s">
        <v>2276</v>
      </c>
      <c r="C715" s="3" t="s">
        <v>2646</v>
      </c>
      <c r="D715" s="3" t="s">
        <v>45</v>
      </c>
      <c r="E715" s="3" t="s">
        <v>137</v>
      </c>
      <c r="F715" s="3" t="s">
        <v>2276</v>
      </c>
      <c r="G715" s="3" t="s">
        <v>2276</v>
      </c>
      <c r="H715" s="3" t="s">
        <v>2276</v>
      </c>
      <c r="I715" s="3" t="s">
        <v>2276</v>
      </c>
      <c r="J715" s="3" t="s">
        <v>2276</v>
      </c>
      <c r="K715" s="3" t="s">
        <v>2276</v>
      </c>
      <c r="L715" s="3" t="s">
        <v>2276</v>
      </c>
      <c r="M715" s="3" t="s">
        <v>2276</v>
      </c>
      <c r="N715" s="3" t="s">
        <v>2276</v>
      </c>
      <c r="O715" s="3" t="s">
        <v>2276</v>
      </c>
      <c r="P715" s="3" t="s">
        <v>2276</v>
      </c>
      <c r="Q715" s="3" t="s">
        <v>2276</v>
      </c>
      <c r="R715" s="21">
        <v>100</v>
      </c>
      <c r="S715" s="3" t="s">
        <v>2276</v>
      </c>
      <c r="T715" s="3" t="s">
        <v>4329</v>
      </c>
    </row>
    <row r="716" spans="1:20" ht="40.5" customHeight="1">
      <c r="A716" s="11" t="s">
        <v>4360</v>
      </c>
      <c r="B716" s="3" t="s">
        <v>69</v>
      </c>
      <c r="C716" s="3" t="s">
        <v>395</v>
      </c>
      <c r="D716" s="3" t="s">
        <v>130</v>
      </c>
      <c r="E716" s="3" t="s">
        <v>5005</v>
      </c>
      <c r="F716" s="3" t="s">
        <v>45</v>
      </c>
      <c r="G716" s="3" t="s">
        <v>2276</v>
      </c>
      <c r="H716" s="14">
        <f>(7051+20421)/100/'Record info'!K717</f>
        <v>0.10582434514637906</v>
      </c>
      <c r="I716" s="3" t="s">
        <v>2276</v>
      </c>
      <c r="J716" s="3" t="s">
        <v>2276</v>
      </c>
      <c r="K716" s="3" t="s">
        <v>2276</v>
      </c>
      <c r="L716" s="3" t="s">
        <v>2276</v>
      </c>
      <c r="M716" s="3" t="s">
        <v>2276</v>
      </c>
      <c r="N716" s="3" t="s">
        <v>2276</v>
      </c>
      <c r="O716" s="3" t="s">
        <v>2276</v>
      </c>
      <c r="P716" s="3" t="s">
        <v>2276</v>
      </c>
      <c r="Q716" s="3" t="s">
        <v>2276</v>
      </c>
      <c r="R716" s="3" t="s">
        <v>2276</v>
      </c>
      <c r="S716" s="3" t="s">
        <v>2276</v>
      </c>
      <c r="T716" s="3"/>
    </row>
    <row r="717" spans="1:20" ht="35.5" customHeight="1">
      <c r="A717" s="11" t="s">
        <v>4362</v>
      </c>
      <c r="B717" s="3" t="s">
        <v>2258</v>
      </c>
      <c r="C717" s="3" t="s">
        <v>12</v>
      </c>
      <c r="D717" s="3" t="s">
        <v>137</v>
      </c>
      <c r="E717" s="3" t="s">
        <v>2652</v>
      </c>
      <c r="F717" s="3" t="s">
        <v>45</v>
      </c>
      <c r="G717" s="3" t="s">
        <v>2647</v>
      </c>
      <c r="H717" s="3" t="s">
        <v>2276</v>
      </c>
      <c r="I717" s="3" t="s">
        <v>2276</v>
      </c>
      <c r="J717" s="3" t="s">
        <v>2276</v>
      </c>
      <c r="K717" s="3" t="s">
        <v>2276</v>
      </c>
      <c r="L717" s="3" t="s">
        <v>2276</v>
      </c>
      <c r="M717" s="3" t="s">
        <v>2276</v>
      </c>
      <c r="N717" s="3" t="s">
        <v>2276</v>
      </c>
      <c r="O717" s="3" t="s">
        <v>2276</v>
      </c>
      <c r="P717" s="3" t="s">
        <v>2276</v>
      </c>
      <c r="Q717" s="3" t="s">
        <v>2276</v>
      </c>
      <c r="R717" s="3" t="s">
        <v>2276</v>
      </c>
      <c r="S717" s="3" t="s">
        <v>2276</v>
      </c>
      <c r="T717" s="3" t="s">
        <v>4373</v>
      </c>
    </row>
    <row r="718" spans="1:20" ht="35.5" customHeight="1">
      <c r="A718" s="11" t="s">
        <v>4387</v>
      </c>
      <c r="B718" s="4" t="s">
        <v>2276</v>
      </c>
      <c r="C718" s="3" t="s">
        <v>12</v>
      </c>
      <c r="D718" s="3" t="s">
        <v>130</v>
      </c>
      <c r="E718" s="3" t="s">
        <v>45</v>
      </c>
      <c r="F718" s="4" t="s">
        <v>137</v>
      </c>
      <c r="G718" s="4" t="s">
        <v>2276</v>
      </c>
      <c r="H718" s="4" t="s">
        <v>2276</v>
      </c>
      <c r="I718" s="4" t="s">
        <v>2276</v>
      </c>
      <c r="J718" s="4" t="s">
        <v>2276</v>
      </c>
      <c r="K718" s="4" t="s">
        <v>2276</v>
      </c>
      <c r="L718" s="4" t="s">
        <v>2276</v>
      </c>
      <c r="M718" s="4" t="s">
        <v>2276</v>
      </c>
      <c r="N718" s="4" t="s">
        <v>2276</v>
      </c>
      <c r="O718" s="4" t="s">
        <v>2276</v>
      </c>
      <c r="P718" s="4" t="s">
        <v>2276</v>
      </c>
      <c r="Q718" s="4" t="s">
        <v>2276</v>
      </c>
      <c r="R718" s="4" t="s">
        <v>2276</v>
      </c>
      <c r="S718" s="4" t="s">
        <v>2276</v>
      </c>
      <c r="T718" s="3"/>
    </row>
    <row r="719" spans="1:20" ht="37" customHeight="1">
      <c r="A719" s="11" t="s">
        <v>4389</v>
      </c>
      <c r="B719" s="4" t="s">
        <v>2276</v>
      </c>
      <c r="C719" s="3" t="s">
        <v>12</v>
      </c>
      <c r="D719" s="4" t="s">
        <v>397</v>
      </c>
      <c r="E719" s="3" t="s">
        <v>45</v>
      </c>
      <c r="F719" s="4" t="s">
        <v>2276</v>
      </c>
      <c r="G719" s="4" t="s">
        <v>2276</v>
      </c>
      <c r="H719" s="14">
        <f>(3226+1000+1225)/SUM(166.4, 130.9, 1498.7, 250.2, 1696, 662.4, 487.7, 13, 99.5, 42.1, 2137.1, 4072.5, 1167.4, 469.6, 243.3)</f>
        <v>0.41494123378600573</v>
      </c>
      <c r="I719" s="4" t="s">
        <v>2276</v>
      </c>
      <c r="J719" s="4" t="s">
        <v>2276</v>
      </c>
      <c r="K719" s="4" t="s">
        <v>2276</v>
      </c>
      <c r="L719" s="4" t="s">
        <v>2276</v>
      </c>
      <c r="M719" s="4" t="s">
        <v>2276</v>
      </c>
      <c r="N719" s="4" t="s">
        <v>2276</v>
      </c>
      <c r="O719" s="4" t="s">
        <v>2276</v>
      </c>
      <c r="P719" s="21">
        <f>29.5+8.4+3.4</f>
        <v>41.3</v>
      </c>
      <c r="Q719" s="4" t="s">
        <v>2276</v>
      </c>
      <c r="R719" s="21">
        <f>1.2+0.9+10.8+1.8+12.3+4.8+3.5+0.3+15.5</f>
        <v>51.099999999999994</v>
      </c>
      <c r="S719" s="4" t="s">
        <v>2276</v>
      </c>
      <c r="T719" s="3"/>
    </row>
    <row r="720" spans="1:20" ht="33" customHeight="1">
      <c r="A720" s="11" t="s">
        <v>4390</v>
      </c>
      <c r="B720" s="4" t="s">
        <v>2276</v>
      </c>
      <c r="C720" s="3" t="s">
        <v>12</v>
      </c>
      <c r="D720" s="3" t="s">
        <v>5005</v>
      </c>
      <c r="E720" s="4" t="s">
        <v>397</v>
      </c>
      <c r="F720" s="4" t="s">
        <v>45</v>
      </c>
      <c r="G720" s="4" t="s">
        <v>2276</v>
      </c>
      <c r="H720" s="4" t="s">
        <v>2276</v>
      </c>
      <c r="I720" s="4" t="s">
        <v>2276</v>
      </c>
      <c r="J720" s="4" t="s">
        <v>2276</v>
      </c>
      <c r="K720" s="4" t="s">
        <v>2276</v>
      </c>
      <c r="L720" s="4" t="s">
        <v>2276</v>
      </c>
      <c r="M720" s="4" t="s">
        <v>2276</v>
      </c>
      <c r="N720" s="4" t="s">
        <v>2276</v>
      </c>
      <c r="O720" s="4" t="s">
        <v>2276</v>
      </c>
      <c r="P720" s="4" t="s">
        <v>2276</v>
      </c>
      <c r="Q720" s="4" t="s">
        <v>2276</v>
      </c>
      <c r="R720" s="4" t="s">
        <v>2276</v>
      </c>
      <c r="S720" s="4" t="s">
        <v>2276</v>
      </c>
      <c r="T720" s="3"/>
    </row>
    <row r="721" spans="1:20" ht="37" customHeight="1">
      <c r="A721" s="4" t="s">
        <v>4391</v>
      </c>
      <c r="B721" s="4" t="s">
        <v>2276</v>
      </c>
      <c r="C721" s="4" t="s">
        <v>12</v>
      </c>
      <c r="D721" s="4" t="s">
        <v>5005</v>
      </c>
      <c r="E721" s="4" t="s">
        <v>130</v>
      </c>
      <c r="F721" s="4" t="s">
        <v>396</v>
      </c>
      <c r="G721" s="4" t="s">
        <v>2276</v>
      </c>
      <c r="H721" s="4" t="s">
        <v>2276</v>
      </c>
      <c r="I721" s="4" t="s">
        <v>2276</v>
      </c>
      <c r="J721" s="4" t="s">
        <v>2276</v>
      </c>
      <c r="K721" s="4" t="s">
        <v>2276</v>
      </c>
      <c r="L721" s="4" t="s">
        <v>2276</v>
      </c>
      <c r="M721" s="4" t="s">
        <v>2276</v>
      </c>
      <c r="N721" s="4" t="s">
        <v>2276</v>
      </c>
      <c r="O721" s="4" t="s">
        <v>2276</v>
      </c>
      <c r="P721" s="4" t="s">
        <v>2276</v>
      </c>
      <c r="Q721" s="4" t="s">
        <v>2276</v>
      </c>
      <c r="R721" s="4" t="s">
        <v>2276</v>
      </c>
      <c r="S721" s="4" t="s">
        <v>2276</v>
      </c>
      <c r="T721" s="4" t="s">
        <v>4397</v>
      </c>
    </row>
    <row r="722" spans="1:20" ht="37" customHeight="1">
      <c r="A722" s="4" t="s">
        <v>4392</v>
      </c>
      <c r="B722" s="4" t="s">
        <v>2276</v>
      </c>
      <c r="C722" s="4" t="s">
        <v>12</v>
      </c>
      <c r="D722" s="4" t="s">
        <v>5005</v>
      </c>
      <c r="E722" s="4" t="s">
        <v>45</v>
      </c>
      <c r="F722" s="4" t="s">
        <v>863</v>
      </c>
      <c r="G722" s="4" t="s">
        <v>130</v>
      </c>
      <c r="H722" s="4" t="s">
        <v>2276</v>
      </c>
      <c r="I722" s="4" t="s">
        <v>2276</v>
      </c>
      <c r="J722" s="4" t="s">
        <v>2276</v>
      </c>
      <c r="K722" s="3" t="s">
        <v>534</v>
      </c>
      <c r="L722" s="4" t="s">
        <v>2276</v>
      </c>
      <c r="M722" s="4" t="s">
        <v>2276</v>
      </c>
      <c r="N722" s="4" t="s">
        <v>2276</v>
      </c>
      <c r="O722" s="4" t="s">
        <v>2276</v>
      </c>
      <c r="P722" s="21">
        <f>9.13</f>
        <v>9.1300000000000008</v>
      </c>
      <c r="Q722" s="21">
        <v>24.86</v>
      </c>
      <c r="R722" s="21">
        <v>27.25</v>
      </c>
      <c r="S722" s="21">
        <v>1.2</v>
      </c>
      <c r="T722" s="4" t="s">
        <v>4398</v>
      </c>
    </row>
    <row r="723" spans="1:20" ht="37" customHeight="1">
      <c r="A723" s="4" t="s">
        <v>4393</v>
      </c>
      <c r="B723" s="4" t="s">
        <v>2276</v>
      </c>
      <c r="C723" s="4" t="s">
        <v>395</v>
      </c>
      <c r="D723" s="4" t="s">
        <v>5005</v>
      </c>
      <c r="E723" s="4" t="s">
        <v>130</v>
      </c>
      <c r="F723" s="4" t="s">
        <v>2276</v>
      </c>
      <c r="G723" s="4" t="s">
        <v>2276</v>
      </c>
      <c r="H723" s="4" t="s">
        <v>2276</v>
      </c>
      <c r="I723" s="4" t="s">
        <v>2276</v>
      </c>
      <c r="J723" s="4" t="s">
        <v>2276</v>
      </c>
      <c r="K723" s="4" t="s">
        <v>2276</v>
      </c>
      <c r="L723" s="4" t="s">
        <v>2276</v>
      </c>
      <c r="M723" s="4" t="s">
        <v>2276</v>
      </c>
      <c r="N723" s="4" t="s">
        <v>2276</v>
      </c>
      <c r="O723" s="4" t="s">
        <v>2276</v>
      </c>
      <c r="P723" s="21">
        <f>27446/3129.69</f>
        <v>8.7695586463835067</v>
      </c>
      <c r="Q723" s="21">
        <v>35.69</v>
      </c>
      <c r="R723" s="21">
        <f>41.55</f>
        <v>41.55</v>
      </c>
      <c r="S723" s="21">
        <f>1.92</f>
        <v>1.92</v>
      </c>
      <c r="T723" s="4" t="s">
        <v>4399</v>
      </c>
    </row>
    <row r="724" spans="1:20" ht="37.5" customHeight="1">
      <c r="A724" s="3" t="s">
        <v>4418</v>
      </c>
      <c r="B724" s="3" t="s">
        <v>69</v>
      </c>
      <c r="C724" s="3" t="s">
        <v>395</v>
      </c>
      <c r="D724" s="3" t="s">
        <v>5005</v>
      </c>
      <c r="E724" s="3" t="s">
        <v>116</v>
      </c>
      <c r="F724" s="4" t="s">
        <v>2276</v>
      </c>
      <c r="G724" s="4" t="s">
        <v>2276</v>
      </c>
      <c r="H724" s="4" t="s">
        <v>2276</v>
      </c>
      <c r="I724" s="4" t="s">
        <v>2276</v>
      </c>
      <c r="J724" s="4" t="s">
        <v>2276</v>
      </c>
      <c r="K724" s="3" t="s">
        <v>534</v>
      </c>
      <c r="L724" s="4" t="s">
        <v>2276</v>
      </c>
      <c r="M724" s="4" t="s">
        <v>2276</v>
      </c>
      <c r="N724" s="4" t="s">
        <v>2276</v>
      </c>
      <c r="O724" s="4" t="s">
        <v>2276</v>
      </c>
      <c r="P724" s="4" t="s">
        <v>2276</v>
      </c>
      <c r="Q724" s="4" t="s">
        <v>2276</v>
      </c>
      <c r="R724" s="4" t="s">
        <v>2276</v>
      </c>
      <c r="S724" s="4" t="s">
        <v>2276</v>
      </c>
      <c r="T724" s="3" t="s">
        <v>4426</v>
      </c>
    </row>
    <row r="725" spans="1:20" ht="38" customHeight="1">
      <c r="A725" s="3" t="s">
        <v>4421</v>
      </c>
      <c r="B725" s="3" t="s">
        <v>1197</v>
      </c>
      <c r="C725" s="3" t="s">
        <v>2645</v>
      </c>
      <c r="D725" s="3" t="s">
        <v>137</v>
      </c>
      <c r="E725" s="4" t="s">
        <v>2276</v>
      </c>
      <c r="F725" s="4" t="s">
        <v>2276</v>
      </c>
      <c r="G725" s="4" t="s">
        <v>2276</v>
      </c>
      <c r="H725" s="4" t="s">
        <v>2276</v>
      </c>
      <c r="I725" s="4" t="s">
        <v>2276</v>
      </c>
      <c r="J725" s="4" t="s">
        <v>2276</v>
      </c>
      <c r="K725" s="4" t="s">
        <v>2276</v>
      </c>
      <c r="L725" s="4" t="s">
        <v>2276</v>
      </c>
      <c r="M725" s="4" t="s">
        <v>2276</v>
      </c>
      <c r="N725" s="4" t="s">
        <v>2276</v>
      </c>
      <c r="O725" s="4" t="s">
        <v>2276</v>
      </c>
      <c r="P725" s="4" t="s">
        <v>2276</v>
      </c>
      <c r="Q725" s="4" t="s">
        <v>2276</v>
      </c>
      <c r="R725" s="4" t="s">
        <v>2276</v>
      </c>
      <c r="S725" s="4" t="s">
        <v>2276</v>
      </c>
      <c r="T725" s="3" t="s">
        <v>4427</v>
      </c>
    </row>
    <row r="726" spans="1:20" ht="41" customHeight="1">
      <c r="A726" s="3" t="s">
        <v>4436</v>
      </c>
      <c r="B726" s="3" t="s">
        <v>2276</v>
      </c>
      <c r="C726" s="3" t="s">
        <v>12</v>
      </c>
      <c r="D726" s="3" t="s">
        <v>5005</v>
      </c>
      <c r="E726" s="4" t="s">
        <v>45</v>
      </c>
      <c r="F726" s="4" t="s">
        <v>2276</v>
      </c>
      <c r="G726" s="4" t="s">
        <v>2276</v>
      </c>
      <c r="H726" s="4" t="s">
        <v>2276</v>
      </c>
      <c r="I726" s="4" t="s">
        <v>2276</v>
      </c>
      <c r="J726" s="4" t="s">
        <v>2276</v>
      </c>
      <c r="K726" s="4" t="s">
        <v>2276</v>
      </c>
      <c r="L726" s="4" t="s">
        <v>2276</v>
      </c>
      <c r="M726" s="4" t="s">
        <v>2276</v>
      </c>
      <c r="N726" s="4" t="s">
        <v>2276</v>
      </c>
      <c r="O726" s="4" t="s">
        <v>2276</v>
      </c>
      <c r="P726" s="4" t="s">
        <v>2276</v>
      </c>
      <c r="Q726" s="4" t="s">
        <v>2276</v>
      </c>
      <c r="R726" s="4" t="s">
        <v>2276</v>
      </c>
      <c r="S726" s="4" t="s">
        <v>2276</v>
      </c>
      <c r="T726" s="3"/>
    </row>
    <row r="727" spans="1:20" ht="36" customHeight="1">
      <c r="A727" s="11" t="s">
        <v>4448</v>
      </c>
      <c r="B727" s="3" t="s">
        <v>2276</v>
      </c>
      <c r="C727" s="3" t="s">
        <v>395</v>
      </c>
      <c r="D727" s="3" t="s">
        <v>130</v>
      </c>
      <c r="E727" s="4" t="s">
        <v>116</v>
      </c>
      <c r="F727" s="4" t="s">
        <v>2276</v>
      </c>
      <c r="G727" s="4" t="s">
        <v>2276</v>
      </c>
      <c r="H727" s="4" t="s">
        <v>2276</v>
      </c>
      <c r="I727" s="4" t="s">
        <v>2276</v>
      </c>
      <c r="J727" s="4" t="s">
        <v>2276</v>
      </c>
      <c r="K727" s="4" t="s">
        <v>2276</v>
      </c>
      <c r="L727" s="4" t="s">
        <v>2276</v>
      </c>
      <c r="M727" s="4" t="s">
        <v>2276</v>
      </c>
      <c r="N727" s="4" t="s">
        <v>2276</v>
      </c>
      <c r="O727" s="4" t="s">
        <v>2276</v>
      </c>
      <c r="P727" s="4" t="s">
        <v>2276</v>
      </c>
      <c r="Q727" s="4" t="s">
        <v>2276</v>
      </c>
      <c r="R727" s="4" t="s">
        <v>2276</v>
      </c>
      <c r="S727" s="4" t="s">
        <v>2276</v>
      </c>
      <c r="T727" s="3" t="s">
        <v>4468</v>
      </c>
    </row>
    <row r="728" spans="1:20" ht="35" customHeight="1">
      <c r="A728" s="11" t="s">
        <v>4451</v>
      </c>
      <c r="B728" s="3" t="s">
        <v>2276</v>
      </c>
      <c r="C728" s="3" t="s">
        <v>395</v>
      </c>
      <c r="D728" s="3" t="s">
        <v>130</v>
      </c>
      <c r="E728" s="4" t="s">
        <v>2276</v>
      </c>
      <c r="F728" s="4" t="s">
        <v>2276</v>
      </c>
      <c r="G728" s="4" t="s">
        <v>2276</v>
      </c>
      <c r="H728" s="4" t="s">
        <v>2276</v>
      </c>
      <c r="I728" s="4" t="s">
        <v>2276</v>
      </c>
      <c r="J728" s="4" t="s">
        <v>2276</v>
      </c>
      <c r="K728" s="4" t="s">
        <v>2276</v>
      </c>
      <c r="L728" s="4" t="s">
        <v>2276</v>
      </c>
      <c r="M728" s="4" t="s">
        <v>2276</v>
      </c>
      <c r="N728" s="4" t="s">
        <v>2276</v>
      </c>
      <c r="O728" s="4" t="s">
        <v>2276</v>
      </c>
      <c r="P728" s="4" t="s">
        <v>2276</v>
      </c>
      <c r="Q728" s="4" t="s">
        <v>2276</v>
      </c>
      <c r="R728" s="4" t="s">
        <v>2276</v>
      </c>
      <c r="S728" s="4" t="s">
        <v>2276</v>
      </c>
      <c r="T728" s="3"/>
    </row>
    <row r="729" spans="1:20" ht="35.5" customHeight="1">
      <c r="A729" s="11" t="s">
        <v>4453</v>
      </c>
      <c r="B729" s="3" t="s">
        <v>2276</v>
      </c>
      <c r="C729" s="3" t="s">
        <v>395</v>
      </c>
      <c r="D729" s="3" t="s">
        <v>130</v>
      </c>
      <c r="E729" s="4" t="s">
        <v>2276</v>
      </c>
      <c r="F729" s="4" t="s">
        <v>2276</v>
      </c>
      <c r="G729" s="4" t="s">
        <v>2276</v>
      </c>
      <c r="H729" s="4" t="s">
        <v>2276</v>
      </c>
      <c r="I729" s="4" t="s">
        <v>2276</v>
      </c>
      <c r="J729" s="4" t="s">
        <v>2276</v>
      </c>
      <c r="K729" s="4" t="s">
        <v>2276</v>
      </c>
      <c r="L729" s="4" t="s">
        <v>2276</v>
      </c>
      <c r="M729" s="4" t="s">
        <v>2276</v>
      </c>
      <c r="N729" s="4" t="s">
        <v>2276</v>
      </c>
      <c r="O729" s="4" t="s">
        <v>2276</v>
      </c>
      <c r="P729" s="4" t="s">
        <v>2276</v>
      </c>
      <c r="Q729" s="4" t="s">
        <v>2276</v>
      </c>
      <c r="R729" s="4" t="s">
        <v>2276</v>
      </c>
      <c r="S729" s="4" t="s">
        <v>2276</v>
      </c>
      <c r="T729" s="3"/>
    </row>
    <row r="730" spans="1:20" ht="35.5" customHeight="1">
      <c r="A730" s="11" t="s">
        <v>4473</v>
      </c>
      <c r="B730" s="3" t="s">
        <v>2276</v>
      </c>
      <c r="C730" s="3" t="s">
        <v>395</v>
      </c>
      <c r="D730" s="3" t="s">
        <v>5005</v>
      </c>
      <c r="E730" s="4" t="s">
        <v>2276</v>
      </c>
      <c r="F730" s="4" t="s">
        <v>2276</v>
      </c>
      <c r="G730" s="4" t="s">
        <v>2276</v>
      </c>
      <c r="H730" s="4" t="s">
        <v>2276</v>
      </c>
      <c r="I730" s="4" t="s">
        <v>2276</v>
      </c>
      <c r="J730" s="4" t="s">
        <v>2276</v>
      </c>
      <c r="K730" s="4" t="s">
        <v>2276</v>
      </c>
      <c r="L730" s="4" t="s">
        <v>2276</v>
      </c>
      <c r="M730" s="4" t="s">
        <v>2276</v>
      </c>
      <c r="N730" s="4" t="s">
        <v>2276</v>
      </c>
      <c r="O730" s="4" t="s">
        <v>2276</v>
      </c>
      <c r="P730" s="4" t="s">
        <v>2276</v>
      </c>
      <c r="Q730" s="4" t="s">
        <v>2276</v>
      </c>
      <c r="R730" s="4" t="s">
        <v>2276</v>
      </c>
      <c r="S730" s="4" t="s">
        <v>2276</v>
      </c>
      <c r="T730" s="3"/>
    </row>
    <row r="731" spans="1:20" ht="35.5" customHeight="1">
      <c r="A731" s="11" t="s">
        <v>4485</v>
      </c>
      <c r="B731" s="3" t="s">
        <v>69</v>
      </c>
      <c r="C731" s="3" t="s">
        <v>395</v>
      </c>
      <c r="D731" s="3" t="s">
        <v>5005</v>
      </c>
      <c r="E731" s="4" t="s">
        <v>2276</v>
      </c>
      <c r="F731" s="4" t="s">
        <v>2276</v>
      </c>
      <c r="G731" s="4" t="s">
        <v>2276</v>
      </c>
      <c r="H731" s="4" t="s">
        <v>2276</v>
      </c>
      <c r="I731" s="4" t="s">
        <v>2276</v>
      </c>
      <c r="J731" s="4" t="s">
        <v>2276</v>
      </c>
      <c r="K731" s="4" t="s">
        <v>2276</v>
      </c>
      <c r="L731" s="4" t="s">
        <v>2276</v>
      </c>
      <c r="M731" s="4" t="s">
        <v>2276</v>
      </c>
      <c r="N731" s="4" t="s">
        <v>2276</v>
      </c>
      <c r="O731" s="4" t="s">
        <v>2276</v>
      </c>
      <c r="P731" s="4" t="s">
        <v>2276</v>
      </c>
      <c r="Q731" s="4" t="s">
        <v>2276</v>
      </c>
      <c r="R731" s="4" t="s">
        <v>2276</v>
      </c>
      <c r="S731" s="4" t="s">
        <v>2276</v>
      </c>
      <c r="T731" s="3"/>
    </row>
    <row r="732" spans="1:20" ht="31.5" customHeight="1">
      <c r="A732" s="11" t="s">
        <v>4487</v>
      </c>
      <c r="B732" s="3" t="s">
        <v>69</v>
      </c>
      <c r="C732" s="3" t="s">
        <v>395</v>
      </c>
      <c r="D732" s="3" t="s">
        <v>5005</v>
      </c>
      <c r="E732" s="4" t="s">
        <v>2276</v>
      </c>
      <c r="F732" s="4" t="s">
        <v>2276</v>
      </c>
      <c r="G732" s="4" t="s">
        <v>2276</v>
      </c>
      <c r="H732" s="4" t="s">
        <v>2276</v>
      </c>
      <c r="I732" s="4" t="s">
        <v>2276</v>
      </c>
      <c r="J732" s="4" t="s">
        <v>2276</v>
      </c>
      <c r="K732" s="4" t="s">
        <v>2276</v>
      </c>
      <c r="L732" s="4" t="s">
        <v>2276</v>
      </c>
      <c r="M732" s="4" t="s">
        <v>2276</v>
      </c>
      <c r="N732" s="4" t="s">
        <v>2276</v>
      </c>
      <c r="O732" s="4" t="s">
        <v>2276</v>
      </c>
      <c r="P732" s="4" t="s">
        <v>2276</v>
      </c>
      <c r="Q732" s="4" t="s">
        <v>2276</v>
      </c>
      <c r="R732" s="4" t="s">
        <v>2276</v>
      </c>
      <c r="S732" s="4" t="s">
        <v>2276</v>
      </c>
      <c r="T732" s="3"/>
    </row>
    <row r="733" spans="1:20" ht="40.5" customHeight="1">
      <c r="A733" s="11" t="s">
        <v>4488</v>
      </c>
      <c r="B733" s="3" t="s">
        <v>69</v>
      </c>
      <c r="C733" s="3" t="s">
        <v>395</v>
      </c>
      <c r="D733" s="3" t="s">
        <v>5005</v>
      </c>
      <c r="E733" s="3" t="s">
        <v>45</v>
      </c>
      <c r="F733" s="4" t="s">
        <v>2276</v>
      </c>
      <c r="G733" s="4" t="s">
        <v>2276</v>
      </c>
      <c r="H733" s="21">
        <f>SUM(27460, 17788, 54774, 11980, 21788, 31830)/3/(2250*100)</f>
        <v>0.24536296296296295</v>
      </c>
      <c r="I733" s="4" t="s">
        <v>2276</v>
      </c>
      <c r="J733" s="4" t="s">
        <v>2276</v>
      </c>
      <c r="K733" s="4" t="s">
        <v>2276</v>
      </c>
      <c r="L733" s="4" t="s">
        <v>2276</v>
      </c>
      <c r="M733" s="4" t="s">
        <v>2276</v>
      </c>
      <c r="N733" s="4" t="s">
        <v>2276</v>
      </c>
      <c r="O733" s="4" t="s">
        <v>2276</v>
      </c>
      <c r="P733" s="4" t="s">
        <v>2276</v>
      </c>
      <c r="Q733" s="4" t="s">
        <v>2276</v>
      </c>
      <c r="R733" s="4" t="s">
        <v>2276</v>
      </c>
      <c r="S733" s="4" t="s">
        <v>2276</v>
      </c>
      <c r="T733" s="4" t="s">
        <v>4503</v>
      </c>
    </row>
    <row r="734" spans="1:20" ht="47" customHeight="1">
      <c r="A734" s="11" t="s">
        <v>4489</v>
      </c>
      <c r="B734" s="3" t="s">
        <v>2276</v>
      </c>
      <c r="C734" s="3" t="s">
        <v>12</v>
      </c>
      <c r="D734" s="4" t="s">
        <v>3854</v>
      </c>
      <c r="E734" s="3" t="s">
        <v>2652</v>
      </c>
      <c r="F734" s="3" t="s">
        <v>84</v>
      </c>
      <c r="G734" s="4" t="s">
        <v>2276</v>
      </c>
      <c r="H734" s="21">
        <f>SUM(7748, 60603, 16507, 10674)/2/(2250*100)</f>
        <v>0.21229333333333333</v>
      </c>
      <c r="I734" s="4" t="s">
        <v>2276</v>
      </c>
      <c r="J734" s="4" t="s">
        <v>2276</v>
      </c>
      <c r="K734" s="4" t="s">
        <v>2276</v>
      </c>
      <c r="L734" s="4" t="s">
        <v>2276</v>
      </c>
      <c r="M734" s="4" t="s">
        <v>2276</v>
      </c>
      <c r="N734" s="4" t="s">
        <v>2276</v>
      </c>
      <c r="O734" s="4" t="s">
        <v>2276</v>
      </c>
      <c r="P734" s="4" t="s">
        <v>2276</v>
      </c>
      <c r="Q734" s="4" t="s">
        <v>2276</v>
      </c>
      <c r="R734" s="4" t="s">
        <v>2276</v>
      </c>
      <c r="S734" s="4" t="s">
        <v>2276</v>
      </c>
      <c r="T734" s="3" t="s">
        <v>4504</v>
      </c>
    </row>
    <row r="735" spans="1:20" ht="41" customHeight="1">
      <c r="A735" s="11" t="s">
        <v>4502</v>
      </c>
      <c r="B735" s="3" t="s">
        <v>70</v>
      </c>
      <c r="C735" s="3" t="s">
        <v>2645</v>
      </c>
      <c r="D735" s="3" t="s">
        <v>45</v>
      </c>
      <c r="E735" s="3" t="s">
        <v>84</v>
      </c>
      <c r="F735" s="4" t="s">
        <v>2276</v>
      </c>
      <c r="G735" s="4" t="s">
        <v>2276</v>
      </c>
      <c r="H735" s="4" t="s">
        <v>2276</v>
      </c>
      <c r="I735" s="4" t="s">
        <v>2276</v>
      </c>
      <c r="J735" s="4" t="s">
        <v>2276</v>
      </c>
      <c r="K735" s="4" t="s">
        <v>2276</v>
      </c>
      <c r="L735" s="4" t="s">
        <v>2276</v>
      </c>
      <c r="M735" s="4" t="s">
        <v>2276</v>
      </c>
      <c r="N735" s="4" t="s">
        <v>2276</v>
      </c>
      <c r="O735" s="4" t="s">
        <v>2276</v>
      </c>
      <c r="P735" s="4" t="s">
        <v>2276</v>
      </c>
      <c r="Q735" s="4" t="s">
        <v>2276</v>
      </c>
      <c r="R735" s="4" t="s">
        <v>2276</v>
      </c>
      <c r="S735" s="4" t="s">
        <v>2276</v>
      </c>
      <c r="T735" s="3"/>
    </row>
    <row r="736" spans="1:20" ht="35.5" customHeight="1">
      <c r="A736" s="11" t="s">
        <v>4502</v>
      </c>
      <c r="B736" s="3" t="s">
        <v>70</v>
      </c>
      <c r="C736" s="3" t="s">
        <v>2645</v>
      </c>
      <c r="D736" s="3" t="s">
        <v>45</v>
      </c>
      <c r="E736" s="3" t="s">
        <v>84</v>
      </c>
      <c r="F736" s="4" t="s">
        <v>2276</v>
      </c>
      <c r="G736" s="4" t="s">
        <v>2276</v>
      </c>
      <c r="H736" s="21">
        <v>0.12</v>
      </c>
      <c r="I736" s="4" t="s">
        <v>2276</v>
      </c>
      <c r="J736" s="4" t="s">
        <v>2276</v>
      </c>
      <c r="K736" s="4" t="s">
        <v>2276</v>
      </c>
      <c r="L736" s="4" t="s">
        <v>2276</v>
      </c>
      <c r="M736" s="4" t="s">
        <v>2276</v>
      </c>
      <c r="N736" s="4" t="s">
        <v>2276</v>
      </c>
      <c r="O736" s="4" t="s">
        <v>2276</v>
      </c>
      <c r="P736" s="4" t="s">
        <v>2276</v>
      </c>
      <c r="Q736" s="4" t="s">
        <v>2276</v>
      </c>
      <c r="R736" s="4" t="s">
        <v>2276</v>
      </c>
      <c r="S736" s="4" t="s">
        <v>2276</v>
      </c>
      <c r="T736" s="3"/>
    </row>
    <row r="737" spans="1:20" ht="36" customHeight="1">
      <c r="A737" s="11" t="s">
        <v>4518</v>
      </c>
      <c r="B737" s="3" t="s">
        <v>1197</v>
      </c>
      <c r="C737" s="3" t="s">
        <v>395</v>
      </c>
      <c r="D737" s="3" t="s">
        <v>137</v>
      </c>
      <c r="E737" s="4" t="s">
        <v>2276</v>
      </c>
      <c r="F737" s="4" t="s">
        <v>2276</v>
      </c>
      <c r="G737" s="4" t="s">
        <v>2276</v>
      </c>
      <c r="H737" s="4" t="s">
        <v>2276</v>
      </c>
      <c r="I737" s="4" t="s">
        <v>2276</v>
      </c>
      <c r="J737" s="4" t="s">
        <v>2276</v>
      </c>
      <c r="K737" s="4" t="s">
        <v>2276</v>
      </c>
      <c r="L737" s="4" t="s">
        <v>2276</v>
      </c>
      <c r="M737" s="4" t="s">
        <v>2276</v>
      </c>
      <c r="N737" s="4" t="s">
        <v>2276</v>
      </c>
      <c r="O737" s="4" t="s">
        <v>2276</v>
      </c>
      <c r="P737" s="4" t="s">
        <v>2276</v>
      </c>
      <c r="Q737" s="4" t="s">
        <v>2276</v>
      </c>
      <c r="R737" s="4" t="s">
        <v>2276</v>
      </c>
      <c r="S737" s="4" t="s">
        <v>2276</v>
      </c>
      <c r="T737" s="3"/>
    </row>
    <row r="738" spans="1:20" ht="36" customHeight="1">
      <c r="A738" s="11" t="s">
        <v>4519</v>
      </c>
      <c r="B738" s="3" t="s">
        <v>70</v>
      </c>
      <c r="C738" s="3" t="s">
        <v>2645</v>
      </c>
      <c r="D738" s="3" t="s">
        <v>45</v>
      </c>
      <c r="E738" s="3" t="s">
        <v>84</v>
      </c>
      <c r="F738" s="4" t="s">
        <v>2276</v>
      </c>
      <c r="G738" s="4" t="s">
        <v>2276</v>
      </c>
      <c r="H738" s="4" t="s">
        <v>2276</v>
      </c>
      <c r="I738" s="4" t="s">
        <v>2276</v>
      </c>
      <c r="J738" s="4" t="s">
        <v>2276</v>
      </c>
      <c r="K738" s="4" t="s">
        <v>2276</v>
      </c>
      <c r="L738" s="4" t="s">
        <v>2276</v>
      </c>
      <c r="M738" s="4" t="s">
        <v>2276</v>
      </c>
      <c r="N738" s="4" t="s">
        <v>2276</v>
      </c>
      <c r="O738" s="4" t="s">
        <v>2276</v>
      </c>
      <c r="P738" s="4" t="s">
        <v>2276</v>
      </c>
      <c r="Q738" s="4" t="s">
        <v>2276</v>
      </c>
      <c r="R738" s="4" t="s">
        <v>2276</v>
      </c>
      <c r="S738" s="4" t="s">
        <v>2276</v>
      </c>
      <c r="T738" s="3"/>
    </row>
    <row r="739" spans="1:20" ht="36" customHeight="1">
      <c r="A739" s="11" t="s">
        <v>4520</v>
      </c>
      <c r="B739" s="3" t="s">
        <v>69</v>
      </c>
      <c r="C739" s="3" t="s">
        <v>395</v>
      </c>
      <c r="D739" s="3" t="s">
        <v>5005</v>
      </c>
      <c r="E739" s="4" t="s">
        <v>2276</v>
      </c>
      <c r="F739" s="4" t="s">
        <v>2276</v>
      </c>
      <c r="G739" s="4" t="s">
        <v>2276</v>
      </c>
      <c r="H739" s="4" t="s">
        <v>2276</v>
      </c>
      <c r="I739" s="4" t="s">
        <v>2276</v>
      </c>
      <c r="J739" s="4" t="s">
        <v>2276</v>
      </c>
      <c r="K739" s="4" t="s">
        <v>2276</v>
      </c>
      <c r="L739" s="4" t="s">
        <v>2276</v>
      </c>
      <c r="M739" s="4" t="s">
        <v>2276</v>
      </c>
      <c r="N739" s="4" t="s">
        <v>2276</v>
      </c>
      <c r="O739" s="4" t="s">
        <v>2276</v>
      </c>
      <c r="P739" s="4" t="s">
        <v>2276</v>
      </c>
      <c r="Q739" s="4" t="s">
        <v>2276</v>
      </c>
      <c r="R739" s="4" t="s">
        <v>2276</v>
      </c>
      <c r="S739" s="4" t="s">
        <v>2276</v>
      </c>
      <c r="T739" s="3"/>
    </row>
    <row r="740" spans="1:20" ht="36" customHeight="1">
      <c r="A740" s="11" t="s">
        <v>4521</v>
      </c>
      <c r="B740" s="3" t="s">
        <v>69</v>
      </c>
      <c r="C740" s="3" t="s">
        <v>395</v>
      </c>
      <c r="D740" s="3" t="s">
        <v>5005</v>
      </c>
      <c r="E740" s="4" t="s">
        <v>2276</v>
      </c>
      <c r="F740" s="4" t="s">
        <v>2276</v>
      </c>
      <c r="G740" s="4" t="s">
        <v>2276</v>
      </c>
      <c r="H740" s="4" t="s">
        <v>2276</v>
      </c>
      <c r="I740" s="4" t="s">
        <v>2276</v>
      </c>
      <c r="J740" s="4" t="s">
        <v>2276</v>
      </c>
      <c r="K740" s="4" t="s">
        <v>2276</v>
      </c>
      <c r="L740" s="4" t="s">
        <v>2276</v>
      </c>
      <c r="M740" s="4" t="s">
        <v>2276</v>
      </c>
      <c r="N740" s="4" t="s">
        <v>2276</v>
      </c>
      <c r="O740" s="4" t="s">
        <v>2276</v>
      </c>
      <c r="P740" s="4" t="s">
        <v>2276</v>
      </c>
      <c r="Q740" s="4" t="s">
        <v>2276</v>
      </c>
      <c r="R740" s="4" t="s">
        <v>2276</v>
      </c>
      <c r="S740" s="4" t="s">
        <v>2276</v>
      </c>
      <c r="T740" s="3"/>
    </row>
    <row r="741" spans="1:20" ht="36" customHeight="1">
      <c r="A741" s="11" t="s">
        <v>4522</v>
      </c>
      <c r="B741" s="3" t="s">
        <v>2276</v>
      </c>
      <c r="C741" s="3" t="s">
        <v>12</v>
      </c>
      <c r="D741" s="3" t="s">
        <v>2653</v>
      </c>
      <c r="E741" s="4" t="s">
        <v>396</v>
      </c>
      <c r="F741" s="4" t="s">
        <v>2276</v>
      </c>
      <c r="G741" s="4" t="s">
        <v>2276</v>
      </c>
      <c r="H741" s="4" t="s">
        <v>2276</v>
      </c>
      <c r="I741" s="4" t="s">
        <v>2276</v>
      </c>
      <c r="J741" s="4" t="s">
        <v>2276</v>
      </c>
      <c r="K741" s="4" t="s">
        <v>2276</v>
      </c>
      <c r="L741" s="4" t="s">
        <v>2276</v>
      </c>
      <c r="M741" s="4" t="s">
        <v>2276</v>
      </c>
      <c r="N741" s="4" t="s">
        <v>2276</v>
      </c>
      <c r="O741" s="4" t="s">
        <v>2276</v>
      </c>
      <c r="P741" s="4" t="s">
        <v>2276</v>
      </c>
      <c r="Q741" s="4" t="s">
        <v>2276</v>
      </c>
      <c r="R741" s="4" t="s">
        <v>2276</v>
      </c>
      <c r="S741" s="4" t="s">
        <v>2276</v>
      </c>
      <c r="T741" s="3"/>
    </row>
    <row r="742" spans="1:20" ht="37.5" customHeight="1">
      <c r="A742" s="11" t="s">
        <v>4543</v>
      </c>
      <c r="B742" s="3" t="s">
        <v>1197</v>
      </c>
      <c r="C742" s="3" t="s">
        <v>12</v>
      </c>
      <c r="D742" s="3" t="s">
        <v>137</v>
      </c>
      <c r="E742" s="3" t="s">
        <v>5005</v>
      </c>
      <c r="F742" s="3" t="s">
        <v>130</v>
      </c>
      <c r="G742" s="4" t="s">
        <v>116</v>
      </c>
      <c r="H742" s="4" t="s">
        <v>2276</v>
      </c>
      <c r="I742" s="4" t="s">
        <v>2276</v>
      </c>
      <c r="J742" s="4" t="s">
        <v>2276</v>
      </c>
      <c r="K742" s="4" t="s">
        <v>2276</v>
      </c>
      <c r="L742" s="4" t="s">
        <v>2276</v>
      </c>
      <c r="M742" s="4" t="s">
        <v>2276</v>
      </c>
      <c r="N742" s="4" t="s">
        <v>2276</v>
      </c>
      <c r="O742" s="4" t="s">
        <v>2276</v>
      </c>
      <c r="P742" s="4" t="s">
        <v>2276</v>
      </c>
      <c r="Q742" s="4" t="s">
        <v>2276</v>
      </c>
      <c r="R742" s="4" t="s">
        <v>2276</v>
      </c>
      <c r="S742" s="4" t="s">
        <v>2276</v>
      </c>
      <c r="T742" s="3" t="s">
        <v>4570</v>
      </c>
    </row>
    <row r="743" spans="1:20" ht="43" customHeight="1">
      <c r="A743" s="11" t="s">
        <v>4546</v>
      </c>
      <c r="B743" s="3" t="s">
        <v>1197</v>
      </c>
      <c r="C743" s="3" t="s">
        <v>12</v>
      </c>
      <c r="D743" s="3" t="s">
        <v>137</v>
      </c>
      <c r="E743" s="3" t="s">
        <v>5005</v>
      </c>
      <c r="F743" s="3" t="s">
        <v>130</v>
      </c>
      <c r="G743" s="4" t="s">
        <v>116</v>
      </c>
      <c r="H743" s="4" t="s">
        <v>2276</v>
      </c>
      <c r="I743" s="4" t="s">
        <v>2276</v>
      </c>
      <c r="J743" s="4" t="s">
        <v>2276</v>
      </c>
      <c r="K743" s="4" t="s">
        <v>2276</v>
      </c>
      <c r="L743" s="4" t="s">
        <v>2276</v>
      </c>
      <c r="M743" s="4" t="s">
        <v>2276</v>
      </c>
      <c r="N743" s="4" t="s">
        <v>2276</v>
      </c>
      <c r="O743" s="4" t="s">
        <v>2276</v>
      </c>
      <c r="P743" s="4" t="s">
        <v>2276</v>
      </c>
      <c r="Q743" s="4" t="s">
        <v>2276</v>
      </c>
      <c r="R743" s="4" t="s">
        <v>2276</v>
      </c>
      <c r="S743" s="4" t="s">
        <v>2276</v>
      </c>
      <c r="T743" s="3" t="s">
        <v>4570</v>
      </c>
    </row>
    <row r="744" spans="1:20" ht="42.5" customHeight="1">
      <c r="A744" s="11" t="s">
        <v>4571</v>
      </c>
      <c r="B744" s="3" t="s">
        <v>70</v>
      </c>
      <c r="C744" s="3" t="s">
        <v>2646</v>
      </c>
      <c r="D744" s="3" t="s">
        <v>137</v>
      </c>
      <c r="E744" s="3" t="s">
        <v>2652</v>
      </c>
      <c r="F744" s="4" t="s">
        <v>2276</v>
      </c>
      <c r="G744" s="4" t="s">
        <v>2276</v>
      </c>
      <c r="H744" s="4" t="s">
        <v>2276</v>
      </c>
      <c r="I744" s="4" t="s">
        <v>2276</v>
      </c>
      <c r="J744" s="4" t="s">
        <v>2276</v>
      </c>
      <c r="K744" s="4" t="s">
        <v>2276</v>
      </c>
      <c r="L744" s="4" t="s">
        <v>2276</v>
      </c>
      <c r="M744" s="4" t="s">
        <v>2276</v>
      </c>
      <c r="N744" s="4" t="s">
        <v>2276</v>
      </c>
      <c r="O744" s="4" t="s">
        <v>2276</v>
      </c>
      <c r="P744" s="4" t="s">
        <v>2276</v>
      </c>
      <c r="Q744" s="4" t="s">
        <v>2276</v>
      </c>
      <c r="R744" s="4" t="s">
        <v>2276</v>
      </c>
      <c r="S744" s="4" t="s">
        <v>2276</v>
      </c>
      <c r="T744" s="3"/>
    </row>
    <row r="745" spans="1:20" ht="46.5" customHeight="1">
      <c r="A745" s="11" t="s">
        <v>4582</v>
      </c>
      <c r="B745" s="3" t="s">
        <v>2276</v>
      </c>
      <c r="C745" s="3" t="s">
        <v>12</v>
      </c>
      <c r="D745" s="3" t="s">
        <v>5005</v>
      </c>
      <c r="E745" s="3" t="s">
        <v>137</v>
      </c>
      <c r="F745" s="4" t="s">
        <v>2276</v>
      </c>
      <c r="G745" s="4" t="s">
        <v>2276</v>
      </c>
      <c r="H745" s="4" t="s">
        <v>2276</v>
      </c>
      <c r="I745" s="4" t="s">
        <v>2276</v>
      </c>
      <c r="J745" s="4" t="s">
        <v>2276</v>
      </c>
      <c r="K745" s="4" t="s">
        <v>2276</v>
      </c>
      <c r="L745" s="4" t="s">
        <v>2276</v>
      </c>
      <c r="M745" s="4" t="s">
        <v>2276</v>
      </c>
      <c r="N745" s="4" t="s">
        <v>2276</v>
      </c>
      <c r="O745" s="4" t="s">
        <v>2276</v>
      </c>
      <c r="P745" s="4" t="s">
        <v>2276</v>
      </c>
      <c r="Q745" s="4" t="s">
        <v>2276</v>
      </c>
      <c r="R745" s="4" t="s">
        <v>2276</v>
      </c>
      <c r="S745" s="4" t="s">
        <v>2276</v>
      </c>
      <c r="T745" s="3"/>
    </row>
    <row r="746" spans="1:20" ht="52" customHeight="1">
      <c r="A746" s="11" t="s">
        <v>4585</v>
      </c>
      <c r="B746" s="4" t="s">
        <v>1197</v>
      </c>
      <c r="C746" s="3" t="s">
        <v>2646</v>
      </c>
      <c r="D746" s="3" t="s">
        <v>137</v>
      </c>
      <c r="E746" s="4" t="s">
        <v>2276</v>
      </c>
      <c r="F746" s="4" t="s">
        <v>2276</v>
      </c>
      <c r="G746" s="4" t="s">
        <v>2276</v>
      </c>
      <c r="H746" s="4" t="s">
        <v>2276</v>
      </c>
      <c r="I746" s="4" t="s">
        <v>2276</v>
      </c>
      <c r="J746" s="4" t="s">
        <v>2276</v>
      </c>
      <c r="K746" s="4" t="s">
        <v>2276</v>
      </c>
      <c r="L746" s="4" t="s">
        <v>2276</v>
      </c>
      <c r="M746" s="4" t="s">
        <v>2276</v>
      </c>
      <c r="N746" s="4" t="s">
        <v>2276</v>
      </c>
      <c r="O746" s="4" t="s">
        <v>2276</v>
      </c>
      <c r="P746" s="4" t="s">
        <v>2276</v>
      </c>
      <c r="Q746" s="4" t="s">
        <v>2276</v>
      </c>
      <c r="R746" s="4" t="s">
        <v>2276</v>
      </c>
      <c r="S746" s="4" t="s">
        <v>2276</v>
      </c>
      <c r="T746" s="3"/>
    </row>
    <row r="747" spans="1:20" ht="52" customHeight="1">
      <c r="A747" s="11" t="s">
        <v>4586</v>
      </c>
      <c r="B747" s="4" t="s">
        <v>1197</v>
      </c>
      <c r="C747" s="3" t="s">
        <v>2646</v>
      </c>
      <c r="D747" s="3" t="s">
        <v>137</v>
      </c>
      <c r="E747" s="4" t="s">
        <v>2276</v>
      </c>
      <c r="F747" s="4" t="s">
        <v>2276</v>
      </c>
      <c r="G747" s="4" t="s">
        <v>2276</v>
      </c>
      <c r="H747" s="4" t="s">
        <v>2276</v>
      </c>
      <c r="I747" s="4" t="s">
        <v>2276</v>
      </c>
      <c r="J747" s="4" t="s">
        <v>2276</v>
      </c>
      <c r="K747" s="4" t="s">
        <v>2276</v>
      </c>
      <c r="L747" s="4" t="s">
        <v>2276</v>
      </c>
      <c r="M747" s="4" t="s">
        <v>2276</v>
      </c>
      <c r="N747" s="4" t="s">
        <v>2276</v>
      </c>
      <c r="O747" s="4" t="s">
        <v>2276</v>
      </c>
      <c r="P747" s="4" t="s">
        <v>2276</v>
      </c>
      <c r="Q747" s="4" t="s">
        <v>2276</v>
      </c>
      <c r="R747" s="4" t="s">
        <v>2276</v>
      </c>
      <c r="S747" s="4" t="s">
        <v>2276</v>
      </c>
      <c r="T747" s="3"/>
    </row>
    <row r="748" spans="1:20" ht="55.5" customHeight="1">
      <c r="A748" s="11" t="s">
        <v>4597</v>
      </c>
      <c r="B748" s="4" t="s">
        <v>1197</v>
      </c>
      <c r="C748" s="3" t="s">
        <v>2646</v>
      </c>
      <c r="D748" s="3" t="s">
        <v>137</v>
      </c>
      <c r="E748" s="4" t="s">
        <v>2276</v>
      </c>
      <c r="F748" s="4" t="s">
        <v>2276</v>
      </c>
      <c r="G748" s="4" t="s">
        <v>2276</v>
      </c>
      <c r="H748" s="4" t="s">
        <v>2276</v>
      </c>
      <c r="I748" s="4" t="s">
        <v>2276</v>
      </c>
      <c r="J748" s="4" t="s">
        <v>2276</v>
      </c>
      <c r="K748" s="4" t="s">
        <v>2276</v>
      </c>
      <c r="L748" s="4" t="s">
        <v>2276</v>
      </c>
      <c r="M748" s="4" t="s">
        <v>2276</v>
      </c>
      <c r="N748" s="4" t="s">
        <v>2276</v>
      </c>
      <c r="O748" s="4" t="s">
        <v>2276</v>
      </c>
      <c r="P748" s="4" t="s">
        <v>2276</v>
      </c>
      <c r="Q748" s="4" t="s">
        <v>2276</v>
      </c>
      <c r="R748" s="4" t="s">
        <v>2276</v>
      </c>
      <c r="S748" s="4" t="s">
        <v>2276</v>
      </c>
      <c r="T748" s="3"/>
    </row>
    <row r="749" spans="1:20" ht="47" customHeight="1">
      <c r="A749" s="11" t="s">
        <v>4601</v>
      </c>
      <c r="B749" s="4" t="s">
        <v>1197</v>
      </c>
      <c r="C749" s="3" t="s">
        <v>2646</v>
      </c>
      <c r="D749" s="3" t="s">
        <v>137</v>
      </c>
      <c r="E749" s="4" t="s">
        <v>2276</v>
      </c>
      <c r="F749" s="4" t="s">
        <v>2276</v>
      </c>
      <c r="G749" s="4" t="s">
        <v>2276</v>
      </c>
      <c r="H749" s="4" t="s">
        <v>2276</v>
      </c>
      <c r="I749" s="4" t="s">
        <v>2276</v>
      </c>
      <c r="J749" s="4" t="s">
        <v>2276</v>
      </c>
      <c r="K749" s="4" t="s">
        <v>2276</v>
      </c>
      <c r="L749" s="4" t="s">
        <v>2276</v>
      </c>
      <c r="M749" s="4" t="s">
        <v>2276</v>
      </c>
      <c r="N749" s="4" t="s">
        <v>2276</v>
      </c>
      <c r="O749" s="4" t="s">
        <v>2276</v>
      </c>
      <c r="P749" s="4" t="s">
        <v>2276</v>
      </c>
      <c r="Q749" s="4" t="s">
        <v>2276</v>
      </c>
      <c r="R749" s="4" t="s">
        <v>2276</v>
      </c>
      <c r="S749" s="4" t="s">
        <v>2276</v>
      </c>
      <c r="T749" s="3"/>
    </row>
    <row r="750" spans="1:20" ht="50" customHeight="1">
      <c r="A750" s="11" t="s">
        <v>4602</v>
      </c>
      <c r="B750" s="4" t="s">
        <v>1197</v>
      </c>
      <c r="C750" s="3" t="s">
        <v>2646</v>
      </c>
      <c r="D750" s="3" t="s">
        <v>137</v>
      </c>
      <c r="E750" s="4" t="s">
        <v>2276</v>
      </c>
      <c r="F750" s="4" t="s">
        <v>2276</v>
      </c>
      <c r="G750" s="4" t="s">
        <v>2276</v>
      </c>
      <c r="H750" s="4" t="s">
        <v>2276</v>
      </c>
      <c r="I750" s="4" t="s">
        <v>2276</v>
      </c>
      <c r="J750" s="4" t="s">
        <v>2276</v>
      </c>
      <c r="K750" s="4" t="s">
        <v>2276</v>
      </c>
      <c r="L750" s="4" t="s">
        <v>2276</v>
      </c>
      <c r="M750" s="4" t="s">
        <v>2276</v>
      </c>
      <c r="N750" s="4" t="s">
        <v>2276</v>
      </c>
      <c r="O750" s="4" t="s">
        <v>2276</v>
      </c>
      <c r="P750" s="4" t="s">
        <v>2276</v>
      </c>
      <c r="Q750" s="4" t="s">
        <v>2276</v>
      </c>
      <c r="R750" s="4" t="s">
        <v>2276</v>
      </c>
      <c r="S750" s="4" t="s">
        <v>2276</v>
      </c>
      <c r="T750" s="3"/>
    </row>
    <row r="751" spans="1:20" ht="50" customHeight="1">
      <c r="A751" s="11" t="s">
        <v>4603</v>
      </c>
      <c r="B751" s="4" t="s">
        <v>1197</v>
      </c>
      <c r="C751" s="3" t="s">
        <v>2646</v>
      </c>
      <c r="D751" s="3" t="s">
        <v>137</v>
      </c>
      <c r="E751" s="4" t="s">
        <v>2276</v>
      </c>
      <c r="F751" s="4" t="s">
        <v>2276</v>
      </c>
      <c r="G751" s="4" t="s">
        <v>2276</v>
      </c>
      <c r="H751" s="4" t="s">
        <v>2276</v>
      </c>
      <c r="I751" s="4" t="s">
        <v>2276</v>
      </c>
      <c r="J751" s="4" t="s">
        <v>2276</v>
      </c>
      <c r="K751" s="4" t="s">
        <v>2276</v>
      </c>
      <c r="L751" s="4" t="s">
        <v>2276</v>
      </c>
      <c r="M751" s="4" t="s">
        <v>2276</v>
      </c>
      <c r="N751" s="4" t="s">
        <v>2276</v>
      </c>
      <c r="O751" s="4" t="s">
        <v>2276</v>
      </c>
      <c r="P751" s="4" t="s">
        <v>2276</v>
      </c>
      <c r="Q751" s="4" t="s">
        <v>2276</v>
      </c>
      <c r="R751" s="4" t="s">
        <v>2276</v>
      </c>
      <c r="S751" s="4" t="s">
        <v>2276</v>
      </c>
      <c r="T751" s="3"/>
    </row>
    <row r="752" spans="1:20" ht="50" customHeight="1">
      <c r="A752" s="11" t="s">
        <v>4620</v>
      </c>
      <c r="B752" s="3" t="s">
        <v>32</v>
      </c>
      <c r="C752" s="3" t="s">
        <v>12</v>
      </c>
      <c r="D752" s="3" t="s">
        <v>2647</v>
      </c>
      <c r="E752" s="3" t="s">
        <v>5005</v>
      </c>
      <c r="F752" s="4" t="s">
        <v>2276</v>
      </c>
      <c r="G752" s="4" t="s">
        <v>2276</v>
      </c>
      <c r="H752" s="4" t="s">
        <v>2276</v>
      </c>
      <c r="I752" s="4" t="s">
        <v>2276</v>
      </c>
      <c r="J752" s="4" t="s">
        <v>2276</v>
      </c>
      <c r="K752" s="4" t="s">
        <v>2276</v>
      </c>
      <c r="L752" s="4" t="s">
        <v>2276</v>
      </c>
      <c r="M752" s="4" t="s">
        <v>2276</v>
      </c>
      <c r="N752" s="4" t="s">
        <v>2276</v>
      </c>
      <c r="O752" s="4" t="s">
        <v>2276</v>
      </c>
      <c r="P752" s="4" t="s">
        <v>2276</v>
      </c>
      <c r="Q752" s="4" t="s">
        <v>2276</v>
      </c>
      <c r="R752" s="4" t="s">
        <v>2276</v>
      </c>
      <c r="S752" s="4" t="s">
        <v>2276</v>
      </c>
      <c r="T752" s="3"/>
    </row>
    <row r="753" spans="1:20" ht="50" customHeight="1">
      <c r="A753" s="11" t="s">
        <v>4621</v>
      </c>
      <c r="B753" s="3" t="s">
        <v>2276</v>
      </c>
      <c r="C753" s="3" t="s">
        <v>395</v>
      </c>
      <c r="D753" s="3" t="s">
        <v>45</v>
      </c>
      <c r="E753" s="4" t="s">
        <v>2276</v>
      </c>
      <c r="F753" s="4" t="s">
        <v>2276</v>
      </c>
      <c r="G753" s="4" t="s">
        <v>2276</v>
      </c>
      <c r="H753" s="4" t="s">
        <v>2276</v>
      </c>
      <c r="I753" s="4" t="s">
        <v>2276</v>
      </c>
      <c r="J753" s="4" t="s">
        <v>2276</v>
      </c>
      <c r="K753" s="4" t="s">
        <v>2276</v>
      </c>
      <c r="L753" s="4" t="s">
        <v>2276</v>
      </c>
      <c r="M753" s="4" t="s">
        <v>2276</v>
      </c>
      <c r="N753" s="4" t="s">
        <v>2276</v>
      </c>
      <c r="O753" s="4" t="s">
        <v>2276</v>
      </c>
      <c r="P753" s="4" t="s">
        <v>2276</v>
      </c>
      <c r="Q753" s="4" t="s">
        <v>2276</v>
      </c>
      <c r="R753" s="4" t="s">
        <v>2276</v>
      </c>
      <c r="S753" s="4" t="s">
        <v>2276</v>
      </c>
      <c r="T753" s="3"/>
    </row>
    <row r="754" spans="1:20" ht="50" customHeight="1">
      <c r="A754" s="11" t="s">
        <v>4622</v>
      </c>
      <c r="B754" s="3" t="s">
        <v>69</v>
      </c>
      <c r="C754" s="3" t="s">
        <v>395</v>
      </c>
      <c r="D754" s="3" t="s">
        <v>5005</v>
      </c>
      <c r="E754" s="4" t="s">
        <v>116</v>
      </c>
      <c r="F754" s="4" t="s">
        <v>2276</v>
      </c>
      <c r="G754" s="4" t="s">
        <v>2276</v>
      </c>
      <c r="H754" s="4" t="s">
        <v>2276</v>
      </c>
      <c r="I754" s="4" t="s">
        <v>2276</v>
      </c>
      <c r="J754" s="4" t="s">
        <v>2276</v>
      </c>
      <c r="K754" s="3" t="s">
        <v>534</v>
      </c>
      <c r="L754" s="4" t="s">
        <v>2276</v>
      </c>
      <c r="M754" s="4" t="s">
        <v>2276</v>
      </c>
      <c r="N754" s="4" t="s">
        <v>2276</v>
      </c>
      <c r="O754" s="4" t="s">
        <v>2276</v>
      </c>
      <c r="P754" s="4" t="s">
        <v>2276</v>
      </c>
      <c r="Q754" s="4" t="s">
        <v>2276</v>
      </c>
      <c r="R754" s="4" t="s">
        <v>2276</v>
      </c>
      <c r="S754" s="4" t="s">
        <v>2276</v>
      </c>
      <c r="T754" s="4" t="s">
        <v>4628</v>
      </c>
    </row>
    <row r="755" spans="1:20" ht="32.5" customHeight="1">
      <c r="A755" s="11" t="s">
        <v>4643</v>
      </c>
      <c r="B755" s="3" t="s">
        <v>32</v>
      </c>
      <c r="C755" s="3" t="s">
        <v>12</v>
      </c>
      <c r="D755" s="3" t="s">
        <v>2649</v>
      </c>
      <c r="E755" s="3" t="s">
        <v>5005</v>
      </c>
      <c r="F755" s="4" t="s">
        <v>116</v>
      </c>
      <c r="G755" s="4" t="s">
        <v>2276</v>
      </c>
      <c r="H755" s="21">
        <f>AVERAGE(1952, 3433, 1912)/(30*100)</f>
        <v>0.81077777777777782</v>
      </c>
      <c r="I755" s="4" t="s">
        <v>2276</v>
      </c>
      <c r="J755" s="4" t="s">
        <v>2276</v>
      </c>
      <c r="K755" s="3" t="s">
        <v>534</v>
      </c>
      <c r="L755" s="4" t="s">
        <v>2276</v>
      </c>
      <c r="M755" s="4" t="s">
        <v>2276</v>
      </c>
      <c r="N755" s="4" t="s">
        <v>2276</v>
      </c>
      <c r="O755" s="4" t="s">
        <v>2276</v>
      </c>
      <c r="P755" s="4" t="s">
        <v>2276</v>
      </c>
      <c r="Q755" s="4" t="s">
        <v>2276</v>
      </c>
      <c r="R755" s="4" t="s">
        <v>2276</v>
      </c>
      <c r="S755" s="4" t="s">
        <v>2276</v>
      </c>
      <c r="T755" s="3" t="s">
        <v>4651</v>
      </c>
    </row>
    <row r="756" spans="1:20" ht="32.5" customHeight="1">
      <c r="A756" s="11" t="s">
        <v>4644</v>
      </c>
      <c r="B756" s="3" t="s">
        <v>32</v>
      </c>
      <c r="C756" s="3" t="s">
        <v>12</v>
      </c>
      <c r="D756" s="3" t="s">
        <v>2649</v>
      </c>
      <c r="E756" s="3" t="s">
        <v>5005</v>
      </c>
      <c r="F756" s="4" t="s">
        <v>116</v>
      </c>
      <c r="G756" s="4" t="s">
        <v>2276</v>
      </c>
      <c r="H756" s="21">
        <f>AVERAGE(1952, 3433, 1912)/(30*100)</f>
        <v>0.81077777777777782</v>
      </c>
      <c r="I756" s="4" t="s">
        <v>2276</v>
      </c>
      <c r="J756" s="4" t="s">
        <v>2276</v>
      </c>
      <c r="K756" s="3" t="s">
        <v>534</v>
      </c>
      <c r="L756" s="4" t="s">
        <v>2276</v>
      </c>
      <c r="M756" s="4" t="s">
        <v>2276</v>
      </c>
      <c r="N756" s="4" t="s">
        <v>2276</v>
      </c>
      <c r="O756" s="4" t="s">
        <v>2276</v>
      </c>
      <c r="P756" s="4" t="s">
        <v>2276</v>
      </c>
      <c r="Q756" s="4" t="s">
        <v>2276</v>
      </c>
      <c r="R756" s="4" t="s">
        <v>2276</v>
      </c>
      <c r="S756" s="4" t="s">
        <v>2276</v>
      </c>
      <c r="T756" s="3" t="s">
        <v>4651</v>
      </c>
    </row>
    <row r="757" spans="1:20" ht="37" customHeight="1">
      <c r="A757" s="11" t="s">
        <v>4661</v>
      </c>
      <c r="B757" s="3" t="s">
        <v>32</v>
      </c>
      <c r="C757" s="3" t="s">
        <v>12</v>
      </c>
      <c r="D757" s="3" t="s">
        <v>5005</v>
      </c>
      <c r="E757" s="3" t="s">
        <v>45</v>
      </c>
      <c r="F757" s="4" t="s">
        <v>2276</v>
      </c>
      <c r="G757" s="4" t="s">
        <v>2276</v>
      </c>
      <c r="H757" s="4" t="s">
        <v>2276</v>
      </c>
      <c r="I757" s="4" t="s">
        <v>2276</v>
      </c>
      <c r="J757" s="4" t="s">
        <v>2276</v>
      </c>
      <c r="K757" s="4" t="s">
        <v>2276</v>
      </c>
      <c r="L757" s="4" t="s">
        <v>2276</v>
      </c>
      <c r="M757" s="4" t="s">
        <v>2276</v>
      </c>
      <c r="N757" s="4" t="s">
        <v>2276</v>
      </c>
      <c r="O757" s="21">
        <v>55.5</v>
      </c>
      <c r="P757" s="21">
        <v>15.8</v>
      </c>
      <c r="Q757" s="4" t="s">
        <v>2276</v>
      </c>
      <c r="R757" s="21">
        <v>28.8</v>
      </c>
      <c r="S757" s="4" t="s">
        <v>2276</v>
      </c>
      <c r="T757" s="3"/>
    </row>
    <row r="758" spans="1:20" ht="51" customHeight="1">
      <c r="A758" s="11" t="s">
        <v>4671</v>
      </c>
      <c r="B758" s="3" t="s">
        <v>32</v>
      </c>
      <c r="C758" s="3" t="s">
        <v>12</v>
      </c>
      <c r="D758" s="4" t="s">
        <v>5005</v>
      </c>
      <c r="E758" s="3" t="s">
        <v>84</v>
      </c>
      <c r="F758" s="4" t="s">
        <v>3854</v>
      </c>
      <c r="G758" s="4" t="s">
        <v>2652</v>
      </c>
      <c r="H758" s="4" t="s">
        <v>2276</v>
      </c>
      <c r="I758" s="4" t="s">
        <v>2276</v>
      </c>
      <c r="J758" s="4" t="s">
        <v>2276</v>
      </c>
      <c r="K758" s="4" t="s">
        <v>2276</v>
      </c>
      <c r="L758" s="4" t="s">
        <v>2276</v>
      </c>
      <c r="M758" s="4" t="s">
        <v>2276</v>
      </c>
      <c r="N758" s="4" t="s">
        <v>2276</v>
      </c>
      <c r="O758" s="4" t="s">
        <v>2276</v>
      </c>
      <c r="P758" s="4" t="s">
        <v>2276</v>
      </c>
      <c r="Q758" s="4" t="s">
        <v>2276</v>
      </c>
      <c r="R758" s="4" t="s">
        <v>2276</v>
      </c>
      <c r="S758" s="4" t="s">
        <v>2276</v>
      </c>
      <c r="T758" s="3" t="s">
        <v>4681</v>
      </c>
    </row>
    <row r="759" spans="1:20" ht="51" customHeight="1">
      <c r="A759" s="11" t="s">
        <v>4672</v>
      </c>
      <c r="B759" s="3" t="s">
        <v>32</v>
      </c>
      <c r="C759" s="3" t="s">
        <v>12</v>
      </c>
      <c r="D759" s="4" t="s">
        <v>5005</v>
      </c>
      <c r="E759" s="3" t="s">
        <v>84</v>
      </c>
      <c r="F759" s="4" t="s">
        <v>3854</v>
      </c>
      <c r="G759" s="4" t="s">
        <v>2652</v>
      </c>
      <c r="H759" s="4" t="s">
        <v>2276</v>
      </c>
      <c r="I759" s="4" t="s">
        <v>2276</v>
      </c>
      <c r="J759" s="4" t="s">
        <v>2276</v>
      </c>
      <c r="K759" s="4" t="s">
        <v>2276</v>
      </c>
      <c r="L759" s="4" t="s">
        <v>2276</v>
      </c>
      <c r="M759" s="4" t="s">
        <v>2276</v>
      </c>
      <c r="N759" s="4" t="s">
        <v>2276</v>
      </c>
      <c r="O759" s="4" t="s">
        <v>2276</v>
      </c>
      <c r="P759" s="4" t="s">
        <v>2276</v>
      </c>
      <c r="Q759" s="4" t="s">
        <v>2276</v>
      </c>
      <c r="R759" s="4" t="s">
        <v>2276</v>
      </c>
      <c r="S759" s="4" t="s">
        <v>2276</v>
      </c>
      <c r="T759" s="3" t="s">
        <v>4682</v>
      </c>
    </row>
    <row r="760" spans="1:20" ht="51" customHeight="1">
      <c r="A760" s="11" t="s">
        <v>4673</v>
      </c>
      <c r="B760" s="3" t="s">
        <v>32</v>
      </c>
      <c r="C760" s="3" t="s">
        <v>12</v>
      </c>
      <c r="D760" s="3" t="s">
        <v>5005</v>
      </c>
      <c r="E760" s="3" t="s">
        <v>84</v>
      </c>
      <c r="F760" s="4" t="s">
        <v>3854</v>
      </c>
      <c r="G760" s="4" t="s">
        <v>2652</v>
      </c>
      <c r="H760" s="4" t="s">
        <v>2276</v>
      </c>
      <c r="I760" s="4" t="s">
        <v>2276</v>
      </c>
      <c r="J760" s="4" t="s">
        <v>2276</v>
      </c>
      <c r="K760" s="4" t="s">
        <v>2276</v>
      </c>
      <c r="L760" s="4" t="s">
        <v>2276</v>
      </c>
      <c r="M760" s="4" t="s">
        <v>2276</v>
      </c>
      <c r="N760" s="4" t="s">
        <v>2276</v>
      </c>
      <c r="O760" s="4" t="s">
        <v>2276</v>
      </c>
      <c r="P760" s="21">
        <v>23</v>
      </c>
      <c r="Q760" s="4" t="s">
        <v>2276</v>
      </c>
      <c r="R760" s="4" t="s">
        <v>2276</v>
      </c>
      <c r="S760" s="4" t="s">
        <v>2276</v>
      </c>
      <c r="T760" s="3" t="s">
        <v>4683</v>
      </c>
    </row>
    <row r="761" spans="1:20" ht="51" customHeight="1">
      <c r="A761" s="11" t="s">
        <v>4674</v>
      </c>
      <c r="B761" s="3" t="s">
        <v>70</v>
      </c>
      <c r="C761" s="3" t="s">
        <v>12</v>
      </c>
      <c r="D761" s="4" t="s">
        <v>5005</v>
      </c>
      <c r="E761" s="3" t="s">
        <v>84</v>
      </c>
      <c r="F761" s="4" t="s">
        <v>3854</v>
      </c>
      <c r="G761" s="4" t="s">
        <v>2652</v>
      </c>
      <c r="H761" s="4" t="s">
        <v>2276</v>
      </c>
      <c r="I761" s="3">
        <v>350</v>
      </c>
      <c r="J761" s="4" t="s">
        <v>2276</v>
      </c>
      <c r="K761" s="4" t="s">
        <v>2276</v>
      </c>
      <c r="L761" s="4" t="s">
        <v>2276</v>
      </c>
      <c r="M761" s="4" t="s">
        <v>2276</v>
      </c>
      <c r="N761" s="4" t="s">
        <v>2276</v>
      </c>
      <c r="O761" s="4" t="s">
        <v>2276</v>
      </c>
      <c r="P761" s="21">
        <v>9</v>
      </c>
      <c r="Q761" s="4" t="s">
        <v>2276</v>
      </c>
      <c r="R761" s="4" t="s">
        <v>2276</v>
      </c>
      <c r="S761" s="4" t="s">
        <v>2276</v>
      </c>
      <c r="T761" s="3"/>
    </row>
    <row r="762" spans="1:20" ht="36" customHeight="1">
      <c r="A762" s="11" t="s">
        <v>4695</v>
      </c>
      <c r="B762" s="3" t="s">
        <v>2258</v>
      </c>
      <c r="C762" s="3" t="s">
        <v>12</v>
      </c>
      <c r="D762" s="3" t="s">
        <v>137</v>
      </c>
      <c r="E762" s="3" t="s">
        <v>5005</v>
      </c>
      <c r="F762" s="4" t="s">
        <v>397</v>
      </c>
      <c r="G762" s="4" t="s">
        <v>2276</v>
      </c>
      <c r="H762" s="21">
        <f>30000/1000000</f>
        <v>0.03</v>
      </c>
      <c r="I762" s="4" t="s">
        <v>2276</v>
      </c>
      <c r="J762" s="4" t="s">
        <v>2276</v>
      </c>
      <c r="K762" s="4" t="s">
        <v>2276</v>
      </c>
      <c r="L762" s="4" t="s">
        <v>2276</v>
      </c>
      <c r="M762" s="4" t="s">
        <v>2276</v>
      </c>
      <c r="N762" s="4" t="s">
        <v>2276</v>
      </c>
      <c r="O762" s="4" t="s">
        <v>2276</v>
      </c>
      <c r="P762" s="4" t="s">
        <v>2276</v>
      </c>
      <c r="Q762" s="4" t="s">
        <v>2276</v>
      </c>
      <c r="R762" s="4" t="s">
        <v>2276</v>
      </c>
      <c r="S762" s="4" t="s">
        <v>2276</v>
      </c>
      <c r="T762" s="4" t="s">
        <v>4714</v>
      </c>
    </row>
    <row r="763" spans="1:20" ht="36" customHeight="1">
      <c r="A763" s="11" t="s">
        <v>4696</v>
      </c>
      <c r="B763" s="3" t="s">
        <v>2258</v>
      </c>
      <c r="C763" s="3" t="s">
        <v>12</v>
      </c>
      <c r="D763" s="3" t="s">
        <v>137</v>
      </c>
      <c r="E763" s="3" t="s">
        <v>5005</v>
      </c>
      <c r="F763" s="4" t="s">
        <v>397</v>
      </c>
      <c r="G763" s="4" t="s">
        <v>2276</v>
      </c>
      <c r="H763" s="21">
        <f t="shared" ref="H763:H764" si="3">30000/1000000</f>
        <v>0.03</v>
      </c>
      <c r="I763" s="4" t="s">
        <v>2276</v>
      </c>
      <c r="J763" s="4" t="s">
        <v>2276</v>
      </c>
      <c r="K763" s="4" t="s">
        <v>2276</v>
      </c>
      <c r="L763" s="4" t="s">
        <v>2276</v>
      </c>
      <c r="M763" s="4" t="s">
        <v>2276</v>
      </c>
      <c r="N763" s="4" t="s">
        <v>2276</v>
      </c>
      <c r="O763" s="4" t="s">
        <v>2276</v>
      </c>
      <c r="P763" s="4" t="s">
        <v>2276</v>
      </c>
      <c r="Q763" s="4" t="s">
        <v>2276</v>
      </c>
      <c r="R763" s="4" t="s">
        <v>2276</v>
      </c>
      <c r="S763" s="4" t="s">
        <v>2276</v>
      </c>
      <c r="T763" s="4" t="s">
        <v>4714</v>
      </c>
    </row>
    <row r="764" spans="1:20" ht="36" customHeight="1">
      <c r="A764" s="11" t="s">
        <v>4697</v>
      </c>
      <c r="B764" s="3" t="s">
        <v>2258</v>
      </c>
      <c r="C764" s="3" t="s">
        <v>12</v>
      </c>
      <c r="D764" s="3" t="s">
        <v>137</v>
      </c>
      <c r="E764" s="3" t="s">
        <v>5005</v>
      </c>
      <c r="F764" s="4" t="s">
        <v>397</v>
      </c>
      <c r="G764" s="4" t="s">
        <v>2276</v>
      </c>
      <c r="H764" s="21">
        <f t="shared" si="3"/>
        <v>0.03</v>
      </c>
      <c r="I764" s="4" t="s">
        <v>2276</v>
      </c>
      <c r="J764" s="4" t="s">
        <v>2276</v>
      </c>
      <c r="K764" s="4" t="s">
        <v>2276</v>
      </c>
      <c r="L764" s="4" t="s">
        <v>2276</v>
      </c>
      <c r="M764" s="4" t="s">
        <v>2276</v>
      </c>
      <c r="N764" s="4" t="s">
        <v>2276</v>
      </c>
      <c r="O764" s="4" t="s">
        <v>2276</v>
      </c>
      <c r="P764" s="4" t="s">
        <v>2276</v>
      </c>
      <c r="Q764" s="4" t="s">
        <v>2276</v>
      </c>
      <c r="R764" s="4" t="s">
        <v>2276</v>
      </c>
      <c r="S764" s="4" t="s">
        <v>2276</v>
      </c>
      <c r="T764" s="4" t="s">
        <v>4714</v>
      </c>
    </row>
    <row r="765" spans="1:20" ht="46.5" customHeight="1">
      <c r="A765" s="11" t="s">
        <v>4716</v>
      </c>
      <c r="B765" s="3" t="s">
        <v>2258</v>
      </c>
      <c r="C765" s="3" t="s">
        <v>12</v>
      </c>
      <c r="D765" s="4" t="s">
        <v>5005</v>
      </c>
      <c r="E765" s="3" t="s">
        <v>84</v>
      </c>
      <c r="F765" s="4" t="s">
        <v>2276</v>
      </c>
      <c r="G765" s="4" t="s">
        <v>2276</v>
      </c>
      <c r="H765" s="4" t="s">
        <v>2276</v>
      </c>
      <c r="I765" s="4" t="s">
        <v>2276</v>
      </c>
      <c r="J765" s="4" t="s">
        <v>2276</v>
      </c>
      <c r="K765" s="4" t="s">
        <v>2276</v>
      </c>
      <c r="L765" s="4" t="s">
        <v>2276</v>
      </c>
      <c r="M765" s="4" t="s">
        <v>2276</v>
      </c>
      <c r="N765" s="4" t="s">
        <v>2276</v>
      </c>
      <c r="O765" s="4" t="s">
        <v>2276</v>
      </c>
      <c r="P765" s="4" t="s">
        <v>2276</v>
      </c>
      <c r="Q765" s="4" t="s">
        <v>2276</v>
      </c>
      <c r="R765" s="4" t="s">
        <v>2276</v>
      </c>
      <c r="S765" s="14">
        <v>1.26667</v>
      </c>
      <c r="T765" s="3" t="s">
        <v>4723</v>
      </c>
    </row>
    <row r="766" spans="1:20" ht="42" customHeight="1">
      <c r="A766" s="11" t="s">
        <v>4721</v>
      </c>
      <c r="B766" s="3" t="s">
        <v>2258</v>
      </c>
      <c r="C766" s="3" t="s">
        <v>12</v>
      </c>
      <c r="D766" s="4" t="s">
        <v>5005</v>
      </c>
      <c r="E766" s="3" t="s">
        <v>84</v>
      </c>
      <c r="F766" s="4" t="s">
        <v>2276</v>
      </c>
      <c r="G766" s="4" t="s">
        <v>2276</v>
      </c>
      <c r="H766" s="4" t="s">
        <v>2276</v>
      </c>
      <c r="I766" s="4" t="s">
        <v>2276</v>
      </c>
      <c r="J766" s="4" t="s">
        <v>2276</v>
      </c>
      <c r="K766" s="4" t="s">
        <v>2276</v>
      </c>
      <c r="L766" s="4" t="s">
        <v>2276</v>
      </c>
      <c r="M766" s="4" t="s">
        <v>2276</v>
      </c>
      <c r="N766" s="4" t="s">
        <v>2276</v>
      </c>
      <c r="O766" s="4" t="s">
        <v>2276</v>
      </c>
      <c r="P766" s="4" t="s">
        <v>2276</v>
      </c>
      <c r="Q766" s="4" t="s">
        <v>2276</v>
      </c>
      <c r="R766" s="4" t="s">
        <v>2276</v>
      </c>
      <c r="S766" s="4" t="s">
        <v>2276</v>
      </c>
      <c r="T766" s="3"/>
    </row>
    <row r="767" spans="1:20" ht="38.5" customHeight="1">
      <c r="A767" s="11" t="s">
        <v>4734</v>
      </c>
      <c r="B767" s="3" t="s">
        <v>2276</v>
      </c>
      <c r="C767" s="3" t="s">
        <v>12</v>
      </c>
      <c r="D767" s="4" t="s">
        <v>5005</v>
      </c>
      <c r="E767" s="4" t="s">
        <v>2649</v>
      </c>
      <c r="F767" s="4" t="s">
        <v>2276</v>
      </c>
      <c r="G767" s="4" t="s">
        <v>2276</v>
      </c>
      <c r="H767" s="4" t="s">
        <v>2276</v>
      </c>
      <c r="I767" s="4" t="s">
        <v>2276</v>
      </c>
      <c r="J767" s="4" t="s">
        <v>2276</v>
      </c>
      <c r="K767" s="4" t="s">
        <v>2276</v>
      </c>
      <c r="L767" s="4" t="s">
        <v>2276</v>
      </c>
      <c r="M767" s="4" t="s">
        <v>2276</v>
      </c>
      <c r="N767" s="4" t="s">
        <v>2276</v>
      </c>
      <c r="O767" s="4" t="s">
        <v>2276</v>
      </c>
      <c r="P767" s="4" t="s">
        <v>2276</v>
      </c>
      <c r="Q767" s="4" t="s">
        <v>2276</v>
      </c>
      <c r="R767" s="4" t="s">
        <v>2276</v>
      </c>
      <c r="S767" s="4" t="s">
        <v>2276</v>
      </c>
      <c r="T767" s="3"/>
    </row>
    <row r="768" spans="1:20" ht="43" customHeight="1">
      <c r="A768" s="11" t="s">
        <v>4735</v>
      </c>
      <c r="B768" s="3" t="s">
        <v>2276</v>
      </c>
      <c r="C768" s="3" t="s">
        <v>12</v>
      </c>
      <c r="D768" s="4" t="s">
        <v>5005</v>
      </c>
      <c r="E768" s="4" t="s">
        <v>2649</v>
      </c>
      <c r="F768" s="4" t="s">
        <v>2276</v>
      </c>
      <c r="G768" s="4" t="s">
        <v>2276</v>
      </c>
      <c r="H768" s="4" t="s">
        <v>2276</v>
      </c>
      <c r="I768" s="4" t="s">
        <v>2276</v>
      </c>
      <c r="J768" s="4" t="s">
        <v>2276</v>
      </c>
      <c r="K768" s="4" t="s">
        <v>2276</v>
      </c>
      <c r="L768" s="4" t="s">
        <v>2276</v>
      </c>
      <c r="M768" s="4" t="s">
        <v>2276</v>
      </c>
      <c r="N768" s="4" t="s">
        <v>2276</v>
      </c>
      <c r="O768" s="4" t="s">
        <v>2276</v>
      </c>
      <c r="P768" s="4" t="s">
        <v>2276</v>
      </c>
      <c r="Q768" s="4" t="s">
        <v>2276</v>
      </c>
      <c r="R768" s="4" t="s">
        <v>2276</v>
      </c>
      <c r="S768" s="4" t="s">
        <v>2276</v>
      </c>
      <c r="T768" s="3"/>
    </row>
    <row r="769" spans="1:20" ht="43.5" customHeight="1">
      <c r="A769" s="11" t="s">
        <v>4742</v>
      </c>
      <c r="B769" s="3" t="s">
        <v>1197</v>
      </c>
      <c r="C769" s="3" t="s">
        <v>12</v>
      </c>
      <c r="D769" s="3" t="s">
        <v>137</v>
      </c>
      <c r="E769" s="3" t="s">
        <v>116</v>
      </c>
      <c r="F769" s="4" t="s">
        <v>2276</v>
      </c>
      <c r="G769" s="4" t="s">
        <v>2276</v>
      </c>
      <c r="H769" s="4" t="s">
        <v>2276</v>
      </c>
      <c r="I769" s="4" t="s">
        <v>2276</v>
      </c>
      <c r="J769" s="4" t="s">
        <v>2276</v>
      </c>
      <c r="K769" s="3" t="s">
        <v>534</v>
      </c>
      <c r="L769" s="4" t="s">
        <v>2276</v>
      </c>
      <c r="M769" s="4" t="s">
        <v>2276</v>
      </c>
      <c r="N769" s="4" t="s">
        <v>2276</v>
      </c>
      <c r="O769" s="4" t="s">
        <v>2276</v>
      </c>
      <c r="P769" s="4" t="s">
        <v>2276</v>
      </c>
      <c r="Q769" s="4" t="s">
        <v>2276</v>
      </c>
      <c r="R769" s="4" t="s">
        <v>2276</v>
      </c>
      <c r="S769" s="4" t="s">
        <v>2276</v>
      </c>
      <c r="T769" s="4" t="s">
        <v>4770</v>
      </c>
    </row>
    <row r="770" spans="1:20" ht="43.5" customHeight="1">
      <c r="A770" s="11" t="s">
        <v>4747</v>
      </c>
      <c r="B770" s="3" t="s">
        <v>69</v>
      </c>
      <c r="C770" s="3" t="s">
        <v>395</v>
      </c>
      <c r="D770" s="3" t="s">
        <v>5005</v>
      </c>
      <c r="E770" s="3" t="s">
        <v>45</v>
      </c>
      <c r="F770" s="4" t="s">
        <v>130</v>
      </c>
      <c r="G770" s="4" t="s">
        <v>2276</v>
      </c>
      <c r="H770" s="21">
        <v>0.3</v>
      </c>
      <c r="I770" s="4" t="s">
        <v>2276</v>
      </c>
      <c r="J770" s="4" t="s">
        <v>2276</v>
      </c>
      <c r="K770" s="3" t="s">
        <v>537</v>
      </c>
      <c r="L770" s="4" t="s">
        <v>2276</v>
      </c>
      <c r="M770" s="4" t="s">
        <v>2276</v>
      </c>
      <c r="N770" s="4" t="s">
        <v>2276</v>
      </c>
      <c r="O770" s="4" t="s">
        <v>2276</v>
      </c>
      <c r="P770" s="21">
        <f>100*150/(25*100)</f>
        <v>6</v>
      </c>
      <c r="Q770" s="4" t="s">
        <v>2276</v>
      </c>
      <c r="R770" s="4" t="s">
        <v>2276</v>
      </c>
      <c r="S770" s="4" t="s">
        <v>2276</v>
      </c>
      <c r="T770" s="3" t="s">
        <v>4771</v>
      </c>
    </row>
    <row r="771" spans="1:20" ht="43.5" customHeight="1">
      <c r="A771" s="11" t="s">
        <v>4748</v>
      </c>
      <c r="B771" s="3" t="s">
        <v>70</v>
      </c>
      <c r="C771" s="3" t="s">
        <v>2645</v>
      </c>
      <c r="D771" s="3" t="s">
        <v>45</v>
      </c>
      <c r="E771" s="3" t="s">
        <v>2647</v>
      </c>
      <c r="F771" s="4" t="s">
        <v>2276</v>
      </c>
      <c r="G771" s="4" t="s">
        <v>2276</v>
      </c>
      <c r="H771" s="21">
        <v>0.2</v>
      </c>
      <c r="I771" s="4" t="s">
        <v>2276</v>
      </c>
      <c r="J771" s="4" t="s">
        <v>2276</v>
      </c>
      <c r="K771" s="3" t="s">
        <v>537</v>
      </c>
      <c r="L771" s="4" t="s">
        <v>2276</v>
      </c>
      <c r="M771" s="4" t="s">
        <v>2276</v>
      </c>
      <c r="N771" s="4" t="s">
        <v>2276</v>
      </c>
      <c r="O771" s="4" t="s">
        <v>2276</v>
      </c>
      <c r="P771" s="21">
        <f>100*100/(25*100)</f>
        <v>4</v>
      </c>
      <c r="Q771" s="4" t="s">
        <v>2276</v>
      </c>
      <c r="R771" s="4" t="s">
        <v>2276</v>
      </c>
      <c r="S771" s="4" t="s">
        <v>2276</v>
      </c>
      <c r="T771" s="3" t="s">
        <v>4769</v>
      </c>
    </row>
    <row r="772" spans="1:20" ht="41.5" customHeight="1">
      <c r="A772" s="11" t="s">
        <v>4773</v>
      </c>
      <c r="B772" s="3" t="s">
        <v>1197</v>
      </c>
      <c r="C772" s="3" t="s">
        <v>2645</v>
      </c>
      <c r="D772" s="3" t="s">
        <v>137</v>
      </c>
      <c r="E772" s="4" t="s">
        <v>2276</v>
      </c>
      <c r="F772" s="4" t="s">
        <v>2276</v>
      </c>
      <c r="G772" s="4" t="s">
        <v>2276</v>
      </c>
      <c r="H772" s="4" t="s">
        <v>2276</v>
      </c>
      <c r="I772" s="4" t="s">
        <v>2276</v>
      </c>
      <c r="J772" s="4" t="s">
        <v>2276</v>
      </c>
      <c r="K772" s="4" t="s">
        <v>2276</v>
      </c>
      <c r="L772" s="4" t="s">
        <v>2276</v>
      </c>
      <c r="M772" s="4" t="s">
        <v>2276</v>
      </c>
      <c r="N772" s="4" t="s">
        <v>2276</v>
      </c>
      <c r="O772" s="4" t="s">
        <v>2276</v>
      </c>
      <c r="P772" s="4" t="s">
        <v>2276</v>
      </c>
      <c r="Q772" s="4" t="s">
        <v>2276</v>
      </c>
      <c r="R772" s="4" t="s">
        <v>2276</v>
      </c>
      <c r="S772" s="4" t="s">
        <v>2276</v>
      </c>
      <c r="T772" s="3"/>
    </row>
    <row r="773" spans="1:20" ht="37.5" customHeight="1">
      <c r="A773" s="11" t="s">
        <v>4777</v>
      </c>
      <c r="B773" s="3" t="s">
        <v>69</v>
      </c>
      <c r="C773" s="3" t="s">
        <v>395</v>
      </c>
      <c r="D773" s="3" t="s">
        <v>5005</v>
      </c>
      <c r="E773" s="4" t="s">
        <v>2276</v>
      </c>
      <c r="F773" s="4" t="s">
        <v>2276</v>
      </c>
      <c r="G773" s="4" t="s">
        <v>2276</v>
      </c>
      <c r="H773" s="21">
        <f>35.4/100</f>
        <v>0.35399999999999998</v>
      </c>
      <c r="I773" s="4" t="s">
        <v>2276</v>
      </c>
      <c r="J773" s="4" t="s">
        <v>2276</v>
      </c>
      <c r="K773" s="4" t="s">
        <v>2276</v>
      </c>
      <c r="L773" s="4" t="s">
        <v>2276</v>
      </c>
      <c r="M773" s="4" t="s">
        <v>2276</v>
      </c>
      <c r="N773" s="4" t="s">
        <v>2276</v>
      </c>
      <c r="O773" s="4" t="s">
        <v>2276</v>
      </c>
      <c r="P773" s="4" t="s">
        <v>2276</v>
      </c>
      <c r="Q773" s="4" t="s">
        <v>2276</v>
      </c>
      <c r="R773" s="4" t="s">
        <v>2276</v>
      </c>
      <c r="S773" s="4" t="s">
        <v>2276</v>
      </c>
      <c r="T773" s="3" t="s">
        <v>4780</v>
      </c>
    </row>
    <row r="774" spans="1:20" ht="43.5" customHeight="1">
      <c r="A774" s="11" t="s">
        <v>4781</v>
      </c>
      <c r="B774" s="3" t="s">
        <v>69</v>
      </c>
      <c r="C774" s="3" t="s">
        <v>395</v>
      </c>
      <c r="D774" s="3" t="s">
        <v>5005</v>
      </c>
      <c r="E774" s="4" t="s">
        <v>2276</v>
      </c>
      <c r="F774" s="4" t="s">
        <v>2276</v>
      </c>
      <c r="G774" s="4" t="s">
        <v>2276</v>
      </c>
      <c r="H774" s="4" t="s">
        <v>2276</v>
      </c>
      <c r="I774" s="4" t="s">
        <v>2276</v>
      </c>
      <c r="J774" s="4" t="s">
        <v>2276</v>
      </c>
      <c r="K774" s="4" t="s">
        <v>2276</v>
      </c>
      <c r="L774" s="4" t="s">
        <v>2276</v>
      </c>
      <c r="M774" s="4" t="s">
        <v>2276</v>
      </c>
      <c r="N774" s="4" t="s">
        <v>2276</v>
      </c>
      <c r="O774" s="4" t="s">
        <v>2276</v>
      </c>
      <c r="P774" s="4" t="s">
        <v>2276</v>
      </c>
      <c r="Q774" s="4" t="s">
        <v>2276</v>
      </c>
      <c r="R774" s="4" t="s">
        <v>2276</v>
      </c>
      <c r="S774" s="4" t="s">
        <v>2276</v>
      </c>
      <c r="T774" s="3"/>
    </row>
    <row r="775" spans="1:20" ht="41.5" customHeight="1">
      <c r="A775" s="11" t="s">
        <v>4791</v>
      </c>
      <c r="B775" s="3" t="s">
        <v>69</v>
      </c>
      <c r="C775" s="3" t="s">
        <v>395</v>
      </c>
      <c r="D775" s="3" t="s">
        <v>5005</v>
      </c>
      <c r="E775" s="4" t="s">
        <v>2276</v>
      </c>
      <c r="F775" s="4" t="s">
        <v>2276</v>
      </c>
      <c r="G775" s="4" t="s">
        <v>2276</v>
      </c>
      <c r="H775" s="4" t="s">
        <v>2276</v>
      </c>
      <c r="I775" s="4" t="s">
        <v>2276</v>
      </c>
      <c r="J775" s="4" t="s">
        <v>2276</v>
      </c>
      <c r="K775" s="4" t="s">
        <v>2276</v>
      </c>
      <c r="L775" s="4" t="s">
        <v>2276</v>
      </c>
      <c r="M775" s="4" t="s">
        <v>2276</v>
      </c>
      <c r="N775" s="4" t="s">
        <v>2276</v>
      </c>
      <c r="O775" s="4" t="s">
        <v>2276</v>
      </c>
      <c r="P775" s="4" t="s">
        <v>2276</v>
      </c>
      <c r="Q775" s="4" t="s">
        <v>2276</v>
      </c>
      <c r="R775" s="4" t="s">
        <v>2276</v>
      </c>
      <c r="S775" s="4" t="s">
        <v>2276</v>
      </c>
      <c r="T775" s="3"/>
    </row>
    <row r="776" spans="1:20" ht="41.5" customHeight="1">
      <c r="A776" s="11" t="s">
        <v>4793</v>
      </c>
      <c r="B776" s="3" t="s">
        <v>32</v>
      </c>
      <c r="C776" s="3" t="s">
        <v>12</v>
      </c>
      <c r="D776" s="3" t="s">
        <v>5005</v>
      </c>
      <c r="E776" s="3" t="s">
        <v>130</v>
      </c>
      <c r="F776" s="4" t="s">
        <v>396</v>
      </c>
      <c r="G776" s="4" t="s">
        <v>2276</v>
      </c>
      <c r="H776" s="4" t="s">
        <v>2276</v>
      </c>
      <c r="I776" s="4" t="s">
        <v>2276</v>
      </c>
      <c r="J776" s="4" t="s">
        <v>2276</v>
      </c>
      <c r="K776" s="4" t="s">
        <v>2276</v>
      </c>
      <c r="L776" s="4" t="s">
        <v>2276</v>
      </c>
      <c r="M776" s="4" t="s">
        <v>2276</v>
      </c>
      <c r="N776" s="4" t="s">
        <v>2276</v>
      </c>
      <c r="O776" s="4" t="s">
        <v>2276</v>
      </c>
      <c r="P776" s="4" t="s">
        <v>2276</v>
      </c>
      <c r="Q776" s="4" t="s">
        <v>2276</v>
      </c>
      <c r="R776" s="4" t="s">
        <v>2276</v>
      </c>
      <c r="S776" s="4" t="s">
        <v>2276</v>
      </c>
      <c r="T776" s="3"/>
    </row>
    <row r="777" spans="1:20" ht="37" customHeight="1">
      <c r="A777" s="3" t="s">
        <v>4799</v>
      </c>
      <c r="B777" s="3" t="s">
        <v>1197</v>
      </c>
      <c r="C777" s="3" t="s">
        <v>12</v>
      </c>
      <c r="D777" s="3" t="s">
        <v>5005</v>
      </c>
      <c r="E777" s="3" t="s">
        <v>45</v>
      </c>
      <c r="F777" s="3" t="s">
        <v>2647</v>
      </c>
      <c r="G777" s="4" t="s">
        <v>2276</v>
      </c>
      <c r="H777" s="4" t="s">
        <v>2276</v>
      </c>
      <c r="I777" s="4" t="s">
        <v>2276</v>
      </c>
      <c r="J777" s="4" t="s">
        <v>2276</v>
      </c>
      <c r="K777" s="4" t="s">
        <v>2276</v>
      </c>
      <c r="L777" s="4" t="s">
        <v>2276</v>
      </c>
      <c r="M777" s="4" t="s">
        <v>2276</v>
      </c>
      <c r="N777" s="4" t="s">
        <v>2276</v>
      </c>
      <c r="O777" s="4" t="s">
        <v>2276</v>
      </c>
      <c r="P777" s="4" t="s">
        <v>2276</v>
      </c>
      <c r="Q777" s="4" t="s">
        <v>2276</v>
      </c>
      <c r="R777" s="4" t="s">
        <v>2276</v>
      </c>
      <c r="S777" s="4" t="s">
        <v>2276</v>
      </c>
      <c r="T777" s="3"/>
    </row>
    <row r="778" spans="1:20" ht="37" customHeight="1">
      <c r="A778" s="3" t="s">
        <v>4802</v>
      </c>
      <c r="B778" s="3" t="s">
        <v>70</v>
      </c>
      <c r="C778" s="3" t="s">
        <v>12</v>
      </c>
      <c r="D778" s="3" t="s">
        <v>2653</v>
      </c>
      <c r="E778" s="3" t="s">
        <v>5005</v>
      </c>
      <c r="F778" s="3" t="s">
        <v>45</v>
      </c>
      <c r="G778" s="3" t="s">
        <v>2649</v>
      </c>
      <c r="H778" s="4" t="s">
        <v>2276</v>
      </c>
      <c r="I778" s="4" t="s">
        <v>2276</v>
      </c>
      <c r="J778" s="4" t="s">
        <v>2276</v>
      </c>
      <c r="K778" s="3" t="s">
        <v>534</v>
      </c>
      <c r="L778" s="4" t="s">
        <v>2276</v>
      </c>
      <c r="M778" s="4" t="s">
        <v>2276</v>
      </c>
      <c r="N778" s="4" t="s">
        <v>2276</v>
      </c>
      <c r="O778" s="4" t="s">
        <v>2276</v>
      </c>
      <c r="P778" s="4" t="s">
        <v>2276</v>
      </c>
      <c r="Q778" s="4" t="s">
        <v>2276</v>
      </c>
      <c r="R778" s="21">
        <f>100*3876/'Record info'!K778</f>
        <v>44.373211219232971</v>
      </c>
      <c r="S778" s="4" t="s">
        <v>2276</v>
      </c>
      <c r="T778" s="4" t="s">
        <v>4810</v>
      </c>
    </row>
    <row r="779" spans="1:20" ht="34.5" customHeight="1">
      <c r="A779" s="11" t="s">
        <v>4803</v>
      </c>
      <c r="B779" s="3" t="s">
        <v>70</v>
      </c>
      <c r="C779" s="3" t="s">
        <v>12</v>
      </c>
      <c r="D779" s="3" t="s">
        <v>2653</v>
      </c>
      <c r="E779" s="3" t="s">
        <v>45</v>
      </c>
      <c r="F779" s="3" t="s">
        <v>2649</v>
      </c>
      <c r="G779" s="3" t="s">
        <v>5005</v>
      </c>
      <c r="H779" s="4" t="s">
        <v>2276</v>
      </c>
      <c r="I779" s="4" t="s">
        <v>2276</v>
      </c>
      <c r="J779" s="4" t="s">
        <v>2276</v>
      </c>
      <c r="K779" s="3" t="s">
        <v>534</v>
      </c>
      <c r="L779" s="4" t="s">
        <v>2276</v>
      </c>
      <c r="M779" s="4" t="s">
        <v>2276</v>
      </c>
      <c r="N779" s="4" t="s">
        <v>2276</v>
      </c>
      <c r="O779" s="4" t="s">
        <v>2276</v>
      </c>
      <c r="P779" s="4" t="s">
        <v>2276</v>
      </c>
      <c r="Q779" s="4" t="s">
        <v>2276</v>
      </c>
      <c r="R779" s="4" t="s">
        <v>2276</v>
      </c>
      <c r="S779" s="4" t="s">
        <v>2276</v>
      </c>
      <c r="T779" s="4" t="s">
        <v>4811</v>
      </c>
    </row>
    <row r="780" spans="1:20" ht="35.5" customHeight="1">
      <c r="A780" s="11" t="s">
        <v>4804</v>
      </c>
      <c r="B780" s="3" t="s">
        <v>70</v>
      </c>
      <c r="C780" s="3" t="s">
        <v>12</v>
      </c>
      <c r="D780" s="3" t="s">
        <v>5005</v>
      </c>
      <c r="E780" s="3" t="s">
        <v>45</v>
      </c>
      <c r="F780" s="3" t="s">
        <v>2649</v>
      </c>
      <c r="G780" s="4" t="s">
        <v>2276</v>
      </c>
      <c r="H780" s="4" t="s">
        <v>2276</v>
      </c>
      <c r="I780" s="4" t="s">
        <v>2276</v>
      </c>
      <c r="J780" s="4" t="s">
        <v>2276</v>
      </c>
      <c r="K780" s="3" t="s">
        <v>534</v>
      </c>
      <c r="L780" s="4" t="s">
        <v>2276</v>
      </c>
      <c r="M780" s="4" t="s">
        <v>2276</v>
      </c>
      <c r="N780" s="4" t="s">
        <v>2276</v>
      </c>
      <c r="O780" s="4" t="s">
        <v>2276</v>
      </c>
      <c r="P780" s="4" t="s">
        <v>2276</v>
      </c>
      <c r="Q780" s="4" t="s">
        <v>2276</v>
      </c>
      <c r="R780" s="4" t="s">
        <v>2276</v>
      </c>
      <c r="S780" s="4" t="s">
        <v>2276</v>
      </c>
      <c r="T780" s="4" t="s">
        <v>4811</v>
      </c>
    </row>
    <row r="781" spans="1:20" ht="33.5" customHeight="1">
      <c r="A781" s="3" t="s">
        <v>4805</v>
      </c>
      <c r="B781" s="3" t="s">
        <v>70</v>
      </c>
      <c r="C781" s="3" t="s">
        <v>12</v>
      </c>
      <c r="D781" s="3" t="s">
        <v>5005</v>
      </c>
      <c r="E781" s="3" t="s">
        <v>45</v>
      </c>
      <c r="F781" s="4" t="s">
        <v>2276</v>
      </c>
      <c r="G781" s="4" t="s">
        <v>2276</v>
      </c>
      <c r="H781" s="4" t="s">
        <v>2276</v>
      </c>
      <c r="I781" s="4" t="s">
        <v>2276</v>
      </c>
      <c r="J781" s="4" t="s">
        <v>2276</v>
      </c>
      <c r="K781" s="3" t="s">
        <v>534</v>
      </c>
      <c r="L781" s="4" t="s">
        <v>2276</v>
      </c>
      <c r="M781" s="4" t="s">
        <v>2276</v>
      </c>
      <c r="N781" s="4" t="s">
        <v>2276</v>
      </c>
      <c r="O781" s="4" t="s">
        <v>2276</v>
      </c>
      <c r="P781" s="4" t="s">
        <v>2276</v>
      </c>
      <c r="Q781" s="4" t="s">
        <v>2276</v>
      </c>
      <c r="R781" s="4" t="s">
        <v>2276</v>
      </c>
      <c r="S781" s="4" t="s">
        <v>2276</v>
      </c>
      <c r="T781" s="4" t="s">
        <v>4812</v>
      </c>
    </row>
    <row r="782" spans="1:20" ht="38" customHeight="1">
      <c r="A782" s="3" t="s">
        <v>4833</v>
      </c>
      <c r="B782" s="3" t="s">
        <v>2276</v>
      </c>
      <c r="C782" s="3" t="s">
        <v>2646</v>
      </c>
      <c r="D782" s="3" t="s">
        <v>45</v>
      </c>
      <c r="E782" s="3" t="s">
        <v>2649</v>
      </c>
      <c r="F782" s="4" t="s">
        <v>2276</v>
      </c>
      <c r="G782" s="4" t="s">
        <v>2276</v>
      </c>
      <c r="H782" s="4" t="s">
        <v>2276</v>
      </c>
      <c r="I782" s="4" t="s">
        <v>2276</v>
      </c>
      <c r="J782" s="4" t="s">
        <v>2276</v>
      </c>
      <c r="K782" s="4" t="s">
        <v>2276</v>
      </c>
      <c r="L782" s="4" t="s">
        <v>2276</v>
      </c>
      <c r="M782" s="4" t="s">
        <v>2276</v>
      </c>
      <c r="N782" s="4" t="s">
        <v>2276</v>
      </c>
      <c r="O782" s="4" t="s">
        <v>2276</v>
      </c>
      <c r="P782" s="4" t="s">
        <v>2276</v>
      </c>
      <c r="Q782" s="4" t="s">
        <v>2276</v>
      </c>
      <c r="R782" s="4" t="s">
        <v>2276</v>
      </c>
      <c r="S782" s="4" t="s">
        <v>2276</v>
      </c>
      <c r="T782" s="3"/>
    </row>
    <row r="783" spans="1:20" ht="48" customHeight="1">
      <c r="A783" s="11" t="s">
        <v>4848</v>
      </c>
      <c r="B783" s="3" t="s">
        <v>32</v>
      </c>
      <c r="C783" s="3" t="s">
        <v>2646</v>
      </c>
      <c r="D783" s="3" t="s">
        <v>137</v>
      </c>
      <c r="E783" s="3" t="s">
        <v>45</v>
      </c>
      <c r="F783" s="3" t="s">
        <v>84</v>
      </c>
      <c r="G783" s="3" t="s">
        <v>2649</v>
      </c>
      <c r="H783" s="4" t="s">
        <v>2276</v>
      </c>
      <c r="I783" s="4" t="s">
        <v>2276</v>
      </c>
      <c r="J783" s="4" t="s">
        <v>2276</v>
      </c>
      <c r="K783" s="4" t="s">
        <v>2276</v>
      </c>
      <c r="L783" s="4" t="s">
        <v>2276</v>
      </c>
      <c r="M783" s="4" t="s">
        <v>2276</v>
      </c>
      <c r="N783" s="4" t="s">
        <v>2276</v>
      </c>
      <c r="O783" s="4" t="s">
        <v>2276</v>
      </c>
      <c r="P783" s="4" t="s">
        <v>2276</v>
      </c>
      <c r="Q783" s="4" t="s">
        <v>2276</v>
      </c>
      <c r="R783" s="4" t="s">
        <v>2276</v>
      </c>
      <c r="S783" s="4" t="s">
        <v>2276</v>
      </c>
      <c r="T783" s="3"/>
    </row>
    <row r="784" spans="1:20" ht="48" customHeight="1">
      <c r="A784" s="11" t="s">
        <v>4850</v>
      </c>
      <c r="B784" s="3" t="s">
        <v>32</v>
      </c>
      <c r="C784" s="3" t="s">
        <v>2646</v>
      </c>
      <c r="D784" s="3" t="s">
        <v>137</v>
      </c>
      <c r="E784" s="3" t="s">
        <v>45</v>
      </c>
      <c r="F784" s="3" t="s">
        <v>84</v>
      </c>
      <c r="G784" s="3" t="s">
        <v>2649</v>
      </c>
      <c r="H784" s="4" t="s">
        <v>2276</v>
      </c>
      <c r="I784" s="4" t="s">
        <v>2276</v>
      </c>
      <c r="J784" s="4" t="s">
        <v>2276</v>
      </c>
      <c r="K784" s="4" t="s">
        <v>2276</v>
      </c>
      <c r="L784" s="4" t="s">
        <v>2276</v>
      </c>
      <c r="M784" s="4" t="s">
        <v>2276</v>
      </c>
      <c r="N784" s="4" t="s">
        <v>2276</v>
      </c>
      <c r="O784" s="4" t="s">
        <v>2276</v>
      </c>
      <c r="P784" s="4" t="s">
        <v>2276</v>
      </c>
      <c r="Q784" s="4" t="s">
        <v>2276</v>
      </c>
      <c r="R784" s="4" t="s">
        <v>2276</v>
      </c>
      <c r="S784" s="4" t="s">
        <v>2276</v>
      </c>
      <c r="T784" s="3"/>
    </row>
    <row r="785" spans="1:20" ht="48" customHeight="1">
      <c r="A785" s="11" t="s">
        <v>4851</v>
      </c>
      <c r="B785" s="3" t="s">
        <v>32</v>
      </c>
      <c r="C785" s="3" t="s">
        <v>2646</v>
      </c>
      <c r="D785" s="3" t="s">
        <v>137</v>
      </c>
      <c r="E785" s="3" t="s">
        <v>45</v>
      </c>
      <c r="F785" s="3" t="s">
        <v>84</v>
      </c>
      <c r="G785" s="3" t="s">
        <v>2649</v>
      </c>
      <c r="H785" s="4" t="s">
        <v>2276</v>
      </c>
      <c r="I785" s="4" t="s">
        <v>2276</v>
      </c>
      <c r="J785" s="4" t="s">
        <v>2276</v>
      </c>
      <c r="K785" s="4" t="s">
        <v>2276</v>
      </c>
      <c r="L785" s="4" t="s">
        <v>2276</v>
      </c>
      <c r="M785" s="4" t="s">
        <v>2276</v>
      </c>
      <c r="N785" s="4" t="s">
        <v>2276</v>
      </c>
      <c r="O785" s="4" t="s">
        <v>2276</v>
      </c>
      <c r="P785" s="4" t="s">
        <v>2276</v>
      </c>
      <c r="Q785" s="4" t="s">
        <v>2276</v>
      </c>
      <c r="R785" s="4" t="s">
        <v>2276</v>
      </c>
      <c r="S785" s="4" t="s">
        <v>2276</v>
      </c>
      <c r="T785" s="3"/>
    </row>
    <row r="786" spans="1:20" ht="48" customHeight="1">
      <c r="A786" s="11" t="s">
        <v>4852</v>
      </c>
      <c r="B786" s="3" t="s">
        <v>32</v>
      </c>
      <c r="C786" s="3" t="s">
        <v>2646</v>
      </c>
      <c r="D786" s="3" t="s">
        <v>137</v>
      </c>
      <c r="E786" s="3" t="s">
        <v>45</v>
      </c>
      <c r="F786" s="3" t="s">
        <v>84</v>
      </c>
      <c r="G786" s="3" t="s">
        <v>2649</v>
      </c>
      <c r="H786" s="4" t="s">
        <v>2276</v>
      </c>
      <c r="I786" s="4" t="s">
        <v>2276</v>
      </c>
      <c r="J786" s="4" t="s">
        <v>2276</v>
      </c>
      <c r="K786" s="4" t="s">
        <v>2276</v>
      </c>
      <c r="L786" s="4" t="s">
        <v>2276</v>
      </c>
      <c r="M786" s="4" t="s">
        <v>2276</v>
      </c>
      <c r="N786" s="4" t="s">
        <v>2276</v>
      </c>
      <c r="O786" s="4" t="s">
        <v>2276</v>
      </c>
      <c r="P786" s="4" t="s">
        <v>2276</v>
      </c>
      <c r="Q786" s="4" t="s">
        <v>2276</v>
      </c>
      <c r="R786" s="4" t="s">
        <v>2276</v>
      </c>
      <c r="S786" s="4" t="s">
        <v>2276</v>
      </c>
      <c r="T786" s="3"/>
    </row>
    <row r="787" spans="1:20" ht="48" customHeight="1">
      <c r="A787" s="11" t="s">
        <v>4853</v>
      </c>
      <c r="B787" s="3" t="s">
        <v>32</v>
      </c>
      <c r="C787" s="3" t="s">
        <v>2646</v>
      </c>
      <c r="D787" s="3" t="s">
        <v>137</v>
      </c>
      <c r="E787" s="3" t="s">
        <v>45</v>
      </c>
      <c r="F787" s="3" t="s">
        <v>84</v>
      </c>
      <c r="G787" s="3" t="s">
        <v>2649</v>
      </c>
      <c r="H787" s="4" t="s">
        <v>2276</v>
      </c>
      <c r="I787" s="4" t="s">
        <v>2276</v>
      </c>
      <c r="J787" s="4" t="s">
        <v>2276</v>
      </c>
      <c r="K787" s="4" t="s">
        <v>2276</v>
      </c>
      <c r="L787" s="4" t="s">
        <v>2276</v>
      </c>
      <c r="M787" s="4" t="s">
        <v>2276</v>
      </c>
      <c r="N787" s="4" t="s">
        <v>2276</v>
      </c>
      <c r="O787" s="4" t="s">
        <v>2276</v>
      </c>
      <c r="P787" s="4" t="s">
        <v>2276</v>
      </c>
      <c r="Q787" s="4" t="s">
        <v>2276</v>
      </c>
      <c r="R787" s="4" t="s">
        <v>2276</v>
      </c>
      <c r="S787" s="4" t="s">
        <v>2276</v>
      </c>
      <c r="T787" s="3"/>
    </row>
    <row r="788" spans="1:20" ht="48" customHeight="1">
      <c r="A788" s="11" t="s">
        <v>4854</v>
      </c>
      <c r="B788" s="3" t="s">
        <v>32</v>
      </c>
      <c r="C788" s="3" t="s">
        <v>2646</v>
      </c>
      <c r="D788" s="3" t="s">
        <v>137</v>
      </c>
      <c r="E788" s="3" t="s">
        <v>45</v>
      </c>
      <c r="F788" s="3" t="s">
        <v>84</v>
      </c>
      <c r="G788" s="3" t="s">
        <v>2649</v>
      </c>
      <c r="H788" s="4" t="s">
        <v>2276</v>
      </c>
      <c r="I788" s="4" t="s">
        <v>2276</v>
      </c>
      <c r="J788" s="4" t="s">
        <v>2276</v>
      </c>
      <c r="K788" s="4" t="s">
        <v>2276</v>
      </c>
      <c r="L788" s="4" t="s">
        <v>2276</v>
      </c>
      <c r="M788" s="4" t="s">
        <v>2276</v>
      </c>
      <c r="N788" s="4" t="s">
        <v>2276</v>
      </c>
      <c r="O788" s="4" t="s">
        <v>2276</v>
      </c>
      <c r="P788" s="4" t="s">
        <v>2276</v>
      </c>
      <c r="Q788" s="4" t="s">
        <v>2276</v>
      </c>
      <c r="R788" s="4" t="s">
        <v>2276</v>
      </c>
      <c r="S788" s="4" t="s">
        <v>2276</v>
      </c>
      <c r="T788" s="3"/>
    </row>
    <row r="789" spans="1:20" ht="48" customHeight="1">
      <c r="A789" s="11" t="s">
        <v>4855</v>
      </c>
      <c r="B789" s="3" t="s">
        <v>32</v>
      </c>
      <c r="C789" s="3" t="s">
        <v>2646</v>
      </c>
      <c r="D789" s="3" t="s">
        <v>137</v>
      </c>
      <c r="E789" s="3" t="s">
        <v>45</v>
      </c>
      <c r="F789" s="3" t="s">
        <v>84</v>
      </c>
      <c r="G789" s="3" t="s">
        <v>2649</v>
      </c>
      <c r="H789" s="4" t="s">
        <v>2276</v>
      </c>
      <c r="I789" s="4" t="s">
        <v>2276</v>
      </c>
      <c r="J789" s="4" t="s">
        <v>2276</v>
      </c>
      <c r="K789" s="4" t="s">
        <v>2276</v>
      </c>
      <c r="L789" s="4" t="s">
        <v>2276</v>
      </c>
      <c r="M789" s="4" t="s">
        <v>2276</v>
      </c>
      <c r="N789" s="4" t="s">
        <v>2276</v>
      </c>
      <c r="O789" s="4" t="s">
        <v>2276</v>
      </c>
      <c r="P789" s="4" t="s">
        <v>2276</v>
      </c>
      <c r="Q789" s="4" t="s">
        <v>2276</v>
      </c>
      <c r="R789" s="4" t="s">
        <v>2276</v>
      </c>
      <c r="S789" s="4" t="s">
        <v>2276</v>
      </c>
      <c r="T789" s="3"/>
    </row>
    <row r="790" spans="1:20" ht="48" customHeight="1">
      <c r="A790" s="11" t="s">
        <v>4856</v>
      </c>
      <c r="B790" s="3" t="s">
        <v>32</v>
      </c>
      <c r="C790" s="3" t="s">
        <v>2646</v>
      </c>
      <c r="D790" s="3" t="s">
        <v>137</v>
      </c>
      <c r="E790" s="3" t="s">
        <v>45</v>
      </c>
      <c r="F790" s="3" t="s">
        <v>84</v>
      </c>
      <c r="G790" s="3" t="s">
        <v>2649</v>
      </c>
      <c r="H790" s="4" t="s">
        <v>2276</v>
      </c>
      <c r="I790" s="4" t="s">
        <v>2276</v>
      </c>
      <c r="J790" s="4" t="s">
        <v>2276</v>
      </c>
      <c r="K790" s="4" t="s">
        <v>2276</v>
      </c>
      <c r="L790" s="4" t="s">
        <v>2276</v>
      </c>
      <c r="M790" s="4" t="s">
        <v>2276</v>
      </c>
      <c r="N790" s="4" t="s">
        <v>2276</v>
      </c>
      <c r="O790" s="4" t="s">
        <v>2276</v>
      </c>
      <c r="P790" s="4" t="s">
        <v>2276</v>
      </c>
      <c r="Q790" s="4" t="s">
        <v>2276</v>
      </c>
      <c r="R790" s="4" t="s">
        <v>2276</v>
      </c>
      <c r="S790" s="4" t="s">
        <v>2276</v>
      </c>
      <c r="T790" s="3"/>
    </row>
    <row r="791" spans="1:20" ht="48" customHeight="1">
      <c r="A791" s="11" t="s">
        <v>4857</v>
      </c>
      <c r="B791" s="3" t="s">
        <v>32</v>
      </c>
      <c r="C791" s="3" t="s">
        <v>2646</v>
      </c>
      <c r="D791" s="3" t="s">
        <v>137</v>
      </c>
      <c r="E791" s="3" t="s">
        <v>45</v>
      </c>
      <c r="F791" s="3" t="s">
        <v>84</v>
      </c>
      <c r="G791" s="3" t="s">
        <v>2649</v>
      </c>
      <c r="H791" s="4" t="s">
        <v>2276</v>
      </c>
      <c r="I791" s="4" t="s">
        <v>2276</v>
      </c>
      <c r="J791" s="4" t="s">
        <v>2276</v>
      </c>
      <c r="K791" s="4" t="s">
        <v>2276</v>
      </c>
      <c r="L791" s="4" t="s">
        <v>2276</v>
      </c>
      <c r="M791" s="4" t="s">
        <v>2276</v>
      </c>
      <c r="N791" s="4" t="s">
        <v>2276</v>
      </c>
      <c r="O791" s="4" t="s">
        <v>2276</v>
      </c>
      <c r="P791" s="4" t="s">
        <v>2276</v>
      </c>
      <c r="Q791" s="4" t="s">
        <v>2276</v>
      </c>
      <c r="R791" s="4" t="s">
        <v>2276</v>
      </c>
      <c r="S791" s="4" t="s">
        <v>2276</v>
      </c>
      <c r="T791" s="3"/>
    </row>
    <row r="792" spans="1:20" ht="48" customHeight="1">
      <c r="A792" s="11" t="s">
        <v>4858</v>
      </c>
      <c r="B792" s="3" t="s">
        <v>32</v>
      </c>
      <c r="C792" s="3" t="s">
        <v>2646</v>
      </c>
      <c r="D792" s="3" t="s">
        <v>137</v>
      </c>
      <c r="E792" s="3" t="s">
        <v>45</v>
      </c>
      <c r="F792" s="3" t="s">
        <v>84</v>
      </c>
      <c r="G792" s="3" t="s">
        <v>2649</v>
      </c>
      <c r="H792" s="4" t="s">
        <v>2276</v>
      </c>
      <c r="I792" s="4" t="s">
        <v>2276</v>
      </c>
      <c r="J792" s="4" t="s">
        <v>2276</v>
      </c>
      <c r="K792" s="4" t="s">
        <v>2276</v>
      </c>
      <c r="L792" s="4" t="s">
        <v>2276</v>
      </c>
      <c r="M792" s="4" t="s">
        <v>2276</v>
      </c>
      <c r="N792" s="4" t="s">
        <v>2276</v>
      </c>
      <c r="O792" s="4" t="s">
        <v>2276</v>
      </c>
      <c r="P792" s="4" t="s">
        <v>2276</v>
      </c>
      <c r="Q792" s="4" t="s">
        <v>2276</v>
      </c>
      <c r="R792" s="4" t="s">
        <v>2276</v>
      </c>
      <c r="S792" s="4" t="s">
        <v>2276</v>
      </c>
      <c r="T792" s="3"/>
    </row>
    <row r="793" spans="1:20" ht="48" customHeight="1">
      <c r="A793" s="11" t="s">
        <v>4859</v>
      </c>
      <c r="B793" s="3" t="s">
        <v>32</v>
      </c>
      <c r="C793" s="3" t="s">
        <v>2646</v>
      </c>
      <c r="D793" s="3" t="s">
        <v>137</v>
      </c>
      <c r="E793" s="3" t="s">
        <v>45</v>
      </c>
      <c r="F793" s="3" t="s">
        <v>84</v>
      </c>
      <c r="G793" s="3" t="s">
        <v>2649</v>
      </c>
      <c r="H793" s="4" t="s">
        <v>2276</v>
      </c>
      <c r="I793" s="4" t="s">
        <v>2276</v>
      </c>
      <c r="J793" s="4" t="s">
        <v>2276</v>
      </c>
      <c r="K793" s="4" t="s">
        <v>2276</v>
      </c>
      <c r="L793" s="4" t="s">
        <v>2276</v>
      </c>
      <c r="M793" s="4" t="s">
        <v>2276</v>
      </c>
      <c r="N793" s="4" t="s">
        <v>2276</v>
      </c>
      <c r="O793" s="4" t="s">
        <v>2276</v>
      </c>
      <c r="P793" s="4" t="s">
        <v>2276</v>
      </c>
      <c r="Q793" s="4" t="s">
        <v>2276</v>
      </c>
      <c r="R793" s="4" t="s">
        <v>2276</v>
      </c>
      <c r="S793" s="4" t="s">
        <v>2276</v>
      </c>
      <c r="T793" s="3"/>
    </row>
    <row r="794" spans="1:20" ht="48" customHeight="1">
      <c r="A794" s="11" t="s">
        <v>4860</v>
      </c>
      <c r="B794" s="3" t="s">
        <v>32</v>
      </c>
      <c r="C794" s="3" t="s">
        <v>2646</v>
      </c>
      <c r="D794" s="3" t="s">
        <v>137</v>
      </c>
      <c r="E794" s="3" t="s">
        <v>45</v>
      </c>
      <c r="F794" s="3" t="s">
        <v>84</v>
      </c>
      <c r="G794" s="3" t="s">
        <v>2649</v>
      </c>
      <c r="H794" s="4" t="s">
        <v>2276</v>
      </c>
      <c r="I794" s="4" t="s">
        <v>2276</v>
      </c>
      <c r="J794" s="4" t="s">
        <v>2276</v>
      </c>
      <c r="K794" s="4" t="s">
        <v>2276</v>
      </c>
      <c r="L794" s="4" t="s">
        <v>2276</v>
      </c>
      <c r="M794" s="4" t="s">
        <v>2276</v>
      </c>
      <c r="N794" s="4" t="s">
        <v>2276</v>
      </c>
      <c r="O794" s="4" t="s">
        <v>2276</v>
      </c>
      <c r="P794" s="4" t="s">
        <v>2276</v>
      </c>
      <c r="Q794" s="4" t="s">
        <v>2276</v>
      </c>
      <c r="R794" s="4" t="s">
        <v>2276</v>
      </c>
      <c r="S794" s="4" t="s">
        <v>2276</v>
      </c>
      <c r="T794" s="3"/>
    </row>
    <row r="795" spans="1:20" ht="48" customHeight="1">
      <c r="A795" s="11" t="s">
        <v>4861</v>
      </c>
      <c r="B795" s="3" t="s">
        <v>32</v>
      </c>
      <c r="C795" s="3" t="s">
        <v>2646</v>
      </c>
      <c r="D795" s="3" t="s">
        <v>137</v>
      </c>
      <c r="E795" s="3" t="s">
        <v>45</v>
      </c>
      <c r="F795" s="3" t="s">
        <v>84</v>
      </c>
      <c r="G795" s="3" t="s">
        <v>2649</v>
      </c>
      <c r="H795" s="4" t="s">
        <v>2276</v>
      </c>
      <c r="I795" s="4" t="s">
        <v>2276</v>
      </c>
      <c r="J795" s="4" t="s">
        <v>2276</v>
      </c>
      <c r="K795" s="4" t="s">
        <v>2276</v>
      </c>
      <c r="L795" s="4" t="s">
        <v>2276</v>
      </c>
      <c r="M795" s="4" t="s">
        <v>2276</v>
      </c>
      <c r="N795" s="4" t="s">
        <v>2276</v>
      </c>
      <c r="O795" s="4" t="s">
        <v>2276</v>
      </c>
      <c r="P795" s="4" t="s">
        <v>2276</v>
      </c>
      <c r="Q795" s="4" t="s">
        <v>2276</v>
      </c>
      <c r="R795" s="4" t="s">
        <v>2276</v>
      </c>
      <c r="S795" s="4" t="s">
        <v>2276</v>
      </c>
      <c r="T795" s="3"/>
    </row>
    <row r="796" spans="1:20" ht="48" customHeight="1">
      <c r="A796" s="11" t="s">
        <v>4862</v>
      </c>
      <c r="B796" s="3" t="s">
        <v>32</v>
      </c>
      <c r="C796" s="3" t="s">
        <v>2646</v>
      </c>
      <c r="D796" s="3" t="s">
        <v>137</v>
      </c>
      <c r="E796" s="3" t="s">
        <v>45</v>
      </c>
      <c r="F796" s="3" t="s">
        <v>84</v>
      </c>
      <c r="G796" s="3" t="s">
        <v>2649</v>
      </c>
      <c r="H796" s="4" t="s">
        <v>2276</v>
      </c>
      <c r="I796" s="4" t="s">
        <v>2276</v>
      </c>
      <c r="J796" s="4" t="s">
        <v>2276</v>
      </c>
      <c r="K796" s="4" t="s">
        <v>2276</v>
      </c>
      <c r="L796" s="4" t="s">
        <v>2276</v>
      </c>
      <c r="M796" s="4" t="s">
        <v>2276</v>
      </c>
      <c r="N796" s="4" t="s">
        <v>2276</v>
      </c>
      <c r="O796" s="4" t="s">
        <v>2276</v>
      </c>
      <c r="P796" s="4" t="s">
        <v>2276</v>
      </c>
      <c r="Q796" s="4" t="s">
        <v>2276</v>
      </c>
      <c r="R796" s="4" t="s">
        <v>2276</v>
      </c>
      <c r="S796" s="4" t="s">
        <v>2276</v>
      </c>
      <c r="T796" s="3"/>
    </row>
    <row r="797" spans="1:20" ht="48" customHeight="1">
      <c r="A797" s="11" t="s">
        <v>4863</v>
      </c>
      <c r="B797" s="3" t="s">
        <v>32</v>
      </c>
      <c r="C797" s="3" t="s">
        <v>2646</v>
      </c>
      <c r="D797" s="3" t="s">
        <v>137</v>
      </c>
      <c r="E797" s="3" t="s">
        <v>45</v>
      </c>
      <c r="F797" s="3" t="s">
        <v>84</v>
      </c>
      <c r="G797" s="3" t="s">
        <v>2649</v>
      </c>
      <c r="H797" s="4" t="s">
        <v>2276</v>
      </c>
      <c r="I797" s="4" t="s">
        <v>2276</v>
      </c>
      <c r="J797" s="4" t="s">
        <v>2276</v>
      </c>
      <c r="K797" s="4" t="s">
        <v>2276</v>
      </c>
      <c r="L797" s="4" t="s">
        <v>2276</v>
      </c>
      <c r="M797" s="4" t="s">
        <v>2276</v>
      </c>
      <c r="N797" s="4" t="s">
        <v>2276</v>
      </c>
      <c r="O797" s="4" t="s">
        <v>2276</v>
      </c>
      <c r="P797" s="4" t="s">
        <v>2276</v>
      </c>
      <c r="Q797" s="4" t="s">
        <v>2276</v>
      </c>
      <c r="R797" s="4" t="s">
        <v>2276</v>
      </c>
      <c r="S797" s="4" t="s">
        <v>2276</v>
      </c>
      <c r="T797" s="3"/>
    </row>
    <row r="798" spans="1:20" ht="48" customHeight="1">
      <c r="A798" s="11" t="s">
        <v>4864</v>
      </c>
      <c r="B798" s="3" t="s">
        <v>32</v>
      </c>
      <c r="C798" s="3" t="s">
        <v>2646</v>
      </c>
      <c r="D798" s="3" t="s">
        <v>137</v>
      </c>
      <c r="E798" s="3" t="s">
        <v>45</v>
      </c>
      <c r="F798" s="3" t="s">
        <v>84</v>
      </c>
      <c r="G798" s="3" t="s">
        <v>2649</v>
      </c>
      <c r="H798" s="4" t="s">
        <v>2276</v>
      </c>
      <c r="I798" s="4" t="s">
        <v>2276</v>
      </c>
      <c r="J798" s="4" t="s">
        <v>2276</v>
      </c>
      <c r="K798" s="4" t="s">
        <v>2276</v>
      </c>
      <c r="L798" s="4" t="s">
        <v>2276</v>
      </c>
      <c r="M798" s="4" t="s">
        <v>2276</v>
      </c>
      <c r="N798" s="4" t="s">
        <v>2276</v>
      </c>
      <c r="O798" s="4" t="s">
        <v>2276</v>
      </c>
      <c r="P798" s="4" t="s">
        <v>2276</v>
      </c>
      <c r="Q798" s="4" t="s">
        <v>2276</v>
      </c>
      <c r="R798" s="4" t="s">
        <v>2276</v>
      </c>
      <c r="S798" s="4" t="s">
        <v>2276</v>
      </c>
      <c r="T798" s="3"/>
    </row>
    <row r="799" spans="1:20" ht="48" customHeight="1">
      <c r="A799" s="11" t="s">
        <v>4865</v>
      </c>
      <c r="B799" s="3" t="s">
        <v>32</v>
      </c>
      <c r="C799" s="3" t="s">
        <v>2646</v>
      </c>
      <c r="D799" s="3" t="s">
        <v>137</v>
      </c>
      <c r="E799" s="3" t="s">
        <v>45</v>
      </c>
      <c r="F799" s="3" t="s">
        <v>84</v>
      </c>
      <c r="G799" s="3" t="s">
        <v>2649</v>
      </c>
      <c r="H799" s="4" t="s">
        <v>2276</v>
      </c>
      <c r="I799" s="4" t="s">
        <v>2276</v>
      </c>
      <c r="J799" s="4" t="s">
        <v>2276</v>
      </c>
      <c r="K799" s="4" t="s">
        <v>2276</v>
      </c>
      <c r="L799" s="4" t="s">
        <v>2276</v>
      </c>
      <c r="M799" s="4" t="s">
        <v>2276</v>
      </c>
      <c r="N799" s="4" t="s">
        <v>2276</v>
      </c>
      <c r="O799" s="4" t="s">
        <v>2276</v>
      </c>
      <c r="P799" s="4" t="s">
        <v>2276</v>
      </c>
      <c r="Q799" s="4" t="s">
        <v>2276</v>
      </c>
      <c r="R799" s="4" t="s">
        <v>2276</v>
      </c>
      <c r="S799" s="4" t="s">
        <v>2276</v>
      </c>
      <c r="T799" s="3"/>
    </row>
    <row r="800" spans="1:20" ht="48" customHeight="1">
      <c r="A800" s="11" t="s">
        <v>4866</v>
      </c>
      <c r="B800" s="3" t="s">
        <v>32</v>
      </c>
      <c r="C800" s="3" t="s">
        <v>2646</v>
      </c>
      <c r="D800" s="3" t="s">
        <v>137</v>
      </c>
      <c r="E800" s="3" t="s">
        <v>45</v>
      </c>
      <c r="F800" s="3" t="s">
        <v>84</v>
      </c>
      <c r="G800" s="3" t="s">
        <v>2649</v>
      </c>
      <c r="H800" s="4" t="s">
        <v>2276</v>
      </c>
      <c r="I800" s="4" t="s">
        <v>2276</v>
      </c>
      <c r="J800" s="4" t="s">
        <v>2276</v>
      </c>
      <c r="K800" s="4" t="s">
        <v>2276</v>
      </c>
      <c r="L800" s="4" t="s">
        <v>2276</v>
      </c>
      <c r="M800" s="4" t="s">
        <v>2276</v>
      </c>
      <c r="N800" s="4" t="s">
        <v>2276</v>
      </c>
      <c r="O800" s="4" t="s">
        <v>2276</v>
      </c>
      <c r="P800" s="4" t="s">
        <v>2276</v>
      </c>
      <c r="Q800" s="4" t="s">
        <v>2276</v>
      </c>
      <c r="R800" s="4" t="s">
        <v>2276</v>
      </c>
      <c r="S800" s="4" t="s">
        <v>2276</v>
      </c>
      <c r="T800" s="3"/>
    </row>
    <row r="801" spans="1:20" ht="48" customHeight="1">
      <c r="A801" s="11" t="s">
        <v>4867</v>
      </c>
      <c r="B801" s="3" t="s">
        <v>32</v>
      </c>
      <c r="C801" s="3" t="s">
        <v>2646</v>
      </c>
      <c r="D801" s="3" t="s">
        <v>137</v>
      </c>
      <c r="E801" s="3" t="s">
        <v>45</v>
      </c>
      <c r="F801" s="3" t="s">
        <v>84</v>
      </c>
      <c r="G801" s="3" t="s">
        <v>2649</v>
      </c>
      <c r="H801" s="4" t="s">
        <v>2276</v>
      </c>
      <c r="I801" s="4" t="s">
        <v>2276</v>
      </c>
      <c r="J801" s="4" t="s">
        <v>2276</v>
      </c>
      <c r="K801" s="4" t="s">
        <v>2276</v>
      </c>
      <c r="L801" s="4" t="s">
        <v>2276</v>
      </c>
      <c r="M801" s="4" t="s">
        <v>2276</v>
      </c>
      <c r="N801" s="4" t="s">
        <v>2276</v>
      </c>
      <c r="O801" s="4" t="s">
        <v>2276</v>
      </c>
      <c r="P801" s="4" t="s">
        <v>2276</v>
      </c>
      <c r="Q801" s="4" t="s">
        <v>2276</v>
      </c>
      <c r="R801" s="4" t="s">
        <v>2276</v>
      </c>
      <c r="S801" s="4" t="s">
        <v>2276</v>
      </c>
      <c r="T801" s="3"/>
    </row>
    <row r="802" spans="1:20" ht="48" customHeight="1">
      <c r="A802" s="11" t="s">
        <v>4868</v>
      </c>
      <c r="B802" s="3" t="s">
        <v>32</v>
      </c>
      <c r="C802" s="3" t="s">
        <v>2646</v>
      </c>
      <c r="D802" s="3" t="s">
        <v>137</v>
      </c>
      <c r="E802" s="3" t="s">
        <v>45</v>
      </c>
      <c r="F802" s="3" t="s">
        <v>84</v>
      </c>
      <c r="G802" s="3" t="s">
        <v>2649</v>
      </c>
      <c r="H802" s="4" t="s">
        <v>2276</v>
      </c>
      <c r="I802" s="4" t="s">
        <v>2276</v>
      </c>
      <c r="J802" s="4" t="s">
        <v>2276</v>
      </c>
      <c r="K802" s="4" t="s">
        <v>2276</v>
      </c>
      <c r="L802" s="4" t="s">
        <v>2276</v>
      </c>
      <c r="M802" s="4" t="s">
        <v>2276</v>
      </c>
      <c r="N802" s="4" t="s">
        <v>2276</v>
      </c>
      <c r="O802" s="4" t="s">
        <v>2276</v>
      </c>
      <c r="P802" s="4" t="s">
        <v>2276</v>
      </c>
      <c r="Q802" s="4" t="s">
        <v>2276</v>
      </c>
      <c r="R802" s="4" t="s">
        <v>2276</v>
      </c>
      <c r="S802" s="4" t="s">
        <v>2276</v>
      </c>
      <c r="T802" s="3"/>
    </row>
    <row r="803" spans="1:20" ht="48" customHeight="1">
      <c r="A803" s="11" t="s">
        <v>4869</v>
      </c>
      <c r="B803" s="3" t="s">
        <v>32</v>
      </c>
      <c r="C803" s="3" t="s">
        <v>2646</v>
      </c>
      <c r="D803" s="3" t="s">
        <v>137</v>
      </c>
      <c r="E803" s="3" t="s">
        <v>45</v>
      </c>
      <c r="F803" s="3" t="s">
        <v>84</v>
      </c>
      <c r="G803" s="3" t="s">
        <v>2649</v>
      </c>
      <c r="H803" s="4" t="s">
        <v>2276</v>
      </c>
      <c r="I803" s="4" t="s">
        <v>2276</v>
      </c>
      <c r="J803" s="4" t="s">
        <v>2276</v>
      </c>
      <c r="K803" s="4" t="s">
        <v>2276</v>
      </c>
      <c r="L803" s="4" t="s">
        <v>2276</v>
      </c>
      <c r="M803" s="4" t="s">
        <v>2276</v>
      </c>
      <c r="N803" s="4" t="s">
        <v>2276</v>
      </c>
      <c r="O803" s="4" t="s">
        <v>2276</v>
      </c>
      <c r="P803" s="4" t="s">
        <v>2276</v>
      </c>
      <c r="Q803" s="4" t="s">
        <v>2276</v>
      </c>
      <c r="R803" s="4" t="s">
        <v>2276</v>
      </c>
      <c r="S803" s="4" t="s">
        <v>2276</v>
      </c>
      <c r="T803" s="3"/>
    </row>
    <row r="804" spans="1:20" ht="48" customHeight="1">
      <c r="A804" s="11" t="s">
        <v>4870</v>
      </c>
      <c r="B804" s="3" t="s">
        <v>32</v>
      </c>
      <c r="C804" s="3" t="s">
        <v>2646</v>
      </c>
      <c r="D804" s="3" t="s">
        <v>137</v>
      </c>
      <c r="E804" s="3" t="s">
        <v>45</v>
      </c>
      <c r="F804" s="3" t="s">
        <v>84</v>
      </c>
      <c r="G804" s="3" t="s">
        <v>2649</v>
      </c>
      <c r="H804" s="4" t="s">
        <v>2276</v>
      </c>
      <c r="I804" s="4" t="s">
        <v>2276</v>
      </c>
      <c r="J804" s="4" t="s">
        <v>2276</v>
      </c>
      <c r="K804" s="4" t="s">
        <v>2276</v>
      </c>
      <c r="L804" s="4" t="s">
        <v>2276</v>
      </c>
      <c r="M804" s="4" t="s">
        <v>2276</v>
      </c>
      <c r="N804" s="4" t="s">
        <v>2276</v>
      </c>
      <c r="O804" s="4" t="s">
        <v>2276</v>
      </c>
      <c r="P804" s="4" t="s">
        <v>2276</v>
      </c>
      <c r="Q804" s="4" t="s">
        <v>2276</v>
      </c>
      <c r="R804" s="4" t="s">
        <v>2276</v>
      </c>
      <c r="S804" s="4" t="s">
        <v>2276</v>
      </c>
      <c r="T804" s="3"/>
    </row>
    <row r="805" spans="1:20" ht="48" customHeight="1">
      <c r="A805" s="11" t="s">
        <v>4871</v>
      </c>
      <c r="B805" s="3" t="s">
        <v>32</v>
      </c>
      <c r="C805" s="3" t="s">
        <v>2646</v>
      </c>
      <c r="D805" s="3" t="s">
        <v>137</v>
      </c>
      <c r="E805" s="3" t="s">
        <v>45</v>
      </c>
      <c r="F805" s="3" t="s">
        <v>84</v>
      </c>
      <c r="G805" s="3" t="s">
        <v>2649</v>
      </c>
      <c r="H805" s="4" t="s">
        <v>2276</v>
      </c>
      <c r="I805" s="4" t="s">
        <v>2276</v>
      </c>
      <c r="J805" s="4" t="s">
        <v>2276</v>
      </c>
      <c r="K805" s="4" t="s">
        <v>2276</v>
      </c>
      <c r="L805" s="4" t="s">
        <v>2276</v>
      </c>
      <c r="M805" s="4" t="s">
        <v>2276</v>
      </c>
      <c r="N805" s="4" t="s">
        <v>2276</v>
      </c>
      <c r="O805" s="4" t="s">
        <v>2276</v>
      </c>
      <c r="P805" s="4" t="s">
        <v>2276</v>
      </c>
      <c r="Q805" s="4" t="s">
        <v>2276</v>
      </c>
      <c r="R805" s="4" t="s">
        <v>2276</v>
      </c>
      <c r="S805" s="4" t="s">
        <v>2276</v>
      </c>
      <c r="T805" s="3"/>
    </row>
    <row r="806" spans="1:20" ht="48" customHeight="1">
      <c r="A806" s="11" t="s">
        <v>4872</v>
      </c>
      <c r="B806" s="3" t="s">
        <v>32</v>
      </c>
      <c r="C806" s="3" t="s">
        <v>2646</v>
      </c>
      <c r="D806" s="3" t="s">
        <v>137</v>
      </c>
      <c r="E806" s="3" t="s">
        <v>45</v>
      </c>
      <c r="F806" s="3" t="s">
        <v>84</v>
      </c>
      <c r="G806" s="3" t="s">
        <v>2649</v>
      </c>
      <c r="H806" s="4" t="s">
        <v>2276</v>
      </c>
      <c r="I806" s="4" t="s">
        <v>2276</v>
      </c>
      <c r="J806" s="4" t="s">
        <v>2276</v>
      </c>
      <c r="K806" s="4" t="s">
        <v>2276</v>
      </c>
      <c r="L806" s="4" t="s">
        <v>2276</v>
      </c>
      <c r="M806" s="4" t="s">
        <v>2276</v>
      </c>
      <c r="N806" s="4" t="s">
        <v>2276</v>
      </c>
      <c r="O806" s="4" t="s">
        <v>2276</v>
      </c>
      <c r="P806" s="4" t="s">
        <v>2276</v>
      </c>
      <c r="Q806" s="4" t="s">
        <v>2276</v>
      </c>
      <c r="R806" s="4" t="s">
        <v>2276</v>
      </c>
      <c r="S806" s="4" t="s">
        <v>2276</v>
      </c>
      <c r="T806" s="3"/>
    </row>
    <row r="807" spans="1:20" ht="48" customHeight="1">
      <c r="A807" s="11" t="s">
        <v>4873</v>
      </c>
      <c r="B807" s="3" t="s">
        <v>32</v>
      </c>
      <c r="C807" s="3" t="s">
        <v>2646</v>
      </c>
      <c r="D807" s="3" t="s">
        <v>137</v>
      </c>
      <c r="E807" s="3" t="s">
        <v>45</v>
      </c>
      <c r="F807" s="3" t="s">
        <v>84</v>
      </c>
      <c r="G807" s="3" t="s">
        <v>2649</v>
      </c>
      <c r="H807" s="4" t="s">
        <v>2276</v>
      </c>
      <c r="I807" s="4" t="s">
        <v>2276</v>
      </c>
      <c r="J807" s="4" t="s">
        <v>2276</v>
      </c>
      <c r="K807" s="4" t="s">
        <v>2276</v>
      </c>
      <c r="L807" s="4" t="s">
        <v>2276</v>
      </c>
      <c r="M807" s="4" t="s">
        <v>2276</v>
      </c>
      <c r="N807" s="4" t="s">
        <v>2276</v>
      </c>
      <c r="O807" s="4" t="s">
        <v>2276</v>
      </c>
      <c r="P807" s="4" t="s">
        <v>2276</v>
      </c>
      <c r="Q807" s="4" t="s">
        <v>2276</v>
      </c>
      <c r="R807" s="4" t="s">
        <v>2276</v>
      </c>
      <c r="S807" s="4" t="s">
        <v>2276</v>
      </c>
      <c r="T807" s="3"/>
    </row>
    <row r="808" spans="1:20" ht="43" customHeight="1">
      <c r="A808" s="11" t="s">
        <v>4925</v>
      </c>
      <c r="B808" s="3" t="s">
        <v>32</v>
      </c>
      <c r="C808" s="3" t="s">
        <v>12</v>
      </c>
      <c r="D808" s="4" t="s">
        <v>397</v>
      </c>
      <c r="E808" s="3" t="s">
        <v>45</v>
      </c>
      <c r="F808" s="3" t="s">
        <v>116</v>
      </c>
      <c r="G808" s="3" t="s">
        <v>2649</v>
      </c>
      <c r="H808" s="4" t="s">
        <v>2276</v>
      </c>
      <c r="I808" s="4" t="s">
        <v>2276</v>
      </c>
      <c r="J808" s="4" t="s">
        <v>2276</v>
      </c>
      <c r="K808" s="3" t="s">
        <v>534</v>
      </c>
      <c r="L808" s="4" t="s">
        <v>2276</v>
      </c>
      <c r="M808" s="4" t="s">
        <v>2276</v>
      </c>
      <c r="N808" s="4" t="s">
        <v>2276</v>
      </c>
      <c r="O808" s="4" t="s">
        <v>2276</v>
      </c>
      <c r="P808" s="4" t="s">
        <v>2276</v>
      </c>
      <c r="Q808" s="4" t="s">
        <v>2276</v>
      </c>
      <c r="R808" s="4" t="s">
        <v>2276</v>
      </c>
      <c r="S808" s="4" t="s">
        <v>2276</v>
      </c>
      <c r="T808" s="3" t="s">
        <v>4933</v>
      </c>
    </row>
    <row r="809" spans="1:20" ht="43" customHeight="1">
      <c r="A809" s="11" t="s">
        <v>4929</v>
      </c>
      <c r="B809" s="3" t="s">
        <v>32</v>
      </c>
      <c r="C809" s="3" t="s">
        <v>12</v>
      </c>
      <c r="D809" s="4" t="s">
        <v>397</v>
      </c>
      <c r="E809" s="3" t="s">
        <v>45</v>
      </c>
      <c r="F809" s="3" t="s">
        <v>116</v>
      </c>
      <c r="G809" s="3" t="s">
        <v>2649</v>
      </c>
      <c r="H809" s="4" t="s">
        <v>2276</v>
      </c>
      <c r="I809" s="4" t="s">
        <v>2276</v>
      </c>
      <c r="J809" s="4" t="s">
        <v>2276</v>
      </c>
      <c r="K809" s="3" t="s">
        <v>534</v>
      </c>
      <c r="L809" s="4" t="s">
        <v>2276</v>
      </c>
      <c r="M809" s="4" t="s">
        <v>2276</v>
      </c>
      <c r="N809" s="4" t="s">
        <v>2276</v>
      </c>
      <c r="O809" s="4" t="s">
        <v>2276</v>
      </c>
      <c r="P809" s="4" t="s">
        <v>2276</v>
      </c>
      <c r="Q809" s="4" t="s">
        <v>2276</v>
      </c>
      <c r="R809" s="4" t="s">
        <v>2276</v>
      </c>
      <c r="S809" s="4" t="s">
        <v>2276</v>
      </c>
      <c r="T809" s="3" t="s">
        <v>4933</v>
      </c>
    </row>
    <row r="810" spans="1:20" ht="41" customHeight="1">
      <c r="A810" s="11" t="s">
        <v>4939</v>
      </c>
      <c r="B810" s="3" t="s">
        <v>2276</v>
      </c>
      <c r="C810" s="3" t="s">
        <v>12</v>
      </c>
      <c r="D810" s="4" t="s">
        <v>396</v>
      </c>
      <c r="E810" s="4" t="s">
        <v>45</v>
      </c>
      <c r="F810" s="4" t="s">
        <v>2650</v>
      </c>
      <c r="G810" s="4" t="s">
        <v>2276</v>
      </c>
      <c r="H810" s="4" t="s">
        <v>2276</v>
      </c>
      <c r="I810" s="4" t="s">
        <v>2276</v>
      </c>
      <c r="J810" s="4" t="s">
        <v>2276</v>
      </c>
      <c r="K810" s="4" t="s">
        <v>2276</v>
      </c>
      <c r="L810" s="4" t="s">
        <v>2276</v>
      </c>
      <c r="M810" s="4" t="s">
        <v>2276</v>
      </c>
      <c r="N810" s="4" t="s">
        <v>2276</v>
      </c>
      <c r="O810" s="21">
        <f>(162440 + 469442.95/2)/'Record info'!$K$810</f>
        <v>16.928084677617001</v>
      </c>
      <c r="P810" s="21">
        <f>(49625+(527423)+(469443.95/2)) / 'Record info'!$K$810</f>
        <v>34.599808240582838</v>
      </c>
      <c r="Q810" s="4" t="s">
        <v>2276</v>
      </c>
      <c r="R810" s="21">
        <f>(162440+682507) / 'Record info'!K810</f>
        <v>36.013901811847319</v>
      </c>
      <c r="S810" s="4" t="s">
        <v>2276</v>
      </c>
      <c r="T810" s="41" t="s">
        <v>4943</v>
      </c>
    </row>
    <row r="811" spans="1:20" ht="39" customHeight="1">
      <c r="A811" s="11" t="s">
        <v>4960</v>
      </c>
      <c r="B811" s="3" t="s">
        <v>32</v>
      </c>
      <c r="C811" s="3" t="s">
        <v>12</v>
      </c>
      <c r="D811" s="3" t="s">
        <v>5005</v>
      </c>
      <c r="E811" s="4" t="s">
        <v>397</v>
      </c>
      <c r="F811" s="3" t="s">
        <v>863</v>
      </c>
      <c r="G811" s="4" t="s">
        <v>396</v>
      </c>
      <c r="H811" s="4" t="s">
        <v>2276</v>
      </c>
      <c r="I811" s="4" t="s">
        <v>2276</v>
      </c>
      <c r="J811" s="4" t="s">
        <v>2276</v>
      </c>
      <c r="K811" s="3" t="s">
        <v>534</v>
      </c>
      <c r="L811" s="4" t="s">
        <v>2276</v>
      </c>
      <c r="M811" s="4" t="s">
        <v>2276</v>
      </c>
      <c r="N811" s="4" t="s">
        <v>2276</v>
      </c>
      <c r="O811" s="4" t="s">
        <v>2276</v>
      </c>
      <c r="P811" s="4" t="s">
        <v>2276</v>
      </c>
      <c r="Q811" s="4" t="s">
        <v>2276</v>
      </c>
      <c r="R811" s="4" t="s">
        <v>2276</v>
      </c>
      <c r="S811" s="4" t="s">
        <v>2276</v>
      </c>
      <c r="T811" s="3" t="s">
        <v>4962</v>
      </c>
    </row>
    <row r="812" spans="1:20" ht="45.5" customHeight="1">
      <c r="A812" s="11" t="s">
        <v>4964</v>
      </c>
      <c r="B812" s="3" t="s">
        <v>32</v>
      </c>
      <c r="C812" s="3" t="s">
        <v>12</v>
      </c>
      <c r="D812" s="3" t="s">
        <v>5005</v>
      </c>
      <c r="E812" s="3" t="s">
        <v>45</v>
      </c>
      <c r="F812" s="4" t="s">
        <v>397</v>
      </c>
      <c r="G812" s="4" t="s">
        <v>2276</v>
      </c>
      <c r="H812" s="4" t="s">
        <v>2276</v>
      </c>
      <c r="I812" s="4" t="s">
        <v>2276</v>
      </c>
      <c r="J812" s="4" t="s">
        <v>2276</v>
      </c>
      <c r="K812" s="4" t="s">
        <v>2276</v>
      </c>
      <c r="L812" s="4" t="s">
        <v>2276</v>
      </c>
      <c r="M812" s="4" t="s">
        <v>2276</v>
      </c>
      <c r="N812" s="4" t="s">
        <v>2276</v>
      </c>
      <c r="O812" s="4" t="s">
        <v>2276</v>
      </c>
      <c r="P812" s="4" t="s">
        <v>2276</v>
      </c>
      <c r="Q812" s="4" t="s">
        <v>2276</v>
      </c>
      <c r="R812" s="4" t="s">
        <v>2276</v>
      </c>
      <c r="S812" s="4" t="s">
        <v>2276</v>
      </c>
      <c r="T812" s="3"/>
    </row>
    <row r="813" spans="1:20" ht="37" customHeight="1">
      <c r="A813" s="11" t="s">
        <v>4970</v>
      </c>
      <c r="B813" s="3" t="s">
        <v>32</v>
      </c>
      <c r="C813" s="3" t="s">
        <v>12</v>
      </c>
      <c r="D813" s="3" t="s">
        <v>5005</v>
      </c>
      <c r="E813" s="4" t="s">
        <v>397</v>
      </c>
      <c r="F813" s="4" t="s">
        <v>2276</v>
      </c>
      <c r="G813" s="4" t="s">
        <v>2276</v>
      </c>
      <c r="H813" s="4" t="s">
        <v>2276</v>
      </c>
      <c r="I813" s="4" t="s">
        <v>2276</v>
      </c>
      <c r="J813" s="4" t="s">
        <v>2276</v>
      </c>
      <c r="K813" s="3" t="s">
        <v>534</v>
      </c>
      <c r="L813" s="4" t="s">
        <v>2276</v>
      </c>
      <c r="M813" s="4" t="s">
        <v>2276</v>
      </c>
      <c r="N813" s="4" t="s">
        <v>2276</v>
      </c>
      <c r="O813" s="4" t="s">
        <v>2276</v>
      </c>
      <c r="P813" s="4" t="s">
        <v>2276</v>
      </c>
      <c r="Q813" s="4" t="s">
        <v>2276</v>
      </c>
      <c r="R813" s="4" t="s">
        <v>2276</v>
      </c>
      <c r="S813" s="4" t="s">
        <v>2276</v>
      </c>
      <c r="T813" s="3" t="s">
        <v>4971</v>
      </c>
    </row>
    <row r="814" spans="1:20" ht="40.5" customHeight="1">
      <c r="A814" s="11" t="s">
        <v>4972</v>
      </c>
      <c r="B814" s="3" t="s">
        <v>2258</v>
      </c>
      <c r="C814" s="3" t="s">
        <v>395</v>
      </c>
      <c r="D814" s="3" t="s">
        <v>5005</v>
      </c>
      <c r="E814" s="4" t="s">
        <v>863</v>
      </c>
      <c r="F814" s="4" t="s">
        <v>2276</v>
      </c>
      <c r="G814" s="4" t="s">
        <v>2276</v>
      </c>
      <c r="H814" s="4" t="s">
        <v>2276</v>
      </c>
      <c r="I814" s="4" t="s">
        <v>2276</v>
      </c>
      <c r="J814" s="4" t="s">
        <v>2276</v>
      </c>
      <c r="K814" s="3" t="s">
        <v>534</v>
      </c>
      <c r="L814" s="4" t="s">
        <v>2276</v>
      </c>
      <c r="M814" s="4" t="s">
        <v>2276</v>
      </c>
      <c r="N814" s="4" t="s">
        <v>2276</v>
      </c>
      <c r="O814" s="4" t="s">
        <v>2276</v>
      </c>
      <c r="P814" s="4" t="s">
        <v>2276</v>
      </c>
      <c r="Q814" s="4" t="s">
        <v>2276</v>
      </c>
      <c r="R814" s="4" t="s">
        <v>2276</v>
      </c>
      <c r="S814" s="4" t="s">
        <v>2276</v>
      </c>
      <c r="T814" s="3" t="s">
        <v>4975</v>
      </c>
    </row>
    <row r="815" spans="1:20" ht="36.5" customHeight="1">
      <c r="A815" s="11" t="s">
        <v>4976</v>
      </c>
      <c r="B815" s="3" t="s">
        <v>32</v>
      </c>
      <c r="C815" s="3" t="s">
        <v>12</v>
      </c>
      <c r="D815" s="3" t="s">
        <v>5005</v>
      </c>
      <c r="E815" s="3" t="s">
        <v>2652</v>
      </c>
      <c r="F815" s="4" t="s">
        <v>396</v>
      </c>
      <c r="G815" s="4" t="s">
        <v>2276</v>
      </c>
      <c r="H815" s="4" t="s">
        <v>2276</v>
      </c>
      <c r="I815" s="4" t="s">
        <v>2276</v>
      </c>
      <c r="J815" s="4" t="s">
        <v>2276</v>
      </c>
      <c r="K815" s="4" t="s">
        <v>2276</v>
      </c>
      <c r="L815" s="4" t="s">
        <v>2276</v>
      </c>
      <c r="M815" s="4" t="s">
        <v>2276</v>
      </c>
      <c r="N815" s="4" t="s">
        <v>2276</v>
      </c>
      <c r="O815" s="4" t="s">
        <v>2276</v>
      </c>
      <c r="P815" s="4" t="s">
        <v>2276</v>
      </c>
      <c r="Q815" s="4" t="s">
        <v>2276</v>
      </c>
      <c r="R815" s="4" t="s">
        <v>2276</v>
      </c>
      <c r="S815" s="4" t="s">
        <v>2276</v>
      </c>
      <c r="T815" s="3"/>
    </row>
    <row r="816" spans="1:20" ht="44.5" customHeight="1">
      <c r="A816" s="3" t="s">
        <v>4977</v>
      </c>
      <c r="B816" s="11" t="s">
        <v>32</v>
      </c>
      <c r="C816" s="3" t="s">
        <v>12</v>
      </c>
      <c r="D816" s="3" t="s">
        <v>5005</v>
      </c>
      <c r="E816" s="3" t="s">
        <v>116</v>
      </c>
      <c r="F816" s="3" t="s">
        <v>137</v>
      </c>
      <c r="G816" s="4" t="s">
        <v>2276</v>
      </c>
      <c r="H816" s="4" t="s">
        <v>2276</v>
      </c>
      <c r="I816" s="4" t="s">
        <v>2276</v>
      </c>
      <c r="J816" s="4" t="s">
        <v>2276</v>
      </c>
      <c r="K816" s="4" t="s">
        <v>2276</v>
      </c>
      <c r="L816" s="4" t="s">
        <v>2276</v>
      </c>
      <c r="M816" s="4" t="s">
        <v>2276</v>
      </c>
      <c r="N816" s="4" t="s">
        <v>2276</v>
      </c>
      <c r="O816" s="4" t="s">
        <v>2276</v>
      </c>
      <c r="P816" s="4" t="s">
        <v>2276</v>
      </c>
      <c r="Q816" s="4" t="s">
        <v>2276</v>
      </c>
      <c r="R816" s="4" t="s">
        <v>2276</v>
      </c>
      <c r="S816" s="4" t="s">
        <v>2276</v>
      </c>
      <c r="T816" s="3" t="s">
        <v>4978</v>
      </c>
    </row>
    <row r="817" spans="1:20" ht="40.5" customHeight="1">
      <c r="A817" s="11" t="s">
        <v>4994</v>
      </c>
      <c r="B817" s="3" t="s">
        <v>2276</v>
      </c>
      <c r="C817" s="3" t="s">
        <v>12</v>
      </c>
      <c r="D817" s="3" t="s">
        <v>116</v>
      </c>
      <c r="E817" s="3" t="s">
        <v>5005</v>
      </c>
      <c r="F817" s="3" t="s">
        <v>2649</v>
      </c>
      <c r="G817" s="4" t="s">
        <v>2276</v>
      </c>
      <c r="H817" s="4" t="s">
        <v>2276</v>
      </c>
      <c r="I817" s="4" t="s">
        <v>2276</v>
      </c>
      <c r="J817" s="4" t="s">
        <v>2276</v>
      </c>
      <c r="K817" s="4" t="s">
        <v>2276</v>
      </c>
      <c r="L817" s="4" t="s">
        <v>2276</v>
      </c>
      <c r="M817" s="4" t="s">
        <v>2276</v>
      </c>
      <c r="N817" s="4" t="s">
        <v>2276</v>
      </c>
      <c r="O817" s="4" t="s">
        <v>2276</v>
      </c>
      <c r="P817" s="4" t="s">
        <v>2276</v>
      </c>
      <c r="Q817" s="4" t="s">
        <v>2276</v>
      </c>
      <c r="R817" s="4" t="s">
        <v>2276</v>
      </c>
      <c r="S817" s="4" t="s">
        <v>2276</v>
      </c>
      <c r="T817" s="3" t="s">
        <v>4997</v>
      </c>
    </row>
    <row r="818" spans="1:20" ht="37" customHeight="1">
      <c r="A818" s="3" t="s">
        <v>5088</v>
      </c>
      <c r="B818" s="3" t="s">
        <v>32</v>
      </c>
      <c r="C818" s="3" t="s">
        <v>2645</v>
      </c>
      <c r="D818" s="3" t="s">
        <v>2649</v>
      </c>
      <c r="E818" s="3" t="s">
        <v>5005</v>
      </c>
      <c r="F818" s="3" t="s">
        <v>137</v>
      </c>
      <c r="G818" s="4" t="s">
        <v>2276</v>
      </c>
      <c r="H818" s="4" t="s">
        <v>2276</v>
      </c>
      <c r="I818" s="4" t="s">
        <v>2276</v>
      </c>
      <c r="J818" s="4" t="s">
        <v>2276</v>
      </c>
      <c r="K818" s="3" t="s">
        <v>534</v>
      </c>
      <c r="L818" s="4" t="s">
        <v>2276</v>
      </c>
      <c r="M818" s="4" t="s">
        <v>2276</v>
      </c>
      <c r="N818" s="4" t="s">
        <v>2276</v>
      </c>
      <c r="O818" s="4" t="s">
        <v>2276</v>
      </c>
      <c r="P818" s="4" t="s">
        <v>2276</v>
      </c>
      <c r="Q818" s="4" t="s">
        <v>2276</v>
      </c>
      <c r="R818" s="4" t="s">
        <v>2276</v>
      </c>
      <c r="S818" s="4" t="s">
        <v>2276</v>
      </c>
      <c r="T818" s="4" t="s">
        <v>5093</v>
      </c>
    </row>
    <row r="819" spans="1:20" ht="34.5" customHeight="1">
      <c r="A819" s="11" t="s">
        <v>5100</v>
      </c>
      <c r="B819" s="3" t="s">
        <v>2276</v>
      </c>
      <c r="C819" s="3" t="s">
        <v>12</v>
      </c>
      <c r="D819" s="4" t="s">
        <v>396</v>
      </c>
      <c r="E819" s="4" t="s">
        <v>397</v>
      </c>
      <c r="F819" s="3" t="s">
        <v>5005</v>
      </c>
      <c r="G819" s="4" t="s">
        <v>2276</v>
      </c>
      <c r="H819" s="4" t="s">
        <v>2276</v>
      </c>
      <c r="I819" s="4" t="s">
        <v>2276</v>
      </c>
      <c r="J819" s="4" t="s">
        <v>2276</v>
      </c>
      <c r="K819" s="4" t="s">
        <v>2276</v>
      </c>
      <c r="L819" s="4" t="s">
        <v>2276</v>
      </c>
      <c r="M819" s="4" t="s">
        <v>2276</v>
      </c>
      <c r="N819" s="4" t="s">
        <v>2276</v>
      </c>
      <c r="O819" s="4" t="s">
        <v>2276</v>
      </c>
      <c r="P819" s="4" t="s">
        <v>2276</v>
      </c>
      <c r="Q819" s="4" t="s">
        <v>2276</v>
      </c>
      <c r="R819" s="4" t="s">
        <v>2276</v>
      </c>
      <c r="S819" s="4" t="s">
        <v>2276</v>
      </c>
      <c r="T819" s="3"/>
    </row>
    <row r="820" spans="1:20" ht="34.5" customHeight="1">
      <c r="A820" s="11" t="s">
        <v>5104</v>
      </c>
      <c r="B820" s="3" t="s">
        <v>2276</v>
      </c>
      <c r="C820" s="3" t="s">
        <v>12</v>
      </c>
      <c r="D820" s="4" t="s">
        <v>396</v>
      </c>
      <c r="E820" s="4" t="s">
        <v>397</v>
      </c>
      <c r="F820" s="3" t="s">
        <v>5005</v>
      </c>
      <c r="G820" s="4" t="s">
        <v>2276</v>
      </c>
      <c r="H820" s="4" t="s">
        <v>2276</v>
      </c>
      <c r="I820" s="4" t="s">
        <v>2276</v>
      </c>
      <c r="J820" s="4" t="s">
        <v>2276</v>
      </c>
      <c r="K820" s="4" t="s">
        <v>2276</v>
      </c>
      <c r="L820" s="4" t="s">
        <v>2276</v>
      </c>
      <c r="M820" s="4" t="s">
        <v>2276</v>
      </c>
      <c r="N820" s="4" t="s">
        <v>2276</v>
      </c>
      <c r="O820" s="4" t="s">
        <v>2276</v>
      </c>
      <c r="P820" s="4" t="s">
        <v>2276</v>
      </c>
      <c r="Q820" s="4" t="s">
        <v>2276</v>
      </c>
      <c r="R820" s="4" t="s">
        <v>2276</v>
      </c>
      <c r="S820" s="4" t="s">
        <v>2276</v>
      </c>
      <c r="T820" s="11"/>
    </row>
    <row r="821" spans="1:20" ht="34.5" customHeight="1">
      <c r="A821" s="11" t="s">
        <v>5105</v>
      </c>
      <c r="B821" s="3" t="s">
        <v>2276</v>
      </c>
      <c r="C821" s="3" t="s">
        <v>12</v>
      </c>
      <c r="D821" s="4" t="s">
        <v>396</v>
      </c>
      <c r="E821" s="4" t="s">
        <v>397</v>
      </c>
      <c r="F821" s="3" t="s">
        <v>5005</v>
      </c>
      <c r="G821" s="4" t="s">
        <v>2276</v>
      </c>
      <c r="H821" s="4" t="s">
        <v>2276</v>
      </c>
      <c r="I821" s="4" t="s">
        <v>2276</v>
      </c>
      <c r="J821" s="4" t="s">
        <v>2276</v>
      </c>
      <c r="K821" s="4" t="s">
        <v>2276</v>
      </c>
      <c r="L821" s="4" t="s">
        <v>2276</v>
      </c>
      <c r="M821" s="4" t="s">
        <v>2276</v>
      </c>
      <c r="N821" s="4" t="s">
        <v>2276</v>
      </c>
      <c r="O821" s="4" t="s">
        <v>2276</v>
      </c>
      <c r="P821" s="4" t="s">
        <v>2276</v>
      </c>
      <c r="Q821" s="4" t="s">
        <v>2276</v>
      </c>
      <c r="R821" s="4" t="s">
        <v>2276</v>
      </c>
      <c r="S821" s="4" t="s">
        <v>2276</v>
      </c>
      <c r="T821" s="11"/>
    </row>
    <row r="822" spans="1:20" ht="42" customHeight="1">
      <c r="A822" s="11" t="s">
        <v>5109</v>
      </c>
      <c r="B822" s="3" t="s">
        <v>2276</v>
      </c>
      <c r="C822" s="3" t="s">
        <v>12</v>
      </c>
      <c r="D822" s="3" t="s">
        <v>5005</v>
      </c>
      <c r="E822" s="3" t="s">
        <v>45</v>
      </c>
      <c r="F822" s="3" t="s">
        <v>2647</v>
      </c>
      <c r="G822" s="4" t="s">
        <v>2276</v>
      </c>
      <c r="H822" s="4" t="s">
        <v>2276</v>
      </c>
      <c r="I822" s="4" t="s">
        <v>2276</v>
      </c>
      <c r="J822" s="4" t="s">
        <v>2276</v>
      </c>
      <c r="K822" s="4" t="s">
        <v>2276</v>
      </c>
      <c r="L822" s="4" t="s">
        <v>2276</v>
      </c>
      <c r="M822" s="4" t="s">
        <v>2276</v>
      </c>
      <c r="N822" s="4" t="s">
        <v>2276</v>
      </c>
      <c r="O822" s="4" t="s">
        <v>2276</v>
      </c>
      <c r="P822" s="4" t="s">
        <v>2276</v>
      </c>
      <c r="Q822" s="4" t="s">
        <v>2276</v>
      </c>
      <c r="R822" s="4" t="s">
        <v>2276</v>
      </c>
      <c r="S822" s="4" t="s">
        <v>2276</v>
      </c>
      <c r="T822" s="4" t="s">
        <v>5110</v>
      </c>
    </row>
    <row r="823" spans="1:20" ht="37" customHeight="1">
      <c r="A823" s="11" t="s">
        <v>5117</v>
      </c>
      <c r="B823" s="3" t="s">
        <v>2258</v>
      </c>
      <c r="C823" s="3" t="s">
        <v>12</v>
      </c>
      <c r="D823" s="3" t="s">
        <v>5005</v>
      </c>
      <c r="E823" s="4" t="s">
        <v>396</v>
      </c>
      <c r="F823" s="4" t="s">
        <v>397</v>
      </c>
      <c r="G823" s="4" t="s">
        <v>2276</v>
      </c>
      <c r="H823" s="4" t="s">
        <v>2276</v>
      </c>
      <c r="I823" s="4" t="s">
        <v>2276</v>
      </c>
      <c r="J823" s="4" t="s">
        <v>2276</v>
      </c>
      <c r="K823" s="4" t="s">
        <v>2276</v>
      </c>
      <c r="L823" s="4" t="s">
        <v>2276</v>
      </c>
      <c r="M823" s="4" t="s">
        <v>2276</v>
      </c>
      <c r="N823" s="4" t="s">
        <v>2276</v>
      </c>
      <c r="O823" s="4" t="s">
        <v>2276</v>
      </c>
      <c r="P823" s="4" t="s">
        <v>2276</v>
      </c>
      <c r="Q823" s="4" t="s">
        <v>2276</v>
      </c>
      <c r="R823" s="4" t="s">
        <v>2276</v>
      </c>
      <c r="S823" s="4" t="s">
        <v>2276</v>
      </c>
      <c r="T823" s="3" t="s">
        <v>5120</v>
      </c>
    </row>
    <row r="824" spans="1:20" ht="31.5" customHeight="1">
      <c r="A824" s="11" t="s">
        <v>5123</v>
      </c>
      <c r="B824" s="3" t="s">
        <v>1197</v>
      </c>
      <c r="C824" s="3" t="s">
        <v>2645</v>
      </c>
      <c r="D824" s="3" t="s">
        <v>137</v>
      </c>
      <c r="E824" s="3" t="s">
        <v>2652</v>
      </c>
      <c r="F824" s="3" t="s">
        <v>2653</v>
      </c>
      <c r="G824" s="4" t="s">
        <v>2276</v>
      </c>
      <c r="H824" s="4" t="s">
        <v>2276</v>
      </c>
      <c r="I824" s="4" t="s">
        <v>2276</v>
      </c>
      <c r="J824" s="4" t="s">
        <v>2276</v>
      </c>
      <c r="K824" s="4" t="s">
        <v>2276</v>
      </c>
      <c r="L824" s="4" t="s">
        <v>2276</v>
      </c>
      <c r="M824" s="4" t="s">
        <v>2276</v>
      </c>
      <c r="N824" s="4" t="s">
        <v>2276</v>
      </c>
      <c r="O824" s="4" t="s">
        <v>2276</v>
      </c>
      <c r="P824" s="4" t="s">
        <v>2276</v>
      </c>
      <c r="Q824" s="4" t="s">
        <v>2276</v>
      </c>
      <c r="R824" s="4" t="s">
        <v>2276</v>
      </c>
      <c r="S824" s="4" t="s">
        <v>2276</v>
      </c>
      <c r="T824" s="3"/>
    </row>
    <row r="825" spans="1:20" ht="31.5" customHeight="1">
      <c r="A825" s="11" t="s">
        <v>5124</v>
      </c>
      <c r="B825" s="3" t="s">
        <v>1197</v>
      </c>
      <c r="C825" s="3" t="s">
        <v>2645</v>
      </c>
      <c r="D825" s="3" t="s">
        <v>137</v>
      </c>
      <c r="E825" s="3" t="s">
        <v>2652</v>
      </c>
      <c r="F825" s="3" t="s">
        <v>2653</v>
      </c>
      <c r="G825" s="4" t="s">
        <v>2276</v>
      </c>
      <c r="H825" s="4" t="s">
        <v>2276</v>
      </c>
      <c r="I825" s="4" t="s">
        <v>2276</v>
      </c>
      <c r="J825" s="4" t="s">
        <v>2276</v>
      </c>
      <c r="K825" s="4" t="s">
        <v>2276</v>
      </c>
      <c r="L825" s="4" t="s">
        <v>2276</v>
      </c>
      <c r="M825" s="4" t="s">
        <v>2276</v>
      </c>
      <c r="N825" s="4" t="s">
        <v>2276</v>
      </c>
      <c r="O825" s="4" t="s">
        <v>2276</v>
      </c>
      <c r="P825" s="4" t="s">
        <v>2276</v>
      </c>
      <c r="Q825" s="4" t="s">
        <v>2276</v>
      </c>
      <c r="R825" s="4" t="s">
        <v>2276</v>
      </c>
      <c r="S825" s="4" t="s">
        <v>2276</v>
      </c>
      <c r="T825" s="3"/>
    </row>
    <row r="826" spans="1:20" ht="31.5" customHeight="1">
      <c r="A826" s="11" t="s">
        <v>5125</v>
      </c>
      <c r="B826" s="3" t="s">
        <v>1197</v>
      </c>
      <c r="C826" s="3" t="s">
        <v>2645</v>
      </c>
      <c r="D826" s="3" t="s">
        <v>137</v>
      </c>
      <c r="E826" s="3" t="s">
        <v>2652</v>
      </c>
      <c r="F826" s="3" t="s">
        <v>2653</v>
      </c>
      <c r="G826" s="4" t="s">
        <v>2276</v>
      </c>
      <c r="H826" s="4" t="s">
        <v>2276</v>
      </c>
      <c r="I826" s="4" t="s">
        <v>2276</v>
      </c>
      <c r="J826" s="4" t="s">
        <v>2276</v>
      </c>
      <c r="K826" s="4" t="s">
        <v>2276</v>
      </c>
      <c r="L826" s="4" t="s">
        <v>2276</v>
      </c>
      <c r="M826" s="4" t="s">
        <v>2276</v>
      </c>
      <c r="N826" s="4" t="s">
        <v>2276</v>
      </c>
      <c r="O826" s="4" t="s">
        <v>2276</v>
      </c>
      <c r="P826" s="4" t="s">
        <v>2276</v>
      </c>
      <c r="Q826" s="4" t="s">
        <v>2276</v>
      </c>
      <c r="R826" s="4" t="s">
        <v>2276</v>
      </c>
      <c r="S826" s="4" t="s">
        <v>2276</v>
      </c>
      <c r="T826" s="3"/>
    </row>
    <row r="827" spans="1:20" ht="31.5" customHeight="1">
      <c r="A827" s="11" t="s">
        <v>5126</v>
      </c>
      <c r="B827" s="3" t="s">
        <v>1197</v>
      </c>
      <c r="C827" s="3" t="s">
        <v>2645</v>
      </c>
      <c r="D827" s="3" t="s">
        <v>137</v>
      </c>
      <c r="E827" s="3" t="s">
        <v>2652</v>
      </c>
      <c r="F827" s="3" t="s">
        <v>2653</v>
      </c>
      <c r="G827" s="4" t="s">
        <v>2276</v>
      </c>
      <c r="H827" s="4" t="s">
        <v>2276</v>
      </c>
      <c r="I827" s="4" t="s">
        <v>2276</v>
      </c>
      <c r="J827" s="4" t="s">
        <v>2276</v>
      </c>
      <c r="K827" s="4" t="s">
        <v>2276</v>
      </c>
      <c r="L827" s="4" t="s">
        <v>2276</v>
      </c>
      <c r="M827" s="4" t="s">
        <v>2276</v>
      </c>
      <c r="N827" s="4" t="s">
        <v>2276</v>
      </c>
      <c r="O827" s="4" t="s">
        <v>2276</v>
      </c>
      <c r="P827" s="4" t="s">
        <v>2276</v>
      </c>
      <c r="Q827" s="4" t="s">
        <v>2276</v>
      </c>
      <c r="R827" s="4" t="s">
        <v>2276</v>
      </c>
      <c r="S827" s="4" t="s">
        <v>2276</v>
      </c>
      <c r="T827" s="3"/>
    </row>
    <row r="828" spans="1:20" ht="31.5" customHeight="1">
      <c r="A828" s="11" t="s">
        <v>5127</v>
      </c>
      <c r="B828" s="3" t="s">
        <v>1197</v>
      </c>
      <c r="C828" s="3" t="s">
        <v>2645</v>
      </c>
      <c r="D828" s="3" t="s">
        <v>137</v>
      </c>
      <c r="E828" s="3" t="s">
        <v>2652</v>
      </c>
      <c r="F828" s="3" t="s">
        <v>2653</v>
      </c>
      <c r="G828" s="4" t="s">
        <v>2276</v>
      </c>
      <c r="H828" s="4" t="s">
        <v>2276</v>
      </c>
      <c r="I828" s="4" t="s">
        <v>2276</v>
      </c>
      <c r="J828" s="4" t="s">
        <v>2276</v>
      </c>
      <c r="K828" s="4" t="s">
        <v>2276</v>
      </c>
      <c r="L828" s="4" t="s">
        <v>2276</v>
      </c>
      <c r="M828" s="4" t="s">
        <v>2276</v>
      </c>
      <c r="N828" s="4" t="s">
        <v>2276</v>
      </c>
      <c r="O828" s="4" t="s">
        <v>2276</v>
      </c>
      <c r="P828" s="4" t="s">
        <v>2276</v>
      </c>
      <c r="Q828" s="4" t="s">
        <v>2276</v>
      </c>
      <c r="R828" s="4" t="s">
        <v>2276</v>
      </c>
      <c r="S828" s="4" t="s">
        <v>2276</v>
      </c>
      <c r="T828" s="3"/>
    </row>
    <row r="829" spans="1:20" ht="31.5" customHeight="1">
      <c r="A829" s="11" t="s">
        <v>5128</v>
      </c>
      <c r="B829" s="3" t="s">
        <v>32</v>
      </c>
      <c r="C829" s="3" t="s">
        <v>2646</v>
      </c>
      <c r="D829" s="3" t="s">
        <v>116</v>
      </c>
      <c r="E829" s="3" t="s">
        <v>137</v>
      </c>
      <c r="F829" s="3" t="s">
        <v>2652</v>
      </c>
      <c r="G829" s="3" t="s">
        <v>2653</v>
      </c>
      <c r="H829" s="4" t="s">
        <v>2276</v>
      </c>
      <c r="I829" s="4" t="s">
        <v>2276</v>
      </c>
      <c r="J829" s="4" t="s">
        <v>2276</v>
      </c>
      <c r="K829" s="4" t="s">
        <v>2276</v>
      </c>
      <c r="L829" s="4" t="s">
        <v>2276</v>
      </c>
      <c r="M829" s="4" t="s">
        <v>2276</v>
      </c>
      <c r="N829" s="4" t="s">
        <v>2276</v>
      </c>
      <c r="O829" s="4" t="s">
        <v>2276</v>
      </c>
      <c r="P829" s="4" t="s">
        <v>2276</v>
      </c>
      <c r="Q829" s="4" t="s">
        <v>2276</v>
      </c>
      <c r="R829" s="4" t="s">
        <v>2276</v>
      </c>
      <c r="S829" s="4" t="s">
        <v>2276</v>
      </c>
      <c r="T829" s="3" t="s">
        <v>5213</v>
      </c>
    </row>
    <row r="830" spans="1:20" ht="31.5" customHeight="1">
      <c r="A830" s="11" t="s">
        <v>5129</v>
      </c>
      <c r="B830" s="3" t="s">
        <v>32</v>
      </c>
      <c r="C830" s="3" t="s">
        <v>2646</v>
      </c>
      <c r="D830" s="3" t="s">
        <v>116</v>
      </c>
      <c r="E830" s="3" t="s">
        <v>137</v>
      </c>
      <c r="F830" s="3" t="s">
        <v>2652</v>
      </c>
      <c r="G830" s="3" t="s">
        <v>2653</v>
      </c>
      <c r="H830" s="4" t="s">
        <v>2276</v>
      </c>
      <c r="I830" s="4" t="s">
        <v>2276</v>
      </c>
      <c r="J830" s="4" t="s">
        <v>2276</v>
      </c>
      <c r="K830" s="4" t="s">
        <v>2276</v>
      </c>
      <c r="L830" s="4" t="s">
        <v>2276</v>
      </c>
      <c r="M830" s="4" t="s">
        <v>2276</v>
      </c>
      <c r="N830" s="4" t="s">
        <v>2276</v>
      </c>
      <c r="O830" s="4" t="s">
        <v>2276</v>
      </c>
      <c r="P830" s="4" t="s">
        <v>2276</v>
      </c>
      <c r="Q830" s="4" t="s">
        <v>2276</v>
      </c>
      <c r="R830" s="4" t="s">
        <v>2276</v>
      </c>
      <c r="S830" s="4" t="s">
        <v>2276</v>
      </c>
      <c r="T830" s="3" t="s">
        <v>5213</v>
      </c>
    </row>
    <row r="831" spans="1:20" ht="31.5" customHeight="1">
      <c r="A831" s="11" t="s">
        <v>5130</v>
      </c>
      <c r="B831" s="3" t="s">
        <v>32</v>
      </c>
      <c r="C831" s="3" t="s">
        <v>2646</v>
      </c>
      <c r="D831" s="3" t="s">
        <v>116</v>
      </c>
      <c r="E831" s="3" t="s">
        <v>137</v>
      </c>
      <c r="F831" s="3" t="s">
        <v>2652</v>
      </c>
      <c r="G831" s="3" t="s">
        <v>2653</v>
      </c>
      <c r="H831" s="4" t="s">
        <v>2276</v>
      </c>
      <c r="I831" s="4" t="s">
        <v>2276</v>
      </c>
      <c r="J831" s="4" t="s">
        <v>2276</v>
      </c>
      <c r="K831" s="4" t="s">
        <v>2276</v>
      </c>
      <c r="L831" s="4" t="s">
        <v>2276</v>
      </c>
      <c r="M831" s="4" t="s">
        <v>2276</v>
      </c>
      <c r="N831" s="4" t="s">
        <v>2276</v>
      </c>
      <c r="O831" s="4" t="s">
        <v>2276</v>
      </c>
      <c r="P831" s="4" t="s">
        <v>2276</v>
      </c>
      <c r="Q831" s="4" t="s">
        <v>2276</v>
      </c>
      <c r="R831" s="4" t="s">
        <v>2276</v>
      </c>
      <c r="S831" s="4" t="s">
        <v>2276</v>
      </c>
      <c r="T831" s="3" t="s">
        <v>5213</v>
      </c>
    </row>
    <row r="832" spans="1:20" ht="31.5" customHeight="1">
      <c r="A832" s="11" t="s">
        <v>5131</v>
      </c>
      <c r="B832" s="3" t="s">
        <v>32</v>
      </c>
      <c r="C832" s="3" t="s">
        <v>2646</v>
      </c>
      <c r="D832" s="3" t="s">
        <v>116</v>
      </c>
      <c r="E832" s="3" t="s">
        <v>137</v>
      </c>
      <c r="F832" s="3" t="s">
        <v>2652</v>
      </c>
      <c r="G832" s="3" t="s">
        <v>2653</v>
      </c>
      <c r="H832" s="4" t="s">
        <v>2276</v>
      </c>
      <c r="I832" s="4" t="s">
        <v>2276</v>
      </c>
      <c r="J832" s="4" t="s">
        <v>2276</v>
      </c>
      <c r="K832" s="4" t="s">
        <v>2276</v>
      </c>
      <c r="L832" s="4" t="s">
        <v>2276</v>
      </c>
      <c r="M832" s="4" t="s">
        <v>2276</v>
      </c>
      <c r="N832" s="4" t="s">
        <v>2276</v>
      </c>
      <c r="O832" s="4" t="s">
        <v>2276</v>
      </c>
      <c r="P832" s="4" t="s">
        <v>2276</v>
      </c>
      <c r="Q832" s="4" t="s">
        <v>2276</v>
      </c>
      <c r="R832" s="4" t="s">
        <v>2276</v>
      </c>
      <c r="S832" s="4" t="s">
        <v>2276</v>
      </c>
      <c r="T832" s="3" t="s">
        <v>5213</v>
      </c>
    </row>
    <row r="833" spans="1:20" ht="31.5" customHeight="1">
      <c r="A833" s="11" t="s">
        <v>5132</v>
      </c>
      <c r="B833" s="3" t="s">
        <v>32</v>
      </c>
      <c r="C833" s="3" t="s">
        <v>2646</v>
      </c>
      <c r="D833" s="3" t="s">
        <v>116</v>
      </c>
      <c r="E833" s="3" t="s">
        <v>137</v>
      </c>
      <c r="F833" s="3" t="s">
        <v>2652</v>
      </c>
      <c r="G833" s="3" t="s">
        <v>2653</v>
      </c>
      <c r="H833" s="4" t="s">
        <v>2276</v>
      </c>
      <c r="I833" s="4" t="s">
        <v>2276</v>
      </c>
      <c r="J833" s="4" t="s">
        <v>2276</v>
      </c>
      <c r="K833" s="4" t="s">
        <v>2276</v>
      </c>
      <c r="L833" s="4" t="s">
        <v>2276</v>
      </c>
      <c r="M833" s="4" t="s">
        <v>2276</v>
      </c>
      <c r="N833" s="4" t="s">
        <v>2276</v>
      </c>
      <c r="O833" s="4" t="s">
        <v>2276</v>
      </c>
      <c r="P833" s="4" t="s">
        <v>2276</v>
      </c>
      <c r="Q833" s="4" t="s">
        <v>2276</v>
      </c>
      <c r="R833" s="4" t="s">
        <v>2276</v>
      </c>
      <c r="S833" s="4" t="s">
        <v>2276</v>
      </c>
      <c r="T833" s="3" t="s">
        <v>5213</v>
      </c>
    </row>
    <row r="834" spans="1:20" ht="29" customHeight="1">
      <c r="A834" s="11" t="s">
        <v>5190</v>
      </c>
      <c r="B834" s="3" t="s">
        <v>2258</v>
      </c>
      <c r="C834" s="3" t="s">
        <v>12</v>
      </c>
      <c r="D834" s="3" t="s">
        <v>863</v>
      </c>
      <c r="E834" s="3" t="s">
        <v>130</v>
      </c>
      <c r="F834" s="4" t="s">
        <v>396</v>
      </c>
      <c r="G834" s="3" t="s">
        <v>84</v>
      </c>
      <c r="H834" s="4" t="s">
        <v>2276</v>
      </c>
      <c r="I834" s="4" t="s">
        <v>2276</v>
      </c>
      <c r="J834" s="4" t="s">
        <v>2276</v>
      </c>
      <c r="K834" s="3" t="s">
        <v>534</v>
      </c>
      <c r="L834" s="4" t="s">
        <v>2276</v>
      </c>
      <c r="M834" s="4" t="s">
        <v>2276</v>
      </c>
      <c r="N834" s="4" t="s">
        <v>2276</v>
      </c>
      <c r="O834" s="4" t="s">
        <v>2276</v>
      </c>
      <c r="P834" s="4" t="s">
        <v>2276</v>
      </c>
      <c r="Q834" s="4" t="s">
        <v>2276</v>
      </c>
      <c r="R834" s="4" t="s">
        <v>2276</v>
      </c>
      <c r="S834" s="4" t="s">
        <v>2276</v>
      </c>
      <c r="T834" s="3" t="s">
        <v>5192</v>
      </c>
    </row>
    <row r="835" spans="1:20" ht="34" customHeight="1">
      <c r="A835" s="11" t="s">
        <v>5209</v>
      </c>
      <c r="B835" s="3" t="s">
        <v>32</v>
      </c>
      <c r="C835" s="3" t="s">
        <v>2646</v>
      </c>
      <c r="D835" s="3" t="s">
        <v>2652</v>
      </c>
      <c r="E835" s="11" t="s">
        <v>5801</v>
      </c>
      <c r="F835" s="4" t="s">
        <v>137</v>
      </c>
      <c r="G835" s="3" t="s">
        <v>116</v>
      </c>
      <c r="H835" s="4" t="s">
        <v>2276</v>
      </c>
      <c r="I835" s="4" t="s">
        <v>2276</v>
      </c>
      <c r="J835" s="4" t="s">
        <v>2276</v>
      </c>
      <c r="K835" s="4" t="s">
        <v>2276</v>
      </c>
      <c r="L835" s="4" t="s">
        <v>2276</v>
      </c>
      <c r="M835" s="4" t="s">
        <v>2276</v>
      </c>
      <c r="N835" s="4" t="s">
        <v>2276</v>
      </c>
      <c r="O835" s="4" t="s">
        <v>2276</v>
      </c>
      <c r="P835" s="4" t="s">
        <v>2276</v>
      </c>
      <c r="Q835" s="4" t="s">
        <v>2276</v>
      </c>
      <c r="R835" s="4" t="s">
        <v>2276</v>
      </c>
      <c r="S835" s="4" t="s">
        <v>2276</v>
      </c>
      <c r="T835" s="3" t="s">
        <v>5214</v>
      </c>
    </row>
    <row r="836" spans="1:20" ht="27.5" customHeight="1">
      <c r="A836" s="11" t="s">
        <v>5223</v>
      </c>
      <c r="B836" s="3" t="s">
        <v>1197</v>
      </c>
      <c r="C836" s="3" t="s">
        <v>12</v>
      </c>
      <c r="D836" s="3" t="s">
        <v>5005</v>
      </c>
      <c r="E836" s="4" t="s">
        <v>397</v>
      </c>
      <c r="F836" s="3" t="s">
        <v>863</v>
      </c>
      <c r="G836" s="3" t="s">
        <v>116</v>
      </c>
      <c r="H836" s="4" t="s">
        <v>2276</v>
      </c>
      <c r="I836" s="4" t="s">
        <v>2276</v>
      </c>
      <c r="J836" s="4" t="s">
        <v>2276</v>
      </c>
      <c r="K836" s="3" t="s">
        <v>534</v>
      </c>
      <c r="L836" s="4" t="s">
        <v>2276</v>
      </c>
      <c r="M836" s="4" t="s">
        <v>2276</v>
      </c>
      <c r="N836" s="4" t="s">
        <v>2276</v>
      </c>
      <c r="O836" s="4" t="s">
        <v>2276</v>
      </c>
      <c r="P836" s="4" t="s">
        <v>2276</v>
      </c>
      <c r="Q836" s="4" t="s">
        <v>2276</v>
      </c>
      <c r="R836" s="4" t="s">
        <v>2276</v>
      </c>
      <c r="S836" s="4" t="s">
        <v>2276</v>
      </c>
      <c r="T836" s="3" t="s">
        <v>5249</v>
      </c>
    </row>
    <row r="837" spans="1:20" ht="29.5" customHeight="1">
      <c r="A837" s="11" t="s">
        <v>5234</v>
      </c>
      <c r="B837" s="3" t="s">
        <v>2258</v>
      </c>
      <c r="C837" s="3" t="s">
        <v>395</v>
      </c>
      <c r="D837" s="3" t="s">
        <v>5005</v>
      </c>
      <c r="E837" s="3" t="s">
        <v>116</v>
      </c>
      <c r="F837" s="3" t="s">
        <v>863</v>
      </c>
      <c r="G837" s="3" t="s">
        <v>130</v>
      </c>
      <c r="H837" s="4" t="s">
        <v>2276</v>
      </c>
      <c r="I837" s="4" t="s">
        <v>2276</v>
      </c>
      <c r="J837" s="4" t="s">
        <v>2276</v>
      </c>
      <c r="K837" s="3" t="s">
        <v>534</v>
      </c>
      <c r="L837" s="4" t="s">
        <v>2276</v>
      </c>
      <c r="M837" s="4" t="s">
        <v>2276</v>
      </c>
      <c r="N837" s="4" t="s">
        <v>2276</v>
      </c>
      <c r="O837" s="4" t="s">
        <v>2276</v>
      </c>
      <c r="P837" s="4" t="s">
        <v>2276</v>
      </c>
      <c r="Q837" s="4" t="s">
        <v>2276</v>
      </c>
      <c r="R837" s="4" t="s">
        <v>2276</v>
      </c>
      <c r="S837" s="4" t="s">
        <v>2276</v>
      </c>
      <c r="T837" s="4" t="s">
        <v>5250</v>
      </c>
    </row>
    <row r="838" spans="1:20" ht="29.5" customHeight="1">
      <c r="A838" s="23" t="s">
        <v>5236</v>
      </c>
      <c r="B838" s="3" t="s">
        <v>2258</v>
      </c>
      <c r="C838" s="3" t="s">
        <v>395</v>
      </c>
      <c r="D838" s="3" t="s">
        <v>5005</v>
      </c>
      <c r="E838" s="3" t="s">
        <v>116</v>
      </c>
      <c r="F838" s="3" t="s">
        <v>863</v>
      </c>
      <c r="G838" s="3" t="s">
        <v>130</v>
      </c>
      <c r="H838" s="4" t="s">
        <v>2276</v>
      </c>
      <c r="I838" s="4" t="s">
        <v>2276</v>
      </c>
      <c r="J838" s="4" t="s">
        <v>2276</v>
      </c>
      <c r="K838" s="3" t="s">
        <v>534</v>
      </c>
      <c r="L838" s="4" t="s">
        <v>2276</v>
      </c>
      <c r="M838" s="4" t="s">
        <v>2276</v>
      </c>
      <c r="N838" s="4" t="s">
        <v>2276</v>
      </c>
      <c r="O838" s="4" t="s">
        <v>2276</v>
      </c>
      <c r="P838" s="4" t="s">
        <v>2276</v>
      </c>
      <c r="Q838" s="4" t="s">
        <v>2276</v>
      </c>
      <c r="R838" s="4" t="s">
        <v>2276</v>
      </c>
      <c r="S838" s="4" t="s">
        <v>2276</v>
      </c>
      <c r="T838" s="4" t="s">
        <v>5250</v>
      </c>
    </row>
    <row r="839" spans="1:20" ht="29.5" customHeight="1">
      <c r="A839" s="23" t="s">
        <v>5237</v>
      </c>
      <c r="B839" s="3" t="s">
        <v>2258</v>
      </c>
      <c r="C839" s="3" t="s">
        <v>395</v>
      </c>
      <c r="D839" s="3" t="s">
        <v>5005</v>
      </c>
      <c r="E839" s="3" t="s">
        <v>116</v>
      </c>
      <c r="F839" s="3" t="s">
        <v>863</v>
      </c>
      <c r="G839" s="3" t="s">
        <v>130</v>
      </c>
      <c r="H839" s="4" t="s">
        <v>2276</v>
      </c>
      <c r="I839" s="4" t="s">
        <v>2276</v>
      </c>
      <c r="J839" s="4" t="s">
        <v>2276</v>
      </c>
      <c r="K839" s="3" t="s">
        <v>534</v>
      </c>
      <c r="L839" s="4" t="s">
        <v>2276</v>
      </c>
      <c r="M839" s="4" t="s">
        <v>2276</v>
      </c>
      <c r="N839" s="4" t="s">
        <v>2276</v>
      </c>
      <c r="O839" s="4" t="s">
        <v>2276</v>
      </c>
      <c r="P839" s="4" t="s">
        <v>2276</v>
      </c>
      <c r="Q839" s="4" t="s">
        <v>2276</v>
      </c>
      <c r="R839" s="4" t="s">
        <v>2276</v>
      </c>
      <c r="S839" s="4" t="s">
        <v>2276</v>
      </c>
      <c r="T839" s="4" t="s">
        <v>5250</v>
      </c>
    </row>
    <row r="840" spans="1:20" ht="29.5" customHeight="1">
      <c r="A840" s="23" t="s">
        <v>5238</v>
      </c>
      <c r="B840" s="3" t="s">
        <v>2258</v>
      </c>
      <c r="C840" s="3" t="s">
        <v>395</v>
      </c>
      <c r="D840" s="3" t="s">
        <v>5005</v>
      </c>
      <c r="E840" s="3" t="s">
        <v>116</v>
      </c>
      <c r="F840" s="3" t="s">
        <v>863</v>
      </c>
      <c r="G840" s="3" t="s">
        <v>130</v>
      </c>
      <c r="H840" s="4" t="s">
        <v>2276</v>
      </c>
      <c r="I840" s="4" t="s">
        <v>2276</v>
      </c>
      <c r="J840" s="4" t="s">
        <v>2276</v>
      </c>
      <c r="K840" s="3" t="s">
        <v>534</v>
      </c>
      <c r="L840" s="4" t="s">
        <v>2276</v>
      </c>
      <c r="M840" s="4" t="s">
        <v>2276</v>
      </c>
      <c r="N840" s="4" t="s">
        <v>2276</v>
      </c>
      <c r="O840" s="4" t="s">
        <v>2276</v>
      </c>
      <c r="P840" s="4" t="s">
        <v>2276</v>
      </c>
      <c r="Q840" s="4" t="s">
        <v>2276</v>
      </c>
      <c r="R840" s="4" t="s">
        <v>2276</v>
      </c>
      <c r="S840" s="4" t="s">
        <v>2276</v>
      </c>
      <c r="T840" s="4" t="s">
        <v>5250</v>
      </c>
    </row>
    <row r="841" spans="1:20" ht="29.5" customHeight="1">
      <c r="A841" s="23" t="s">
        <v>5239</v>
      </c>
      <c r="B841" s="3" t="s">
        <v>2258</v>
      </c>
      <c r="C841" s="3" t="s">
        <v>395</v>
      </c>
      <c r="D841" s="3" t="s">
        <v>5005</v>
      </c>
      <c r="E841" s="3" t="s">
        <v>116</v>
      </c>
      <c r="F841" s="3" t="s">
        <v>863</v>
      </c>
      <c r="G841" s="3" t="s">
        <v>130</v>
      </c>
      <c r="H841" s="4" t="s">
        <v>2276</v>
      </c>
      <c r="I841" s="4" t="s">
        <v>2276</v>
      </c>
      <c r="J841" s="4" t="s">
        <v>2276</v>
      </c>
      <c r="K841" s="3" t="s">
        <v>534</v>
      </c>
      <c r="L841" s="4" t="s">
        <v>2276</v>
      </c>
      <c r="M841" s="4" t="s">
        <v>2276</v>
      </c>
      <c r="N841" s="4" t="s">
        <v>2276</v>
      </c>
      <c r="O841" s="4" t="s">
        <v>2276</v>
      </c>
      <c r="P841" s="4" t="s">
        <v>2276</v>
      </c>
      <c r="Q841" s="4" t="s">
        <v>2276</v>
      </c>
      <c r="R841" s="4" t="s">
        <v>2276</v>
      </c>
      <c r="S841" s="4" t="s">
        <v>2276</v>
      </c>
      <c r="T841" s="4" t="s">
        <v>5250</v>
      </c>
    </row>
    <row r="842" spans="1:20" ht="29.5" customHeight="1">
      <c r="A842" s="23" t="s">
        <v>5240</v>
      </c>
      <c r="B842" s="3" t="s">
        <v>2258</v>
      </c>
      <c r="C842" s="3" t="s">
        <v>395</v>
      </c>
      <c r="D842" s="3" t="s">
        <v>5005</v>
      </c>
      <c r="E842" s="3" t="s">
        <v>116</v>
      </c>
      <c r="F842" s="3" t="s">
        <v>863</v>
      </c>
      <c r="G842" s="3" t="s">
        <v>130</v>
      </c>
      <c r="H842" s="4" t="s">
        <v>2276</v>
      </c>
      <c r="I842" s="4" t="s">
        <v>2276</v>
      </c>
      <c r="J842" s="4" t="s">
        <v>2276</v>
      </c>
      <c r="K842" s="3" t="s">
        <v>534</v>
      </c>
      <c r="L842" s="4" t="s">
        <v>2276</v>
      </c>
      <c r="M842" s="4" t="s">
        <v>2276</v>
      </c>
      <c r="N842" s="4" t="s">
        <v>2276</v>
      </c>
      <c r="O842" s="4" t="s">
        <v>2276</v>
      </c>
      <c r="P842" s="4" t="s">
        <v>2276</v>
      </c>
      <c r="Q842" s="4" t="s">
        <v>2276</v>
      </c>
      <c r="R842" s="4" t="s">
        <v>2276</v>
      </c>
      <c r="S842" s="4" t="s">
        <v>2276</v>
      </c>
      <c r="T842" s="4" t="s">
        <v>5250</v>
      </c>
    </row>
    <row r="843" spans="1:20" ht="29.5" customHeight="1">
      <c r="A843" s="23" t="s">
        <v>5241</v>
      </c>
      <c r="B843" s="3" t="s">
        <v>2258</v>
      </c>
      <c r="C843" s="3" t="s">
        <v>395</v>
      </c>
      <c r="D843" s="3" t="s">
        <v>5005</v>
      </c>
      <c r="E843" s="3" t="s">
        <v>116</v>
      </c>
      <c r="F843" s="3" t="s">
        <v>863</v>
      </c>
      <c r="G843" s="3" t="s">
        <v>130</v>
      </c>
      <c r="H843" s="4" t="s">
        <v>2276</v>
      </c>
      <c r="I843" s="4" t="s">
        <v>2276</v>
      </c>
      <c r="J843" s="4" t="s">
        <v>2276</v>
      </c>
      <c r="K843" s="3" t="s">
        <v>534</v>
      </c>
      <c r="L843" s="4" t="s">
        <v>2276</v>
      </c>
      <c r="M843" s="4" t="s">
        <v>2276</v>
      </c>
      <c r="N843" s="4" t="s">
        <v>2276</v>
      </c>
      <c r="O843" s="4" t="s">
        <v>2276</v>
      </c>
      <c r="P843" s="4" t="s">
        <v>2276</v>
      </c>
      <c r="Q843" s="4" t="s">
        <v>2276</v>
      </c>
      <c r="R843" s="4" t="s">
        <v>2276</v>
      </c>
      <c r="S843" s="4" t="s">
        <v>2276</v>
      </c>
      <c r="T843" s="4" t="s">
        <v>5250</v>
      </c>
    </row>
    <row r="844" spans="1:20" ht="30" customHeight="1">
      <c r="A844" s="23" t="s">
        <v>5337</v>
      </c>
      <c r="B844" s="3" t="s">
        <v>2258</v>
      </c>
      <c r="C844" s="3" t="s">
        <v>12</v>
      </c>
      <c r="D844" s="3" t="s">
        <v>130</v>
      </c>
      <c r="E844" s="4" t="s">
        <v>396</v>
      </c>
      <c r="F844" s="3" t="s">
        <v>116</v>
      </c>
      <c r="G844" s="3" t="s">
        <v>84</v>
      </c>
      <c r="H844" s="4" t="s">
        <v>2276</v>
      </c>
      <c r="I844" s="4" t="s">
        <v>2276</v>
      </c>
      <c r="J844" s="4" t="s">
        <v>2276</v>
      </c>
      <c r="K844" s="4" t="s">
        <v>2276</v>
      </c>
      <c r="L844" s="4" t="s">
        <v>2276</v>
      </c>
      <c r="M844" s="4" t="s">
        <v>2276</v>
      </c>
      <c r="N844" s="4" t="s">
        <v>2276</v>
      </c>
      <c r="O844" s="4" t="s">
        <v>2276</v>
      </c>
      <c r="P844" s="4" t="s">
        <v>2276</v>
      </c>
      <c r="Q844" s="4" t="s">
        <v>2276</v>
      </c>
      <c r="R844" s="4" t="s">
        <v>2276</v>
      </c>
      <c r="S844" s="4" t="s">
        <v>2276</v>
      </c>
      <c r="T844" s="3"/>
    </row>
    <row r="845" spans="1:20" ht="35" customHeight="1">
      <c r="A845" s="23" t="s">
        <v>5338</v>
      </c>
      <c r="B845" s="3" t="s">
        <v>2258</v>
      </c>
      <c r="C845" s="3" t="s">
        <v>12</v>
      </c>
      <c r="D845" s="4" t="s">
        <v>396</v>
      </c>
      <c r="E845" s="3" t="s">
        <v>116</v>
      </c>
      <c r="F845" s="3" t="s">
        <v>84</v>
      </c>
      <c r="G845" s="4" t="s">
        <v>2276</v>
      </c>
      <c r="H845" s="4" t="s">
        <v>2276</v>
      </c>
      <c r="I845" s="4" t="s">
        <v>2276</v>
      </c>
      <c r="J845" s="4" t="s">
        <v>2276</v>
      </c>
      <c r="K845" s="4" t="s">
        <v>2276</v>
      </c>
      <c r="L845" s="4" t="s">
        <v>2276</v>
      </c>
      <c r="M845" s="4" t="s">
        <v>2276</v>
      </c>
      <c r="N845" s="4" t="s">
        <v>2276</v>
      </c>
      <c r="O845" s="4" t="s">
        <v>2276</v>
      </c>
      <c r="P845" s="21">
        <f>24+19</f>
        <v>43</v>
      </c>
      <c r="Q845" s="21">
        <v>14</v>
      </c>
      <c r="R845" s="21">
        <v>29</v>
      </c>
      <c r="S845" s="4" t="s">
        <v>2276</v>
      </c>
      <c r="T845" s="3" t="s">
        <v>5345</v>
      </c>
    </row>
    <row r="846" spans="1:20" ht="30" customHeight="1">
      <c r="A846" s="23" t="s">
        <v>5339</v>
      </c>
      <c r="B846" s="3" t="s">
        <v>2258</v>
      </c>
      <c r="C846" s="3" t="s">
        <v>12</v>
      </c>
      <c r="D846" s="3" t="s">
        <v>130</v>
      </c>
      <c r="E846" s="3" t="s">
        <v>116</v>
      </c>
      <c r="F846" s="4" t="s">
        <v>396</v>
      </c>
      <c r="G846" s="3" t="s">
        <v>84</v>
      </c>
      <c r="H846" s="4" t="s">
        <v>2276</v>
      </c>
      <c r="I846" s="4" t="s">
        <v>2276</v>
      </c>
      <c r="J846" s="4" t="s">
        <v>2276</v>
      </c>
      <c r="K846" s="4" t="s">
        <v>2276</v>
      </c>
      <c r="L846" s="4" t="s">
        <v>2276</v>
      </c>
      <c r="M846" s="4" t="s">
        <v>2276</v>
      </c>
      <c r="N846" s="4" t="s">
        <v>2276</v>
      </c>
      <c r="O846" s="4" t="s">
        <v>2276</v>
      </c>
      <c r="P846" s="4" t="s">
        <v>2276</v>
      </c>
      <c r="Q846" s="4" t="s">
        <v>2276</v>
      </c>
      <c r="R846" s="4" t="s">
        <v>2276</v>
      </c>
      <c r="S846" s="4" t="s">
        <v>2276</v>
      </c>
      <c r="T846" s="3" t="s">
        <v>5345</v>
      </c>
    </row>
    <row r="847" spans="1:20" ht="30" customHeight="1">
      <c r="A847" s="23" t="s">
        <v>5340</v>
      </c>
      <c r="B847" s="3" t="s">
        <v>2258</v>
      </c>
      <c r="C847" s="3" t="s">
        <v>12</v>
      </c>
      <c r="D847" s="3" t="s">
        <v>130</v>
      </c>
      <c r="E847" s="3" t="s">
        <v>116</v>
      </c>
      <c r="F847" s="4" t="s">
        <v>396</v>
      </c>
      <c r="G847" s="3" t="s">
        <v>84</v>
      </c>
      <c r="H847" s="4" t="s">
        <v>2276</v>
      </c>
      <c r="I847" s="4" t="s">
        <v>2276</v>
      </c>
      <c r="J847" s="4" t="s">
        <v>2276</v>
      </c>
      <c r="K847" s="4" t="s">
        <v>2276</v>
      </c>
      <c r="L847" s="4" t="s">
        <v>2276</v>
      </c>
      <c r="M847" s="4" t="s">
        <v>2276</v>
      </c>
      <c r="N847" s="4" t="s">
        <v>2276</v>
      </c>
      <c r="O847" s="4" t="s">
        <v>2276</v>
      </c>
      <c r="P847" s="21">
        <f>34</f>
        <v>34</v>
      </c>
      <c r="Q847" s="21">
        <f>17+1+2</f>
        <v>20</v>
      </c>
      <c r="R847" s="21">
        <f>23+17</f>
        <v>40</v>
      </c>
      <c r="S847" s="4" t="s">
        <v>2276</v>
      </c>
      <c r="T847" s="3" t="s">
        <v>5345</v>
      </c>
    </row>
    <row r="848" spans="1:20" ht="33" customHeight="1">
      <c r="A848" s="23" t="s">
        <v>5361</v>
      </c>
      <c r="B848" s="3" t="s">
        <v>2276</v>
      </c>
      <c r="C848" s="3" t="s">
        <v>395</v>
      </c>
      <c r="D848" s="3" t="s">
        <v>130</v>
      </c>
      <c r="E848" s="3" t="s">
        <v>116</v>
      </c>
      <c r="F848" s="4" t="s">
        <v>2276</v>
      </c>
      <c r="G848" s="4" t="s">
        <v>2276</v>
      </c>
      <c r="H848" s="4" t="s">
        <v>2276</v>
      </c>
      <c r="I848" s="4" t="s">
        <v>2276</v>
      </c>
      <c r="J848" s="4" t="s">
        <v>2276</v>
      </c>
      <c r="K848" s="4" t="s">
        <v>2276</v>
      </c>
      <c r="L848" s="4" t="s">
        <v>2276</v>
      </c>
      <c r="M848" s="4" t="s">
        <v>2276</v>
      </c>
      <c r="N848" s="4" t="s">
        <v>2276</v>
      </c>
      <c r="O848" s="4" t="s">
        <v>2276</v>
      </c>
      <c r="P848" s="4" t="s">
        <v>2276</v>
      </c>
      <c r="Q848" s="4" t="s">
        <v>2276</v>
      </c>
      <c r="R848" s="4" t="s">
        <v>2276</v>
      </c>
      <c r="S848" s="4" t="s">
        <v>2276</v>
      </c>
      <c r="T848" s="3"/>
    </row>
    <row r="849" spans="1:20" ht="36" customHeight="1">
      <c r="A849" s="23" t="s">
        <v>5370</v>
      </c>
      <c r="B849" s="3" t="s">
        <v>32</v>
      </c>
      <c r="C849" s="3" t="s">
        <v>395</v>
      </c>
      <c r="D849" s="3" t="s">
        <v>45</v>
      </c>
      <c r="E849" s="3" t="s">
        <v>116</v>
      </c>
      <c r="F849" s="4" t="s">
        <v>2276</v>
      </c>
      <c r="G849" s="4" t="s">
        <v>2276</v>
      </c>
      <c r="H849" s="4" t="s">
        <v>2276</v>
      </c>
      <c r="I849" s="4" t="s">
        <v>2276</v>
      </c>
      <c r="J849" s="4" t="s">
        <v>2276</v>
      </c>
      <c r="K849" s="4" t="s">
        <v>2276</v>
      </c>
      <c r="L849" s="4" t="s">
        <v>2276</v>
      </c>
      <c r="M849" s="4" t="s">
        <v>2276</v>
      </c>
      <c r="N849" s="4" t="s">
        <v>2276</v>
      </c>
      <c r="O849" s="4" t="s">
        <v>2276</v>
      </c>
      <c r="P849" s="4" t="s">
        <v>2276</v>
      </c>
      <c r="Q849" s="4" t="s">
        <v>2276</v>
      </c>
      <c r="R849" s="4" t="s">
        <v>2276</v>
      </c>
      <c r="S849" s="4" t="s">
        <v>2276</v>
      </c>
      <c r="T849" s="3" t="s">
        <v>5214</v>
      </c>
    </row>
    <row r="850" spans="1:20" ht="35" customHeight="1">
      <c r="A850" s="23" t="s">
        <v>5385</v>
      </c>
      <c r="B850" s="3" t="s">
        <v>1197</v>
      </c>
      <c r="C850" s="3" t="s">
        <v>2646</v>
      </c>
      <c r="D850" s="3" t="s">
        <v>137</v>
      </c>
      <c r="E850" s="3" t="s">
        <v>116</v>
      </c>
      <c r="F850" s="4" t="s">
        <v>2276</v>
      </c>
      <c r="G850" s="4" t="s">
        <v>2276</v>
      </c>
      <c r="H850" s="4" t="s">
        <v>2276</v>
      </c>
      <c r="I850" s="4" t="s">
        <v>2276</v>
      </c>
      <c r="J850" s="4" t="s">
        <v>2276</v>
      </c>
      <c r="K850" s="4" t="s">
        <v>2276</v>
      </c>
      <c r="L850" s="4" t="s">
        <v>2276</v>
      </c>
      <c r="M850" s="4" t="s">
        <v>2276</v>
      </c>
      <c r="N850" s="4" t="s">
        <v>2276</v>
      </c>
      <c r="O850" s="4" t="s">
        <v>2276</v>
      </c>
      <c r="P850" s="4" t="s">
        <v>2276</v>
      </c>
      <c r="Q850" s="4" t="s">
        <v>2276</v>
      </c>
      <c r="R850" s="4" t="s">
        <v>2276</v>
      </c>
      <c r="S850" s="4" t="s">
        <v>2276</v>
      </c>
      <c r="T850" s="4" t="s">
        <v>5387</v>
      </c>
    </row>
    <row r="851" spans="1:20" ht="34" customHeight="1">
      <c r="A851" s="23" t="s">
        <v>5403</v>
      </c>
      <c r="B851" s="3" t="s">
        <v>32</v>
      </c>
      <c r="C851" s="3" t="s">
        <v>12</v>
      </c>
      <c r="D851" s="3" t="s">
        <v>116</v>
      </c>
      <c r="E851" s="3" t="s">
        <v>2647</v>
      </c>
      <c r="F851" s="4" t="s">
        <v>2276</v>
      </c>
      <c r="G851" s="4" t="s">
        <v>2276</v>
      </c>
      <c r="H851" s="4" t="s">
        <v>2276</v>
      </c>
      <c r="I851" s="3">
        <v>178767</v>
      </c>
      <c r="J851" s="4" t="s">
        <v>2276</v>
      </c>
      <c r="K851" s="4" t="s">
        <v>2276</v>
      </c>
      <c r="L851" s="4" t="s">
        <v>2276</v>
      </c>
      <c r="M851" s="4" t="s">
        <v>2276</v>
      </c>
      <c r="N851" s="4" t="s">
        <v>2276</v>
      </c>
      <c r="O851" s="4" t="s">
        <v>2276</v>
      </c>
      <c r="P851" s="4" t="s">
        <v>2276</v>
      </c>
      <c r="Q851" s="4" t="s">
        <v>2276</v>
      </c>
      <c r="R851" s="4" t="s">
        <v>2276</v>
      </c>
      <c r="S851" s="4" t="s">
        <v>2276</v>
      </c>
      <c r="T851" s="3" t="s">
        <v>5406</v>
      </c>
    </row>
    <row r="852" spans="1:20" ht="37.5" customHeight="1">
      <c r="A852" s="23" t="s">
        <v>5414</v>
      </c>
      <c r="B852" s="3" t="s">
        <v>32</v>
      </c>
      <c r="C852" s="3" t="s">
        <v>12</v>
      </c>
      <c r="D852" s="3" t="s">
        <v>2649</v>
      </c>
      <c r="E852" s="3" t="s">
        <v>137</v>
      </c>
      <c r="F852" s="3" t="s">
        <v>116</v>
      </c>
      <c r="G852" s="4" t="s">
        <v>2276</v>
      </c>
      <c r="H852" s="4" t="s">
        <v>2276</v>
      </c>
      <c r="I852" s="4" t="s">
        <v>2276</v>
      </c>
      <c r="J852" s="4" t="s">
        <v>2276</v>
      </c>
      <c r="K852" s="3" t="s">
        <v>534</v>
      </c>
      <c r="L852" s="4" t="s">
        <v>2276</v>
      </c>
      <c r="M852" s="4" t="s">
        <v>2276</v>
      </c>
      <c r="N852" s="4" t="s">
        <v>2276</v>
      </c>
      <c r="O852" s="4" t="s">
        <v>2276</v>
      </c>
      <c r="P852" s="4" t="s">
        <v>2276</v>
      </c>
      <c r="Q852" s="4" t="s">
        <v>2276</v>
      </c>
      <c r="R852" s="4" t="s">
        <v>2276</v>
      </c>
      <c r="S852" s="4" t="s">
        <v>2276</v>
      </c>
      <c r="T852" s="3"/>
    </row>
    <row r="853" spans="1:20" ht="28.5" customHeight="1">
      <c r="A853" s="23" t="s">
        <v>5421</v>
      </c>
      <c r="B853" s="3" t="s">
        <v>1197</v>
      </c>
      <c r="C853" s="3" t="s">
        <v>2646</v>
      </c>
      <c r="D853" s="3" t="s">
        <v>137</v>
      </c>
      <c r="E853" s="3" t="s">
        <v>116</v>
      </c>
      <c r="F853" s="4" t="s">
        <v>2276</v>
      </c>
      <c r="G853" s="4" t="s">
        <v>2276</v>
      </c>
      <c r="H853" s="4" t="s">
        <v>2276</v>
      </c>
      <c r="I853" s="4" t="s">
        <v>2276</v>
      </c>
      <c r="J853" s="4" t="s">
        <v>2276</v>
      </c>
      <c r="K853" s="4" t="s">
        <v>2276</v>
      </c>
      <c r="L853" s="4" t="s">
        <v>2276</v>
      </c>
      <c r="M853" s="4" t="s">
        <v>2276</v>
      </c>
      <c r="N853" s="4" t="s">
        <v>2276</v>
      </c>
      <c r="O853" s="4" t="s">
        <v>2276</v>
      </c>
      <c r="P853" s="4" t="s">
        <v>2276</v>
      </c>
      <c r="Q853" s="4" t="s">
        <v>2276</v>
      </c>
      <c r="R853" s="4" t="s">
        <v>2276</v>
      </c>
      <c r="S853" s="4" t="s">
        <v>2276</v>
      </c>
      <c r="T853" s="3"/>
    </row>
    <row r="854" spans="1:20" ht="34.5" customHeight="1">
      <c r="A854" s="23" t="s">
        <v>5427</v>
      </c>
      <c r="B854" s="3" t="s">
        <v>1197</v>
      </c>
      <c r="C854" s="3" t="s">
        <v>2646</v>
      </c>
      <c r="D854" s="3" t="s">
        <v>137</v>
      </c>
      <c r="E854" s="3" t="s">
        <v>116</v>
      </c>
      <c r="F854" s="4" t="s">
        <v>2276</v>
      </c>
      <c r="G854" s="4" t="s">
        <v>2276</v>
      </c>
      <c r="H854" s="4" t="s">
        <v>2276</v>
      </c>
      <c r="I854" s="4" t="s">
        <v>2276</v>
      </c>
      <c r="J854" s="4" t="s">
        <v>2276</v>
      </c>
      <c r="K854" s="4" t="s">
        <v>2276</v>
      </c>
      <c r="L854" s="4" t="s">
        <v>2276</v>
      </c>
      <c r="M854" s="4" t="s">
        <v>2276</v>
      </c>
      <c r="N854" s="4" t="s">
        <v>2276</v>
      </c>
      <c r="O854" s="4" t="s">
        <v>2276</v>
      </c>
      <c r="P854" s="4" t="s">
        <v>2276</v>
      </c>
      <c r="Q854" s="4" t="s">
        <v>2276</v>
      </c>
      <c r="R854" s="4" t="s">
        <v>2276</v>
      </c>
      <c r="S854" s="4" t="s">
        <v>2276</v>
      </c>
      <c r="T854" s="3"/>
    </row>
    <row r="855" spans="1:20" ht="32" customHeight="1">
      <c r="A855" s="11" t="s">
        <v>5440</v>
      </c>
      <c r="B855" s="3" t="s">
        <v>2258</v>
      </c>
      <c r="C855" s="3" t="s">
        <v>12</v>
      </c>
      <c r="D855" s="3" t="s">
        <v>130</v>
      </c>
      <c r="E855" s="4" t="s">
        <v>396</v>
      </c>
      <c r="F855" s="3" t="s">
        <v>5005</v>
      </c>
      <c r="G855" s="3" t="s">
        <v>116</v>
      </c>
      <c r="H855" s="4" t="s">
        <v>2276</v>
      </c>
      <c r="I855" s="4" t="s">
        <v>2276</v>
      </c>
      <c r="J855" s="4" t="s">
        <v>2276</v>
      </c>
      <c r="K855" s="4" t="s">
        <v>2276</v>
      </c>
      <c r="L855" s="4" t="s">
        <v>2276</v>
      </c>
      <c r="M855" s="4" t="s">
        <v>2276</v>
      </c>
      <c r="N855" s="4" t="s">
        <v>2276</v>
      </c>
      <c r="O855" s="4" t="s">
        <v>2276</v>
      </c>
      <c r="P855" s="4" t="s">
        <v>2276</v>
      </c>
      <c r="Q855" s="4" t="s">
        <v>2276</v>
      </c>
      <c r="R855" s="4" t="s">
        <v>2276</v>
      </c>
      <c r="S855" s="4" t="s">
        <v>2276</v>
      </c>
      <c r="T855" s="3"/>
    </row>
    <row r="856" spans="1:20" ht="32" customHeight="1">
      <c r="A856" s="11" t="s">
        <v>5443</v>
      </c>
      <c r="B856" s="3" t="s">
        <v>2258</v>
      </c>
      <c r="C856" s="3" t="s">
        <v>12</v>
      </c>
      <c r="D856" s="3" t="s">
        <v>130</v>
      </c>
      <c r="E856" s="4" t="s">
        <v>396</v>
      </c>
      <c r="F856" s="3" t="s">
        <v>116</v>
      </c>
      <c r="G856" s="4" t="s">
        <v>2276</v>
      </c>
      <c r="H856" s="4" t="s">
        <v>2276</v>
      </c>
      <c r="I856" s="4" t="s">
        <v>2276</v>
      </c>
      <c r="J856" s="4" t="s">
        <v>2276</v>
      </c>
      <c r="K856" s="4" t="s">
        <v>2276</v>
      </c>
      <c r="L856" s="4" t="s">
        <v>2276</v>
      </c>
      <c r="M856" s="4" t="s">
        <v>2276</v>
      </c>
      <c r="N856" s="4" t="s">
        <v>2276</v>
      </c>
      <c r="O856" s="4" t="s">
        <v>2276</v>
      </c>
      <c r="P856" s="4" t="s">
        <v>2276</v>
      </c>
      <c r="Q856" s="4" t="s">
        <v>2276</v>
      </c>
      <c r="R856" s="4" t="s">
        <v>2276</v>
      </c>
      <c r="S856" s="4" t="s">
        <v>2276</v>
      </c>
      <c r="T856" s="3"/>
    </row>
    <row r="857" spans="1:20" ht="32" customHeight="1">
      <c r="A857" s="11" t="s">
        <v>5444</v>
      </c>
      <c r="B857" s="3" t="s">
        <v>2258</v>
      </c>
      <c r="C857" s="3" t="s">
        <v>12</v>
      </c>
      <c r="D857" s="3" t="s">
        <v>130</v>
      </c>
      <c r="E857" s="4" t="s">
        <v>396</v>
      </c>
      <c r="F857" s="3" t="s">
        <v>5005</v>
      </c>
      <c r="G857" s="3" t="s">
        <v>116</v>
      </c>
      <c r="H857" s="4" t="s">
        <v>2276</v>
      </c>
      <c r="I857" s="4" t="s">
        <v>2276</v>
      </c>
      <c r="J857" s="4" t="s">
        <v>2276</v>
      </c>
      <c r="K857" s="4" t="s">
        <v>2276</v>
      </c>
      <c r="L857" s="4" t="s">
        <v>2276</v>
      </c>
      <c r="M857" s="4" t="s">
        <v>2276</v>
      </c>
      <c r="N857" s="4" t="s">
        <v>2276</v>
      </c>
      <c r="O857" s="4" t="s">
        <v>2276</v>
      </c>
      <c r="P857" s="4" t="s">
        <v>2276</v>
      </c>
      <c r="Q857" s="4" t="s">
        <v>2276</v>
      </c>
      <c r="R857" s="4" t="s">
        <v>2276</v>
      </c>
      <c r="S857" s="4" t="s">
        <v>2276</v>
      </c>
      <c r="T857" s="3"/>
    </row>
    <row r="858" spans="1:20" ht="32" customHeight="1">
      <c r="A858" s="11" t="s">
        <v>5446</v>
      </c>
      <c r="B858" s="3" t="s">
        <v>2258</v>
      </c>
      <c r="C858" s="3" t="s">
        <v>12</v>
      </c>
      <c r="D858" s="3" t="s">
        <v>130</v>
      </c>
      <c r="E858" s="4" t="s">
        <v>396</v>
      </c>
      <c r="F858" s="3" t="s">
        <v>5005</v>
      </c>
      <c r="G858" s="3" t="s">
        <v>116</v>
      </c>
      <c r="H858" s="4" t="s">
        <v>2276</v>
      </c>
      <c r="I858" s="4" t="s">
        <v>2276</v>
      </c>
      <c r="J858" s="4" t="s">
        <v>2276</v>
      </c>
      <c r="K858" s="4" t="s">
        <v>2276</v>
      </c>
      <c r="L858" s="4" t="s">
        <v>2276</v>
      </c>
      <c r="M858" s="4" t="s">
        <v>2276</v>
      </c>
      <c r="N858" s="4" t="s">
        <v>2276</v>
      </c>
      <c r="O858" s="4" t="s">
        <v>2276</v>
      </c>
      <c r="P858" s="4" t="s">
        <v>2276</v>
      </c>
      <c r="Q858" s="4" t="s">
        <v>2276</v>
      </c>
      <c r="R858" s="4" t="s">
        <v>2276</v>
      </c>
      <c r="S858" s="4" t="s">
        <v>2276</v>
      </c>
      <c r="T858" s="3"/>
    </row>
    <row r="859" spans="1:20" ht="32" customHeight="1">
      <c r="A859" s="11" t="s">
        <v>5445</v>
      </c>
      <c r="B859" s="3" t="s">
        <v>2258</v>
      </c>
      <c r="C859" s="3" t="s">
        <v>12</v>
      </c>
      <c r="D859" s="3" t="s">
        <v>130</v>
      </c>
      <c r="E859" s="4" t="s">
        <v>396</v>
      </c>
      <c r="F859" s="3" t="s">
        <v>5005</v>
      </c>
      <c r="G859" s="3" t="s">
        <v>116</v>
      </c>
      <c r="H859" s="4" t="s">
        <v>2276</v>
      </c>
      <c r="I859" s="4" t="s">
        <v>2276</v>
      </c>
      <c r="J859" s="4" t="s">
        <v>2276</v>
      </c>
      <c r="K859" s="4" t="s">
        <v>2276</v>
      </c>
      <c r="L859" s="4" t="s">
        <v>2276</v>
      </c>
      <c r="M859" s="4" t="s">
        <v>2276</v>
      </c>
      <c r="N859" s="4" t="s">
        <v>2276</v>
      </c>
      <c r="O859" s="4" t="s">
        <v>2276</v>
      </c>
      <c r="P859" s="4" t="s">
        <v>2276</v>
      </c>
      <c r="Q859" s="4" t="s">
        <v>2276</v>
      </c>
      <c r="R859" s="4" t="s">
        <v>2276</v>
      </c>
      <c r="S859" s="4" t="s">
        <v>2276</v>
      </c>
      <c r="T859" s="3"/>
    </row>
    <row r="860" spans="1:20" ht="29">
      <c r="A860" s="11" t="s">
        <v>5527</v>
      </c>
      <c r="B860" s="3" t="s">
        <v>2276</v>
      </c>
      <c r="C860" s="3" t="s">
        <v>12</v>
      </c>
      <c r="D860" s="4" t="s">
        <v>397</v>
      </c>
      <c r="E860" s="4" t="s">
        <v>396</v>
      </c>
      <c r="F860" s="3" t="s">
        <v>130</v>
      </c>
      <c r="G860" s="4" t="s">
        <v>2276</v>
      </c>
      <c r="H860" s="4" t="s">
        <v>2276</v>
      </c>
      <c r="I860" s="3">
        <v>2.3260000000000001</v>
      </c>
      <c r="J860" s="3">
        <v>1.8640000000000001</v>
      </c>
      <c r="K860" s="4" t="s">
        <v>2276</v>
      </c>
      <c r="L860" s="4" t="s">
        <v>2276</v>
      </c>
      <c r="M860" s="4" t="s">
        <v>2276</v>
      </c>
      <c r="N860" s="4" t="s">
        <v>2276</v>
      </c>
      <c r="O860" s="4" t="s">
        <v>2276</v>
      </c>
      <c r="P860" s="4" t="s">
        <v>2276</v>
      </c>
      <c r="Q860" s="4" t="s">
        <v>2276</v>
      </c>
      <c r="R860" s="4" t="s">
        <v>2276</v>
      </c>
      <c r="S860" s="4" t="s">
        <v>2276</v>
      </c>
      <c r="T860" s="19" t="s">
        <v>5550</v>
      </c>
    </row>
    <row r="861" spans="1:20" ht="29">
      <c r="A861" s="11" t="s">
        <v>5539</v>
      </c>
      <c r="B861" s="3" t="s">
        <v>2276</v>
      </c>
      <c r="C861" s="3" t="s">
        <v>12</v>
      </c>
      <c r="D861" s="4" t="s">
        <v>397</v>
      </c>
      <c r="E861" s="4" t="s">
        <v>396</v>
      </c>
      <c r="F861" s="3" t="s">
        <v>130</v>
      </c>
      <c r="G861" s="4" t="s">
        <v>2276</v>
      </c>
      <c r="H861" s="4" t="s">
        <v>2276</v>
      </c>
      <c r="I861" s="3">
        <v>2.3260000000000001</v>
      </c>
      <c r="J861" s="3">
        <v>1.8640000000000001</v>
      </c>
      <c r="K861" s="4" t="s">
        <v>2276</v>
      </c>
      <c r="L861" s="4" t="s">
        <v>2276</v>
      </c>
      <c r="M861" s="4" t="s">
        <v>2276</v>
      </c>
      <c r="N861" s="4" t="s">
        <v>2276</v>
      </c>
      <c r="O861" s="4" t="s">
        <v>2276</v>
      </c>
      <c r="P861" s="4" t="s">
        <v>2276</v>
      </c>
      <c r="Q861" s="4" t="s">
        <v>2276</v>
      </c>
      <c r="R861" s="4" t="s">
        <v>2276</v>
      </c>
      <c r="S861" s="4" t="s">
        <v>2276</v>
      </c>
      <c r="T861" s="19" t="s">
        <v>5550</v>
      </c>
    </row>
    <row r="862" spans="1:20" ht="29">
      <c r="A862" s="11" t="s">
        <v>5540</v>
      </c>
      <c r="B862" s="3" t="s">
        <v>2276</v>
      </c>
      <c r="C862" s="3" t="s">
        <v>12</v>
      </c>
      <c r="D862" s="4" t="s">
        <v>397</v>
      </c>
      <c r="E862" s="4" t="s">
        <v>396</v>
      </c>
      <c r="F862" s="3" t="s">
        <v>130</v>
      </c>
      <c r="G862" s="4" t="s">
        <v>2276</v>
      </c>
      <c r="H862" s="4" t="s">
        <v>2276</v>
      </c>
      <c r="I862" s="3">
        <v>2.3260000000000001</v>
      </c>
      <c r="J862" s="3">
        <v>1.8640000000000001</v>
      </c>
      <c r="K862" s="4" t="s">
        <v>2276</v>
      </c>
      <c r="L862" s="4" t="s">
        <v>2276</v>
      </c>
      <c r="M862" s="4" t="s">
        <v>2276</v>
      </c>
      <c r="N862" s="4" t="s">
        <v>2276</v>
      </c>
      <c r="O862" s="4" t="s">
        <v>2276</v>
      </c>
      <c r="P862" s="4" t="s">
        <v>2276</v>
      </c>
      <c r="Q862" s="4" t="s">
        <v>2276</v>
      </c>
      <c r="R862" s="4" t="s">
        <v>2276</v>
      </c>
      <c r="S862" s="4" t="s">
        <v>2276</v>
      </c>
      <c r="T862" s="19" t="s">
        <v>5550</v>
      </c>
    </row>
    <row r="863" spans="1:20" ht="29">
      <c r="A863" s="11" t="s">
        <v>5541</v>
      </c>
      <c r="B863" s="3" t="s">
        <v>2276</v>
      </c>
      <c r="C863" s="3" t="s">
        <v>12</v>
      </c>
      <c r="D863" s="4" t="s">
        <v>397</v>
      </c>
      <c r="E863" s="4" t="s">
        <v>396</v>
      </c>
      <c r="F863" s="3" t="s">
        <v>130</v>
      </c>
      <c r="G863" s="4" t="s">
        <v>2276</v>
      </c>
      <c r="H863" s="4" t="s">
        <v>2276</v>
      </c>
      <c r="I863" s="3">
        <v>2.3260000000000001</v>
      </c>
      <c r="J863" s="3">
        <v>1.8640000000000001</v>
      </c>
      <c r="K863" s="4" t="s">
        <v>2276</v>
      </c>
      <c r="L863" s="4" t="s">
        <v>2276</v>
      </c>
      <c r="M863" s="4" t="s">
        <v>2276</v>
      </c>
      <c r="N863" s="4" t="s">
        <v>2276</v>
      </c>
      <c r="O863" s="4" t="s">
        <v>2276</v>
      </c>
      <c r="P863" s="4" t="s">
        <v>2276</v>
      </c>
      <c r="Q863" s="4" t="s">
        <v>2276</v>
      </c>
      <c r="R863" s="4" t="s">
        <v>2276</v>
      </c>
      <c r="S863" s="4" t="s">
        <v>2276</v>
      </c>
      <c r="T863" s="19" t="s">
        <v>5550</v>
      </c>
    </row>
    <row r="864" spans="1:20" ht="29">
      <c r="A864" s="11" t="s">
        <v>5542</v>
      </c>
      <c r="B864" s="3" t="s">
        <v>2276</v>
      </c>
      <c r="C864" s="3" t="s">
        <v>12</v>
      </c>
      <c r="D864" s="4" t="s">
        <v>397</v>
      </c>
      <c r="E864" s="4" t="s">
        <v>396</v>
      </c>
      <c r="F864" s="3" t="s">
        <v>130</v>
      </c>
      <c r="G864" s="4" t="s">
        <v>2276</v>
      </c>
      <c r="H864" s="4" t="s">
        <v>2276</v>
      </c>
      <c r="I864" s="3">
        <v>2.3260000000000001</v>
      </c>
      <c r="J864" s="3">
        <v>1.8640000000000001</v>
      </c>
      <c r="K864" s="4" t="s">
        <v>2276</v>
      </c>
      <c r="L864" s="4" t="s">
        <v>2276</v>
      </c>
      <c r="M864" s="4" t="s">
        <v>2276</v>
      </c>
      <c r="N864" s="4" t="s">
        <v>2276</v>
      </c>
      <c r="O864" s="4" t="s">
        <v>2276</v>
      </c>
      <c r="P864" s="4" t="s">
        <v>2276</v>
      </c>
      <c r="Q864" s="4" t="s">
        <v>2276</v>
      </c>
      <c r="R864" s="4" t="s">
        <v>2276</v>
      </c>
      <c r="S864" s="4" t="s">
        <v>2276</v>
      </c>
      <c r="T864" s="19" t="s">
        <v>5550</v>
      </c>
    </row>
    <row r="865" spans="1:20" ht="29">
      <c r="A865" s="11" t="s">
        <v>5543</v>
      </c>
      <c r="B865" s="3" t="s">
        <v>2276</v>
      </c>
      <c r="C865" s="3" t="s">
        <v>12</v>
      </c>
      <c r="D865" s="4" t="s">
        <v>397</v>
      </c>
      <c r="E865" s="4" t="s">
        <v>396</v>
      </c>
      <c r="F865" s="3" t="s">
        <v>130</v>
      </c>
      <c r="G865" s="4" t="s">
        <v>2276</v>
      </c>
      <c r="H865" s="4" t="s">
        <v>2276</v>
      </c>
      <c r="I865" s="3">
        <v>2.3260000000000001</v>
      </c>
      <c r="J865" s="3">
        <v>1.8640000000000001</v>
      </c>
      <c r="K865" s="4" t="s">
        <v>2276</v>
      </c>
      <c r="L865" s="4" t="s">
        <v>2276</v>
      </c>
      <c r="M865" s="4" t="s">
        <v>2276</v>
      </c>
      <c r="N865" s="4" t="s">
        <v>2276</v>
      </c>
      <c r="O865" s="4" t="s">
        <v>2276</v>
      </c>
      <c r="P865" s="4" t="s">
        <v>2276</v>
      </c>
      <c r="Q865" s="4" t="s">
        <v>2276</v>
      </c>
      <c r="R865" s="4" t="s">
        <v>2276</v>
      </c>
      <c r="S865" s="4" t="s">
        <v>2276</v>
      </c>
      <c r="T865" s="19" t="s">
        <v>5550</v>
      </c>
    </row>
    <row r="866" spans="1:20" ht="29">
      <c r="A866" s="11" t="s">
        <v>5547</v>
      </c>
      <c r="B866" s="3" t="s">
        <v>2276</v>
      </c>
      <c r="C866" s="3" t="s">
        <v>12</v>
      </c>
      <c r="D866" s="4" t="s">
        <v>397</v>
      </c>
      <c r="E866" s="4" t="s">
        <v>396</v>
      </c>
      <c r="F866" s="3" t="s">
        <v>130</v>
      </c>
      <c r="G866" s="4" t="s">
        <v>2276</v>
      </c>
      <c r="H866" s="4" t="s">
        <v>2276</v>
      </c>
      <c r="I866" s="3">
        <v>2.3260000000000001</v>
      </c>
      <c r="J866" s="3">
        <v>1.8640000000000001</v>
      </c>
      <c r="K866" s="4" t="s">
        <v>2276</v>
      </c>
      <c r="L866" s="4" t="s">
        <v>2276</v>
      </c>
      <c r="M866" s="4" t="s">
        <v>2276</v>
      </c>
      <c r="N866" s="4" t="s">
        <v>2276</v>
      </c>
      <c r="O866" s="4" t="s">
        <v>2276</v>
      </c>
      <c r="P866" s="4" t="s">
        <v>2276</v>
      </c>
      <c r="Q866" s="4" t="s">
        <v>2276</v>
      </c>
      <c r="R866" s="4" t="s">
        <v>2276</v>
      </c>
      <c r="S866" s="4" t="s">
        <v>2276</v>
      </c>
      <c r="T866" s="19" t="s">
        <v>5550</v>
      </c>
    </row>
    <row r="867" spans="1:20" ht="29">
      <c r="A867" s="11" t="s">
        <v>5548</v>
      </c>
      <c r="B867" s="3" t="s">
        <v>2276</v>
      </c>
      <c r="C867" s="3" t="s">
        <v>12</v>
      </c>
      <c r="D867" s="4" t="s">
        <v>397</v>
      </c>
      <c r="E867" s="4" t="s">
        <v>396</v>
      </c>
      <c r="F867" s="3" t="s">
        <v>130</v>
      </c>
      <c r="G867" s="4" t="s">
        <v>2276</v>
      </c>
      <c r="H867" s="4" t="s">
        <v>2276</v>
      </c>
      <c r="I867" s="3">
        <v>2.3260000000000001</v>
      </c>
      <c r="J867" s="3">
        <v>1.8640000000000001</v>
      </c>
      <c r="K867" s="4" t="s">
        <v>2276</v>
      </c>
      <c r="L867" s="4" t="s">
        <v>2276</v>
      </c>
      <c r="M867" s="4" t="s">
        <v>2276</v>
      </c>
      <c r="N867" s="4" t="s">
        <v>2276</v>
      </c>
      <c r="O867" s="4" t="s">
        <v>2276</v>
      </c>
      <c r="P867" s="4" t="s">
        <v>2276</v>
      </c>
      <c r="Q867" s="4" t="s">
        <v>2276</v>
      </c>
      <c r="R867" s="4" t="s">
        <v>2276</v>
      </c>
      <c r="S867" s="4" t="s">
        <v>2276</v>
      </c>
      <c r="T867" s="19" t="s">
        <v>5550</v>
      </c>
    </row>
    <row r="868" spans="1:20" ht="29.5" customHeight="1">
      <c r="A868" s="19" t="s">
        <v>5578</v>
      </c>
      <c r="B868" s="4" t="s">
        <v>2276</v>
      </c>
      <c r="C868" s="4" t="s">
        <v>12</v>
      </c>
      <c r="D868" s="4" t="s">
        <v>2651</v>
      </c>
      <c r="E868" s="4" t="s">
        <v>397</v>
      </c>
      <c r="F868" s="4" t="s">
        <v>2276</v>
      </c>
      <c r="G868" s="4" t="s">
        <v>2276</v>
      </c>
      <c r="H868" s="4" t="s">
        <v>2276</v>
      </c>
      <c r="I868" s="11">
        <f>AVERAGE(1.22, 2.42)</f>
        <v>1.8199999999999998</v>
      </c>
      <c r="J868" s="4" t="s">
        <v>2276</v>
      </c>
      <c r="K868" s="4" t="s">
        <v>2276</v>
      </c>
      <c r="L868" s="4" t="s">
        <v>2276</v>
      </c>
      <c r="M868" s="4" t="s">
        <v>2276</v>
      </c>
      <c r="N868" s="4" t="s">
        <v>2276</v>
      </c>
      <c r="O868" s="4" t="s">
        <v>2276</v>
      </c>
      <c r="P868" s="4" t="s">
        <v>2276</v>
      </c>
      <c r="Q868" s="4" t="s">
        <v>2276</v>
      </c>
      <c r="R868" s="4" t="s">
        <v>2276</v>
      </c>
      <c r="S868" s="4" t="s">
        <v>2276</v>
      </c>
      <c r="T868" s="3"/>
    </row>
    <row r="869" spans="1:20" ht="26.5" customHeight="1">
      <c r="A869" s="11" t="s">
        <v>5590</v>
      </c>
      <c r="B869" s="3" t="s">
        <v>2276</v>
      </c>
      <c r="C869" s="3" t="s">
        <v>12</v>
      </c>
      <c r="D869" s="3" t="s">
        <v>130</v>
      </c>
      <c r="E869" s="3" t="s">
        <v>84</v>
      </c>
      <c r="F869" s="4" t="s">
        <v>2276</v>
      </c>
      <c r="G869" s="4" t="s">
        <v>2276</v>
      </c>
      <c r="H869" s="4" t="s">
        <v>2276</v>
      </c>
      <c r="I869" s="4" t="s">
        <v>2276</v>
      </c>
      <c r="J869" s="4" t="s">
        <v>2276</v>
      </c>
      <c r="K869" s="4" t="s">
        <v>2276</v>
      </c>
      <c r="L869" s="4" t="s">
        <v>2276</v>
      </c>
      <c r="M869" s="4" t="s">
        <v>2276</v>
      </c>
      <c r="N869" s="4" t="s">
        <v>2276</v>
      </c>
      <c r="O869" s="4" t="s">
        <v>2276</v>
      </c>
      <c r="P869" s="4" t="s">
        <v>2276</v>
      </c>
      <c r="Q869" s="4" t="s">
        <v>2276</v>
      </c>
      <c r="R869" s="4" t="s">
        <v>2276</v>
      </c>
      <c r="S869" s="4" t="s">
        <v>2276</v>
      </c>
      <c r="T869" s="3"/>
    </row>
    <row r="870" spans="1:20" ht="35" customHeight="1">
      <c r="A870" s="11" t="s">
        <v>5599</v>
      </c>
      <c r="B870" s="3" t="s">
        <v>2276</v>
      </c>
      <c r="C870" s="3" t="s">
        <v>12</v>
      </c>
      <c r="D870" s="3" t="s">
        <v>45</v>
      </c>
      <c r="E870" s="3" t="s">
        <v>130</v>
      </c>
      <c r="F870" s="3" t="s">
        <v>863</v>
      </c>
      <c r="G870" s="11" t="s">
        <v>5801</v>
      </c>
      <c r="H870" s="4" t="s">
        <v>2276</v>
      </c>
      <c r="I870" s="4" t="s">
        <v>2276</v>
      </c>
      <c r="J870" s="4" t="s">
        <v>2276</v>
      </c>
      <c r="K870" s="3" t="s">
        <v>534</v>
      </c>
      <c r="L870" s="4" t="s">
        <v>2276</v>
      </c>
      <c r="M870" s="4" t="s">
        <v>2276</v>
      </c>
      <c r="N870" s="4" t="s">
        <v>2276</v>
      </c>
      <c r="O870" s="4" t="s">
        <v>2276</v>
      </c>
      <c r="P870" s="4" t="s">
        <v>2276</v>
      </c>
      <c r="Q870" s="4" t="s">
        <v>2276</v>
      </c>
      <c r="R870" s="4" t="s">
        <v>2276</v>
      </c>
      <c r="S870" s="4" t="s">
        <v>2276</v>
      </c>
      <c r="T870" s="3"/>
    </row>
    <row r="871" spans="1:20" ht="30" customHeight="1">
      <c r="A871" s="11" t="s">
        <v>5600</v>
      </c>
      <c r="B871" s="3" t="s">
        <v>2276</v>
      </c>
      <c r="C871" s="3" t="s">
        <v>12</v>
      </c>
      <c r="D871" s="3" t="s">
        <v>45</v>
      </c>
      <c r="E871" s="3" t="s">
        <v>130</v>
      </c>
      <c r="F871" s="3" t="s">
        <v>863</v>
      </c>
      <c r="G871" s="11" t="s">
        <v>5801</v>
      </c>
      <c r="H871" s="4" t="s">
        <v>2276</v>
      </c>
      <c r="I871" s="4" t="s">
        <v>2276</v>
      </c>
      <c r="J871" s="4" t="s">
        <v>2276</v>
      </c>
      <c r="K871" s="3" t="s">
        <v>534</v>
      </c>
      <c r="L871" s="4" t="s">
        <v>2276</v>
      </c>
      <c r="M871" s="4" t="s">
        <v>2276</v>
      </c>
      <c r="N871" s="4" t="s">
        <v>2276</v>
      </c>
      <c r="O871" s="4" t="s">
        <v>2276</v>
      </c>
      <c r="P871" s="4" t="s">
        <v>2276</v>
      </c>
      <c r="Q871" s="4" t="s">
        <v>2276</v>
      </c>
      <c r="R871" s="4" t="s">
        <v>2276</v>
      </c>
      <c r="S871" s="4" t="s">
        <v>2276</v>
      </c>
      <c r="T871" s="3"/>
    </row>
    <row r="872" spans="1:20" ht="32.5" customHeight="1">
      <c r="A872" s="11" t="s">
        <v>5625</v>
      </c>
      <c r="B872" s="3" t="s">
        <v>70</v>
      </c>
      <c r="C872" s="3" t="s">
        <v>12</v>
      </c>
      <c r="D872" s="3" t="s">
        <v>45</v>
      </c>
      <c r="E872" s="3" t="s">
        <v>130</v>
      </c>
      <c r="F872" s="3" t="s">
        <v>2650</v>
      </c>
      <c r="G872" s="4" t="s">
        <v>2276</v>
      </c>
      <c r="H872" s="4" t="s">
        <v>2276</v>
      </c>
      <c r="I872" s="3">
        <v>50</v>
      </c>
      <c r="J872" s="4" t="s">
        <v>2276</v>
      </c>
      <c r="K872" s="4" t="s">
        <v>2276</v>
      </c>
      <c r="L872" s="4" t="s">
        <v>2276</v>
      </c>
      <c r="M872" s="4" t="s">
        <v>2276</v>
      </c>
      <c r="N872" s="4" t="s">
        <v>2276</v>
      </c>
      <c r="O872" s="4" t="s">
        <v>2276</v>
      </c>
      <c r="P872" s="4" t="s">
        <v>2276</v>
      </c>
      <c r="Q872" s="4" t="s">
        <v>2276</v>
      </c>
      <c r="R872" s="4" t="s">
        <v>2276</v>
      </c>
      <c r="S872" s="4" t="s">
        <v>2276</v>
      </c>
      <c r="T872" s="3"/>
    </row>
    <row r="873" spans="1:20" ht="32.5" customHeight="1">
      <c r="A873" s="11" t="s">
        <v>5629</v>
      </c>
      <c r="B873" s="3" t="s">
        <v>70</v>
      </c>
      <c r="C873" s="3" t="s">
        <v>12</v>
      </c>
      <c r="D873" s="3" t="s">
        <v>45</v>
      </c>
      <c r="E873" s="3" t="s">
        <v>130</v>
      </c>
      <c r="F873" s="3" t="s">
        <v>2650</v>
      </c>
      <c r="G873" s="4" t="s">
        <v>2276</v>
      </c>
      <c r="H873" s="4" t="s">
        <v>2276</v>
      </c>
      <c r="I873" s="3">
        <v>50</v>
      </c>
      <c r="J873" s="4" t="s">
        <v>2276</v>
      </c>
      <c r="K873" s="4" t="s">
        <v>2276</v>
      </c>
      <c r="L873" s="4" t="s">
        <v>2276</v>
      </c>
      <c r="M873" s="4" t="s">
        <v>2276</v>
      </c>
      <c r="N873" s="4" t="s">
        <v>2276</v>
      </c>
      <c r="O873" s="4" t="s">
        <v>2276</v>
      </c>
      <c r="P873" s="4" t="s">
        <v>2276</v>
      </c>
      <c r="Q873" s="4" t="s">
        <v>2276</v>
      </c>
      <c r="R873" s="4" t="s">
        <v>2276</v>
      </c>
      <c r="S873" s="4" t="s">
        <v>2276</v>
      </c>
      <c r="T873" s="3"/>
    </row>
    <row r="874" spans="1:20" ht="32.5" customHeight="1">
      <c r="A874" s="11" t="s">
        <v>5630</v>
      </c>
      <c r="B874" s="3" t="s">
        <v>70</v>
      </c>
      <c r="C874" s="3" t="s">
        <v>12</v>
      </c>
      <c r="D874" s="3" t="s">
        <v>45</v>
      </c>
      <c r="E874" s="3" t="s">
        <v>130</v>
      </c>
      <c r="F874" s="3" t="s">
        <v>2650</v>
      </c>
      <c r="G874" s="4" t="s">
        <v>2276</v>
      </c>
      <c r="H874" s="4" t="s">
        <v>2276</v>
      </c>
      <c r="I874" s="3">
        <v>50</v>
      </c>
      <c r="J874" s="4" t="s">
        <v>2276</v>
      </c>
      <c r="K874" s="4" t="s">
        <v>2276</v>
      </c>
      <c r="L874" s="4" t="s">
        <v>2276</v>
      </c>
      <c r="M874" s="4" t="s">
        <v>2276</v>
      </c>
      <c r="N874" s="4" t="s">
        <v>2276</v>
      </c>
      <c r="O874" s="4" t="s">
        <v>2276</v>
      </c>
      <c r="P874" s="4" t="s">
        <v>2276</v>
      </c>
      <c r="Q874" s="4" t="s">
        <v>2276</v>
      </c>
      <c r="R874" s="4" t="s">
        <v>2276</v>
      </c>
      <c r="S874" s="4" t="s">
        <v>2276</v>
      </c>
      <c r="T874" s="3"/>
    </row>
    <row r="875" spans="1:20" ht="32.5" customHeight="1">
      <c r="A875" s="3" t="s">
        <v>5631</v>
      </c>
      <c r="B875" s="3" t="s">
        <v>70</v>
      </c>
      <c r="C875" s="3" t="s">
        <v>12</v>
      </c>
      <c r="D875" s="3" t="s">
        <v>45</v>
      </c>
      <c r="E875" s="3" t="s">
        <v>130</v>
      </c>
      <c r="F875" s="3" t="s">
        <v>2650</v>
      </c>
      <c r="G875" s="4" t="s">
        <v>2276</v>
      </c>
      <c r="H875" s="4" t="s">
        <v>2276</v>
      </c>
      <c r="I875" s="3">
        <v>50</v>
      </c>
      <c r="J875" s="4" t="s">
        <v>2276</v>
      </c>
      <c r="K875" s="4" t="s">
        <v>2276</v>
      </c>
      <c r="L875" s="4" t="s">
        <v>2276</v>
      </c>
      <c r="M875" s="4" t="s">
        <v>2276</v>
      </c>
      <c r="N875" s="4" t="s">
        <v>2276</v>
      </c>
      <c r="O875" s="4" t="s">
        <v>2276</v>
      </c>
      <c r="P875" s="4" t="s">
        <v>2276</v>
      </c>
      <c r="Q875" s="4" t="s">
        <v>2276</v>
      </c>
      <c r="R875" s="4" t="s">
        <v>2276</v>
      </c>
      <c r="S875" s="4" t="s">
        <v>2276</v>
      </c>
      <c r="T875" s="3"/>
    </row>
    <row r="876" spans="1:20" ht="34" customHeight="1">
      <c r="A876" s="11" t="s">
        <v>5649</v>
      </c>
      <c r="B876" s="3" t="s">
        <v>2258</v>
      </c>
      <c r="C876" s="3" t="s">
        <v>12</v>
      </c>
      <c r="D876" s="3" t="s">
        <v>84</v>
      </c>
      <c r="E876" s="3" t="s">
        <v>130</v>
      </c>
      <c r="F876" s="4" t="s">
        <v>396</v>
      </c>
      <c r="G876" s="4" t="s">
        <v>2276</v>
      </c>
      <c r="H876" s="4" t="s">
        <v>2276</v>
      </c>
      <c r="I876" s="4" t="s">
        <v>2276</v>
      </c>
      <c r="J876" s="4" t="s">
        <v>2276</v>
      </c>
      <c r="K876" s="4" t="s">
        <v>2276</v>
      </c>
      <c r="L876" s="4" t="s">
        <v>2276</v>
      </c>
      <c r="M876" s="4" t="s">
        <v>2276</v>
      </c>
      <c r="N876" s="4" t="s">
        <v>2276</v>
      </c>
      <c r="O876" s="4" t="s">
        <v>2276</v>
      </c>
      <c r="P876" s="4" t="s">
        <v>2276</v>
      </c>
      <c r="Q876" s="4" t="s">
        <v>2276</v>
      </c>
      <c r="R876" s="4" t="s">
        <v>2276</v>
      </c>
      <c r="S876" s="4" t="s">
        <v>2276</v>
      </c>
      <c r="T876" s="3"/>
    </row>
    <row r="877" spans="1:20" ht="31" customHeight="1">
      <c r="A877" s="11" t="s">
        <v>5661</v>
      </c>
      <c r="B877" s="3" t="s">
        <v>2276</v>
      </c>
      <c r="C877" s="3" t="s">
        <v>2646</v>
      </c>
      <c r="D877" s="3" t="s">
        <v>116</v>
      </c>
      <c r="E877" s="3" t="s">
        <v>137</v>
      </c>
      <c r="F877" s="4" t="s">
        <v>2276</v>
      </c>
      <c r="G877" s="4" t="s">
        <v>2276</v>
      </c>
      <c r="H877" s="4" t="s">
        <v>2276</v>
      </c>
      <c r="I877" s="4" t="s">
        <v>2276</v>
      </c>
      <c r="J877" s="4" t="s">
        <v>2276</v>
      </c>
      <c r="K877" s="4" t="s">
        <v>2276</v>
      </c>
      <c r="L877" s="4" t="s">
        <v>2276</v>
      </c>
      <c r="M877" s="4" t="s">
        <v>2276</v>
      </c>
      <c r="N877" s="4" t="s">
        <v>2276</v>
      </c>
      <c r="O877" s="4" t="s">
        <v>2276</v>
      </c>
      <c r="P877" s="4" t="s">
        <v>2276</v>
      </c>
      <c r="Q877" s="4" t="s">
        <v>2276</v>
      </c>
      <c r="R877" s="4" t="s">
        <v>2276</v>
      </c>
      <c r="S877" s="4" t="s">
        <v>2276</v>
      </c>
      <c r="T877" s="3"/>
    </row>
    <row r="878" spans="1:20" ht="37" customHeight="1">
      <c r="A878" s="11" t="s">
        <v>5676</v>
      </c>
      <c r="B878" s="3" t="s">
        <v>1197</v>
      </c>
      <c r="C878" s="3" t="s">
        <v>2646</v>
      </c>
      <c r="D878" s="3" t="s">
        <v>137</v>
      </c>
      <c r="E878" s="3" t="s">
        <v>2649</v>
      </c>
      <c r="F878" s="3" t="s">
        <v>116</v>
      </c>
      <c r="G878" s="4" t="s">
        <v>2276</v>
      </c>
      <c r="H878" s="4" t="s">
        <v>2276</v>
      </c>
      <c r="I878" s="4" t="s">
        <v>2276</v>
      </c>
      <c r="J878" s="4" t="s">
        <v>2276</v>
      </c>
      <c r="K878" s="4" t="s">
        <v>2276</v>
      </c>
      <c r="L878" s="4" t="s">
        <v>2276</v>
      </c>
      <c r="M878" s="4" t="s">
        <v>2276</v>
      </c>
      <c r="N878" s="4" t="s">
        <v>2276</v>
      </c>
      <c r="O878" s="4" t="s">
        <v>2276</v>
      </c>
      <c r="P878" s="4" t="s">
        <v>2276</v>
      </c>
      <c r="Q878" s="4" t="s">
        <v>2276</v>
      </c>
      <c r="R878" s="4" t="s">
        <v>2276</v>
      </c>
      <c r="S878" s="4" t="s">
        <v>2276</v>
      </c>
      <c r="T878" s="3"/>
    </row>
    <row r="879" spans="1:20" ht="41" customHeight="1">
      <c r="A879" s="11" t="s">
        <v>5684</v>
      </c>
      <c r="B879" s="3" t="s">
        <v>1197</v>
      </c>
      <c r="C879" s="3" t="s">
        <v>2646</v>
      </c>
      <c r="D879" s="3" t="s">
        <v>137</v>
      </c>
      <c r="E879" s="3" t="s">
        <v>116</v>
      </c>
      <c r="F879" s="4" t="s">
        <v>2276</v>
      </c>
      <c r="G879" s="4" t="s">
        <v>2276</v>
      </c>
      <c r="H879" s="4" t="s">
        <v>2276</v>
      </c>
      <c r="I879" s="4" t="s">
        <v>2276</v>
      </c>
      <c r="J879" s="4" t="s">
        <v>2276</v>
      </c>
      <c r="K879" s="4" t="s">
        <v>2276</v>
      </c>
      <c r="L879" s="4" t="s">
        <v>2276</v>
      </c>
      <c r="M879" s="4" t="s">
        <v>2276</v>
      </c>
      <c r="N879" s="4" t="s">
        <v>2276</v>
      </c>
      <c r="O879" s="4" t="s">
        <v>2276</v>
      </c>
      <c r="P879" s="4" t="s">
        <v>2276</v>
      </c>
      <c r="Q879" s="4" t="s">
        <v>2276</v>
      </c>
      <c r="R879" s="4" t="s">
        <v>2276</v>
      </c>
      <c r="S879" s="4" t="s">
        <v>2276</v>
      </c>
      <c r="T879" s="3"/>
    </row>
    <row r="880" spans="1:20" ht="34.5" customHeight="1">
      <c r="A880" s="11" t="s">
        <v>5693</v>
      </c>
      <c r="B880" s="3" t="s">
        <v>32</v>
      </c>
      <c r="C880" s="3" t="s">
        <v>12</v>
      </c>
      <c r="D880" s="3" t="s">
        <v>45</v>
      </c>
      <c r="E880" s="3" t="s">
        <v>84</v>
      </c>
      <c r="F880" s="3" t="s">
        <v>130</v>
      </c>
      <c r="G880" s="4" t="s">
        <v>863</v>
      </c>
      <c r="H880" s="4" t="s">
        <v>2276</v>
      </c>
      <c r="I880" s="3">
        <v>10000</v>
      </c>
      <c r="J880" s="4" t="s">
        <v>2276</v>
      </c>
      <c r="K880" s="3" t="s">
        <v>534</v>
      </c>
      <c r="L880" s="4" t="s">
        <v>2276</v>
      </c>
      <c r="M880" s="4" t="s">
        <v>2276</v>
      </c>
      <c r="N880" s="4" t="s">
        <v>2276</v>
      </c>
      <c r="O880" s="4" t="s">
        <v>2276</v>
      </c>
      <c r="P880" s="4" t="s">
        <v>2276</v>
      </c>
      <c r="Q880" s="4" t="s">
        <v>2276</v>
      </c>
      <c r="R880" s="4" t="s">
        <v>2276</v>
      </c>
      <c r="S880" s="4" t="s">
        <v>2276</v>
      </c>
      <c r="T880" s="3" t="s">
        <v>5697</v>
      </c>
    </row>
    <row r="881" spans="1:20" ht="37.5" customHeight="1">
      <c r="A881" s="11" t="s">
        <v>5715</v>
      </c>
      <c r="B881" s="3" t="s">
        <v>1197</v>
      </c>
      <c r="C881" s="3" t="s">
        <v>2645</v>
      </c>
      <c r="D881" s="3" t="s">
        <v>137</v>
      </c>
      <c r="E881" s="3" t="s">
        <v>2652</v>
      </c>
      <c r="F881" s="4" t="s">
        <v>396</v>
      </c>
      <c r="G881" s="3" t="s">
        <v>116</v>
      </c>
      <c r="H881" s="4" t="s">
        <v>2276</v>
      </c>
      <c r="I881" s="4" t="s">
        <v>2276</v>
      </c>
      <c r="J881" s="4" t="s">
        <v>2276</v>
      </c>
      <c r="K881" s="4" t="s">
        <v>2276</v>
      </c>
      <c r="L881" s="4" t="s">
        <v>2276</v>
      </c>
      <c r="M881" s="4" t="s">
        <v>2276</v>
      </c>
      <c r="N881" s="4" t="s">
        <v>2276</v>
      </c>
      <c r="O881" s="4" t="s">
        <v>2276</v>
      </c>
      <c r="P881" s="4" t="s">
        <v>2276</v>
      </c>
      <c r="Q881" s="4" t="s">
        <v>2276</v>
      </c>
      <c r="R881" s="4" t="s">
        <v>2276</v>
      </c>
      <c r="S881" s="4" t="s">
        <v>2276</v>
      </c>
      <c r="T881" s="3"/>
    </row>
    <row r="882" spans="1:20" ht="29">
      <c r="A882" s="19" t="s">
        <v>5723</v>
      </c>
      <c r="B882" s="4" t="s">
        <v>2276</v>
      </c>
      <c r="C882" s="4" t="s">
        <v>12</v>
      </c>
      <c r="D882" s="4" t="s">
        <v>396</v>
      </c>
      <c r="E882" s="4" t="s">
        <v>3854</v>
      </c>
      <c r="F882" s="3" t="s">
        <v>2652</v>
      </c>
      <c r="G882" s="4" t="s">
        <v>2276</v>
      </c>
      <c r="H882" s="4" t="s">
        <v>2276</v>
      </c>
      <c r="I882" s="4" t="s">
        <v>2276</v>
      </c>
      <c r="J882" s="4" t="s">
        <v>2276</v>
      </c>
      <c r="K882" s="4" t="s">
        <v>2276</v>
      </c>
      <c r="L882" s="4" t="s">
        <v>2276</v>
      </c>
      <c r="M882" s="4" t="s">
        <v>2276</v>
      </c>
      <c r="N882" s="4" t="s">
        <v>2276</v>
      </c>
      <c r="O882" s="4" t="s">
        <v>2276</v>
      </c>
      <c r="P882" s="4" t="s">
        <v>2276</v>
      </c>
      <c r="Q882" s="4" t="s">
        <v>2276</v>
      </c>
      <c r="R882" s="4" t="s">
        <v>2276</v>
      </c>
      <c r="S882" s="4" t="s">
        <v>2276</v>
      </c>
      <c r="T882" s="3"/>
    </row>
    <row r="883" spans="1:20" ht="29">
      <c r="A883" s="19" t="s">
        <v>5726</v>
      </c>
      <c r="B883" s="4" t="s">
        <v>2276</v>
      </c>
      <c r="C883" s="4" t="s">
        <v>12</v>
      </c>
      <c r="D883" s="4" t="s">
        <v>396</v>
      </c>
      <c r="E883" s="4" t="s">
        <v>397</v>
      </c>
      <c r="F883" s="3" t="s">
        <v>2652</v>
      </c>
      <c r="G883" s="4" t="s">
        <v>2276</v>
      </c>
      <c r="H883" s="4" t="s">
        <v>2276</v>
      </c>
      <c r="I883" s="4" t="s">
        <v>2276</v>
      </c>
      <c r="J883" s="4" t="s">
        <v>2276</v>
      </c>
      <c r="K883" s="4" t="s">
        <v>2276</v>
      </c>
      <c r="L883" s="4" t="s">
        <v>2276</v>
      </c>
      <c r="M883" s="4" t="s">
        <v>2276</v>
      </c>
      <c r="N883" s="4" t="s">
        <v>2276</v>
      </c>
      <c r="O883" s="4" t="s">
        <v>2276</v>
      </c>
      <c r="P883" s="4" t="s">
        <v>2276</v>
      </c>
      <c r="Q883" s="4" t="s">
        <v>2276</v>
      </c>
      <c r="R883" s="4" t="s">
        <v>2276</v>
      </c>
      <c r="S883" s="4" t="s">
        <v>2276</v>
      </c>
      <c r="T883" s="3"/>
    </row>
    <row r="884" spans="1:20" ht="29">
      <c r="A884" s="19" t="s">
        <v>5727</v>
      </c>
      <c r="B884" s="4" t="s">
        <v>2276</v>
      </c>
      <c r="C884" s="4" t="s">
        <v>12</v>
      </c>
      <c r="D884" s="4" t="s">
        <v>396</v>
      </c>
      <c r="E884" s="4" t="s">
        <v>397</v>
      </c>
      <c r="F884" s="3" t="s">
        <v>2652</v>
      </c>
      <c r="G884" s="4" t="s">
        <v>2276</v>
      </c>
      <c r="H884" s="4" t="s">
        <v>2276</v>
      </c>
      <c r="I884" s="4" t="s">
        <v>2276</v>
      </c>
      <c r="J884" s="4" t="s">
        <v>2276</v>
      </c>
      <c r="K884" s="4" t="s">
        <v>2276</v>
      </c>
      <c r="L884" s="4" t="s">
        <v>2276</v>
      </c>
      <c r="M884" s="4" t="s">
        <v>2276</v>
      </c>
      <c r="N884" s="4" t="s">
        <v>2276</v>
      </c>
      <c r="O884" s="4" t="s">
        <v>2276</v>
      </c>
      <c r="P884" s="4" t="s">
        <v>2276</v>
      </c>
      <c r="Q884" s="4" t="s">
        <v>2276</v>
      </c>
      <c r="R884" s="4" t="s">
        <v>2276</v>
      </c>
      <c r="S884" s="4" t="s">
        <v>2276</v>
      </c>
      <c r="T884" s="3"/>
    </row>
    <row r="885" spans="1:20" ht="29">
      <c r="A885" s="19" t="s">
        <v>5728</v>
      </c>
      <c r="B885" s="4" t="s">
        <v>2276</v>
      </c>
      <c r="C885" s="4" t="s">
        <v>12</v>
      </c>
      <c r="D885" s="4" t="s">
        <v>396</v>
      </c>
      <c r="E885" s="4" t="s">
        <v>397</v>
      </c>
      <c r="F885" s="3" t="s">
        <v>2652</v>
      </c>
      <c r="G885" s="4" t="s">
        <v>2276</v>
      </c>
      <c r="H885" s="4" t="s">
        <v>2276</v>
      </c>
      <c r="I885" s="4" t="s">
        <v>2276</v>
      </c>
      <c r="J885" s="4" t="s">
        <v>2276</v>
      </c>
      <c r="K885" s="4" t="s">
        <v>2276</v>
      </c>
      <c r="L885" s="4" t="s">
        <v>2276</v>
      </c>
      <c r="M885" s="4" t="s">
        <v>2276</v>
      </c>
      <c r="N885" s="4" t="s">
        <v>2276</v>
      </c>
      <c r="O885" s="4" t="s">
        <v>2276</v>
      </c>
      <c r="P885" s="4" t="s">
        <v>2276</v>
      </c>
      <c r="Q885" s="4" t="s">
        <v>2276</v>
      </c>
      <c r="R885" s="4" t="s">
        <v>2276</v>
      </c>
      <c r="S885" s="4" t="s">
        <v>2276</v>
      </c>
      <c r="T885" s="3"/>
    </row>
    <row r="886" spans="1:20" ht="29" customHeight="1">
      <c r="A886" s="19" t="s">
        <v>5739</v>
      </c>
      <c r="B886" s="4" t="s">
        <v>2276</v>
      </c>
      <c r="C886" s="4" t="s">
        <v>12</v>
      </c>
      <c r="D886" s="3" t="s">
        <v>45</v>
      </c>
      <c r="E886" s="4" t="s">
        <v>397</v>
      </c>
      <c r="F886" s="4" t="s">
        <v>2276</v>
      </c>
      <c r="G886" s="4" t="s">
        <v>2276</v>
      </c>
      <c r="H886" s="21">
        <v>1.52</v>
      </c>
      <c r="I886" s="3">
        <v>1</v>
      </c>
      <c r="J886" s="4" t="s">
        <v>2276</v>
      </c>
      <c r="K886" s="4" t="s">
        <v>2276</v>
      </c>
      <c r="L886" s="4" t="s">
        <v>2276</v>
      </c>
      <c r="M886" s="4" t="s">
        <v>2276</v>
      </c>
      <c r="N886" s="4" t="s">
        <v>2276</v>
      </c>
      <c r="O886" s="21">
        <f>959/(8783/152)/2</f>
        <v>8.2983035409313448</v>
      </c>
      <c r="P886" s="21">
        <f>959/(8783/152)/2</f>
        <v>8.2983035409313448</v>
      </c>
      <c r="Q886" s="4" t="s">
        <v>2276</v>
      </c>
      <c r="R886" s="21">
        <v>72</v>
      </c>
      <c r="S886" s="4" t="s">
        <v>2276</v>
      </c>
      <c r="T886" s="3" t="s">
        <v>5745</v>
      </c>
    </row>
    <row r="887" spans="1:20" ht="29" customHeight="1">
      <c r="A887" s="19" t="s">
        <v>5743</v>
      </c>
      <c r="B887" s="4" t="s">
        <v>2276</v>
      </c>
      <c r="C887" s="4" t="s">
        <v>12</v>
      </c>
      <c r="D887" s="3" t="s">
        <v>45</v>
      </c>
      <c r="E887" s="4" t="s">
        <v>397</v>
      </c>
      <c r="F887" s="4" t="s">
        <v>2276</v>
      </c>
      <c r="G887" s="4" t="s">
        <v>2276</v>
      </c>
      <c r="H887" s="21">
        <v>1.07</v>
      </c>
      <c r="I887" s="3">
        <v>1</v>
      </c>
      <c r="J887" s="4" t="s">
        <v>2276</v>
      </c>
      <c r="K887" s="4" t="s">
        <v>2276</v>
      </c>
      <c r="L887" s="4" t="s">
        <v>2276</v>
      </c>
      <c r="M887" s="4" t="s">
        <v>2276</v>
      </c>
      <c r="N887" s="4" t="s">
        <v>2276</v>
      </c>
      <c r="O887" s="21">
        <f>973/(4454/107)/2</f>
        <v>11.687359676695106</v>
      </c>
      <c r="P887" s="21">
        <f>973/(4454/107)/2</f>
        <v>11.687359676695106</v>
      </c>
      <c r="Q887" s="4" t="s">
        <v>2276</v>
      </c>
      <c r="R887" s="21">
        <v>36.049999999999997</v>
      </c>
      <c r="S887" s="4" t="s">
        <v>2276</v>
      </c>
      <c r="T887" s="3" t="s">
        <v>5745</v>
      </c>
    </row>
    <row r="888" spans="1:20" ht="29" customHeight="1">
      <c r="A888" s="19" t="s">
        <v>5744</v>
      </c>
      <c r="B888" s="4" t="s">
        <v>2276</v>
      </c>
      <c r="C888" s="4" t="s">
        <v>12</v>
      </c>
      <c r="D888" s="3" t="s">
        <v>45</v>
      </c>
      <c r="E888" s="4" t="s">
        <v>397</v>
      </c>
      <c r="F888" s="4" t="s">
        <v>2276</v>
      </c>
      <c r="G888" s="4" t="s">
        <v>2276</v>
      </c>
      <c r="H888" s="21">
        <v>1.1000000000000001</v>
      </c>
      <c r="I888" s="3">
        <v>1</v>
      </c>
      <c r="J888" s="4" t="s">
        <v>2276</v>
      </c>
      <c r="K888" s="4" t="s">
        <v>2276</v>
      </c>
      <c r="L888" s="4" t="s">
        <v>2276</v>
      </c>
      <c r="M888" s="4" t="s">
        <v>2276</v>
      </c>
      <c r="N888" s="4" t="s">
        <v>2276</v>
      </c>
      <c r="O888" s="21">
        <f>959/(8783/152)/2</f>
        <v>8.2983035409313448</v>
      </c>
      <c r="P888" s="21">
        <f>959/(8783/152)/2</f>
        <v>8.2983035409313448</v>
      </c>
      <c r="Q888" s="4" t="s">
        <v>2276</v>
      </c>
      <c r="R888" s="21">
        <v>22.58</v>
      </c>
      <c r="S888" s="4" t="s">
        <v>2276</v>
      </c>
      <c r="T888" s="3" t="s">
        <v>5745</v>
      </c>
    </row>
    <row r="889" spans="1:20" ht="28" customHeight="1">
      <c r="A889" s="19" t="s">
        <v>5779</v>
      </c>
      <c r="B889" s="3" t="s">
        <v>32</v>
      </c>
      <c r="C889" s="3" t="s">
        <v>2645</v>
      </c>
      <c r="D889" s="4" t="s">
        <v>2276</v>
      </c>
      <c r="E889" s="4" t="s">
        <v>2276</v>
      </c>
      <c r="F889" s="4" t="s">
        <v>2276</v>
      </c>
      <c r="G889" s="4" t="s">
        <v>2276</v>
      </c>
      <c r="H889" s="4" t="s">
        <v>2276</v>
      </c>
      <c r="I889" s="4" t="s">
        <v>2276</v>
      </c>
      <c r="J889" s="4" t="s">
        <v>2276</v>
      </c>
      <c r="K889" s="4" t="s">
        <v>2276</v>
      </c>
      <c r="L889" s="4" t="s">
        <v>2276</v>
      </c>
      <c r="M889" s="4" t="s">
        <v>2276</v>
      </c>
      <c r="N889" s="4" t="s">
        <v>2276</v>
      </c>
      <c r="O889" s="4" t="s">
        <v>2276</v>
      </c>
      <c r="P889" s="4" t="s">
        <v>2276</v>
      </c>
      <c r="Q889" s="4" t="s">
        <v>2276</v>
      </c>
      <c r="R889" s="4" t="s">
        <v>2276</v>
      </c>
      <c r="S889" s="4" t="s">
        <v>2276</v>
      </c>
      <c r="T889" s="3"/>
    </row>
    <row r="890" spans="1:20" ht="28" customHeight="1">
      <c r="A890" s="19" t="s">
        <v>5780</v>
      </c>
      <c r="B890" s="3" t="s">
        <v>1197</v>
      </c>
      <c r="C890" s="3" t="s">
        <v>12</v>
      </c>
      <c r="D890" s="3" t="s">
        <v>116</v>
      </c>
      <c r="E890" s="4" t="s">
        <v>2276</v>
      </c>
      <c r="F890" s="4" t="s">
        <v>2276</v>
      </c>
      <c r="G890" s="4" t="s">
        <v>2276</v>
      </c>
      <c r="H890" s="4" t="s">
        <v>2276</v>
      </c>
      <c r="I890" s="4" t="s">
        <v>2276</v>
      </c>
      <c r="J890" s="4" t="s">
        <v>2276</v>
      </c>
      <c r="K890" s="4" t="s">
        <v>2276</v>
      </c>
      <c r="L890" s="4" t="s">
        <v>2276</v>
      </c>
      <c r="M890" s="4" t="s">
        <v>2276</v>
      </c>
      <c r="N890" s="4" t="s">
        <v>2276</v>
      </c>
      <c r="O890" s="4" t="s">
        <v>2276</v>
      </c>
      <c r="P890" s="4" t="s">
        <v>2276</v>
      </c>
      <c r="Q890" s="4" t="s">
        <v>2276</v>
      </c>
      <c r="R890" s="4" t="s">
        <v>2276</v>
      </c>
      <c r="S890" s="4" t="s">
        <v>2276</v>
      </c>
      <c r="T890" s="3"/>
    </row>
    <row r="891" spans="1:20" ht="27.5" customHeight="1">
      <c r="A891" s="19" t="s">
        <v>5797</v>
      </c>
      <c r="B891" s="4" t="s">
        <v>2276</v>
      </c>
      <c r="C891" s="4" t="s">
        <v>2646</v>
      </c>
      <c r="D891" s="4" t="s">
        <v>2652</v>
      </c>
      <c r="E891" s="11" t="s">
        <v>5801</v>
      </c>
      <c r="F891" s="4" t="s">
        <v>396</v>
      </c>
      <c r="G891" s="4" t="s">
        <v>2276</v>
      </c>
      <c r="H891" s="4" t="s">
        <v>2276</v>
      </c>
      <c r="I891" s="4" t="s">
        <v>2276</v>
      </c>
      <c r="J891" s="4" t="s">
        <v>2276</v>
      </c>
      <c r="K891" s="4" t="s">
        <v>2276</v>
      </c>
      <c r="L891" s="4" t="s">
        <v>2276</v>
      </c>
      <c r="M891" s="4" t="s">
        <v>2276</v>
      </c>
      <c r="N891" s="4" t="s">
        <v>2276</v>
      </c>
      <c r="O891" s="4" t="s">
        <v>2276</v>
      </c>
      <c r="P891" s="21">
        <v>12.8</v>
      </c>
      <c r="Q891" s="21">
        <v>7.5</v>
      </c>
      <c r="R891" s="21">
        <f>38.2+8.4+27.3+0.1</f>
        <v>74</v>
      </c>
      <c r="S891" s="4" t="s">
        <v>2276</v>
      </c>
      <c r="T891" s="11" t="s">
        <v>5800</v>
      </c>
    </row>
    <row r="892" spans="1:20" ht="31" customHeight="1">
      <c r="A892" s="19" t="s">
        <v>5816</v>
      </c>
      <c r="B892" s="3" t="s">
        <v>2258</v>
      </c>
      <c r="C892" s="3" t="s">
        <v>12</v>
      </c>
      <c r="D892" s="4" t="s">
        <v>396</v>
      </c>
      <c r="E892" s="4" t="s">
        <v>396</v>
      </c>
      <c r="F892" s="4" t="s">
        <v>130</v>
      </c>
      <c r="G892" s="4" t="s">
        <v>137</v>
      </c>
      <c r="H892" s="4" t="s">
        <v>2276</v>
      </c>
      <c r="I892" s="4" t="s">
        <v>2276</v>
      </c>
      <c r="J892" s="4" t="s">
        <v>2276</v>
      </c>
      <c r="K892" s="4" t="s">
        <v>2276</v>
      </c>
      <c r="L892" s="4" t="s">
        <v>2276</v>
      </c>
      <c r="M892" s="4" t="s">
        <v>2276</v>
      </c>
      <c r="N892" s="4" t="s">
        <v>2276</v>
      </c>
      <c r="O892" s="4" t="s">
        <v>2276</v>
      </c>
      <c r="P892" s="4" t="s">
        <v>2276</v>
      </c>
      <c r="Q892" s="4" t="s">
        <v>2276</v>
      </c>
      <c r="R892" s="4" t="s">
        <v>2276</v>
      </c>
      <c r="S892" s="4" t="s">
        <v>2276</v>
      </c>
      <c r="T892" s="3"/>
    </row>
    <row r="893" spans="1:20" ht="32" customHeight="1">
      <c r="A893" s="19" t="s">
        <v>5817</v>
      </c>
      <c r="B893" s="3" t="s">
        <v>2258</v>
      </c>
      <c r="C893" s="3" t="s">
        <v>12</v>
      </c>
      <c r="D893" s="4" t="s">
        <v>130</v>
      </c>
      <c r="E893" s="4" t="s">
        <v>396</v>
      </c>
      <c r="F893" s="4" t="s">
        <v>84</v>
      </c>
      <c r="G893" s="4" t="s">
        <v>137</v>
      </c>
      <c r="H893" s="4" t="s">
        <v>2276</v>
      </c>
      <c r="I893" s="4" t="s">
        <v>2276</v>
      </c>
      <c r="J893" s="4" t="s">
        <v>2276</v>
      </c>
      <c r="K893" s="4" t="s">
        <v>2276</v>
      </c>
      <c r="L893" s="4" t="s">
        <v>2276</v>
      </c>
      <c r="M893" s="4" t="s">
        <v>2276</v>
      </c>
      <c r="N893" s="4" t="s">
        <v>2276</v>
      </c>
      <c r="O893" s="4" t="s">
        <v>2276</v>
      </c>
      <c r="P893" s="4" t="s">
        <v>2276</v>
      </c>
      <c r="Q893" s="4" t="s">
        <v>2276</v>
      </c>
      <c r="R893" s="4" t="s">
        <v>2276</v>
      </c>
      <c r="S893" s="4" t="s">
        <v>2276</v>
      </c>
      <c r="T893" s="3"/>
    </row>
    <row r="894" spans="1:20" ht="36" customHeight="1">
      <c r="A894" s="19" t="s">
        <v>5828</v>
      </c>
      <c r="B894" s="3" t="s">
        <v>2276</v>
      </c>
      <c r="C894" s="3" t="s">
        <v>395</v>
      </c>
      <c r="D894" s="4" t="s">
        <v>130</v>
      </c>
      <c r="E894" s="4" t="s">
        <v>3854</v>
      </c>
      <c r="F894" s="4" t="s">
        <v>2276</v>
      </c>
      <c r="G894" s="4" t="s">
        <v>2276</v>
      </c>
      <c r="H894" s="4" t="s">
        <v>2276</v>
      </c>
      <c r="I894" s="4" t="s">
        <v>2276</v>
      </c>
      <c r="J894" s="4" t="s">
        <v>2276</v>
      </c>
      <c r="K894" s="4" t="s">
        <v>2276</v>
      </c>
      <c r="L894" s="4" t="s">
        <v>2276</v>
      </c>
      <c r="M894" s="4" t="s">
        <v>2276</v>
      </c>
      <c r="N894" s="4" t="s">
        <v>2276</v>
      </c>
      <c r="O894" s="4" t="s">
        <v>2276</v>
      </c>
      <c r="P894" s="21">
        <v>10</v>
      </c>
      <c r="Q894" s="21"/>
      <c r="R894" s="4" t="s">
        <v>2276</v>
      </c>
      <c r="S894" s="4" t="s">
        <v>2276</v>
      </c>
      <c r="T894" s="3"/>
    </row>
    <row r="895" spans="1:20" ht="36.5" customHeight="1">
      <c r="A895" s="19" t="s">
        <v>5837</v>
      </c>
      <c r="B895" s="3" t="s">
        <v>2276</v>
      </c>
      <c r="C895" s="3" t="s">
        <v>12</v>
      </c>
      <c r="D895" s="3" t="s">
        <v>45</v>
      </c>
      <c r="E895" s="4" t="s">
        <v>2276</v>
      </c>
      <c r="F895" s="4" t="s">
        <v>2276</v>
      </c>
      <c r="G895" s="4" t="s">
        <v>2276</v>
      </c>
      <c r="H895" s="4" t="s">
        <v>2276</v>
      </c>
      <c r="I895" s="4" t="s">
        <v>2276</v>
      </c>
      <c r="J895" s="4" t="s">
        <v>2276</v>
      </c>
      <c r="K895" s="4" t="s">
        <v>2276</v>
      </c>
      <c r="L895" s="4" t="s">
        <v>2276</v>
      </c>
      <c r="M895" s="4" t="s">
        <v>2276</v>
      </c>
      <c r="N895" s="4" t="s">
        <v>2276</v>
      </c>
      <c r="O895" s="4" t="s">
        <v>2276</v>
      </c>
      <c r="P895" s="4" t="s">
        <v>2276</v>
      </c>
      <c r="Q895" s="4" t="s">
        <v>2276</v>
      </c>
      <c r="R895" s="4" t="s">
        <v>2276</v>
      </c>
      <c r="S895" s="4" t="s">
        <v>2276</v>
      </c>
      <c r="T895" s="3"/>
    </row>
    <row r="896" spans="1:20" ht="34.5" customHeight="1">
      <c r="A896" s="3" t="s">
        <v>5844</v>
      </c>
      <c r="B896" s="3" t="s">
        <v>1197</v>
      </c>
      <c r="C896" s="3" t="s">
        <v>395</v>
      </c>
      <c r="D896" s="3" t="s">
        <v>2652</v>
      </c>
      <c r="E896" s="3" t="s">
        <v>137</v>
      </c>
      <c r="F896" s="3" t="s">
        <v>116</v>
      </c>
      <c r="G896" s="3" t="s">
        <v>5005</v>
      </c>
      <c r="H896" s="4" t="s">
        <v>2276</v>
      </c>
      <c r="I896" s="4" t="s">
        <v>2276</v>
      </c>
      <c r="J896" s="4" t="s">
        <v>2276</v>
      </c>
      <c r="K896" s="4" t="s">
        <v>2276</v>
      </c>
      <c r="L896" s="4" t="s">
        <v>2276</v>
      </c>
      <c r="M896" s="4" t="s">
        <v>2276</v>
      </c>
      <c r="N896" s="4" t="s">
        <v>2276</v>
      </c>
      <c r="O896" s="4" t="s">
        <v>2276</v>
      </c>
      <c r="P896" s="4" t="s">
        <v>2276</v>
      </c>
      <c r="Q896" s="4" t="s">
        <v>2276</v>
      </c>
      <c r="R896" s="4" t="s">
        <v>2276</v>
      </c>
      <c r="S896" s="4" t="s">
        <v>2276</v>
      </c>
      <c r="T896" s="3"/>
    </row>
    <row r="897" spans="1:20" ht="33" customHeight="1">
      <c r="A897" s="19" t="s">
        <v>5849</v>
      </c>
      <c r="B897" s="3" t="s">
        <v>1197</v>
      </c>
      <c r="C897" s="3" t="s">
        <v>12</v>
      </c>
      <c r="D897" s="3" t="s">
        <v>5005</v>
      </c>
      <c r="E897" s="3" t="s">
        <v>45</v>
      </c>
      <c r="F897" s="4" t="s">
        <v>137</v>
      </c>
      <c r="G897" s="4" t="s">
        <v>2276</v>
      </c>
      <c r="H897" s="4" t="s">
        <v>2276</v>
      </c>
      <c r="I897" s="4" t="s">
        <v>2276</v>
      </c>
      <c r="J897" s="4" t="s">
        <v>2276</v>
      </c>
      <c r="K897" s="4" t="s">
        <v>2276</v>
      </c>
      <c r="L897" s="4" t="s">
        <v>2276</v>
      </c>
      <c r="M897" s="4" t="s">
        <v>2276</v>
      </c>
      <c r="N897" s="4" t="s">
        <v>2276</v>
      </c>
      <c r="O897" s="4" t="s">
        <v>2276</v>
      </c>
      <c r="P897" s="4" t="s">
        <v>2276</v>
      </c>
      <c r="Q897" s="4" t="s">
        <v>2276</v>
      </c>
      <c r="R897" s="4" t="s">
        <v>2276</v>
      </c>
      <c r="S897" s="4" t="s">
        <v>2276</v>
      </c>
      <c r="T897" s="3"/>
    </row>
    <row r="898" spans="1:20" ht="30" customHeight="1">
      <c r="A898" s="19" t="s">
        <v>5854</v>
      </c>
      <c r="B898" s="3" t="s">
        <v>1197</v>
      </c>
      <c r="C898" s="3" t="s">
        <v>12</v>
      </c>
      <c r="D898" s="3" t="s">
        <v>863</v>
      </c>
      <c r="E898" s="3" t="s">
        <v>5005</v>
      </c>
      <c r="F898" s="3" t="s">
        <v>130</v>
      </c>
      <c r="G898" s="4" t="s">
        <v>137</v>
      </c>
      <c r="H898" s="4" t="s">
        <v>2276</v>
      </c>
      <c r="I898" s="4" t="s">
        <v>2276</v>
      </c>
      <c r="J898" s="4" t="s">
        <v>2276</v>
      </c>
      <c r="K898" s="3" t="s">
        <v>534</v>
      </c>
      <c r="L898" s="4" t="s">
        <v>2276</v>
      </c>
      <c r="M898" s="4" t="s">
        <v>2276</v>
      </c>
      <c r="N898" s="4" t="s">
        <v>2276</v>
      </c>
      <c r="O898" s="4" t="s">
        <v>2276</v>
      </c>
      <c r="P898" s="4" t="s">
        <v>2276</v>
      </c>
      <c r="Q898" s="4" t="s">
        <v>2276</v>
      </c>
      <c r="R898" s="4" t="s">
        <v>2276</v>
      </c>
      <c r="S898" s="4" t="s">
        <v>2276</v>
      </c>
      <c r="T898" s="3"/>
    </row>
    <row r="899" spans="1:20" ht="30" customHeight="1">
      <c r="A899" s="19" t="s">
        <v>5859</v>
      </c>
      <c r="B899" s="3" t="s">
        <v>1197</v>
      </c>
      <c r="C899" s="3" t="s">
        <v>12</v>
      </c>
      <c r="D899" s="3" t="s">
        <v>5005</v>
      </c>
      <c r="E899" s="4" t="s">
        <v>137</v>
      </c>
      <c r="F899" s="4" t="s">
        <v>2276</v>
      </c>
      <c r="G899" s="4" t="s">
        <v>2276</v>
      </c>
      <c r="H899" s="4" t="s">
        <v>2276</v>
      </c>
      <c r="I899" s="4" t="s">
        <v>2276</v>
      </c>
      <c r="J899" s="4" t="s">
        <v>2276</v>
      </c>
      <c r="K899" s="4" t="s">
        <v>2276</v>
      </c>
      <c r="L899" s="4" t="s">
        <v>2276</v>
      </c>
      <c r="M899" s="4" t="s">
        <v>2276</v>
      </c>
      <c r="N899" s="4" t="s">
        <v>2276</v>
      </c>
      <c r="O899" s="4" t="s">
        <v>2276</v>
      </c>
      <c r="P899" s="4" t="s">
        <v>2276</v>
      </c>
      <c r="Q899" s="4" t="s">
        <v>2276</v>
      </c>
      <c r="R899" s="4" t="s">
        <v>2276</v>
      </c>
      <c r="S899" s="4" t="s">
        <v>2276</v>
      </c>
      <c r="T899" s="3"/>
    </row>
    <row r="900" spans="1:20" ht="30" customHeight="1">
      <c r="A900" s="19" t="s">
        <v>5860</v>
      </c>
      <c r="B900" s="3" t="s">
        <v>1197</v>
      </c>
      <c r="C900" s="3" t="s">
        <v>12</v>
      </c>
      <c r="D900" s="3" t="s">
        <v>116</v>
      </c>
      <c r="E900" s="4" t="s">
        <v>2276</v>
      </c>
      <c r="F900" s="4" t="s">
        <v>2276</v>
      </c>
      <c r="G900" s="4" t="s">
        <v>2276</v>
      </c>
      <c r="H900" s="4" t="s">
        <v>2276</v>
      </c>
      <c r="I900" s="4" t="s">
        <v>2276</v>
      </c>
      <c r="J900" s="4" t="s">
        <v>2276</v>
      </c>
      <c r="K900" s="4" t="s">
        <v>2276</v>
      </c>
      <c r="L900" s="4" t="s">
        <v>2276</v>
      </c>
      <c r="M900" s="4" t="s">
        <v>2276</v>
      </c>
      <c r="N900" s="4" t="s">
        <v>2276</v>
      </c>
      <c r="O900" s="4" t="s">
        <v>2276</v>
      </c>
      <c r="P900" s="4" t="s">
        <v>2276</v>
      </c>
      <c r="Q900" s="4" t="s">
        <v>2276</v>
      </c>
      <c r="R900" s="4" t="s">
        <v>2276</v>
      </c>
      <c r="S900" s="4" t="s">
        <v>2276</v>
      </c>
      <c r="T900" s="3"/>
    </row>
    <row r="901" spans="1:20" ht="30" customHeight="1">
      <c r="A901" s="19" t="s">
        <v>5861</v>
      </c>
      <c r="B901" s="3" t="s">
        <v>1197</v>
      </c>
      <c r="C901" s="3" t="s">
        <v>12</v>
      </c>
      <c r="D901" s="4" t="s">
        <v>137</v>
      </c>
      <c r="E901" s="4" t="s">
        <v>2276</v>
      </c>
      <c r="F901" s="4" t="s">
        <v>2276</v>
      </c>
      <c r="G901" s="4" t="s">
        <v>2276</v>
      </c>
      <c r="H901" s="4" t="s">
        <v>2276</v>
      </c>
      <c r="I901" s="4" t="s">
        <v>2276</v>
      </c>
      <c r="J901" s="4" t="s">
        <v>2276</v>
      </c>
      <c r="K901" s="4" t="s">
        <v>2276</v>
      </c>
      <c r="L901" s="4" t="s">
        <v>2276</v>
      </c>
      <c r="M901" s="4" t="s">
        <v>2276</v>
      </c>
      <c r="N901" s="4" t="s">
        <v>2276</v>
      </c>
      <c r="O901" s="4" t="s">
        <v>2276</v>
      </c>
      <c r="P901" s="4" t="s">
        <v>2276</v>
      </c>
      <c r="Q901" s="4" t="s">
        <v>2276</v>
      </c>
      <c r="R901" s="4" t="s">
        <v>2276</v>
      </c>
      <c r="S901" s="4" t="s">
        <v>2276</v>
      </c>
      <c r="T901" s="3"/>
    </row>
    <row r="902" spans="1:20" ht="31.5" customHeight="1">
      <c r="A902" s="19" t="s">
        <v>5862</v>
      </c>
      <c r="B902" s="3" t="s">
        <v>2276</v>
      </c>
      <c r="C902" s="3" t="s">
        <v>2646</v>
      </c>
      <c r="D902" s="3" t="s">
        <v>2653</v>
      </c>
      <c r="E902" s="3" t="s">
        <v>2652</v>
      </c>
      <c r="F902" s="3" t="s">
        <v>45</v>
      </c>
      <c r="G902" s="4" t="s">
        <v>2276</v>
      </c>
      <c r="H902" s="4" t="s">
        <v>2276</v>
      </c>
      <c r="I902" s="4" t="s">
        <v>2276</v>
      </c>
      <c r="J902" s="4" t="s">
        <v>2276</v>
      </c>
      <c r="K902" s="4" t="s">
        <v>2276</v>
      </c>
      <c r="L902" s="4" t="s">
        <v>2276</v>
      </c>
      <c r="M902" s="4" t="s">
        <v>2276</v>
      </c>
      <c r="N902" s="4" t="s">
        <v>2276</v>
      </c>
      <c r="O902" s="4" t="s">
        <v>2276</v>
      </c>
      <c r="P902" s="4" t="s">
        <v>2276</v>
      </c>
      <c r="Q902" s="4" t="s">
        <v>2276</v>
      </c>
      <c r="R902" s="4" t="s">
        <v>2276</v>
      </c>
      <c r="S902" s="4" t="s">
        <v>2276</v>
      </c>
      <c r="T902" s="3"/>
    </row>
    <row r="903" spans="1:20" ht="37" customHeight="1">
      <c r="A903" s="19" t="s">
        <v>5879</v>
      </c>
      <c r="B903" s="3" t="s">
        <v>2276</v>
      </c>
      <c r="C903" s="3" t="s">
        <v>2646</v>
      </c>
      <c r="D903" s="3" t="s">
        <v>2653</v>
      </c>
      <c r="E903" s="3" t="s">
        <v>2652</v>
      </c>
      <c r="F903" s="3" t="s">
        <v>2276</v>
      </c>
      <c r="G903" s="3" t="s">
        <v>2276</v>
      </c>
      <c r="H903" s="3" t="s">
        <v>2276</v>
      </c>
      <c r="I903" s="3" t="s">
        <v>2276</v>
      </c>
      <c r="J903" s="3" t="s">
        <v>2276</v>
      </c>
      <c r="K903" s="3" t="s">
        <v>2276</v>
      </c>
      <c r="L903" s="3" t="s">
        <v>2276</v>
      </c>
      <c r="M903" s="3" t="s">
        <v>2276</v>
      </c>
      <c r="N903" s="3" t="s">
        <v>2276</v>
      </c>
      <c r="O903" s="3" t="s">
        <v>2276</v>
      </c>
      <c r="P903" s="3" t="s">
        <v>2276</v>
      </c>
      <c r="Q903" s="3" t="s">
        <v>2276</v>
      </c>
      <c r="R903" s="3" t="s">
        <v>2276</v>
      </c>
      <c r="S903" s="3" t="s">
        <v>2276</v>
      </c>
      <c r="T903" s="3"/>
    </row>
    <row r="904" spans="1:20" ht="27.5" customHeight="1">
      <c r="A904" s="19" t="s">
        <v>5875</v>
      </c>
      <c r="B904" s="3" t="s">
        <v>32</v>
      </c>
      <c r="C904" s="3" t="s">
        <v>2646</v>
      </c>
      <c r="D904" s="3" t="s">
        <v>2647</v>
      </c>
      <c r="E904" s="3" t="s">
        <v>2652</v>
      </c>
      <c r="F904" s="3" t="s">
        <v>137</v>
      </c>
      <c r="G904" s="3" t="s">
        <v>2276</v>
      </c>
      <c r="H904" s="3" t="s">
        <v>2276</v>
      </c>
      <c r="I904" s="3">
        <v>157.5</v>
      </c>
      <c r="J904" s="3" t="s">
        <v>2276</v>
      </c>
      <c r="K904" s="3" t="s">
        <v>2276</v>
      </c>
      <c r="L904" s="3" t="s">
        <v>2276</v>
      </c>
      <c r="M904" s="3" t="s">
        <v>2276</v>
      </c>
      <c r="N904" s="3" t="s">
        <v>2276</v>
      </c>
      <c r="O904" s="3" t="s">
        <v>2276</v>
      </c>
      <c r="P904" s="3" t="s">
        <v>2276</v>
      </c>
      <c r="Q904" s="3" t="s">
        <v>2276</v>
      </c>
      <c r="R904" s="3" t="s">
        <v>2276</v>
      </c>
      <c r="S904" s="3" t="s">
        <v>2276</v>
      </c>
      <c r="T904" s="3"/>
    </row>
    <row r="905" spans="1:20" ht="33.5" customHeight="1">
      <c r="A905" s="19" t="s">
        <v>5899</v>
      </c>
      <c r="B905" s="3" t="s">
        <v>70</v>
      </c>
      <c r="C905" s="3" t="s">
        <v>2646</v>
      </c>
      <c r="D905" s="3" t="s">
        <v>2647</v>
      </c>
      <c r="E905" s="3" t="s">
        <v>2652</v>
      </c>
      <c r="F905" s="3" t="s">
        <v>2276</v>
      </c>
      <c r="G905" s="3" t="s">
        <v>2276</v>
      </c>
      <c r="H905" s="3" t="s">
        <v>2276</v>
      </c>
      <c r="I905" s="3" t="s">
        <v>2276</v>
      </c>
      <c r="J905" s="3" t="s">
        <v>2276</v>
      </c>
      <c r="K905" s="3" t="s">
        <v>2276</v>
      </c>
      <c r="L905" s="3" t="s">
        <v>2276</v>
      </c>
      <c r="M905" s="3" t="s">
        <v>2276</v>
      </c>
      <c r="N905" s="3" t="s">
        <v>2276</v>
      </c>
      <c r="O905" s="3" t="s">
        <v>2276</v>
      </c>
      <c r="P905" s="3" t="s">
        <v>2276</v>
      </c>
      <c r="Q905" s="3" t="s">
        <v>2276</v>
      </c>
      <c r="R905" s="3" t="s">
        <v>2276</v>
      </c>
      <c r="S905" s="3" t="s">
        <v>2276</v>
      </c>
      <c r="T905" s="3"/>
    </row>
    <row r="906" spans="1:20" ht="33" customHeight="1">
      <c r="A906" s="19" t="s">
        <v>5909</v>
      </c>
      <c r="B906" s="3" t="s">
        <v>1197</v>
      </c>
      <c r="C906" s="3" t="s">
        <v>12</v>
      </c>
      <c r="D906" s="3" t="s">
        <v>137</v>
      </c>
      <c r="E906" s="3" t="s">
        <v>5005</v>
      </c>
      <c r="F906" s="3" t="s">
        <v>116</v>
      </c>
      <c r="G906" s="3" t="s">
        <v>863</v>
      </c>
      <c r="H906" s="3" t="s">
        <v>2276</v>
      </c>
      <c r="I906" s="3" t="s">
        <v>2276</v>
      </c>
      <c r="J906" s="3" t="s">
        <v>2276</v>
      </c>
      <c r="K906" s="3" t="s">
        <v>534</v>
      </c>
      <c r="L906" s="3" t="s">
        <v>2276</v>
      </c>
      <c r="M906" s="3" t="s">
        <v>2276</v>
      </c>
      <c r="N906" s="21">
        <f>2557.6/'Record info'!K906</f>
        <v>17.075711042862864</v>
      </c>
      <c r="O906" s="3" t="s">
        <v>2276</v>
      </c>
      <c r="P906" s="3" t="s">
        <v>2276</v>
      </c>
      <c r="Q906" s="3" t="s">
        <v>2276</v>
      </c>
      <c r="R906" s="21">
        <f>100-N906</f>
        <v>82.924288957137136</v>
      </c>
      <c r="S906" s="3" t="s">
        <v>2276</v>
      </c>
      <c r="T906" s="3"/>
    </row>
    <row r="907" spans="1:20" ht="30.5" customHeight="1">
      <c r="A907" s="19" t="s">
        <v>5932</v>
      </c>
      <c r="B907" s="3" t="s">
        <v>1197</v>
      </c>
      <c r="C907" s="3" t="s">
        <v>12</v>
      </c>
      <c r="D907" s="3" t="s">
        <v>137</v>
      </c>
      <c r="E907" s="3" t="s">
        <v>116</v>
      </c>
      <c r="F907" s="3" t="s">
        <v>2649</v>
      </c>
      <c r="G907" s="3" t="s">
        <v>2276</v>
      </c>
      <c r="H907" s="3" t="s">
        <v>2276</v>
      </c>
      <c r="I907" s="3" t="s">
        <v>2276</v>
      </c>
      <c r="J907" s="3" t="s">
        <v>2276</v>
      </c>
      <c r="K907" s="3" t="s">
        <v>2276</v>
      </c>
      <c r="L907" s="3" t="s">
        <v>2276</v>
      </c>
      <c r="M907" s="3" t="s">
        <v>2276</v>
      </c>
      <c r="N907" s="3" t="s">
        <v>2276</v>
      </c>
      <c r="O907" s="3" t="s">
        <v>2276</v>
      </c>
      <c r="P907" s="3" t="s">
        <v>2276</v>
      </c>
      <c r="Q907" s="3" t="s">
        <v>2276</v>
      </c>
      <c r="R907" s="3" t="s">
        <v>2276</v>
      </c>
      <c r="S907" s="3" t="s">
        <v>2276</v>
      </c>
      <c r="T907" s="11" t="s">
        <v>5933</v>
      </c>
    </row>
    <row r="908" spans="1:20" ht="31" customHeight="1">
      <c r="A908" s="19" t="s">
        <v>5949</v>
      </c>
      <c r="B908" s="3" t="s">
        <v>2258</v>
      </c>
      <c r="C908" s="3" t="s">
        <v>12</v>
      </c>
      <c r="D908" s="3" t="s">
        <v>130</v>
      </c>
      <c r="E908" s="4" t="s">
        <v>396</v>
      </c>
      <c r="F908" s="3" t="s">
        <v>84</v>
      </c>
      <c r="G908" s="3" t="s">
        <v>2276</v>
      </c>
      <c r="H908" s="3" t="s">
        <v>2276</v>
      </c>
      <c r="I908" s="3" t="s">
        <v>2276</v>
      </c>
      <c r="J908" s="3" t="s">
        <v>2276</v>
      </c>
      <c r="K908" s="3" t="s">
        <v>2276</v>
      </c>
      <c r="L908" s="3" t="s">
        <v>2276</v>
      </c>
      <c r="M908" s="3" t="s">
        <v>2276</v>
      </c>
      <c r="N908" s="3" t="s">
        <v>2276</v>
      </c>
      <c r="O908" s="3" t="s">
        <v>2276</v>
      </c>
      <c r="P908" s="3" t="s">
        <v>2276</v>
      </c>
      <c r="Q908" s="3" t="s">
        <v>2276</v>
      </c>
      <c r="R908" s="3" t="s">
        <v>2276</v>
      </c>
      <c r="S908" s="3" t="s">
        <v>2276</v>
      </c>
      <c r="T908" s="3"/>
    </row>
    <row r="909" spans="1:20" ht="32" customHeight="1">
      <c r="A909" s="19" t="s">
        <v>5953</v>
      </c>
      <c r="B909" s="3" t="s">
        <v>2258</v>
      </c>
      <c r="C909" s="3" t="s">
        <v>12</v>
      </c>
      <c r="D909" s="3" t="s">
        <v>130</v>
      </c>
      <c r="E909" s="4" t="s">
        <v>396</v>
      </c>
      <c r="F909" s="3" t="s">
        <v>84</v>
      </c>
      <c r="G909" s="3" t="s">
        <v>2276</v>
      </c>
      <c r="H909" s="3" t="s">
        <v>2276</v>
      </c>
      <c r="I909" s="3" t="s">
        <v>2276</v>
      </c>
      <c r="J909" s="3" t="s">
        <v>2276</v>
      </c>
      <c r="K909" s="3" t="s">
        <v>2276</v>
      </c>
      <c r="L909" s="3" t="s">
        <v>2276</v>
      </c>
      <c r="M909" s="3" t="s">
        <v>2276</v>
      </c>
      <c r="N909" s="3" t="s">
        <v>2276</v>
      </c>
      <c r="O909" s="3" t="s">
        <v>2276</v>
      </c>
      <c r="P909" s="3" t="s">
        <v>2276</v>
      </c>
      <c r="Q909" s="3" t="s">
        <v>2276</v>
      </c>
      <c r="R909" s="3" t="s">
        <v>2276</v>
      </c>
      <c r="S909" s="3" t="s">
        <v>2276</v>
      </c>
      <c r="T909" s="3"/>
    </row>
    <row r="910" spans="1:20" ht="28" customHeight="1">
      <c r="A910" s="19" t="s">
        <v>5956</v>
      </c>
      <c r="B910" s="3" t="s">
        <v>1197</v>
      </c>
      <c r="C910" s="3" t="s">
        <v>2646</v>
      </c>
      <c r="D910" s="3" t="s">
        <v>137</v>
      </c>
      <c r="E910" s="3" t="s">
        <v>116</v>
      </c>
      <c r="F910" s="3" t="s">
        <v>2649</v>
      </c>
      <c r="G910" s="3" t="s">
        <v>2276</v>
      </c>
      <c r="H910" s="3" t="s">
        <v>2276</v>
      </c>
      <c r="I910" s="3" t="s">
        <v>2276</v>
      </c>
      <c r="J910" s="3" t="s">
        <v>2276</v>
      </c>
      <c r="K910" s="3" t="s">
        <v>534</v>
      </c>
      <c r="L910" s="3" t="s">
        <v>2276</v>
      </c>
      <c r="M910" s="3" t="s">
        <v>2276</v>
      </c>
      <c r="N910" s="3" t="s">
        <v>2276</v>
      </c>
      <c r="O910" s="3" t="s">
        <v>2276</v>
      </c>
      <c r="P910" s="3" t="s">
        <v>2276</v>
      </c>
      <c r="Q910" s="3" t="s">
        <v>2276</v>
      </c>
      <c r="R910" s="3" t="s">
        <v>2276</v>
      </c>
      <c r="S910" s="3" t="s">
        <v>2276</v>
      </c>
      <c r="T910" s="3"/>
    </row>
    <row r="911" spans="1:20" ht="29.5" customHeight="1">
      <c r="A911" s="19" t="s">
        <v>5969</v>
      </c>
      <c r="B911" s="4" t="s">
        <v>2258</v>
      </c>
      <c r="C911" s="4" t="s">
        <v>12</v>
      </c>
      <c r="D911" s="4" t="s">
        <v>84</v>
      </c>
      <c r="E911" s="4" t="s">
        <v>396</v>
      </c>
      <c r="F911" s="4" t="s">
        <v>130</v>
      </c>
      <c r="G911" s="4" t="s">
        <v>863</v>
      </c>
      <c r="H911" s="3" t="s">
        <v>2276</v>
      </c>
      <c r="I911" s="3">
        <v>25</v>
      </c>
      <c r="J911" s="3" t="s">
        <v>2276</v>
      </c>
      <c r="K911" s="3" t="s">
        <v>534</v>
      </c>
      <c r="L911" s="3" t="s">
        <v>2276</v>
      </c>
      <c r="M911" s="3" t="s">
        <v>2276</v>
      </c>
      <c r="N911" s="3" t="s">
        <v>2276</v>
      </c>
      <c r="O911" s="3" t="s">
        <v>2276</v>
      </c>
      <c r="P911" s="3" t="s">
        <v>2276</v>
      </c>
      <c r="Q911" s="3" t="s">
        <v>2276</v>
      </c>
      <c r="R911" s="3" t="s">
        <v>2276</v>
      </c>
      <c r="S911" s="3" t="s">
        <v>2276</v>
      </c>
      <c r="T911" s="3" t="s">
        <v>5970</v>
      </c>
    </row>
    <row r="912" spans="1:20" ht="31.5" customHeight="1">
      <c r="A912" s="19" t="s">
        <v>5982</v>
      </c>
      <c r="B912" s="3" t="s">
        <v>2276</v>
      </c>
      <c r="C912" s="3" t="s">
        <v>2646</v>
      </c>
      <c r="D912" s="3" t="s">
        <v>130</v>
      </c>
      <c r="E912" s="3" t="s">
        <v>2652</v>
      </c>
      <c r="F912" s="4" t="s">
        <v>863</v>
      </c>
      <c r="G912" s="3" t="s">
        <v>2276</v>
      </c>
      <c r="H912" s="3" t="s">
        <v>2276</v>
      </c>
      <c r="I912" s="3" t="s">
        <v>2276</v>
      </c>
      <c r="J912" s="3" t="s">
        <v>2276</v>
      </c>
      <c r="K912" s="3" t="s">
        <v>534</v>
      </c>
      <c r="L912" s="3" t="s">
        <v>2276</v>
      </c>
      <c r="M912" s="3" t="s">
        <v>2276</v>
      </c>
      <c r="N912" s="3" t="s">
        <v>2276</v>
      </c>
      <c r="O912" s="3" t="s">
        <v>2276</v>
      </c>
      <c r="P912" s="3" t="s">
        <v>2276</v>
      </c>
      <c r="Q912" s="3" t="s">
        <v>2276</v>
      </c>
      <c r="R912" s="3" t="s">
        <v>2276</v>
      </c>
      <c r="S912" s="3" t="s">
        <v>2276</v>
      </c>
      <c r="T912" s="3"/>
    </row>
    <row r="913" spans="1:20" ht="31.5" customHeight="1">
      <c r="A913" s="19" t="s">
        <v>6058</v>
      </c>
      <c r="B913" s="3" t="s">
        <v>2276</v>
      </c>
      <c r="C913" s="3" t="s">
        <v>2646</v>
      </c>
      <c r="D913" s="3" t="s">
        <v>130</v>
      </c>
      <c r="E913" s="3" t="s">
        <v>2652</v>
      </c>
      <c r="F913" s="4" t="s">
        <v>863</v>
      </c>
      <c r="G913" s="3" t="s">
        <v>2276</v>
      </c>
      <c r="H913" s="3" t="s">
        <v>2276</v>
      </c>
      <c r="I913" s="3" t="s">
        <v>2276</v>
      </c>
      <c r="J913" s="3" t="s">
        <v>2276</v>
      </c>
      <c r="K913" s="3" t="s">
        <v>534</v>
      </c>
      <c r="L913" s="3" t="s">
        <v>2276</v>
      </c>
      <c r="M913" s="3" t="s">
        <v>2276</v>
      </c>
      <c r="N913" s="3" t="s">
        <v>2276</v>
      </c>
      <c r="O913" s="3" t="s">
        <v>2276</v>
      </c>
      <c r="P913" s="3" t="s">
        <v>2276</v>
      </c>
      <c r="Q913" s="3" t="s">
        <v>2276</v>
      </c>
      <c r="R913" s="3" t="s">
        <v>2276</v>
      </c>
      <c r="S913" s="3" t="s">
        <v>2276</v>
      </c>
      <c r="T913" s="3"/>
    </row>
    <row r="914" spans="1:20" ht="37.5" customHeight="1">
      <c r="A914" s="19" t="s">
        <v>5994</v>
      </c>
      <c r="B914" s="3" t="s">
        <v>2276</v>
      </c>
      <c r="C914" s="3" t="s">
        <v>395</v>
      </c>
      <c r="D914" s="3" t="s">
        <v>116</v>
      </c>
      <c r="E914" s="3" t="s">
        <v>2276</v>
      </c>
      <c r="F914" s="3" t="s">
        <v>2276</v>
      </c>
      <c r="G914" s="3" t="s">
        <v>2276</v>
      </c>
      <c r="H914" s="3" t="s">
        <v>2276</v>
      </c>
      <c r="I914" s="3" t="s">
        <v>2276</v>
      </c>
      <c r="J914" s="3" t="s">
        <v>2276</v>
      </c>
      <c r="K914" s="3" t="s">
        <v>2276</v>
      </c>
      <c r="L914" s="3" t="s">
        <v>2276</v>
      </c>
      <c r="M914" s="3" t="s">
        <v>2276</v>
      </c>
      <c r="N914" s="3" t="s">
        <v>2276</v>
      </c>
      <c r="O914" s="3" t="s">
        <v>2276</v>
      </c>
      <c r="P914" s="3" t="s">
        <v>2276</v>
      </c>
      <c r="Q914" s="3" t="s">
        <v>2276</v>
      </c>
      <c r="R914" s="3" t="s">
        <v>2276</v>
      </c>
      <c r="S914" s="3" t="s">
        <v>2276</v>
      </c>
      <c r="T914" s="3"/>
    </row>
    <row r="915" spans="1:20" ht="29.5" customHeight="1">
      <c r="A915" s="19" t="s">
        <v>5998</v>
      </c>
      <c r="B915" s="3" t="s">
        <v>2276</v>
      </c>
      <c r="C915" s="3" t="s">
        <v>2646</v>
      </c>
      <c r="D915" s="3" t="s">
        <v>5801</v>
      </c>
      <c r="E915" s="3" t="s">
        <v>2276</v>
      </c>
      <c r="F915" s="3" t="s">
        <v>2276</v>
      </c>
      <c r="G915" s="3" t="s">
        <v>2276</v>
      </c>
      <c r="H915" s="3" t="s">
        <v>2276</v>
      </c>
      <c r="I915" s="3" t="s">
        <v>2276</v>
      </c>
      <c r="J915" s="3" t="s">
        <v>2276</v>
      </c>
      <c r="K915" s="3" t="s">
        <v>2276</v>
      </c>
      <c r="L915" s="3" t="s">
        <v>2276</v>
      </c>
      <c r="M915" s="3" t="s">
        <v>2276</v>
      </c>
      <c r="N915" s="3" t="s">
        <v>2276</v>
      </c>
      <c r="O915" s="3" t="s">
        <v>2276</v>
      </c>
      <c r="P915" s="3" t="s">
        <v>2276</v>
      </c>
      <c r="Q915" s="3" t="s">
        <v>2276</v>
      </c>
      <c r="R915" s="3" t="s">
        <v>2276</v>
      </c>
      <c r="S915" s="3" t="s">
        <v>2276</v>
      </c>
      <c r="T915" s="3"/>
    </row>
    <row r="916" spans="1:20" ht="32.5" customHeight="1">
      <c r="A916" s="3" t="s">
        <v>6000</v>
      </c>
      <c r="B916" s="3" t="s">
        <v>2276</v>
      </c>
      <c r="C916" s="3" t="s">
        <v>395</v>
      </c>
      <c r="D916" s="3" t="s">
        <v>130</v>
      </c>
      <c r="E916" s="3" t="s">
        <v>45</v>
      </c>
      <c r="F916" s="3" t="s">
        <v>2276</v>
      </c>
      <c r="G916" s="3" t="s">
        <v>2276</v>
      </c>
      <c r="H916" s="3" t="s">
        <v>2276</v>
      </c>
      <c r="I916" s="3" t="s">
        <v>2276</v>
      </c>
      <c r="J916" s="3" t="s">
        <v>2276</v>
      </c>
      <c r="K916" s="3" t="s">
        <v>2276</v>
      </c>
      <c r="L916" s="3" t="s">
        <v>2276</v>
      </c>
      <c r="M916" s="3" t="s">
        <v>2276</v>
      </c>
      <c r="N916" s="3" t="s">
        <v>2276</v>
      </c>
      <c r="O916" s="3" t="s">
        <v>2276</v>
      </c>
      <c r="P916" s="3" t="s">
        <v>2276</v>
      </c>
      <c r="Q916" s="3" t="s">
        <v>2276</v>
      </c>
      <c r="R916" s="3" t="s">
        <v>2276</v>
      </c>
      <c r="S916" s="3" t="s">
        <v>2276</v>
      </c>
      <c r="T916" s="3"/>
    </row>
    <row r="917" spans="1:20" ht="35" customHeight="1">
      <c r="A917" s="19" t="s">
        <v>6018</v>
      </c>
      <c r="B917" s="3" t="s">
        <v>1197</v>
      </c>
      <c r="C917" s="3" t="s">
        <v>2646</v>
      </c>
      <c r="D917" s="3" t="s">
        <v>137</v>
      </c>
      <c r="E917" s="3" t="s">
        <v>116</v>
      </c>
      <c r="F917" s="3" t="s">
        <v>2649</v>
      </c>
      <c r="G917" s="3" t="s">
        <v>2276</v>
      </c>
      <c r="H917" s="3" t="s">
        <v>2276</v>
      </c>
      <c r="I917" s="3" t="s">
        <v>2276</v>
      </c>
      <c r="J917" s="3" t="s">
        <v>2276</v>
      </c>
      <c r="K917" s="3" t="s">
        <v>534</v>
      </c>
      <c r="L917" s="3" t="s">
        <v>2276</v>
      </c>
      <c r="M917" s="3" t="s">
        <v>2276</v>
      </c>
      <c r="N917" s="3" t="s">
        <v>2276</v>
      </c>
      <c r="O917" s="3" t="s">
        <v>2276</v>
      </c>
      <c r="P917" s="3" t="s">
        <v>2276</v>
      </c>
      <c r="Q917" s="3" t="s">
        <v>2276</v>
      </c>
      <c r="R917" s="3" t="s">
        <v>2276</v>
      </c>
      <c r="S917" s="3" t="s">
        <v>2276</v>
      </c>
      <c r="T917" s="3"/>
    </row>
    <row r="918" spans="1:20" ht="28" customHeight="1">
      <c r="A918" s="19" t="s">
        <v>6032</v>
      </c>
      <c r="B918" s="3" t="s">
        <v>1197</v>
      </c>
      <c r="C918" s="3" t="s">
        <v>2646</v>
      </c>
      <c r="D918" s="3" t="s">
        <v>5801</v>
      </c>
      <c r="E918" s="3" t="s">
        <v>137</v>
      </c>
      <c r="F918" s="3" t="s">
        <v>45</v>
      </c>
      <c r="G918" s="3" t="s">
        <v>2276</v>
      </c>
      <c r="H918" s="3" t="s">
        <v>2276</v>
      </c>
      <c r="I918" s="3" t="s">
        <v>2276</v>
      </c>
      <c r="J918" s="3" t="s">
        <v>2276</v>
      </c>
      <c r="K918" s="3" t="s">
        <v>2276</v>
      </c>
      <c r="L918" s="3" t="s">
        <v>2276</v>
      </c>
      <c r="M918" s="3" t="s">
        <v>2276</v>
      </c>
      <c r="N918" s="3" t="s">
        <v>2276</v>
      </c>
      <c r="O918" s="3" t="s">
        <v>2276</v>
      </c>
      <c r="P918" s="3" t="s">
        <v>2276</v>
      </c>
      <c r="Q918" s="3" t="s">
        <v>2276</v>
      </c>
      <c r="R918" s="3" t="s">
        <v>2276</v>
      </c>
      <c r="S918" s="3" t="s">
        <v>2276</v>
      </c>
      <c r="T918" s="3"/>
    </row>
    <row r="919" spans="1:20" ht="37.5" customHeight="1">
      <c r="A919" s="19" t="s">
        <v>6039</v>
      </c>
      <c r="B919" s="3" t="s">
        <v>2276</v>
      </c>
      <c r="C919" s="3" t="s">
        <v>2646</v>
      </c>
      <c r="D919" s="3" t="s">
        <v>5801</v>
      </c>
      <c r="E919" s="3" t="s">
        <v>5005</v>
      </c>
      <c r="F919" s="4" t="s">
        <v>3855</v>
      </c>
      <c r="G919" s="3" t="s">
        <v>2276</v>
      </c>
      <c r="H919" s="3" t="s">
        <v>2276</v>
      </c>
      <c r="I919" s="3" t="s">
        <v>2276</v>
      </c>
      <c r="J919" s="3" t="s">
        <v>2276</v>
      </c>
      <c r="K919" s="3" t="s">
        <v>2276</v>
      </c>
      <c r="L919" s="3" t="s">
        <v>2276</v>
      </c>
      <c r="M919" s="3" t="s">
        <v>2276</v>
      </c>
      <c r="N919" s="3" t="s">
        <v>2276</v>
      </c>
      <c r="O919" s="3" t="s">
        <v>2276</v>
      </c>
      <c r="P919" s="3" t="s">
        <v>2276</v>
      </c>
      <c r="Q919" s="3" t="s">
        <v>2276</v>
      </c>
      <c r="R919" s="3" t="s">
        <v>2276</v>
      </c>
      <c r="S919" s="3" t="s">
        <v>2276</v>
      </c>
      <c r="T919" s="3"/>
    </row>
    <row r="920" spans="1:20" ht="35" customHeight="1">
      <c r="A920" s="19" t="s">
        <v>6048</v>
      </c>
      <c r="B920" s="11" t="s">
        <v>2276</v>
      </c>
      <c r="C920" s="11" t="s">
        <v>395</v>
      </c>
      <c r="D920" s="11" t="s">
        <v>130</v>
      </c>
      <c r="E920" s="11" t="s">
        <v>45</v>
      </c>
      <c r="F920" s="3" t="s">
        <v>2276</v>
      </c>
      <c r="G920" s="3" t="s">
        <v>2276</v>
      </c>
      <c r="H920" s="3" t="s">
        <v>2276</v>
      </c>
      <c r="I920" s="3" t="s">
        <v>2276</v>
      </c>
      <c r="J920" s="3" t="s">
        <v>2276</v>
      </c>
      <c r="K920" s="3" t="s">
        <v>2276</v>
      </c>
      <c r="L920" s="3" t="s">
        <v>2276</v>
      </c>
      <c r="M920" s="3" t="s">
        <v>2276</v>
      </c>
      <c r="N920" s="3" t="s">
        <v>2276</v>
      </c>
      <c r="O920" s="3" t="s">
        <v>2276</v>
      </c>
      <c r="P920" s="3" t="s">
        <v>2276</v>
      </c>
      <c r="Q920" s="3" t="s">
        <v>2276</v>
      </c>
      <c r="R920" s="3" t="s">
        <v>2276</v>
      </c>
      <c r="S920" s="3" t="s">
        <v>2276</v>
      </c>
      <c r="T920" s="3"/>
    </row>
    <row r="921" spans="1:20" ht="30" customHeight="1">
      <c r="A921" s="19" t="s">
        <v>6061</v>
      </c>
      <c r="B921" s="11" t="s">
        <v>2276</v>
      </c>
      <c r="C921" s="3" t="s">
        <v>12</v>
      </c>
      <c r="D921" s="3" t="s">
        <v>45</v>
      </c>
      <c r="E921" s="3" t="s">
        <v>2276</v>
      </c>
      <c r="F921" s="3" t="s">
        <v>2276</v>
      </c>
      <c r="G921" s="3" t="s">
        <v>2276</v>
      </c>
      <c r="H921" s="21">
        <v>0.48</v>
      </c>
      <c r="I921" s="21">
        <v>5573</v>
      </c>
      <c r="J921" s="3" t="s">
        <v>2276</v>
      </c>
      <c r="K921" s="3" t="s">
        <v>2276</v>
      </c>
      <c r="L921" s="3" t="s">
        <v>2276</v>
      </c>
      <c r="M921" s="3" t="s">
        <v>2276</v>
      </c>
      <c r="N921" s="3" t="s">
        <v>2276</v>
      </c>
      <c r="O921" s="3" t="s">
        <v>2276</v>
      </c>
      <c r="P921" s="3" t="s">
        <v>2276</v>
      </c>
      <c r="Q921" s="3" t="s">
        <v>2276</v>
      </c>
      <c r="R921" s="3" t="s">
        <v>2276</v>
      </c>
      <c r="S921" s="3" t="s">
        <v>2276</v>
      </c>
      <c r="T921" s="3"/>
    </row>
    <row r="922" spans="1:20" ht="30" customHeight="1">
      <c r="A922" s="19" t="s">
        <v>6062</v>
      </c>
      <c r="B922" s="11" t="s">
        <v>2276</v>
      </c>
      <c r="C922" s="3" t="s">
        <v>12</v>
      </c>
      <c r="D922" s="3" t="s">
        <v>45</v>
      </c>
      <c r="E922" s="3" t="s">
        <v>130</v>
      </c>
      <c r="F922" s="3" t="s">
        <v>2276</v>
      </c>
      <c r="G922" s="3" t="s">
        <v>2276</v>
      </c>
      <c r="H922" s="21">
        <v>0.64</v>
      </c>
      <c r="I922" s="21">
        <v>1022</v>
      </c>
      <c r="J922" s="3" t="s">
        <v>2276</v>
      </c>
      <c r="K922" s="3" t="s">
        <v>2276</v>
      </c>
      <c r="L922" s="3" t="s">
        <v>2276</v>
      </c>
      <c r="M922" s="3" t="s">
        <v>2276</v>
      </c>
      <c r="N922" s="3" t="s">
        <v>2276</v>
      </c>
      <c r="O922" s="3" t="s">
        <v>2276</v>
      </c>
      <c r="P922" s="3" t="s">
        <v>2276</v>
      </c>
      <c r="Q922" s="3" t="s">
        <v>2276</v>
      </c>
      <c r="R922" s="3" t="s">
        <v>2276</v>
      </c>
      <c r="S922" s="3" t="s">
        <v>2276</v>
      </c>
      <c r="T922" s="3"/>
    </row>
    <row r="923" spans="1:20" ht="30" customHeight="1">
      <c r="A923" s="19" t="s">
        <v>6063</v>
      </c>
      <c r="B923" s="11" t="s">
        <v>2276</v>
      </c>
      <c r="C923" s="3" t="s">
        <v>12</v>
      </c>
      <c r="D923" s="3" t="s">
        <v>45</v>
      </c>
      <c r="E923" s="3" t="s">
        <v>84</v>
      </c>
      <c r="F923" s="3" t="s">
        <v>2276</v>
      </c>
      <c r="G923" s="3" t="s">
        <v>2276</v>
      </c>
      <c r="H923" s="21">
        <f>(0.64*253+0.74*3738+0.65*21570+135835*0.64) / SUM(253, 3378, 21570, 135835)</f>
        <v>0.64509140813234311</v>
      </c>
      <c r="I923" s="3">
        <v>14846.15</v>
      </c>
      <c r="J923" s="3" t="s">
        <v>2276</v>
      </c>
      <c r="K923" s="3" t="s">
        <v>2276</v>
      </c>
      <c r="L923" s="3" t="s">
        <v>2276</v>
      </c>
      <c r="M923" s="3" t="s">
        <v>2276</v>
      </c>
      <c r="N923" s="3" t="s">
        <v>2276</v>
      </c>
      <c r="O923" s="3" t="s">
        <v>2276</v>
      </c>
      <c r="P923" s="3" t="s">
        <v>2276</v>
      </c>
      <c r="Q923" s="3" t="s">
        <v>2276</v>
      </c>
      <c r="R923" s="3" t="s">
        <v>2276</v>
      </c>
      <c r="S923" s="3" t="s">
        <v>2276</v>
      </c>
      <c r="T923" s="3"/>
    </row>
    <row r="924" spans="1:20" ht="30" customHeight="1">
      <c r="A924" s="19" t="s">
        <v>6075</v>
      </c>
      <c r="B924" s="3" t="s">
        <v>2276</v>
      </c>
      <c r="C924" s="3" t="s">
        <v>12</v>
      </c>
      <c r="D924" s="3" t="s">
        <v>45</v>
      </c>
      <c r="E924" s="3" t="s">
        <v>5005</v>
      </c>
      <c r="F924" s="3" t="s">
        <v>116</v>
      </c>
      <c r="G924" s="3" t="s">
        <v>130</v>
      </c>
      <c r="H924" s="3" t="s">
        <v>2276</v>
      </c>
      <c r="I924" s="3" t="s">
        <v>2276</v>
      </c>
      <c r="J924" s="3" t="s">
        <v>2276</v>
      </c>
      <c r="K924" s="3" t="s">
        <v>2276</v>
      </c>
      <c r="L924" s="3" t="s">
        <v>2276</v>
      </c>
      <c r="M924" s="3" t="s">
        <v>2276</v>
      </c>
      <c r="N924" s="3" t="s">
        <v>2276</v>
      </c>
      <c r="O924" s="3" t="s">
        <v>2276</v>
      </c>
      <c r="P924" s="3" t="s">
        <v>2276</v>
      </c>
      <c r="Q924" s="3" t="s">
        <v>2276</v>
      </c>
      <c r="R924" s="3" t="s">
        <v>2276</v>
      </c>
      <c r="S924" s="3" t="s">
        <v>2276</v>
      </c>
      <c r="T924" s="3"/>
    </row>
    <row r="925" spans="1:20" ht="30" customHeight="1">
      <c r="A925" s="19" t="s">
        <v>6083</v>
      </c>
      <c r="B925" s="44" t="s">
        <v>2276</v>
      </c>
      <c r="C925" s="44" t="s">
        <v>2276</v>
      </c>
      <c r="D925" s="125"/>
      <c r="E925" s="125"/>
      <c r="F925" s="125"/>
      <c r="G925" s="125"/>
      <c r="H925" s="125"/>
      <c r="I925" s="125"/>
      <c r="J925" s="125"/>
      <c r="K925" s="125"/>
      <c r="L925" s="125"/>
      <c r="M925" s="125"/>
      <c r="N925" s="125"/>
      <c r="O925" s="125"/>
      <c r="P925" s="125"/>
      <c r="Q925" s="125"/>
      <c r="R925" s="125"/>
      <c r="S925" s="125"/>
      <c r="T925" s="125"/>
    </row>
    <row r="926" spans="1:20" ht="30" customHeight="1">
      <c r="A926" s="19" t="s">
        <v>6084</v>
      </c>
      <c r="B926" s="44" t="s">
        <v>2276</v>
      </c>
      <c r="C926" s="44" t="s">
        <v>2276</v>
      </c>
      <c r="D926" s="125"/>
      <c r="E926" s="125"/>
      <c r="F926" s="125"/>
      <c r="G926" s="125"/>
      <c r="H926" s="125"/>
      <c r="I926" s="125"/>
      <c r="J926" s="125"/>
      <c r="K926" s="125"/>
      <c r="L926" s="125"/>
      <c r="M926" s="125"/>
      <c r="N926" s="125"/>
      <c r="O926" s="125"/>
      <c r="P926" s="125"/>
      <c r="Q926" s="125"/>
      <c r="R926" s="125"/>
      <c r="S926" s="125"/>
      <c r="T926" s="125"/>
    </row>
    <row r="927" spans="1:20" s="60" customFormat="1" ht="36" customHeight="1">
      <c r="A927" s="48" t="s">
        <v>6172</v>
      </c>
      <c r="B927" s="4" t="s">
        <v>70</v>
      </c>
      <c r="C927" s="4" t="s">
        <v>2646</v>
      </c>
      <c r="D927" s="4" t="s">
        <v>137</v>
      </c>
      <c r="E927" s="4" t="s">
        <v>2653</v>
      </c>
      <c r="F927" s="4" t="s">
        <v>2649</v>
      </c>
      <c r="G927" s="4" t="s">
        <v>2652</v>
      </c>
      <c r="H927" s="4" t="s">
        <v>2276</v>
      </c>
      <c r="I927" s="4" t="s">
        <v>2276</v>
      </c>
      <c r="J927" s="4" t="s">
        <v>2276</v>
      </c>
      <c r="K927" s="4" t="s">
        <v>534</v>
      </c>
      <c r="L927" s="4" t="s">
        <v>2276</v>
      </c>
      <c r="M927" s="4" t="s">
        <v>2276</v>
      </c>
      <c r="N927" s="4" t="s">
        <v>2276</v>
      </c>
      <c r="O927" s="4" t="s">
        <v>2276</v>
      </c>
      <c r="P927" s="4" t="s">
        <v>2276</v>
      </c>
      <c r="Q927" s="4" t="s">
        <v>2276</v>
      </c>
      <c r="R927" s="4" t="s">
        <v>2276</v>
      </c>
      <c r="S927" s="4" t="s">
        <v>2276</v>
      </c>
      <c r="T927" s="4"/>
    </row>
    <row r="928" spans="1:20" s="60" customFormat="1" ht="36" customHeight="1">
      <c r="A928" s="48" t="s">
        <v>6173</v>
      </c>
      <c r="B928" s="4" t="s">
        <v>70</v>
      </c>
      <c r="C928" s="4" t="s">
        <v>2646</v>
      </c>
      <c r="D928" s="4" t="s">
        <v>137</v>
      </c>
      <c r="E928" s="4" t="s">
        <v>2653</v>
      </c>
      <c r="F928" s="4" t="s">
        <v>2649</v>
      </c>
      <c r="G928" s="4" t="s">
        <v>2652</v>
      </c>
      <c r="H928" s="4" t="s">
        <v>2276</v>
      </c>
      <c r="I928" s="4" t="s">
        <v>2276</v>
      </c>
      <c r="J928" s="4" t="s">
        <v>2276</v>
      </c>
      <c r="K928" s="4" t="s">
        <v>534</v>
      </c>
      <c r="L928" s="4" t="s">
        <v>2276</v>
      </c>
      <c r="M928" s="4" t="s">
        <v>2276</v>
      </c>
      <c r="N928" s="4" t="s">
        <v>2276</v>
      </c>
      <c r="O928" s="4" t="s">
        <v>2276</v>
      </c>
      <c r="P928" s="4" t="s">
        <v>2276</v>
      </c>
      <c r="Q928" s="4" t="s">
        <v>2276</v>
      </c>
      <c r="R928" s="4" t="s">
        <v>2276</v>
      </c>
      <c r="S928" s="4" t="s">
        <v>2276</v>
      </c>
      <c r="T928" s="4"/>
    </row>
    <row r="929" spans="1:20" s="60" customFormat="1" ht="36" customHeight="1">
      <c r="A929" s="48" t="s">
        <v>6174</v>
      </c>
      <c r="B929" s="4" t="s">
        <v>70</v>
      </c>
      <c r="C929" s="4" t="s">
        <v>2646</v>
      </c>
      <c r="D929" s="4" t="s">
        <v>2653</v>
      </c>
      <c r="E929" s="4" t="s">
        <v>3855</v>
      </c>
      <c r="F929" s="4" t="s">
        <v>137</v>
      </c>
      <c r="G929" s="4" t="s">
        <v>2276</v>
      </c>
      <c r="H929" s="4" t="s">
        <v>2276</v>
      </c>
      <c r="I929" s="4" t="s">
        <v>2276</v>
      </c>
      <c r="J929" s="4" t="s">
        <v>2276</v>
      </c>
      <c r="K929" s="4" t="s">
        <v>2276</v>
      </c>
      <c r="L929" s="4" t="s">
        <v>2276</v>
      </c>
      <c r="M929" s="4" t="s">
        <v>2276</v>
      </c>
      <c r="N929" s="4" t="s">
        <v>2276</v>
      </c>
      <c r="O929" s="4" t="s">
        <v>2276</v>
      </c>
      <c r="P929" s="4">
        <v>43.23</v>
      </c>
      <c r="Q929" s="4" t="s">
        <v>2276</v>
      </c>
      <c r="R929" s="4">
        <v>55.06</v>
      </c>
      <c r="S929" s="4" t="s">
        <v>2276</v>
      </c>
      <c r="T929" s="4"/>
    </row>
    <row r="930" spans="1:20" s="60" customFormat="1" ht="36" customHeight="1">
      <c r="A930" s="48" t="s">
        <v>6175</v>
      </c>
      <c r="B930" s="4" t="s">
        <v>70</v>
      </c>
      <c r="C930" s="4" t="s">
        <v>2646</v>
      </c>
      <c r="D930" s="4" t="s">
        <v>2653</v>
      </c>
      <c r="E930" s="4" t="s">
        <v>3855</v>
      </c>
      <c r="F930" s="4" t="s">
        <v>137</v>
      </c>
      <c r="G930" s="4" t="s">
        <v>2276</v>
      </c>
      <c r="H930" s="4" t="s">
        <v>2276</v>
      </c>
      <c r="I930" s="4" t="s">
        <v>2276</v>
      </c>
      <c r="J930" s="4" t="s">
        <v>2276</v>
      </c>
      <c r="K930" s="4" t="s">
        <v>2276</v>
      </c>
      <c r="L930" s="4" t="s">
        <v>2276</v>
      </c>
      <c r="M930" s="4" t="s">
        <v>2276</v>
      </c>
      <c r="N930" s="4" t="s">
        <v>2276</v>
      </c>
      <c r="O930" s="4" t="s">
        <v>2276</v>
      </c>
      <c r="P930" s="4">
        <v>43.23</v>
      </c>
      <c r="Q930" s="4" t="s">
        <v>2276</v>
      </c>
      <c r="R930" s="4">
        <v>55.06</v>
      </c>
      <c r="S930" s="4" t="s">
        <v>2276</v>
      </c>
      <c r="T930" s="4"/>
    </row>
    <row r="931" spans="1:20" s="60" customFormat="1" ht="36" customHeight="1">
      <c r="A931" s="48" t="s">
        <v>6176</v>
      </c>
      <c r="B931" s="4" t="s">
        <v>70</v>
      </c>
      <c r="C931" s="4" t="s">
        <v>2646</v>
      </c>
      <c r="D931" s="4" t="s">
        <v>2653</v>
      </c>
      <c r="E931" s="4" t="s">
        <v>3855</v>
      </c>
      <c r="F931" s="4" t="s">
        <v>137</v>
      </c>
      <c r="G931" s="4" t="s">
        <v>2276</v>
      </c>
      <c r="H931" s="4" t="s">
        <v>2276</v>
      </c>
      <c r="I931" s="4" t="s">
        <v>2276</v>
      </c>
      <c r="J931" s="4" t="s">
        <v>2276</v>
      </c>
      <c r="K931" s="4" t="s">
        <v>2276</v>
      </c>
      <c r="L931" s="4" t="s">
        <v>2276</v>
      </c>
      <c r="M931" s="4" t="s">
        <v>2276</v>
      </c>
      <c r="N931" s="4" t="s">
        <v>2276</v>
      </c>
      <c r="O931" s="78">
        <v>4.6500000000000004</v>
      </c>
      <c r="P931" s="78">
        <v>38.119999999999997</v>
      </c>
      <c r="Q931" s="4" t="s">
        <v>2276</v>
      </c>
      <c r="R931" s="78">
        <v>53.8</v>
      </c>
      <c r="S931" s="4" t="s">
        <v>2276</v>
      </c>
      <c r="T931" s="4"/>
    </row>
    <row r="932" spans="1:20" s="60" customFormat="1" ht="36" customHeight="1">
      <c r="A932" s="48" t="s">
        <v>6177</v>
      </c>
      <c r="B932" s="4" t="s">
        <v>70</v>
      </c>
      <c r="C932" s="4" t="s">
        <v>2646</v>
      </c>
      <c r="D932" s="4" t="s">
        <v>2653</v>
      </c>
      <c r="E932" s="4" t="s">
        <v>3855</v>
      </c>
      <c r="F932" s="4" t="s">
        <v>137</v>
      </c>
      <c r="G932" s="4" t="s">
        <v>2276</v>
      </c>
      <c r="H932" s="4" t="s">
        <v>2276</v>
      </c>
      <c r="I932" s="4" t="s">
        <v>2276</v>
      </c>
      <c r="J932" s="4" t="s">
        <v>2276</v>
      </c>
      <c r="K932" s="4" t="s">
        <v>2276</v>
      </c>
      <c r="L932" s="4" t="s">
        <v>2276</v>
      </c>
      <c r="M932" s="4" t="s">
        <v>2276</v>
      </c>
      <c r="N932" s="4" t="s">
        <v>2276</v>
      </c>
      <c r="O932" s="78">
        <v>4.6500000000000004</v>
      </c>
      <c r="P932" s="78">
        <v>38.119999999999997</v>
      </c>
      <c r="Q932" s="4" t="s">
        <v>2276</v>
      </c>
      <c r="R932" s="78">
        <v>54.8</v>
      </c>
      <c r="S932" s="4" t="s">
        <v>2276</v>
      </c>
      <c r="T932" s="4"/>
    </row>
    <row r="933" spans="1:20" s="60" customFormat="1" ht="36" customHeight="1">
      <c r="A933" s="48" t="s">
        <v>6178</v>
      </c>
      <c r="B933" s="4" t="s">
        <v>70</v>
      </c>
      <c r="C933" s="4" t="s">
        <v>2646</v>
      </c>
      <c r="D933" s="4" t="s">
        <v>2653</v>
      </c>
      <c r="E933" s="4" t="s">
        <v>3855</v>
      </c>
      <c r="F933" s="4" t="s">
        <v>137</v>
      </c>
      <c r="G933" s="4" t="s">
        <v>2276</v>
      </c>
      <c r="H933" s="4" t="s">
        <v>2276</v>
      </c>
      <c r="I933" s="4" t="s">
        <v>2276</v>
      </c>
      <c r="J933" s="4" t="s">
        <v>2276</v>
      </c>
      <c r="K933" s="4" t="s">
        <v>2276</v>
      </c>
      <c r="L933" s="4" t="s">
        <v>2276</v>
      </c>
      <c r="M933" s="4" t="s">
        <v>2276</v>
      </c>
      <c r="N933" s="4" t="s">
        <v>2276</v>
      </c>
      <c r="O933" s="4" t="s">
        <v>2276</v>
      </c>
      <c r="P933" s="78">
        <v>37.520000000000003</v>
      </c>
      <c r="Q933" s="4" t="s">
        <v>2276</v>
      </c>
      <c r="R933" s="78">
        <v>53.6</v>
      </c>
      <c r="S933" s="4" t="s">
        <v>2276</v>
      </c>
      <c r="T933" s="4"/>
    </row>
    <row r="934" spans="1:20" s="60" customFormat="1" ht="36" customHeight="1">
      <c r="A934" s="48" t="s">
        <v>6179</v>
      </c>
      <c r="B934" s="4" t="s">
        <v>70</v>
      </c>
      <c r="C934" s="4" t="s">
        <v>2646</v>
      </c>
      <c r="D934" s="4" t="s">
        <v>2653</v>
      </c>
      <c r="E934" s="4" t="s">
        <v>3855</v>
      </c>
      <c r="F934" s="4" t="s">
        <v>137</v>
      </c>
      <c r="G934" s="4" t="s">
        <v>2276</v>
      </c>
      <c r="H934" s="4" t="s">
        <v>2276</v>
      </c>
      <c r="I934" s="4" t="s">
        <v>2276</v>
      </c>
      <c r="J934" s="4" t="s">
        <v>2276</v>
      </c>
      <c r="K934" s="4" t="s">
        <v>2276</v>
      </c>
      <c r="L934" s="4" t="s">
        <v>2276</v>
      </c>
      <c r="M934" s="4" t="s">
        <v>2276</v>
      </c>
      <c r="N934" s="4" t="s">
        <v>2276</v>
      </c>
      <c r="O934" s="4" t="s">
        <v>2276</v>
      </c>
      <c r="P934" s="78">
        <v>37.520000000000003</v>
      </c>
      <c r="Q934" s="4" t="s">
        <v>2276</v>
      </c>
      <c r="R934" s="78">
        <v>53.6</v>
      </c>
      <c r="S934" s="4" t="s">
        <v>2276</v>
      </c>
      <c r="T934" s="4"/>
    </row>
    <row r="935" spans="1:20" s="60" customFormat="1" ht="36" customHeight="1">
      <c r="A935" s="48" t="s">
        <v>6180</v>
      </c>
      <c r="B935" s="4" t="s">
        <v>70</v>
      </c>
      <c r="C935" s="4" t="s">
        <v>2646</v>
      </c>
      <c r="D935" s="4" t="s">
        <v>2653</v>
      </c>
      <c r="E935" s="4" t="s">
        <v>3855</v>
      </c>
      <c r="F935" s="4" t="s">
        <v>137</v>
      </c>
      <c r="G935" s="44" t="s">
        <v>5801</v>
      </c>
      <c r="H935" s="4" t="s">
        <v>2276</v>
      </c>
      <c r="I935" s="4" t="s">
        <v>2276</v>
      </c>
      <c r="J935" s="4" t="s">
        <v>2276</v>
      </c>
      <c r="K935" s="4" t="s">
        <v>2276</v>
      </c>
      <c r="L935" s="4" t="s">
        <v>2276</v>
      </c>
      <c r="M935" s="4" t="s">
        <v>2276</v>
      </c>
      <c r="N935" s="4" t="s">
        <v>2276</v>
      </c>
      <c r="O935" s="4" t="s">
        <v>2276</v>
      </c>
      <c r="P935" s="4" t="s">
        <v>2276</v>
      </c>
      <c r="Q935" s="4" t="s">
        <v>2276</v>
      </c>
      <c r="R935" s="4" t="s">
        <v>2276</v>
      </c>
      <c r="S935" s="4" t="s">
        <v>2276</v>
      </c>
      <c r="T935" s="4"/>
    </row>
    <row r="936" spans="1:20" s="60" customFormat="1" ht="36" customHeight="1">
      <c r="A936" s="48" t="s">
        <v>6181</v>
      </c>
      <c r="B936" s="4" t="s">
        <v>70</v>
      </c>
      <c r="C936" s="4" t="s">
        <v>2646</v>
      </c>
      <c r="D936" s="4" t="s">
        <v>2653</v>
      </c>
      <c r="E936" s="4" t="s">
        <v>2652</v>
      </c>
      <c r="F936" s="4" t="s">
        <v>84</v>
      </c>
      <c r="G936" s="4" t="s">
        <v>2276</v>
      </c>
      <c r="H936" s="4" t="s">
        <v>2276</v>
      </c>
      <c r="I936" s="4" t="s">
        <v>2276</v>
      </c>
      <c r="J936" s="4" t="s">
        <v>2276</v>
      </c>
      <c r="K936" s="4" t="s">
        <v>2276</v>
      </c>
      <c r="L936" s="4" t="s">
        <v>2276</v>
      </c>
      <c r="M936" s="4" t="s">
        <v>2276</v>
      </c>
      <c r="N936" s="4" t="s">
        <v>2276</v>
      </c>
      <c r="O936" s="4" t="s">
        <v>2276</v>
      </c>
      <c r="P936" s="4" t="s">
        <v>2276</v>
      </c>
      <c r="Q936" s="4" t="s">
        <v>2276</v>
      </c>
      <c r="R936" s="4" t="s">
        <v>2276</v>
      </c>
      <c r="S936" s="4" t="s">
        <v>2276</v>
      </c>
      <c r="T936" s="4"/>
    </row>
    <row r="937" spans="1:20" s="60" customFormat="1" ht="36" customHeight="1">
      <c r="A937" s="48" t="s">
        <v>6182</v>
      </c>
      <c r="B937" s="4" t="s">
        <v>70</v>
      </c>
      <c r="C937" s="4" t="s">
        <v>2646</v>
      </c>
      <c r="D937" s="4" t="s">
        <v>2653</v>
      </c>
      <c r="E937" s="4" t="s">
        <v>3855</v>
      </c>
      <c r="F937" s="4" t="s">
        <v>2276</v>
      </c>
      <c r="G937" s="4" t="s">
        <v>2276</v>
      </c>
      <c r="H937" s="4" t="s">
        <v>2276</v>
      </c>
      <c r="I937" s="4" t="s">
        <v>2276</v>
      </c>
      <c r="J937" s="4" t="s">
        <v>2276</v>
      </c>
      <c r="K937" s="4" t="s">
        <v>2276</v>
      </c>
      <c r="L937" s="4" t="s">
        <v>2276</v>
      </c>
      <c r="M937" s="4" t="s">
        <v>2276</v>
      </c>
      <c r="N937" s="4" t="s">
        <v>2276</v>
      </c>
      <c r="O937" s="4" t="s">
        <v>2276</v>
      </c>
      <c r="P937" s="4" t="s">
        <v>2276</v>
      </c>
      <c r="Q937" s="4" t="s">
        <v>2276</v>
      </c>
      <c r="R937" s="4" t="s">
        <v>2276</v>
      </c>
      <c r="S937" s="4" t="s">
        <v>2276</v>
      </c>
      <c r="T937" s="4"/>
    </row>
    <row r="938" spans="1:20" s="60" customFormat="1" ht="36" customHeight="1">
      <c r="A938" s="48" t="s">
        <v>6183</v>
      </c>
      <c r="B938" s="4" t="s">
        <v>70</v>
      </c>
      <c r="C938" s="4" t="s">
        <v>2646</v>
      </c>
      <c r="D938" s="4" t="s">
        <v>2653</v>
      </c>
      <c r="E938" s="4" t="s">
        <v>3855</v>
      </c>
      <c r="F938" s="4" t="s">
        <v>6219</v>
      </c>
      <c r="G938" s="4" t="s">
        <v>2276</v>
      </c>
      <c r="H938" s="4" t="s">
        <v>2276</v>
      </c>
      <c r="I938" s="4" t="s">
        <v>2276</v>
      </c>
      <c r="J938" s="4" t="s">
        <v>2276</v>
      </c>
      <c r="K938" s="4" t="s">
        <v>2276</v>
      </c>
      <c r="L938" s="4" t="s">
        <v>2276</v>
      </c>
      <c r="M938" s="4" t="s">
        <v>2276</v>
      </c>
      <c r="N938" s="4" t="s">
        <v>2276</v>
      </c>
      <c r="O938" s="4" t="s">
        <v>2276</v>
      </c>
      <c r="P938" s="78">
        <v>32</v>
      </c>
      <c r="Q938" s="4" t="s">
        <v>2276</v>
      </c>
      <c r="R938" s="78">
        <v>53</v>
      </c>
      <c r="S938" s="4" t="s">
        <v>2276</v>
      </c>
      <c r="T938" s="78" t="s">
        <v>6220</v>
      </c>
    </row>
    <row r="939" spans="1:20" s="60" customFormat="1" ht="36" customHeight="1">
      <c r="A939" s="48" t="s">
        <v>6184</v>
      </c>
      <c r="B939" s="4" t="s">
        <v>70</v>
      </c>
      <c r="C939" s="4" t="s">
        <v>2646</v>
      </c>
      <c r="D939" s="4" t="s">
        <v>2653</v>
      </c>
      <c r="E939" s="4" t="s">
        <v>3855</v>
      </c>
      <c r="F939" s="4" t="s">
        <v>6219</v>
      </c>
      <c r="G939" s="4" t="s">
        <v>2276</v>
      </c>
      <c r="H939" s="4" t="s">
        <v>2276</v>
      </c>
      <c r="I939" s="4" t="s">
        <v>2276</v>
      </c>
      <c r="J939" s="4" t="s">
        <v>2276</v>
      </c>
      <c r="K939" s="4" t="s">
        <v>2276</v>
      </c>
      <c r="L939" s="4" t="s">
        <v>2276</v>
      </c>
      <c r="M939" s="4" t="s">
        <v>2276</v>
      </c>
      <c r="N939" s="4" t="s">
        <v>2276</v>
      </c>
      <c r="O939" s="4" t="s">
        <v>2276</v>
      </c>
      <c r="P939" s="78">
        <v>31</v>
      </c>
      <c r="Q939" s="4" t="s">
        <v>2276</v>
      </c>
      <c r="R939" s="78">
        <v>46</v>
      </c>
      <c r="S939" s="4" t="s">
        <v>2276</v>
      </c>
      <c r="T939" s="78" t="s">
        <v>6220</v>
      </c>
    </row>
    <row r="940" spans="1:20" s="60" customFormat="1" ht="36" customHeight="1">
      <c r="A940" s="48" t="s">
        <v>6185</v>
      </c>
      <c r="B940" s="4" t="s">
        <v>70</v>
      </c>
      <c r="C940" s="4" t="s">
        <v>2646</v>
      </c>
      <c r="D940" s="4" t="s">
        <v>2653</v>
      </c>
      <c r="E940" s="4" t="s">
        <v>3855</v>
      </c>
      <c r="F940" s="4" t="s">
        <v>6219</v>
      </c>
      <c r="G940" s="4" t="s">
        <v>2276</v>
      </c>
      <c r="H940" s="4" t="s">
        <v>2276</v>
      </c>
      <c r="I940" s="4" t="s">
        <v>2276</v>
      </c>
      <c r="J940" s="4" t="s">
        <v>2276</v>
      </c>
      <c r="K940" s="4" t="s">
        <v>2276</v>
      </c>
      <c r="L940" s="4" t="s">
        <v>2276</v>
      </c>
      <c r="M940" s="4" t="s">
        <v>2276</v>
      </c>
      <c r="N940" s="4" t="s">
        <v>2276</v>
      </c>
      <c r="O940" s="4" t="s">
        <v>2276</v>
      </c>
      <c r="P940" s="78">
        <v>18</v>
      </c>
      <c r="Q940" s="4" t="s">
        <v>2276</v>
      </c>
      <c r="R940" s="78">
        <v>45</v>
      </c>
      <c r="S940" s="4" t="s">
        <v>2276</v>
      </c>
      <c r="T940" s="78" t="s">
        <v>6220</v>
      </c>
    </row>
    <row r="941" spans="1:20" s="60" customFormat="1" ht="36" customHeight="1">
      <c r="A941" s="48" t="s">
        <v>6186</v>
      </c>
      <c r="B941" s="4" t="s">
        <v>70</v>
      </c>
      <c r="C941" s="4" t="s">
        <v>2646</v>
      </c>
      <c r="D941" s="4" t="s">
        <v>2653</v>
      </c>
      <c r="E941" s="4" t="s">
        <v>3855</v>
      </c>
      <c r="F941" s="4" t="s">
        <v>6219</v>
      </c>
      <c r="G941" s="4" t="s">
        <v>2276</v>
      </c>
      <c r="H941" s="4" t="s">
        <v>2276</v>
      </c>
      <c r="I941" s="4" t="s">
        <v>2276</v>
      </c>
      <c r="J941" s="4" t="s">
        <v>2276</v>
      </c>
      <c r="K941" s="4" t="s">
        <v>2276</v>
      </c>
      <c r="L941" s="4" t="s">
        <v>2276</v>
      </c>
      <c r="M941" s="4" t="s">
        <v>2276</v>
      </c>
      <c r="N941" s="4" t="s">
        <v>2276</v>
      </c>
      <c r="O941" s="4" t="s">
        <v>2276</v>
      </c>
      <c r="P941" s="78">
        <v>13</v>
      </c>
      <c r="Q941" s="4" t="s">
        <v>2276</v>
      </c>
      <c r="R941" s="78">
        <v>27</v>
      </c>
      <c r="S941" s="4" t="s">
        <v>2276</v>
      </c>
      <c r="T941" s="78" t="s">
        <v>6220</v>
      </c>
    </row>
    <row r="942" spans="1:20" s="60" customFormat="1" ht="36" customHeight="1">
      <c r="A942" s="48" t="s">
        <v>6187</v>
      </c>
      <c r="B942" s="4" t="s">
        <v>70</v>
      </c>
      <c r="C942" s="4" t="s">
        <v>2646</v>
      </c>
      <c r="D942" s="4" t="s">
        <v>2653</v>
      </c>
      <c r="E942" s="4" t="s">
        <v>3855</v>
      </c>
      <c r="F942" s="4" t="s">
        <v>6219</v>
      </c>
      <c r="G942" s="4" t="s">
        <v>2276</v>
      </c>
      <c r="H942" s="4" t="s">
        <v>2276</v>
      </c>
      <c r="I942" s="4" t="s">
        <v>2276</v>
      </c>
      <c r="J942" s="4" t="s">
        <v>2276</v>
      </c>
      <c r="K942" s="4" t="s">
        <v>2276</v>
      </c>
      <c r="L942" s="4" t="s">
        <v>2276</v>
      </c>
      <c r="M942" s="4" t="s">
        <v>2276</v>
      </c>
      <c r="N942" s="4" t="s">
        <v>2276</v>
      </c>
      <c r="O942" s="4" t="s">
        <v>2276</v>
      </c>
      <c r="P942" s="78">
        <v>56</v>
      </c>
      <c r="Q942" s="4" t="s">
        <v>2276</v>
      </c>
      <c r="R942" s="78">
        <v>10</v>
      </c>
      <c r="S942" s="4" t="s">
        <v>2276</v>
      </c>
      <c r="T942" s="78" t="s">
        <v>6220</v>
      </c>
    </row>
    <row r="943" spans="1:20" s="60" customFormat="1" ht="36" customHeight="1">
      <c r="A943" s="48" t="s">
        <v>6188</v>
      </c>
      <c r="B943" s="4" t="s">
        <v>70</v>
      </c>
      <c r="C943" s="4" t="s">
        <v>2646</v>
      </c>
      <c r="D943" s="4" t="s">
        <v>2653</v>
      </c>
      <c r="E943" s="4" t="s">
        <v>3855</v>
      </c>
      <c r="F943" s="4" t="s">
        <v>6219</v>
      </c>
      <c r="G943" s="4" t="s">
        <v>2276</v>
      </c>
      <c r="H943" s="4" t="s">
        <v>2276</v>
      </c>
      <c r="I943" s="4" t="s">
        <v>2276</v>
      </c>
      <c r="J943" s="4" t="s">
        <v>2276</v>
      </c>
      <c r="K943" s="4" t="s">
        <v>2276</v>
      </c>
      <c r="L943" s="4" t="s">
        <v>2276</v>
      </c>
      <c r="M943" s="4" t="s">
        <v>2276</v>
      </c>
      <c r="N943" s="4" t="s">
        <v>2276</v>
      </c>
      <c r="O943" s="4" t="s">
        <v>2276</v>
      </c>
      <c r="P943" s="78">
        <v>37</v>
      </c>
      <c r="Q943" s="4" t="s">
        <v>2276</v>
      </c>
      <c r="R943" s="78">
        <v>31</v>
      </c>
      <c r="S943" s="4" t="s">
        <v>2276</v>
      </c>
      <c r="T943" s="78" t="s">
        <v>6220</v>
      </c>
    </row>
    <row r="944" spans="1:20" s="60" customFormat="1" ht="36" customHeight="1">
      <c r="A944" s="48" t="s">
        <v>6189</v>
      </c>
      <c r="B944" s="4" t="s">
        <v>70</v>
      </c>
      <c r="C944" s="4" t="s">
        <v>2646</v>
      </c>
      <c r="D944" s="4" t="s">
        <v>137</v>
      </c>
      <c r="E944" s="4" t="s">
        <v>2276</v>
      </c>
      <c r="F944" s="4" t="s">
        <v>2276</v>
      </c>
      <c r="G944" s="4" t="s">
        <v>2276</v>
      </c>
      <c r="H944" s="4" t="s">
        <v>2276</v>
      </c>
      <c r="I944" s="4" t="s">
        <v>2276</v>
      </c>
      <c r="J944" s="4" t="s">
        <v>2276</v>
      </c>
      <c r="K944" s="4" t="s">
        <v>2276</v>
      </c>
      <c r="L944" s="4" t="s">
        <v>2276</v>
      </c>
      <c r="M944" s="4" t="s">
        <v>2276</v>
      </c>
      <c r="N944" s="4" t="s">
        <v>2276</v>
      </c>
      <c r="O944" s="4" t="s">
        <v>2276</v>
      </c>
      <c r="P944" s="4" t="s">
        <v>2276</v>
      </c>
      <c r="Q944" s="4" t="s">
        <v>2276</v>
      </c>
      <c r="R944" s="78">
        <v>100</v>
      </c>
      <c r="S944" s="4" t="s">
        <v>2276</v>
      </c>
      <c r="T944" s="4"/>
    </row>
    <row r="945" spans="1:20" s="60" customFormat="1" ht="36" customHeight="1">
      <c r="A945" s="48" t="s">
        <v>6190</v>
      </c>
      <c r="B945" s="4" t="s">
        <v>70</v>
      </c>
      <c r="C945" s="4" t="s">
        <v>2645</v>
      </c>
      <c r="D945" s="4" t="s">
        <v>2649</v>
      </c>
      <c r="E945" s="4" t="s">
        <v>137</v>
      </c>
      <c r="F945" s="4" t="s">
        <v>3855</v>
      </c>
      <c r="G945" s="4" t="s">
        <v>2276</v>
      </c>
      <c r="H945" s="4" t="s">
        <v>2276</v>
      </c>
      <c r="I945" s="4" t="s">
        <v>2276</v>
      </c>
      <c r="J945" s="4" t="s">
        <v>2276</v>
      </c>
      <c r="K945" s="4" t="s">
        <v>534</v>
      </c>
      <c r="L945" s="4" t="s">
        <v>2276</v>
      </c>
      <c r="M945" s="4" t="s">
        <v>2276</v>
      </c>
      <c r="N945" s="78">
        <v>69</v>
      </c>
      <c r="O945" s="4" t="s">
        <v>2276</v>
      </c>
      <c r="P945" s="4" t="s">
        <v>2276</v>
      </c>
      <c r="Q945" s="4" t="s">
        <v>2276</v>
      </c>
      <c r="R945" s="78">
        <v>43.34</v>
      </c>
      <c r="S945" s="4" t="s">
        <v>2276</v>
      </c>
      <c r="T945" s="4"/>
    </row>
    <row r="946" spans="1:20" s="60" customFormat="1" ht="36" customHeight="1">
      <c r="A946" s="48" t="s">
        <v>6191</v>
      </c>
      <c r="B946" s="4" t="s">
        <v>70</v>
      </c>
      <c r="C946" s="4" t="s">
        <v>2645</v>
      </c>
      <c r="D946" s="4" t="s">
        <v>2649</v>
      </c>
      <c r="E946" s="4" t="s">
        <v>3855</v>
      </c>
      <c r="F946" s="4" t="s">
        <v>2647</v>
      </c>
      <c r="G946" s="4" t="s">
        <v>2276</v>
      </c>
      <c r="H946" s="4" t="s">
        <v>2276</v>
      </c>
      <c r="I946" s="4" t="s">
        <v>2276</v>
      </c>
      <c r="J946" s="4" t="s">
        <v>2276</v>
      </c>
      <c r="K946" s="4" t="s">
        <v>534</v>
      </c>
      <c r="L946" s="4" t="s">
        <v>2276</v>
      </c>
      <c r="M946" s="4" t="s">
        <v>2276</v>
      </c>
      <c r="N946" s="4" t="s">
        <v>2276</v>
      </c>
      <c r="O946" s="4" t="s">
        <v>2276</v>
      </c>
      <c r="P946" s="4" t="s">
        <v>2276</v>
      </c>
      <c r="Q946" s="4" t="s">
        <v>2276</v>
      </c>
      <c r="R946" s="4" t="s">
        <v>2276</v>
      </c>
      <c r="S946" s="4" t="s">
        <v>2276</v>
      </c>
      <c r="T946" s="4"/>
    </row>
    <row r="947" spans="1:20" s="60" customFormat="1" ht="36" customHeight="1">
      <c r="A947" s="48" t="s">
        <v>6192</v>
      </c>
      <c r="B947" s="4" t="s">
        <v>70</v>
      </c>
      <c r="C947" s="4" t="s">
        <v>2645</v>
      </c>
      <c r="D947" s="4" t="s">
        <v>2649</v>
      </c>
      <c r="E947" s="4" t="s">
        <v>3855</v>
      </c>
      <c r="F947" s="4" t="s">
        <v>2653</v>
      </c>
      <c r="G947" s="4" t="s">
        <v>2276</v>
      </c>
      <c r="H947" s="4" t="s">
        <v>2276</v>
      </c>
      <c r="I947" s="4" t="s">
        <v>2276</v>
      </c>
      <c r="J947" s="4" t="s">
        <v>2276</v>
      </c>
      <c r="K947" s="4" t="s">
        <v>2276</v>
      </c>
      <c r="L947" s="4" t="s">
        <v>2276</v>
      </c>
      <c r="M947" s="4" t="s">
        <v>2276</v>
      </c>
      <c r="N947" s="4" t="s">
        <v>2276</v>
      </c>
      <c r="O947" s="4" t="s">
        <v>2276</v>
      </c>
      <c r="P947" s="4" t="s">
        <v>2276</v>
      </c>
      <c r="Q947" s="4" t="s">
        <v>2276</v>
      </c>
      <c r="R947" s="4" t="s">
        <v>2276</v>
      </c>
      <c r="S947" s="4" t="s">
        <v>2276</v>
      </c>
      <c r="T947" s="4"/>
    </row>
    <row r="948" spans="1:20" s="60" customFormat="1" ht="36" customHeight="1">
      <c r="A948" s="48" t="s">
        <v>6193</v>
      </c>
      <c r="B948" s="4" t="s">
        <v>70</v>
      </c>
      <c r="C948" s="4" t="s">
        <v>2645</v>
      </c>
      <c r="D948" s="4" t="s">
        <v>2649</v>
      </c>
      <c r="E948" s="4" t="s">
        <v>3855</v>
      </c>
      <c r="F948" s="4" t="s">
        <v>2653</v>
      </c>
      <c r="G948" s="4" t="s">
        <v>2276</v>
      </c>
      <c r="H948" s="4" t="s">
        <v>2276</v>
      </c>
      <c r="I948" s="4" t="s">
        <v>2276</v>
      </c>
      <c r="J948" s="4" t="s">
        <v>2276</v>
      </c>
      <c r="K948" s="4" t="s">
        <v>2276</v>
      </c>
      <c r="L948" s="4" t="s">
        <v>2276</v>
      </c>
      <c r="M948" s="4" t="s">
        <v>2276</v>
      </c>
      <c r="N948" s="4" t="s">
        <v>2276</v>
      </c>
      <c r="O948" s="4" t="s">
        <v>2276</v>
      </c>
      <c r="P948" s="4" t="s">
        <v>2276</v>
      </c>
      <c r="Q948" s="4" t="s">
        <v>2276</v>
      </c>
      <c r="R948" s="4" t="s">
        <v>2276</v>
      </c>
      <c r="S948" s="4" t="s">
        <v>2276</v>
      </c>
      <c r="T948" s="4"/>
    </row>
    <row r="949" spans="1:20" s="60" customFormat="1" ht="36" customHeight="1">
      <c r="A949" s="48" t="s">
        <v>6194</v>
      </c>
      <c r="B949" s="4" t="s">
        <v>70</v>
      </c>
      <c r="C949" s="4" t="s">
        <v>2645</v>
      </c>
      <c r="D949" s="4" t="s">
        <v>2649</v>
      </c>
      <c r="E949" s="4" t="s">
        <v>3855</v>
      </c>
      <c r="F949" s="4" t="s">
        <v>2653</v>
      </c>
      <c r="G949" s="4" t="s">
        <v>2276</v>
      </c>
      <c r="H949" s="4" t="s">
        <v>2276</v>
      </c>
      <c r="I949" s="4" t="s">
        <v>2276</v>
      </c>
      <c r="J949" s="4" t="s">
        <v>2276</v>
      </c>
      <c r="K949" s="4" t="s">
        <v>2276</v>
      </c>
      <c r="L949" s="4" t="s">
        <v>2276</v>
      </c>
      <c r="M949" s="4" t="s">
        <v>2276</v>
      </c>
      <c r="N949" s="4" t="s">
        <v>2276</v>
      </c>
      <c r="O949" s="4" t="s">
        <v>2276</v>
      </c>
      <c r="P949" s="4" t="s">
        <v>2276</v>
      </c>
      <c r="Q949" s="4" t="s">
        <v>2276</v>
      </c>
      <c r="R949" s="4" t="s">
        <v>2276</v>
      </c>
      <c r="S949" s="4" t="s">
        <v>2276</v>
      </c>
      <c r="T949" s="4"/>
    </row>
    <row r="950" spans="1:20" s="60" customFormat="1" ht="36" customHeight="1">
      <c r="A950" s="48" t="s">
        <v>6195</v>
      </c>
      <c r="B950" s="4" t="s">
        <v>70</v>
      </c>
      <c r="C950" s="4" t="s">
        <v>2276</v>
      </c>
      <c r="D950" s="4" t="s">
        <v>1105</v>
      </c>
      <c r="E950" s="4" t="s">
        <v>2276</v>
      </c>
      <c r="F950" s="4" t="s">
        <v>2276</v>
      </c>
      <c r="G950" s="4" t="s">
        <v>2276</v>
      </c>
      <c r="H950" s="4" t="s">
        <v>2276</v>
      </c>
      <c r="I950" s="4" t="s">
        <v>2276</v>
      </c>
      <c r="J950" s="4" t="s">
        <v>2276</v>
      </c>
      <c r="K950" s="4" t="s">
        <v>2276</v>
      </c>
      <c r="L950" s="4" t="s">
        <v>2276</v>
      </c>
      <c r="M950" s="4" t="s">
        <v>2276</v>
      </c>
      <c r="N950" s="4" t="s">
        <v>2276</v>
      </c>
      <c r="O950" s="4" t="s">
        <v>2276</v>
      </c>
      <c r="P950" s="4" t="s">
        <v>2276</v>
      </c>
      <c r="Q950" s="4" t="s">
        <v>2276</v>
      </c>
      <c r="R950" s="4" t="s">
        <v>2276</v>
      </c>
      <c r="S950" s="4" t="s">
        <v>2276</v>
      </c>
      <c r="T950" s="4"/>
    </row>
    <row r="951" spans="1:20" s="60" customFormat="1" ht="36" customHeight="1">
      <c r="A951" s="48" t="s">
        <v>6196</v>
      </c>
      <c r="B951" s="4" t="s">
        <v>70</v>
      </c>
      <c r="C951" s="4" t="s">
        <v>2276</v>
      </c>
      <c r="D951" s="4" t="s">
        <v>1105</v>
      </c>
      <c r="E951" s="4" t="s">
        <v>2276</v>
      </c>
      <c r="F951" s="4" t="s">
        <v>2276</v>
      </c>
      <c r="G951" s="4" t="s">
        <v>2276</v>
      </c>
      <c r="H951" s="4" t="s">
        <v>2276</v>
      </c>
      <c r="I951" s="4" t="s">
        <v>2276</v>
      </c>
      <c r="J951" s="4" t="s">
        <v>2276</v>
      </c>
      <c r="K951" s="4" t="s">
        <v>2276</v>
      </c>
      <c r="L951" s="4" t="s">
        <v>2276</v>
      </c>
      <c r="M951" s="4" t="s">
        <v>2276</v>
      </c>
      <c r="N951" s="4" t="s">
        <v>2276</v>
      </c>
      <c r="O951" s="4" t="s">
        <v>2276</v>
      </c>
      <c r="P951" s="4" t="s">
        <v>2276</v>
      </c>
      <c r="Q951" s="4" t="s">
        <v>2276</v>
      </c>
      <c r="R951" s="4" t="s">
        <v>2276</v>
      </c>
      <c r="S951" s="4" t="s">
        <v>2276</v>
      </c>
      <c r="T951" s="4"/>
    </row>
    <row r="952" spans="1:20" s="60" customFormat="1" ht="36" customHeight="1">
      <c r="A952" s="48" t="s">
        <v>6197</v>
      </c>
      <c r="B952" s="4" t="s">
        <v>70</v>
      </c>
      <c r="C952" s="4" t="s">
        <v>2276</v>
      </c>
      <c r="D952" s="4" t="s">
        <v>1105</v>
      </c>
      <c r="E952" s="4" t="s">
        <v>2276</v>
      </c>
      <c r="F952" s="4" t="s">
        <v>2276</v>
      </c>
      <c r="G952" s="4" t="s">
        <v>2276</v>
      </c>
      <c r="H952" s="4" t="s">
        <v>2276</v>
      </c>
      <c r="I952" s="4" t="s">
        <v>2276</v>
      </c>
      <c r="J952" s="4" t="s">
        <v>2276</v>
      </c>
      <c r="K952" s="4" t="s">
        <v>2276</v>
      </c>
      <c r="L952" s="4" t="s">
        <v>2276</v>
      </c>
      <c r="M952" s="4" t="s">
        <v>2276</v>
      </c>
      <c r="N952" s="4" t="s">
        <v>2276</v>
      </c>
      <c r="O952" s="4" t="s">
        <v>2276</v>
      </c>
      <c r="P952" s="4" t="s">
        <v>2276</v>
      </c>
      <c r="Q952" s="4" t="s">
        <v>2276</v>
      </c>
      <c r="R952" s="4" t="s">
        <v>2276</v>
      </c>
      <c r="S952" s="4" t="s">
        <v>2276</v>
      </c>
      <c r="T952" s="4"/>
    </row>
    <row r="953" spans="1:20" s="60" customFormat="1" ht="36" customHeight="1">
      <c r="A953" s="48" t="s">
        <v>6198</v>
      </c>
      <c r="B953" s="4" t="s">
        <v>70</v>
      </c>
      <c r="C953" s="4" t="s">
        <v>2645</v>
      </c>
      <c r="D953" s="4" t="s">
        <v>1105</v>
      </c>
      <c r="E953" s="4" t="s">
        <v>2276</v>
      </c>
      <c r="F953" s="4" t="s">
        <v>2276</v>
      </c>
      <c r="G953" s="4" t="s">
        <v>2276</v>
      </c>
      <c r="H953" s="4" t="s">
        <v>2276</v>
      </c>
      <c r="I953" s="4" t="s">
        <v>2276</v>
      </c>
      <c r="J953" s="4" t="s">
        <v>2276</v>
      </c>
      <c r="K953" s="4" t="s">
        <v>2276</v>
      </c>
      <c r="L953" s="4" t="s">
        <v>2276</v>
      </c>
      <c r="M953" s="4" t="s">
        <v>2276</v>
      </c>
      <c r="N953" s="4" t="s">
        <v>2276</v>
      </c>
      <c r="O953" s="4" t="s">
        <v>2276</v>
      </c>
      <c r="P953" s="4" t="s">
        <v>2276</v>
      </c>
      <c r="Q953" s="4" t="s">
        <v>2276</v>
      </c>
      <c r="R953" s="4" t="s">
        <v>2276</v>
      </c>
      <c r="S953" s="4" t="s">
        <v>2276</v>
      </c>
      <c r="T953" s="4"/>
    </row>
    <row r="954" spans="1:20" s="60" customFormat="1" ht="36" customHeight="1">
      <c r="A954" s="48" t="s">
        <v>6199</v>
      </c>
      <c r="B954" s="4" t="s">
        <v>70</v>
      </c>
      <c r="C954" s="4" t="s">
        <v>2645</v>
      </c>
      <c r="D954" s="4" t="s">
        <v>137</v>
      </c>
      <c r="E954" s="4" t="s">
        <v>3855</v>
      </c>
      <c r="F954" s="4" t="s">
        <v>2276</v>
      </c>
      <c r="G954" s="4" t="s">
        <v>2276</v>
      </c>
      <c r="H954" s="4" t="s">
        <v>2276</v>
      </c>
      <c r="I954" s="4" t="s">
        <v>2276</v>
      </c>
      <c r="J954" s="4" t="s">
        <v>2276</v>
      </c>
      <c r="K954" s="4" t="s">
        <v>2276</v>
      </c>
      <c r="L954" s="4" t="s">
        <v>2276</v>
      </c>
      <c r="M954" s="4" t="s">
        <v>2276</v>
      </c>
      <c r="N954" s="4" t="s">
        <v>2276</v>
      </c>
      <c r="O954" s="4" t="s">
        <v>2276</v>
      </c>
      <c r="P954" s="4" t="s">
        <v>2276</v>
      </c>
      <c r="Q954" s="4" t="s">
        <v>2276</v>
      </c>
      <c r="R954" s="4" t="s">
        <v>2276</v>
      </c>
      <c r="S954" s="4" t="s">
        <v>2276</v>
      </c>
      <c r="T954" s="4"/>
    </row>
    <row r="955" spans="1:20" s="60" customFormat="1" ht="36" customHeight="1">
      <c r="A955" s="48" t="s">
        <v>6200</v>
      </c>
      <c r="B955" s="4" t="s">
        <v>70</v>
      </c>
      <c r="C955" s="4" t="s">
        <v>2645</v>
      </c>
      <c r="D955" s="4" t="s">
        <v>137</v>
      </c>
      <c r="E955" s="4" t="s">
        <v>3855</v>
      </c>
      <c r="F955" s="4" t="s">
        <v>2276</v>
      </c>
      <c r="G955" s="4" t="s">
        <v>2276</v>
      </c>
      <c r="H955" s="4" t="s">
        <v>2276</v>
      </c>
      <c r="I955" s="4" t="s">
        <v>2276</v>
      </c>
      <c r="J955" s="4" t="s">
        <v>2276</v>
      </c>
      <c r="K955" s="4" t="s">
        <v>2276</v>
      </c>
      <c r="L955" s="4" t="s">
        <v>2276</v>
      </c>
      <c r="M955" s="4" t="s">
        <v>2276</v>
      </c>
      <c r="N955" s="4" t="s">
        <v>2276</v>
      </c>
      <c r="O955" s="4" t="s">
        <v>2276</v>
      </c>
      <c r="P955" s="4" t="s">
        <v>2276</v>
      </c>
      <c r="Q955" s="4" t="s">
        <v>2276</v>
      </c>
      <c r="R955" s="4" t="s">
        <v>2276</v>
      </c>
      <c r="S955" s="4" t="s">
        <v>2276</v>
      </c>
      <c r="T955" s="4"/>
    </row>
    <row r="956" spans="1:20" s="60" customFormat="1" ht="36" customHeight="1">
      <c r="A956" s="48" t="s">
        <v>6201</v>
      </c>
      <c r="B956" s="4" t="s">
        <v>70</v>
      </c>
      <c r="C956" s="4" t="s">
        <v>2645</v>
      </c>
      <c r="D956" s="4" t="s">
        <v>137</v>
      </c>
      <c r="E956" s="4" t="s">
        <v>3855</v>
      </c>
      <c r="F956" s="4" t="s">
        <v>2276</v>
      </c>
      <c r="G956" s="4" t="s">
        <v>2276</v>
      </c>
      <c r="H956" s="4" t="s">
        <v>2276</v>
      </c>
      <c r="I956" s="4" t="s">
        <v>2276</v>
      </c>
      <c r="J956" s="4" t="s">
        <v>2276</v>
      </c>
      <c r="K956" s="4" t="s">
        <v>2276</v>
      </c>
      <c r="L956" s="4" t="s">
        <v>2276</v>
      </c>
      <c r="M956" s="4" t="s">
        <v>2276</v>
      </c>
      <c r="N956" s="4" t="s">
        <v>2276</v>
      </c>
      <c r="O956" s="4" t="s">
        <v>2276</v>
      </c>
      <c r="P956" s="4" t="s">
        <v>2276</v>
      </c>
      <c r="Q956" s="4" t="s">
        <v>2276</v>
      </c>
      <c r="R956" s="4" t="s">
        <v>2276</v>
      </c>
      <c r="S956" s="4" t="s">
        <v>2276</v>
      </c>
      <c r="T956" s="4"/>
    </row>
    <row r="957" spans="1:20" s="60" customFormat="1" ht="36" customHeight="1">
      <c r="A957" s="48" t="s">
        <v>6202</v>
      </c>
      <c r="B957" s="4" t="s">
        <v>70</v>
      </c>
      <c r="C957" s="4" t="s">
        <v>2645</v>
      </c>
      <c r="D957" s="4" t="s">
        <v>137</v>
      </c>
      <c r="E957" s="4" t="s">
        <v>3855</v>
      </c>
      <c r="F957" s="4" t="s">
        <v>2276</v>
      </c>
      <c r="G957" s="4" t="s">
        <v>2276</v>
      </c>
      <c r="H957" s="4" t="s">
        <v>2276</v>
      </c>
      <c r="I957" s="4" t="s">
        <v>2276</v>
      </c>
      <c r="J957" s="4" t="s">
        <v>2276</v>
      </c>
      <c r="K957" s="4" t="s">
        <v>2276</v>
      </c>
      <c r="L957" s="4" t="s">
        <v>2276</v>
      </c>
      <c r="M957" s="4" t="s">
        <v>2276</v>
      </c>
      <c r="N957" s="4" t="s">
        <v>2276</v>
      </c>
      <c r="O957" s="4" t="s">
        <v>2276</v>
      </c>
      <c r="P957" s="4" t="s">
        <v>2276</v>
      </c>
      <c r="Q957" s="4" t="s">
        <v>2276</v>
      </c>
      <c r="R957" s="4" t="s">
        <v>2276</v>
      </c>
      <c r="S957" s="4" t="s">
        <v>2276</v>
      </c>
      <c r="T957" s="4"/>
    </row>
    <row r="958" spans="1:20" s="60" customFormat="1" ht="36" customHeight="1">
      <c r="A958" s="48" t="s">
        <v>6203</v>
      </c>
      <c r="B958" s="4" t="s">
        <v>70</v>
      </c>
      <c r="C958" s="4" t="s">
        <v>2645</v>
      </c>
      <c r="D958" s="4" t="s">
        <v>137</v>
      </c>
      <c r="E958" s="4" t="s">
        <v>3855</v>
      </c>
      <c r="F958" s="4" t="s">
        <v>2276</v>
      </c>
      <c r="G958" s="4" t="s">
        <v>2276</v>
      </c>
      <c r="H958" s="4" t="s">
        <v>2276</v>
      </c>
      <c r="I958" s="4" t="s">
        <v>2276</v>
      </c>
      <c r="J958" s="4" t="s">
        <v>2276</v>
      </c>
      <c r="K958" s="4" t="s">
        <v>2276</v>
      </c>
      <c r="L958" s="4" t="s">
        <v>2276</v>
      </c>
      <c r="M958" s="4" t="s">
        <v>2276</v>
      </c>
      <c r="N958" s="4" t="s">
        <v>2276</v>
      </c>
      <c r="O958" s="4" t="s">
        <v>2276</v>
      </c>
      <c r="P958" s="4" t="s">
        <v>2276</v>
      </c>
      <c r="Q958" s="4" t="s">
        <v>2276</v>
      </c>
      <c r="R958" s="4" t="s">
        <v>2276</v>
      </c>
      <c r="S958" s="4" t="s">
        <v>2276</v>
      </c>
      <c r="T958" s="4"/>
    </row>
    <row r="959" spans="1:20" s="60" customFormat="1" ht="36" customHeight="1">
      <c r="A959" s="48" t="s">
        <v>6204</v>
      </c>
      <c r="B959" s="4" t="s">
        <v>70</v>
      </c>
      <c r="C959" s="4" t="s">
        <v>2645</v>
      </c>
      <c r="D959" s="4" t="s">
        <v>137</v>
      </c>
      <c r="E959" s="4" t="s">
        <v>3855</v>
      </c>
      <c r="F959" s="4" t="s">
        <v>2276</v>
      </c>
      <c r="G959" s="4" t="s">
        <v>2276</v>
      </c>
      <c r="H959" s="4" t="s">
        <v>2276</v>
      </c>
      <c r="I959" s="4" t="s">
        <v>2276</v>
      </c>
      <c r="J959" s="4" t="s">
        <v>2276</v>
      </c>
      <c r="K959" s="4" t="s">
        <v>2276</v>
      </c>
      <c r="L959" s="4" t="s">
        <v>2276</v>
      </c>
      <c r="M959" s="4" t="s">
        <v>2276</v>
      </c>
      <c r="N959" s="4" t="s">
        <v>2276</v>
      </c>
      <c r="O959" s="4" t="s">
        <v>2276</v>
      </c>
      <c r="P959" s="4" t="s">
        <v>2276</v>
      </c>
      <c r="Q959" s="4" t="s">
        <v>2276</v>
      </c>
      <c r="R959" s="4" t="s">
        <v>2276</v>
      </c>
      <c r="S959" s="4" t="s">
        <v>2276</v>
      </c>
      <c r="T959" s="4"/>
    </row>
    <row r="960" spans="1:20" s="60" customFormat="1" ht="36" customHeight="1">
      <c r="A960" s="48" t="s">
        <v>6205</v>
      </c>
      <c r="B960" s="4" t="s">
        <v>70</v>
      </c>
      <c r="C960" s="4" t="s">
        <v>2645</v>
      </c>
      <c r="D960" s="4" t="s">
        <v>137</v>
      </c>
      <c r="E960" s="4" t="s">
        <v>3855</v>
      </c>
      <c r="F960" s="4" t="s">
        <v>2276</v>
      </c>
      <c r="G960" s="4" t="s">
        <v>2276</v>
      </c>
      <c r="H960" s="4" t="s">
        <v>2276</v>
      </c>
      <c r="I960" s="4" t="s">
        <v>2276</v>
      </c>
      <c r="J960" s="4" t="s">
        <v>2276</v>
      </c>
      <c r="K960" s="4" t="s">
        <v>2276</v>
      </c>
      <c r="L960" s="4" t="s">
        <v>2276</v>
      </c>
      <c r="M960" s="4" t="s">
        <v>2276</v>
      </c>
      <c r="N960" s="4" t="s">
        <v>2276</v>
      </c>
      <c r="O960" s="4" t="s">
        <v>2276</v>
      </c>
      <c r="P960" s="4" t="s">
        <v>2276</v>
      </c>
      <c r="Q960" s="4" t="s">
        <v>2276</v>
      </c>
      <c r="R960" s="4" t="s">
        <v>2276</v>
      </c>
      <c r="S960" s="4" t="s">
        <v>2276</v>
      </c>
      <c r="T960" s="4"/>
    </row>
    <row r="961" spans="1:20" s="60" customFormat="1" ht="36" customHeight="1">
      <c r="A961" s="48" t="s">
        <v>6206</v>
      </c>
      <c r="B961" s="4" t="s">
        <v>70</v>
      </c>
      <c r="C961" s="4" t="s">
        <v>2645</v>
      </c>
      <c r="D961" s="4" t="s">
        <v>137</v>
      </c>
      <c r="E961" s="4" t="s">
        <v>3855</v>
      </c>
      <c r="F961" s="4" t="s">
        <v>2276</v>
      </c>
      <c r="G961" s="4" t="s">
        <v>2276</v>
      </c>
      <c r="H961" s="4" t="s">
        <v>2276</v>
      </c>
      <c r="I961" s="4" t="s">
        <v>2276</v>
      </c>
      <c r="J961" s="4" t="s">
        <v>2276</v>
      </c>
      <c r="K961" s="4" t="s">
        <v>2276</v>
      </c>
      <c r="L961" s="4" t="s">
        <v>2276</v>
      </c>
      <c r="M961" s="4" t="s">
        <v>2276</v>
      </c>
      <c r="N961" s="4" t="s">
        <v>2276</v>
      </c>
      <c r="O961" s="4" t="s">
        <v>2276</v>
      </c>
      <c r="P961" s="4" t="s">
        <v>2276</v>
      </c>
      <c r="Q961" s="4" t="s">
        <v>2276</v>
      </c>
      <c r="R961" s="4" t="s">
        <v>2276</v>
      </c>
      <c r="S961" s="4" t="s">
        <v>2276</v>
      </c>
      <c r="T961" s="4"/>
    </row>
    <row r="962" spans="1:20" s="60" customFormat="1" ht="36" customHeight="1">
      <c r="A962" s="48" t="s">
        <v>6207</v>
      </c>
      <c r="B962" s="4" t="s">
        <v>70</v>
      </c>
      <c r="C962" s="4" t="s">
        <v>2645</v>
      </c>
      <c r="D962" s="4" t="s">
        <v>137</v>
      </c>
      <c r="E962" s="4" t="s">
        <v>3855</v>
      </c>
      <c r="F962" s="4" t="s">
        <v>2276</v>
      </c>
      <c r="G962" s="4" t="s">
        <v>2276</v>
      </c>
      <c r="H962" s="4" t="s">
        <v>2276</v>
      </c>
      <c r="I962" s="4" t="s">
        <v>2276</v>
      </c>
      <c r="J962" s="4" t="s">
        <v>2276</v>
      </c>
      <c r="K962" s="4" t="s">
        <v>2276</v>
      </c>
      <c r="L962" s="4" t="s">
        <v>2276</v>
      </c>
      <c r="M962" s="4" t="s">
        <v>2276</v>
      </c>
      <c r="N962" s="4" t="s">
        <v>2276</v>
      </c>
      <c r="O962" s="4" t="s">
        <v>2276</v>
      </c>
      <c r="P962" s="4" t="s">
        <v>2276</v>
      </c>
      <c r="Q962" s="4" t="s">
        <v>2276</v>
      </c>
      <c r="R962" s="4" t="s">
        <v>2276</v>
      </c>
      <c r="S962" s="4" t="s">
        <v>2276</v>
      </c>
      <c r="T962" s="4"/>
    </row>
    <row r="963" spans="1:20" s="60" customFormat="1" ht="36" customHeight="1">
      <c r="A963" s="48" t="s">
        <v>6208</v>
      </c>
      <c r="B963" s="4" t="s">
        <v>70</v>
      </c>
      <c r="C963" s="4" t="s">
        <v>2645</v>
      </c>
      <c r="D963" s="4" t="s">
        <v>137</v>
      </c>
      <c r="E963" s="4" t="s">
        <v>3855</v>
      </c>
      <c r="F963" s="4" t="s">
        <v>2276</v>
      </c>
      <c r="G963" s="4" t="s">
        <v>2276</v>
      </c>
      <c r="H963" s="4" t="s">
        <v>2276</v>
      </c>
      <c r="I963" s="4" t="s">
        <v>2276</v>
      </c>
      <c r="J963" s="4" t="s">
        <v>2276</v>
      </c>
      <c r="K963" s="4" t="s">
        <v>2276</v>
      </c>
      <c r="L963" s="4" t="s">
        <v>2276</v>
      </c>
      <c r="M963" s="4" t="s">
        <v>2276</v>
      </c>
      <c r="N963" s="4" t="s">
        <v>2276</v>
      </c>
      <c r="O963" s="4" t="s">
        <v>2276</v>
      </c>
      <c r="P963" s="4" t="s">
        <v>2276</v>
      </c>
      <c r="Q963" s="4" t="s">
        <v>2276</v>
      </c>
      <c r="R963" s="4" t="s">
        <v>2276</v>
      </c>
      <c r="S963" s="4" t="s">
        <v>2276</v>
      </c>
      <c r="T963" s="4"/>
    </row>
    <row r="964" spans="1:20" s="60" customFormat="1" ht="36" customHeight="1">
      <c r="A964" s="48" t="s">
        <v>6209</v>
      </c>
      <c r="B964" s="4" t="s">
        <v>70</v>
      </c>
      <c r="C964" s="4" t="s">
        <v>2645</v>
      </c>
      <c r="D964" s="4" t="s">
        <v>137</v>
      </c>
      <c r="E964" s="4" t="s">
        <v>3855</v>
      </c>
      <c r="F964" s="4" t="s">
        <v>2276</v>
      </c>
      <c r="G964" s="4" t="s">
        <v>2276</v>
      </c>
      <c r="H964" s="4" t="s">
        <v>2276</v>
      </c>
      <c r="I964" s="4" t="s">
        <v>2276</v>
      </c>
      <c r="J964" s="4" t="s">
        <v>2276</v>
      </c>
      <c r="K964" s="4" t="s">
        <v>2276</v>
      </c>
      <c r="L964" s="4" t="s">
        <v>2276</v>
      </c>
      <c r="M964" s="4" t="s">
        <v>2276</v>
      </c>
      <c r="N964" s="4" t="s">
        <v>2276</v>
      </c>
      <c r="O964" s="4" t="s">
        <v>2276</v>
      </c>
      <c r="P964" s="4" t="s">
        <v>2276</v>
      </c>
      <c r="Q964" s="4" t="s">
        <v>2276</v>
      </c>
      <c r="R964" s="4" t="s">
        <v>2276</v>
      </c>
      <c r="S964" s="4" t="s">
        <v>2276</v>
      </c>
      <c r="T964" s="4"/>
    </row>
    <row r="965" spans="1:20" s="60" customFormat="1" ht="36" customHeight="1">
      <c r="A965" s="48" t="s">
        <v>6210</v>
      </c>
      <c r="B965" s="4" t="s">
        <v>70</v>
      </c>
      <c r="C965" s="4" t="s">
        <v>2645</v>
      </c>
      <c r="D965" s="4" t="s">
        <v>137</v>
      </c>
      <c r="E965" s="4" t="s">
        <v>3855</v>
      </c>
      <c r="F965" s="4" t="s">
        <v>2276</v>
      </c>
      <c r="G965" s="4" t="s">
        <v>2276</v>
      </c>
      <c r="H965" s="4" t="s">
        <v>2276</v>
      </c>
      <c r="I965" s="4" t="s">
        <v>2276</v>
      </c>
      <c r="J965" s="4" t="s">
        <v>2276</v>
      </c>
      <c r="K965" s="4" t="s">
        <v>2276</v>
      </c>
      <c r="L965" s="4" t="s">
        <v>2276</v>
      </c>
      <c r="M965" s="4" t="s">
        <v>2276</v>
      </c>
      <c r="N965" s="4" t="s">
        <v>2276</v>
      </c>
      <c r="O965" s="4" t="s">
        <v>2276</v>
      </c>
      <c r="P965" s="4" t="s">
        <v>2276</v>
      </c>
      <c r="Q965" s="4" t="s">
        <v>2276</v>
      </c>
      <c r="R965" s="4" t="s">
        <v>2276</v>
      </c>
      <c r="S965" s="4" t="s">
        <v>2276</v>
      </c>
      <c r="T965" s="4"/>
    </row>
    <row r="966" spans="1:20" s="60" customFormat="1" ht="36" customHeight="1">
      <c r="A966" s="48" t="s">
        <v>6211</v>
      </c>
      <c r="B966" s="4" t="s">
        <v>70</v>
      </c>
      <c r="C966" s="4" t="s">
        <v>2645</v>
      </c>
      <c r="D966" s="4" t="s">
        <v>1105</v>
      </c>
      <c r="E966" s="4" t="s">
        <v>2276</v>
      </c>
      <c r="F966" s="4" t="s">
        <v>2276</v>
      </c>
      <c r="G966" s="4" t="s">
        <v>2276</v>
      </c>
      <c r="H966" s="4" t="s">
        <v>2276</v>
      </c>
      <c r="I966" s="4" t="s">
        <v>2276</v>
      </c>
      <c r="J966" s="4" t="s">
        <v>2276</v>
      </c>
      <c r="K966" s="4" t="s">
        <v>2276</v>
      </c>
      <c r="L966" s="4" t="s">
        <v>2276</v>
      </c>
      <c r="M966" s="4" t="s">
        <v>2276</v>
      </c>
      <c r="N966" s="4" t="s">
        <v>2276</v>
      </c>
      <c r="O966" s="4" t="s">
        <v>2276</v>
      </c>
      <c r="P966" s="4" t="s">
        <v>2276</v>
      </c>
      <c r="Q966" s="4" t="s">
        <v>2276</v>
      </c>
      <c r="R966" s="4" t="s">
        <v>2276</v>
      </c>
      <c r="S966" s="4" t="s">
        <v>2276</v>
      </c>
      <c r="T966" s="4"/>
    </row>
    <row r="967" spans="1:20" s="60" customFormat="1" ht="36" customHeight="1">
      <c r="A967" s="48" t="s">
        <v>6212</v>
      </c>
      <c r="B967" s="4" t="s">
        <v>70</v>
      </c>
      <c r="C967" s="4" t="s">
        <v>2645</v>
      </c>
      <c r="D967" s="4" t="s">
        <v>2653</v>
      </c>
      <c r="E967" s="4" t="s">
        <v>3855</v>
      </c>
      <c r="F967" s="4" t="s">
        <v>396</v>
      </c>
      <c r="G967" s="4"/>
      <c r="H967" s="4" t="s">
        <v>2276</v>
      </c>
      <c r="I967" s="4">
        <f>527423+49625+469443</f>
        <v>1046491</v>
      </c>
      <c r="J967" s="4" t="s">
        <v>2276</v>
      </c>
      <c r="K967" s="4" t="s">
        <v>2276</v>
      </c>
      <c r="L967" s="4" t="s">
        <v>2276</v>
      </c>
      <c r="M967" s="4" t="s">
        <v>2276</v>
      </c>
      <c r="N967" s="4" t="s">
        <v>2276</v>
      </c>
      <c r="O967" s="4" t="s">
        <v>2276</v>
      </c>
      <c r="P967" s="4" t="s">
        <v>2276</v>
      </c>
      <c r="Q967" s="4" t="s">
        <v>2276</v>
      </c>
      <c r="R967" s="4" t="s">
        <v>2276</v>
      </c>
      <c r="S967" s="4" t="s">
        <v>2276</v>
      </c>
      <c r="T967" s="4" t="s">
        <v>6221</v>
      </c>
    </row>
    <row r="968" spans="1:20" s="60" customFormat="1" ht="36" customHeight="1">
      <c r="A968" s="48" t="s">
        <v>6213</v>
      </c>
      <c r="B968" s="4" t="s">
        <v>70</v>
      </c>
      <c r="C968" s="4" t="s">
        <v>2646</v>
      </c>
      <c r="D968" s="4" t="s">
        <v>2653</v>
      </c>
      <c r="E968" s="4" t="s">
        <v>6219</v>
      </c>
      <c r="F968" s="4" t="s">
        <v>2276</v>
      </c>
      <c r="G968" s="4" t="s">
        <v>2276</v>
      </c>
      <c r="H968" s="4" t="s">
        <v>2276</v>
      </c>
      <c r="I968" s="4" t="s">
        <v>2276</v>
      </c>
      <c r="J968" s="4" t="s">
        <v>2276</v>
      </c>
      <c r="K968" s="4" t="s">
        <v>2276</v>
      </c>
      <c r="L968" s="4" t="s">
        <v>2276</v>
      </c>
      <c r="M968" s="4" t="s">
        <v>2276</v>
      </c>
      <c r="N968" s="4" t="s">
        <v>2276</v>
      </c>
      <c r="O968" s="4" t="s">
        <v>2276</v>
      </c>
      <c r="P968" s="4" t="s">
        <v>2276</v>
      </c>
      <c r="Q968" s="4" t="s">
        <v>2276</v>
      </c>
      <c r="R968" s="4" t="s">
        <v>2276</v>
      </c>
      <c r="S968" s="4" t="s">
        <v>2276</v>
      </c>
      <c r="T968" s="4"/>
    </row>
    <row r="969" spans="1:20" s="60" customFormat="1" ht="36" customHeight="1">
      <c r="A969" s="48" t="s">
        <v>6214</v>
      </c>
      <c r="B969" s="4" t="s">
        <v>70</v>
      </c>
      <c r="C969" s="4" t="s">
        <v>2645</v>
      </c>
      <c r="D969" s="4" t="s">
        <v>1105</v>
      </c>
      <c r="E969" s="4" t="s">
        <v>2276</v>
      </c>
      <c r="F969" s="4" t="s">
        <v>2276</v>
      </c>
      <c r="G969" s="4" t="s">
        <v>2276</v>
      </c>
      <c r="H969" s="4" t="s">
        <v>2276</v>
      </c>
      <c r="I969" s="4" t="s">
        <v>2276</v>
      </c>
      <c r="J969" s="4" t="s">
        <v>2276</v>
      </c>
      <c r="K969" s="4" t="s">
        <v>2276</v>
      </c>
      <c r="L969" s="4" t="s">
        <v>2276</v>
      </c>
      <c r="M969" s="4" t="s">
        <v>2276</v>
      </c>
      <c r="N969" s="4" t="s">
        <v>2276</v>
      </c>
      <c r="O969" s="4" t="s">
        <v>2276</v>
      </c>
      <c r="P969" s="4" t="s">
        <v>2276</v>
      </c>
      <c r="Q969" s="197">
        <v>33</v>
      </c>
      <c r="R969" s="4" t="s">
        <v>2276</v>
      </c>
      <c r="S969" s="4" t="s">
        <v>2276</v>
      </c>
      <c r="T969" s="4"/>
    </row>
    <row r="970" spans="1:20" s="60" customFormat="1" ht="36" customHeight="1">
      <c r="A970" s="48" t="s">
        <v>6215</v>
      </c>
      <c r="B970" s="4" t="s">
        <v>70</v>
      </c>
      <c r="C970" s="4" t="s">
        <v>2276</v>
      </c>
      <c r="D970" s="4" t="s">
        <v>3855</v>
      </c>
      <c r="E970" s="4" t="s">
        <v>2653</v>
      </c>
      <c r="F970" s="4" t="s">
        <v>396</v>
      </c>
      <c r="G970" s="4" t="s">
        <v>2276</v>
      </c>
      <c r="H970" s="4" t="s">
        <v>2276</v>
      </c>
      <c r="I970" s="4">
        <f>('[1]Record info'!K$45*100)*(0.254+0.084)</f>
        <v>18826.600000000002</v>
      </c>
      <c r="J970" s="4" t="s">
        <v>2276</v>
      </c>
      <c r="K970" s="4" t="s">
        <v>534</v>
      </c>
      <c r="L970" s="4" t="s">
        <v>2276</v>
      </c>
      <c r="M970" s="4" t="s">
        <v>2276</v>
      </c>
      <c r="N970" s="78">
        <v>5.2</v>
      </c>
      <c r="O970" s="4" t="s">
        <v>2276</v>
      </c>
      <c r="P970" s="78">
        <v>33.799999999999997</v>
      </c>
      <c r="Q970" s="78">
        <v>28.5</v>
      </c>
      <c r="R970" s="4" t="s">
        <v>2276</v>
      </c>
      <c r="S970" s="4" t="s">
        <v>2276</v>
      </c>
      <c r="T970" s="4" t="s">
        <v>6222</v>
      </c>
    </row>
    <row r="971" spans="1:20" s="60" customFormat="1" ht="36" customHeight="1">
      <c r="A971" s="48" t="s">
        <v>6216</v>
      </c>
      <c r="B971" s="4" t="s">
        <v>70</v>
      </c>
      <c r="C971" s="4" t="s">
        <v>2276</v>
      </c>
      <c r="D971" s="4" t="s">
        <v>3855</v>
      </c>
      <c r="E971" s="4" t="s">
        <v>2653</v>
      </c>
      <c r="F971" s="4" t="s">
        <v>396</v>
      </c>
      <c r="G971" s="4" t="s">
        <v>2276</v>
      </c>
      <c r="H971" s="4" t="s">
        <v>2276</v>
      </c>
      <c r="I971" s="4">
        <f>('[1]Record info'!K$45*100)*(0.254+0.084)</f>
        <v>18826.600000000002</v>
      </c>
      <c r="J971" s="4" t="s">
        <v>2276</v>
      </c>
      <c r="K971" s="4" t="s">
        <v>534</v>
      </c>
      <c r="L971" s="4" t="s">
        <v>2276</v>
      </c>
      <c r="M971" s="4" t="s">
        <v>2276</v>
      </c>
      <c r="N971" s="78">
        <v>5.2</v>
      </c>
      <c r="O971" s="4" t="s">
        <v>2276</v>
      </c>
      <c r="P971" s="78">
        <v>33.799999999999997</v>
      </c>
      <c r="Q971" s="78">
        <v>28.5</v>
      </c>
      <c r="R971" s="4" t="s">
        <v>2276</v>
      </c>
      <c r="S971" s="4" t="s">
        <v>2276</v>
      </c>
      <c r="T971" s="4" t="s">
        <v>6222</v>
      </c>
    </row>
    <row r="972" spans="1:20" s="60" customFormat="1" ht="36" customHeight="1">
      <c r="A972" s="48" t="s">
        <v>6217</v>
      </c>
      <c r="B972" s="4" t="s">
        <v>70</v>
      </c>
      <c r="C972" s="4" t="s">
        <v>2276</v>
      </c>
      <c r="D972" s="4" t="s">
        <v>3855</v>
      </c>
      <c r="E972" s="4" t="s">
        <v>2653</v>
      </c>
      <c r="F972" s="4" t="s">
        <v>396</v>
      </c>
      <c r="G972" s="4" t="s">
        <v>2276</v>
      </c>
      <c r="H972" s="4" t="s">
        <v>2276</v>
      </c>
      <c r="I972" s="4">
        <f>('[1]Record info'!K$45*100)*(0.254+0.084)</f>
        <v>18826.600000000002</v>
      </c>
      <c r="J972" s="4" t="s">
        <v>2276</v>
      </c>
      <c r="K972" s="4" t="s">
        <v>534</v>
      </c>
      <c r="L972" s="4" t="s">
        <v>2276</v>
      </c>
      <c r="M972" s="4" t="s">
        <v>2276</v>
      </c>
      <c r="N972" s="78">
        <v>5.2</v>
      </c>
      <c r="O972" s="4" t="s">
        <v>2276</v>
      </c>
      <c r="P972" s="78">
        <v>33.799999999999997</v>
      </c>
      <c r="Q972" s="78">
        <v>28.5</v>
      </c>
      <c r="R972" s="4" t="s">
        <v>2276</v>
      </c>
      <c r="S972" s="4" t="s">
        <v>2276</v>
      </c>
      <c r="T972" s="4" t="s">
        <v>6222</v>
      </c>
    </row>
    <row r="973" spans="1:20" ht="29">
      <c r="A973" s="4" t="s">
        <v>6467</v>
      </c>
      <c r="B973" s="4" t="s">
        <v>70</v>
      </c>
      <c r="C973" s="4" t="s">
        <v>12</v>
      </c>
      <c r="D973" s="4" t="s">
        <v>396</v>
      </c>
      <c r="E973" s="4" t="s">
        <v>397</v>
      </c>
      <c r="F973" s="4" t="s">
        <v>2276</v>
      </c>
      <c r="G973" s="4" t="s">
        <v>2276</v>
      </c>
      <c r="H973" s="4">
        <v>2.46</v>
      </c>
      <c r="I973" s="4">
        <v>5.03</v>
      </c>
      <c r="J973" s="4"/>
      <c r="K973" s="4" t="s">
        <v>537</v>
      </c>
      <c r="L973" s="4" t="s">
        <v>2276</v>
      </c>
      <c r="M973" s="4" t="s">
        <v>2276</v>
      </c>
      <c r="N973" s="4" t="s">
        <v>2276</v>
      </c>
      <c r="O973" s="4" t="s">
        <v>2276</v>
      </c>
      <c r="P973" s="4" t="s">
        <v>2276</v>
      </c>
      <c r="Q973" s="4" t="s">
        <v>2276</v>
      </c>
      <c r="R973" s="4" t="s">
        <v>2276</v>
      </c>
      <c r="S973" s="4" t="s">
        <v>2276</v>
      </c>
      <c r="T973" s="4" t="s">
        <v>6454</v>
      </c>
    </row>
    <row r="974" spans="1:20" ht="29">
      <c r="A974" s="4" t="s">
        <v>6468</v>
      </c>
      <c r="B974" s="4" t="s">
        <v>70</v>
      </c>
      <c r="C974" s="4" t="s">
        <v>12</v>
      </c>
      <c r="D974" s="4" t="s">
        <v>396</v>
      </c>
      <c r="E974" s="4" t="s">
        <v>397</v>
      </c>
      <c r="F974" s="4" t="s">
        <v>2276</v>
      </c>
      <c r="G974" s="4" t="s">
        <v>2276</v>
      </c>
      <c r="H974" s="4">
        <v>2.46</v>
      </c>
      <c r="I974" s="4">
        <v>5.03</v>
      </c>
      <c r="J974" s="4"/>
      <c r="K974" s="4" t="s">
        <v>537</v>
      </c>
      <c r="L974" s="4" t="s">
        <v>2276</v>
      </c>
      <c r="M974" s="4" t="s">
        <v>2276</v>
      </c>
      <c r="N974" s="4" t="s">
        <v>2276</v>
      </c>
      <c r="O974" s="4" t="s">
        <v>2276</v>
      </c>
      <c r="P974" s="4" t="s">
        <v>2276</v>
      </c>
      <c r="Q974" s="4" t="s">
        <v>2276</v>
      </c>
      <c r="R974" s="4" t="s">
        <v>2276</v>
      </c>
      <c r="S974" s="4" t="s">
        <v>2276</v>
      </c>
      <c r="T974" s="4" t="s">
        <v>6454</v>
      </c>
    </row>
    <row r="975" spans="1:20" ht="29">
      <c r="A975" s="4" t="s">
        <v>6469</v>
      </c>
      <c r="B975" s="4" t="s">
        <v>70</v>
      </c>
      <c r="C975" s="4" t="s">
        <v>12</v>
      </c>
      <c r="D975" s="4" t="s">
        <v>396</v>
      </c>
      <c r="E975" s="4" t="s">
        <v>397</v>
      </c>
      <c r="F975" s="4" t="s">
        <v>2276</v>
      </c>
      <c r="G975" s="4" t="s">
        <v>2276</v>
      </c>
      <c r="H975" s="4">
        <v>2.46</v>
      </c>
      <c r="I975" s="4">
        <v>5.03</v>
      </c>
      <c r="J975" s="4"/>
      <c r="K975" s="4" t="s">
        <v>537</v>
      </c>
      <c r="L975" s="4" t="s">
        <v>2276</v>
      </c>
      <c r="M975" s="4" t="s">
        <v>2276</v>
      </c>
      <c r="N975" s="4" t="s">
        <v>2276</v>
      </c>
      <c r="O975" s="4" t="s">
        <v>2276</v>
      </c>
      <c r="P975" s="4" t="s">
        <v>2276</v>
      </c>
      <c r="Q975" s="4" t="s">
        <v>2276</v>
      </c>
      <c r="R975" s="4" t="s">
        <v>2276</v>
      </c>
      <c r="S975" s="4" t="s">
        <v>2276</v>
      </c>
      <c r="T975" s="4" t="s">
        <v>6454</v>
      </c>
    </row>
    <row r="976" spans="1:20" ht="29">
      <c r="A976" s="196" t="s">
        <v>6470</v>
      </c>
      <c r="B976" s="4" t="s">
        <v>70</v>
      </c>
      <c r="C976" s="4" t="s">
        <v>12</v>
      </c>
      <c r="D976" s="4" t="s">
        <v>396</v>
      </c>
      <c r="E976" s="4" t="s">
        <v>397</v>
      </c>
      <c r="F976" s="4" t="s">
        <v>2276</v>
      </c>
      <c r="G976" s="4" t="s">
        <v>2276</v>
      </c>
      <c r="H976" s="209">
        <v>1.4</v>
      </c>
      <c r="I976" s="4">
        <v>3.2</v>
      </c>
      <c r="J976" s="4"/>
      <c r="K976" s="4" t="s">
        <v>537</v>
      </c>
      <c r="L976" s="4" t="s">
        <v>2276</v>
      </c>
      <c r="M976" s="4" t="s">
        <v>2276</v>
      </c>
      <c r="N976" s="4" t="s">
        <v>2276</v>
      </c>
      <c r="O976" s="4" t="s">
        <v>2276</v>
      </c>
      <c r="P976" s="4" t="s">
        <v>2276</v>
      </c>
      <c r="Q976" s="4" t="s">
        <v>2276</v>
      </c>
      <c r="R976" s="4" t="s">
        <v>2276</v>
      </c>
      <c r="S976" s="4" t="s">
        <v>2276</v>
      </c>
      <c r="T976" s="4" t="s">
        <v>6455</v>
      </c>
    </row>
    <row r="977" spans="1:20" ht="29">
      <c r="A977" s="4" t="s">
        <v>6425</v>
      </c>
      <c r="B977" s="4" t="s">
        <v>70</v>
      </c>
      <c r="C977" s="4" t="s">
        <v>12</v>
      </c>
      <c r="D977" s="4" t="s">
        <v>396</v>
      </c>
      <c r="E977" s="4" t="s">
        <v>397</v>
      </c>
      <c r="F977" s="4" t="s">
        <v>2276</v>
      </c>
      <c r="G977" s="4" t="s">
        <v>2276</v>
      </c>
      <c r="H977" s="209">
        <f>5.3/I977</f>
        <v>1.892857142857143</v>
      </c>
      <c r="I977" s="4">
        <v>2.8</v>
      </c>
      <c r="J977" s="4"/>
      <c r="K977" s="4" t="s">
        <v>537</v>
      </c>
      <c r="L977" s="4" t="s">
        <v>2276</v>
      </c>
      <c r="M977" s="4" t="s">
        <v>2276</v>
      </c>
      <c r="N977" s="4" t="s">
        <v>2276</v>
      </c>
      <c r="O977" s="4" t="s">
        <v>2276</v>
      </c>
      <c r="P977" s="4" t="s">
        <v>2276</v>
      </c>
      <c r="Q977" s="4" t="s">
        <v>2276</v>
      </c>
      <c r="R977" s="4" t="s">
        <v>2276</v>
      </c>
      <c r="S977" s="4" t="s">
        <v>2276</v>
      </c>
      <c r="T977" s="4" t="s">
        <v>6456</v>
      </c>
    </row>
    <row r="978" spans="1:20" ht="29">
      <c r="A978" s="4" t="s">
        <v>6426</v>
      </c>
      <c r="B978" s="4" t="s">
        <v>70</v>
      </c>
      <c r="C978" s="4" t="s">
        <v>12</v>
      </c>
      <c r="D978" s="4" t="s">
        <v>396</v>
      </c>
      <c r="E978" s="4" t="s">
        <v>397</v>
      </c>
      <c r="F978" s="4" t="s">
        <v>2276</v>
      </c>
      <c r="G978" s="4" t="s">
        <v>2276</v>
      </c>
      <c r="H978" s="209">
        <f>4.6/I978</f>
        <v>1</v>
      </c>
      <c r="I978" s="4">
        <v>4.5999999999999996</v>
      </c>
      <c r="J978" s="4"/>
      <c r="K978" s="4" t="s">
        <v>537</v>
      </c>
      <c r="L978" s="4" t="s">
        <v>2276</v>
      </c>
      <c r="M978" s="4" t="s">
        <v>2276</v>
      </c>
      <c r="N978" s="4" t="s">
        <v>2276</v>
      </c>
      <c r="O978" s="4" t="s">
        <v>2276</v>
      </c>
      <c r="P978" s="4" t="s">
        <v>2276</v>
      </c>
      <c r="Q978" s="4" t="s">
        <v>2276</v>
      </c>
      <c r="R978" s="4" t="s">
        <v>2276</v>
      </c>
      <c r="S978" s="4" t="s">
        <v>2276</v>
      </c>
      <c r="T978" s="4" t="s">
        <v>6456</v>
      </c>
    </row>
    <row r="979" spans="1:20" ht="29">
      <c r="A979" s="4" t="s">
        <v>6427</v>
      </c>
      <c r="B979" s="4" t="s">
        <v>70</v>
      </c>
      <c r="C979" s="4" t="s">
        <v>12</v>
      </c>
      <c r="D979" s="4" t="s">
        <v>396</v>
      </c>
      <c r="E979" s="4" t="s">
        <v>397</v>
      </c>
      <c r="F979" s="4" t="s">
        <v>2276</v>
      </c>
      <c r="G979" s="4" t="s">
        <v>2276</v>
      </c>
      <c r="H979" s="209">
        <f>3.8/I979</f>
        <v>1.4074074074074072</v>
      </c>
      <c r="I979" s="4">
        <v>2.7</v>
      </c>
      <c r="J979" s="4"/>
      <c r="K979" s="4" t="s">
        <v>537</v>
      </c>
      <c r="L979" s="4" t="s">
        <v>2276</v>
      </c>
      <c r="M979" s="4" t="s">
        <v>2276</v>
      </c>
      <c r="N979" s="4" t="s">
        <v>2276</v>
      </c>
      <c r="O979" s="4" t="s">
        <v>2276</v>
      </c>
      <c r="P979" s="4" t="s">
        <v>2276</v>
      </c>
      <c r="Q979" s="4" t="s">
        <v>2276</v>
      </c>
      <c r="R979" s="4" t="s">
        <v>2276</v>
      </c>
      <c r="S979" s="4" t="s">
        <v>2276</v>
      </c>
      <c r="T979" s="4" t="s">
        <v>6456</v>
      </c>
    </row>
    <row r="980" spans="1:20" ht="29">
      <c r="A980" s="4" t="s">
        <v>6428</v>
      </c>
      <c r="B980" s="4" t="s">
        <v>70</v>
      </c>
      <c r="C980" s="4" t="s">
        <v>12</v>
      </c>
      <c r="D980" s="4" t="s">
        <v>396</v>
      </c>
      <c r="E980" s="4" t="s">
        <v>397</v>
      </c>
      <c r="F980" s="4" t="s">
        <v>2276</v>
      </c>
      <c r="G980" s="4" t="s">
        <v>2276</v>
      </c>
      <c r="H980" s="209">
        <f>4.2/I980</f>
        <v>1.7500000000000002</v>
      </c>
      <c r="I980" s="4">
        <v>2.4</v>
      </c>
      <c r="J980" s="4"/>
      <c r="K980" s="4" t="s">
        <v>537</v>
      </c>
      <c r="L980" s="4" t="s">
        <v>2276</v>
      </c>
      <c r="M980" s="4" t="s">
        <v>2276</v>
      </c>
      <c r="N980" s="4" t="s">
        <v>2276</v>
      </c>
      <c r="O980" s="4" t="s">
        <v>2276</v>
      </c>
      <c r="P980" s="4" t="s">
        <v>2276</v>
      </c>
      <c r="Q980" s="4" t="s">
        <v>2276</v>
      </c>
      <c r="R980" s="4" t="s">
        <v>2276</v>
      </c>
      <c r="S980" s="4" t="s">
        <v>2276</v>
      </c>
      <c r="T980" s="4" t="s">
        <v>6456</v>
      </c>
    </row>
    <row r="981" spans="1:20" ht="29">
      <c r="A981" s="4" t="s">
        <v>6429</v>
      </c>
      <c r="B981" s="4" t="s">
        <v>70</v>
      </c>
      <c r="C981" s="4" t="s">
        <v>12</v>
      </c>
      <c r="D981" s="4" t="s">
        <v>397</v>
      </c>
      <c r="E981" s="4" t="s">
        <v>396</v>
      </c>
      <c r="F981" s="4" t="s">
        <v>2276</v>
      </c>
      <c r="G981" s="4" t="s">
        <v>2276</v>
      </c>
      <c r="H981" s="209">
        <f>3.7/I981</f>
        <v>3.7</v>
      </c>
      <c r="I981" s="4">
        <v>1</v>
      </c>
      <c r="J981" s="4"/>
      <c r="K981" s="4" t="s">
        <v>537</v>
      </c>
      <c r="L981" s="4" t="s">
        <v>2276</v>
      </c>
      <c r="M981" s="4" t="s">
        <v>2276</v>
      </c>
      <c r="N981" s="4" t="s">
        <v>2276</v>
      </c>
      <c r="O981" s="4" t="s">
        <v>2276</v>
      </c>
      <c r="P981" s="4" t="s">
        <v>2276</v>
      </c>
      <c r="Q981" s="4" t="s">
        <v>2276</v>
      </c>
      <c r="R981" s="4" t="s">
        <v>2276</v>
      </c>
      <c r="S981" s="4" t="s">
        <v>2276</v>
      </c>
      <c r="T981" s="4" t="s">
        <v>6456</v>
      </c>
    </row>
    <row r="982" spans="1:20" ht="29">
      <c r="A982" s="4" t="s">
        <v>6430</v>
      </c>
      <c r="B982" s="4" t="s">
        <v>70</v>
      </c>
      <c r="C982" s="4" t="s">
        <v>12</v>
      </c>
      <c r="D982" s="4" t="s">
        <v>397</v>
      </c>
      <c r="E982" s="4" t="s">
        <v>396</v>
      </c>
      <c r="F982" s="4" t="s">
        <v>2276</v>
      </c>
      <c r="G982" s="4" t="s">
        <v>2276</v>
      </c>
      <c r="H982" s="209">
        <f>1.8/I982</f>
        <v>1.0588235294117647</v>
      </c>
      <c r="I982" s="4">
        <v>1.7</v>
      </c>
      <c r="J982" s="4"/>
      <c r="K982" s="4" t="s">
        <v>2276</v>
      </c>
      <c r="L982" s="4" t="s">
        <v>2276</v>
      </c>
      <c r="M982" s="4" t="s">
        <v>2276</v>
      </c>
      <c r="N982" s="4" t="s">
        <v>2276</v>
      </c>
      <c r="O982" s="4" t="s">
        <v>2276</v>
      </c>
      <c r="P982" s="4" t="s">
        <v>2276</v>
      </c>
      <c r="Q982" s="4" t="s">
        <v>2276</v>
      </c>
      <c r="R982" s="4" t="s">
        <v>2276</v>
      </c>
      <c r="S982" s="4" t="s">
        <v>2276</v>
      </c>
      <c r="T982" s="4" t="s">
        <v>6456</v>
      </c>
    </row>
    <row r="983" spans="1:20" ht="29">
      <c r="A983" s="4" t="s">
        <v>6431</v>
      </c>
      <c r="B983" s="4" t="s">
        <v>70</v>
      </c>
      <c r="C983" s="4" t="s">
        <v>12</v>
      </c>
      <c r="D983" s="4" t="s">
        <v>397</v>
      </c>
      <c r="E983" s="4" t="s">
        <v>396</v>
      </c>
      <c r="F983" s="4" t="s">
        <v>2276</v>
      </c>
      <c r="G983" s="4" t="s">
        <v>2276</v>
      </c>
      <c r="H983" s="209">
        <f>2.1/I983</f>
        <v>1.9090909090909089</v>
      </c>
      <c r="I983" s="4">
        <v>1.1000000000000001</v>
      </c>
      <c r="J983" s="4"/>
      <c r="K983" s="4" t="s">
        <v>2276</v>
      </c>
      <c r="L983" s="4" t="s">
        <v>2276</v>
      </c>
      <c r="M983" s="4" t="s">
        <v>2276</v>
      </c>
      <c r="N983" s="4" t="s">
        <v>2276</v>
      </c>
      <c r="O983" s="4" t="s">
        <v>2276</v>
      </c>
      <c r="P983" s="4" t="s">
        <v>2276</v>
      </c>
      <c r="Q983" s="4" t="s">
        <v>2276</v>
      </c>
      <c r="R983" s="4" t="s">
        <v>2276</v>
      </c>
      <c r="S983" s="4" t="s">
        <v>2276</v>
      </c>
      <c r="T983" s="4" t="s">
        <v>6456</v>
      </c>
    </row>
    <row r="984" spans="1:20" ht="29">
      <c r="A984" s="4" t="s">
        <v>6432</v>
      </c>
      <c r="B984" s="4" t="s">
        <v>70</v>
      </c>
      <c r="C984" s="4" t="s">
        <v>12</v>
      </c>
      <c r="D984" s="4" t="s">
        <v>397</v>
      </c>
      <c r="E984" s="4" t="s">
        <v>396</v>
      </c>
      <c r="F984" s="4" t="s">
        <v>2276</v>
      </c>
      <c r="G984" s="4" t="s">
        <v>2276</v>
      </c>
      <c r="H984" s="209">
        <f>1.5/I984</f>
        <v>0.83333333333333326</v>
      </c>
      <c r="I984" s="4">
        <v>1.8</v>
      </c>
      <c r="J984" s="4"/>
      <c r="K984" s="4" t="s">
        <v>2276</v>
      </c>
      <c r="L984" s="4" t="s">
        <v>2276</v>
      </c>
      <c r="M984" s="4" t="s">
        <v>2276</v>
      </c>
      <c r="N984" s="4" t="s">
        <v>2276</v>
      </c>
      <c r="O984" s="4" t="s">
        <v>2276</v>
      </c>
      <c r="P984" s="4" t="s">
        <v>2276</v>
      </c>
      <c r="Q984" s="4" t="s">
        <v>2276</v>
      </c>
      <c r="R984" s="4" t="s">
        <v>2276</v>
      </c>
      <c r="S984" s="4" t="s">
        <v>2276</v>
      </c>
      <c r="T984" s="4" t="s">
        <v>6456</v>
      </c>
    </row>
    <row r="985" spans="1:20" ht="29">
      <c r="A985" s="4" t="s">
        <v>6433</v>
      </c>
      <c r="B985" s="4" t="s">
        <v>70</v>
      </c>
      <c r="C985" s="4" t="s">
        <v>12</v>
      </c>
      <c r="D985" s="4" t="s">
        <v>397</v>
      </c>
      <c r="E985" s="4" t="s">
        <v>396</v>
      </c>
      <c r="F985" s="4" t="s">
        <v>2276</v>
      </c>
      <c r="G985" s="4" t="s">
        <v>2276</v>
      </c>
      <c r="H985" s="209">
        <v>1</v>
      </c>
      <c r="I985" s="4">
        <v>1</v>
      </c>
      <c r="J985" s="4"/>
      <c r="K985" s="4" t="s">
        <v>2276</v>
      </c>
      <c r="L985" s="4" t="s">
        <v>2276</v>
      </c>
      <c r="M985" s="4" t="s">
        <v>2276</v>
      </c>
      <c r="N985" s="4" t="s">
        <v>2276</v>
      </c>
      <c r="O985" s="4" t="s">
        <v>2276</v>
      </c>
      <c r="P985" s="4" t="s">
        <v>2276</v>
      </c>
      <c r="Q985" s="4" t="s">
        <v>2276</v>
      </c>
      <c r="R985" s="4" t="s">
        <v>2276</v>
      </c>
      <c r="S985" s="4" t="s">
        <v>2276</v>
      </c>
      <c r="T985" s="4" t="s">
        <v>6456</v>
      </c>
    </row>
    <row r="986" spans="1:20" ht="29">
      <c r="A986" s="4" t="s">
        <v>6434</v>
      </c>
      <c r="B986" s="4" t="s">
        <v>70</v>
      </c>
      <c r="C986" s="4" t="s">
        <v>12</v>
      </c>
      <c r="D986" s="4" t="s">
        <v>397</v>
      </c>
      <c r="E986" s="4" t="s">
        <v>396</v>
      </c>
      <c r="F986" s="4" t="s">
        <v>2276</v>
      </c>
      <c r="G986" s="4" t="s">
        <v>2276</v>
      </c>
      <c r="H986" s="209">
        <f>2.8/I986</f>
        <v>4.666666666666667</v>
      </c>
      <c r="I986" s="4">
        <v>0.6</v>
      </c>
      <c r="J986" s="4"/>
      <c r="K986" s="4" t="s">
        <v>2276</v>
      </c>
      <c r="L986" s="4" t="s">
        <v>2276</v>
      </c>
      <c r="M986" s="4" t="s">
        <v>2276</v>
      </c>
      <c r="N986" s="4" t="s">
        <v>2276</v>
      </c>
      <c r="O986" s="4" t="s">
        <v>2276</v>
      </c>
      <c r="P986" s="4" t="s">
        <v>2276</v>
      </c>
      <c r="Q986" s="4" t="s">
        <v>2276</v>
      </c>
      <c r="R986" s="4" t="s">
        <v>2276</v>
      </c>
      <c r="S986" s="4" t="s">
        <v>2276</v>
      </c>
      <c r="T986" s="4" t="s">
        <v>6456</v>
      </c>
    </row>
    <row r="987" spans="1:20" ht="29">
      <c r="A987" s="4" t="s">
        <v>6435</v>
      </c>
      <c r="B987" s="4" t="s">
        <v>70</v>
      </c>
      <c r="C987" s="4" t="s">
        <v>12</v>
      </c>
      <c r="D987" s="4" t="s">
        <v>396</v>
      </c>
      <c r="E987" s="4" t="s">
        <v>397</v>
      </c>
      <c r="F987" s="4" t="s">
        <v>2276</v>
      </c>
      <c r="G987" s="4" t="s">
        <v>2276</v>
      </c>
      <c r="H987" s="209">
        <f>1.7/I987</f>
        <v>2.125</v>
      </c>
      <c r="I987" s="4">
        <v>0.8</v>
      </c>
      <c r="J987" s="4"/>
      <c r="K987" s="4" t="s">
        <v>2276</v>
      </c>
      <c r="L987" s="4" t="s">
        <v>2276</v>
      </c>
      <c r="M987" s="4" t="s">
        <v>2276</v>
      </c>
      <c r="N987" s="4" t="s">
        <v>2276</v>
      </c>
      <c r="O987" s="4" t="s">
        <v>2276</v>
      </c>
      <c r="P987" s="4" t="s">
        <v>2276</v>
      </c>
      <c r="Q987" s="4" t="s">
        <v>2276</v>
      </c>
      <c r="R987" s="4" t="s">
        <v>2276</v>
      </c>
      <c r="S987" s="4" t="s">
        <v>2276</v>
      </c>
      <c r="T987" s="4" t="s">
        <v>6456</v>
      </c>
    </row>
    <row r="988" spans="1:20" ht="29">
      <c r="A988" s="4" t="s">
        <v>6436</v>
      </c>
      <c r="B988" s="4" t="s">
        <v>70</v>
      </c>
      <c r="C988" s="4" t="s">
        <v>12</v>
      </c>
      <c r="D988" s="4" t="s">
        <v>397</v>
      </c>
      <c r="E988" s="4" t="s">
        <v>396</v>
      </c>
      <c r="F988" s="4" t="s">
        <v>2276</v>
      </c>
      <c r="G988" s="4" t="s">
        <v>2276</v>
      </c>
      <c r="H988" s="209">
        <f>3.8/I988</f>
        <v>9.4999999999999982</v>
      </c>
      <c r="I988" s="4">
        <v>0.4</v>
      </c>
      <c r="J988" s="4"/>
      <c r="K988" s="4" t="s">
        <v>2276</v>
      </c>
      <c r="L988" s="4" t="s">
        <v>2276</v>
      </c>
      <c r="M988" s="4" t="s">
        <v>2276</v>
      </c>
      <c r="N988" s="4" t="s">
        <v>2276</v>
      </c>
      <c r="O988" s="4" t="s">
        <v>2276</v>
      </c>
      <c r="P988" s="4" t="s">
        <v>2276</v>
      </c>
      <c r="Q988" s="4" t="s">
        <v>2276</v>
      </c>
      <c r="R988" s="4" t="s">
        <v>2276</v>
      </c>
      <c r="S988" s="4" t="s">
        <v>2276</v>
      </c>
      <c r="T988" s="4" t="s">
        <v>6456</v>
      </c>
    </row>
    <row r="989" spans="1:20" ht="58">
      <c r="A989" s="4" t="s">
        <v>6437</v>
      </c>
      <c r="B989" s="4" t="s">
        <v>32</v>
      </c>
      <c r="C989" s="4" t="s">
        <v>12</v>
      </c>
      <c r="D989" s="4" t="s">
        <v>130</v>
      </c>
      <c r="E989" s="4" t="s">
        <v>396</v>
      </c>
      <c r="F989" s="4" t="s">
        <v>397</v>
      </c>
      <c r="G989" s="4" t="s">
        <v>2276</v>
      </c>
      <c r="H989" s="4"/>
      <c r="I989" s="4"/>
      <c r="J989" s="4"/>
      <c r="K989" s="4" t="s">
        <v>2276</v>
      </c>
      <c r="L989" s="4" t="s">
        <v>2276</v>
      </c>
      <c r="M989" s="4" t="s">
        <v>2276</v>
      </c>
      <c r="N989" s="4" t="s">
        <v>2276</v>
      </c>
      <c r="O989" s="4" t="s">
        <v>2276</v>
      </c>
      <c r="P989" s="4" t="s">
        <v>2276</v>
      </c>
      <c r="Q989" s="4" t="s">
        <v>2276</v>
      </c>
      <c r="R989" s="4" t="s">
        <v>2276</v>
      </c>
      <c r="S989" s="4" t="s">
        <v>2276</v>
      </c>
      <c r="T989" s="4" t="s">
        <v>6457</v>
      </c>
    </row>
    <row r="990" spans="1:20" ht="29">
      <c r="A990" s="4" t="s">
        <v>6438</v>
      </c>
      <c r="B990" s="4" t="s">
        <v>2276</v>
      </c>
      <c r="C990" s="4" t="s">
        <v>12</v>
      </c>
      <c r="D990" s="4" t="s">
        <v>396</v>
      </c>
      <c r="E990" s="4" t="s">
        <v>397</v>
      </c>
      <c r="F990" s="4" t="s">
        <v>2276</v>
      </c>
      <c r="G990" s="4" t="s">
        <v>2276</v>
      </c>
      <c r="H990" s="4"/>
      <c r="I990" s="4"/>
      <c r="J990" s="4"/>
      <c r="K990" s="4" t="s">
        <v>2276</v>
      </c>
      <c r="L990" s="4" t="s">
        <v>2276</v>
      </c>
      <c r="M990" s="4" t="s">
        <v>2276</v>
      </c>
      <c r="N990" s="4" t="s">
        <v>2276</v>
      </c>
      <c r="O990" s="4" t="s">
        <v>2276</v>
      </c>
      <c r="P990" s="4" t="s">
        <v>2276</v>
      </c>
      <c r="Q990" s="4" t="s">
        <v>2276</v>
      </c>
      <c r="R990" s="4" t="s">
        <v>2276</v>
      </c>
      <c r="S990" s="4" t="s">
        <v>2276</v>
      </c>
      <c r="T990" s="4"/>
    </row>
    <row r="991" spans="1:20" ht="29">
      <c r="A991" s="4" t="s">
        <v>6630</v>
      </c>
      <c r="B991" s="4" t="s">
        <v>2276</v>
      </c>
      <c r="C991" s="4" t="s">
        <v>12</v>
      </c>
      <c r="D991" s="4" t="s">
        <v>396</v>
      </c>
      <c r="E991" s="4" t="s">
        <v>397</v>
      </c>
      <c r="F991" s="4" t="s">
        <v>2276</v>
      </c>
      <c r="G991" s="4" t="s">
        <v>2276</v>
      </c>
      <c r="H991" s="4"/>
      <c r="I991" s="4"/>
      <c r="J991" s="4"/>
      <c r="K991" s="4" t="s">
        <v>2276</v>
      </c>
      <c r="L991" s="4" t="s">
        <v>2276</v>
      </c>
      <c r="M991" s="4" t="s">
        <v>2276</v>
      </c>
      <c r="N991" s="4" t="s">
        <v>2276</v>
      </c>
      <c r="O991" s="4" t="s">
        <v>2276</v>
      </c>
      <c r="P991" s="4" t="s">
        <v>2276</v>
      </c>
      <c r="Q991" s="4" t="s">
        <v>2276</v>
      </c>
      <c r="R991" s="4" t="s">
        <v>2276</v>
      </c>
      <c r="S991" s="4" t="s">
        <v>2276</v>
      </c>
      <c r="T991" s="4"/>
    </row>
    <row r="992" spans="1:20" ht="29">
      <c r="A992" s="4" t="s">
        <v>6439</v>
      </c>
      <c r="B992" s="4" t="s">
        <v>2276</v>
      </c>
      <c r="C992" s="4" t="s">
        <v>12</v>
      </c>
      <c r="D992" s="4" t="s">
        <v>396</v>
      </c>
      <c r="E992" s="4" t="s">
        <v>397</v>
      </c>
      <c r="F992" s="4" t="s">
        <v>2276</v>
      </c>
      <c r="G992" s="4" t="s">
        <v>2276</v>
      </c>
      <c r="H992" s="4"/>
      <c r="I992" s="4"/>
      <c r="J992" s="4"/>
      <c r="K992" s="4" t="s">
        <v>2276</v>
      </c>
      <c r="L992" s="4" t="s">
        <v>2276</v>
      </c>
      <c r="M992" s="4" t="s">
        <v>2276</v>
      </c>
      <c r="N992" s="4" t="s">
        <v>2276</v>
      </c>
      <c r="O992" s="4" t="s">
        <v>2276</v>
      </c>
      <c r="P992" s="4" t="s">
        <v>2276</v>
      </c>
      <c r="Q992" s="4" t="s">
        <v>2276</v>
      </c>
      <c r="R992" s="4" t="s">
        <v>2276</v>
      </c>
      <c r="S992" s="4" t="s">
        <v>2276</v>
      </c>
      <c r="T992" s="4"/>
    </row>
    <row r="993" spans="1:20" ht="29">
      <c r="A993" s="4" t="s">
        <v>6440</v>
      </c>
      <c r="B993" s="4" t="s">
        <v>2276</v>
      </c>
      <c r="C993" s="4" t="s">
        <v>12</v>
      </c>
      <c r="D993" s="4" t="s">
        <v>396</v>
      </c>
      <c r="E993" s="4" t="s">
        <v>397</v>
      </c>
      <c r="F993" s="4" t="s">
        <v>2276</v>
      </c>
      <c r="G993" s="4" t="s">
        <v>2276</v>
      </c>
      <c r="H993" s="4"/>
      <c r="I993" s="4"/>
      <c r="J993" s="4"/>
      <c r="K993" s="4" t="s">
        <v>2276</v>
      </c>
      <c r="L993" s="4" t="s">
        <v>2276</v>
      </c>
      <c r="M993" s="4" t="s">
        <v>2276</v>
      </c>
      <c r="N993" s="4" t="s">
        <v>2276</v>
      </c>
      <c r="O993" s="4" t="s">
        <v>2276</v>
      </c>
      <c r="P993" s="4" t="s">
        <v>2276</v>
      </c>
      <c r="Q993" s="4" t="s">
        <v>2276</v>
      </c>
      <c r="R993" s="4" t="s">
        <v>2276</v>
      </c>
      <c r="S993" s="4" t="s">
        <v>2276</v>
      </c>
      <c r="T993" s="4"/>
    </row>
    <row r="994" spans="1:20" ht="29">
      <c r="A994" s="4" t="s">
        <v>6441</v>
      </c>
      <c r="B994" s="4" t="s">
        <v>2276</v>
      </c>
      <c r="C994" s="4" t="s">
        <v>12</v>
      </c>
      <c r="D994" s="4" t="s">
        <v>396</v>
      </c>
      <c r="E994" s="4" t="s">
        <v>397</v>
      </c>
      <c r="F994" s="4" t="s">
        <v>2276</v>
      </c>
      <c r="G994" s="4" t="s">
        <v>2276</v>
      </c>
      <c r="H994" s="4"/>
      <c r="I994" s="4"/>
      <c r="J994" s="4"/>
      <c r="K994" s="4" t="s">
        <v>2276</v>
      </c>
      <c r="L994" s="4" t="s">
        <v>2276</v>
      </c>
      <c r="M994" s="4" t="s">
        <v>2276</v>
      </c>
      <c r="N994" s="4" t="s">
        <v>2276</v>
      </c>
      <c r="O994" s="4" t="s">
        <v>2276</v>
      </c>
      <c r="P994" s="4" t="s">
        <v>2276</v>
      </c>
      <c r="Q994" s="4" t="s">
        <v>2276</v>
      </c>
      <c r="R994" s="4" t="s">
        <v>2276</v>
      </c>
      <c r="S994" s="4" t="s">
        <v>2276</v>
      </c>
      <c r="T994" s="4"/>
    </row>
    <row r="995" spans="1:20" ht="29">
      <c r="A995" s="4" t="s">
        <v>6442</v>
      </c>
      <c r="B995" s="4" t="s">
        <v>2276</v>
      </c>
      <c r="C995" s="4" t="s">
        <v>12</v>
      </c>
      <c r="D995" s="4" t="s">
        <v>396</v>
      </c>
      <c r="E995" s="4" t="s">
        <v>397</v>
      </c>
      <c r="F995" s="4" t="s">
        <v>2276</v>
      </c>
      <c r="G995" s="4" t="s">
        <v>2276</v>
      </c>
      <c r="H995" s="4"/>
      <c r="I995" s="4"/>
      <c r="J995" s="4"/>
      <c r="K995" s="4" t="s">
        <v>2276</v>
      </c>
      <c r="L995" s="4" t="s">
        <v>2276</v>
      </c>
      <c r="M995" s="4" t="s">
        <v>2276</v>
      </c>
      <c r="N995" s="4" t="s">
        <v>2276</v>
      </c>
      <c r="O995" s="4" t="s">
        <v>2276</v>
      </c>
      <c r="P995" s="4" t="s">
        <v>2276</v>
      </c>
      <c r="Q995" s="4" t="s">
        <v>2276</v>
      </c>
      <c r="R995" s="4" t="s">
        <v>2276</v>
      </c>
      <c r="S995" s="4" t="s">
        <v>2276</v>
      </c>
      <c r="T995" s="4"/>
    </row>
    <row r="996" spans="1:20" ht="29">
      <c r="A996" s="4" t="s">
        <v>6443</v>
      </c>
      <c r="B996" s="4" t="s">
        <v>2276</v>
      </c>
      <c r="C996" s="4" t="s">
        <v>12</v>
      </c>
      <c r="D996" s="4" t="s">
        <v>396</v>
      </c>
      <c r="E996" s="4" t="s">
        <v>397</v>
      </c>
      <c r="F996" s="4" t="s">
        <v>2276</v>
      </c>
      <c r="G996" s="4" t="s">
        <v>2276</v>
      </c>
      <c r="H996" s="78">
        <f>9/I996</f>
        <v>1.8532894858769045</v>
      </c>
      <c r="I996" s="209">
        <v>4.85623</v>
      </c>
      <c r="J996" s="4"/>
      <c r="K996" s="4" t="s">
        <v>2276</v>
      </c>
      <c r="L996" s="4" t="s">
        <v>2276</v>
      </c>
      <c r="M996" s="4" t="s">
        <v>2276</v>
      </c>
      <c r="N996" s="4" t="s">
        <v>2276</v>
      </c>
      <c r="O996" s="4" t="s">
        <v>2276</v>
      </c>
      <c r="P996" s="4" t="s">
        <v>2276</v>
      </c>
      <c r="Q996" s="4" t="s">
        <v>2276</v>
      </c>
      <c r="R996" s="4" t="s">
        <v>2276</v>
      </c>
      <c r="S996" s="4" t="s">
        <v>2276</v>
      </c>
      <c r="T996" s="4" t="s">
        <v>6458</v>
      </c>
    </row>
    <row r="997" spans="1:20" ht="29">
      <c r="A997" s="4" t="s">
        <v>6444</v>
      </c>
      <c r="B997" s="4" t="s">
        <v>2276</v>
      </c>
      <c r="C997" s="4" t="s">
        <v>12</v>
      </c>
      <c r="D997" s="4" t="s">
        <v>396</v>
      </c>
      <c r="E997" s="4" t="s">
        <v>397</v>
      </c>
      <c r="F997" s="4" t="s">
        <v>2276</v>
      </c>
      <c r="G997" s="4" t="s">
        <v>2276</v>
      </c>
      <c r="H997" s="78">
        <f>9/I997</f>
        <v>1.8532894858769045</v>
      </c>
      <c r="I997" s="209">
        <v>4.85623</v>
      </c>
      <c r="J997" s="4"/>
      <c r="K997" s="4" t="s">
        <v>2276</v>
      </c>
      <c r="L997" s="4" t="s">
        <v>2276</v>
      </c>
      <c r="M997" s="4" t="s">
        <v>2276</v>
      </c>
      <c r="N997" s="4" t="s">
        <v>2276</v>
      </c>
      <c r="O997" s="4" t="s">
        <v>2276</v>
      </c>
      <c r="P997" s="4" t="s">
        <v>2276</v>
      </c>
      <c r="Q997" s="4" t="s">
        <v>2276</v>
      </c>
      <c r="R997" s="4" t="s">
        <v>2276</v>
      </c>
      <c r="S997" s="4" t="s">
        <v>2276</v>
      </c>
      <c r="T997" s="4" t="s">
        <v>6458</v>
      </c>
    </row>
    <row r="998" spans="1:20" ht="43.5">
      <c r="A998" s="4" t="s">
        <v>6445</v>
      </c>
      <c r="B998" s="4" t="s">
        <v>70</v>
      </c>
      <c r="C998" s="4" t="s">
        <v>12</v>
      </c>
      <c r="D998" s="4" t="s">
        <v>3855</v>
      </c>
      <c r="E998" s="4" t="s">
        <v>6459</v>
      </c>
      <c r="F998" s="4" t="s">
        <v>2276</v>
      </c>
      <c r="G998" s="4" t="s">
        <v>2276</v>
      </c>
      <c r="H998" s="78"/>
      <c r="I998" s="4">
        <v>3</v>
      </c>
      <c r="J998" s="4">
        <v>1</v>
      </c>
      <c r="K998" s="4" t="s">
        <v>2276</v>
      </c>
      <c r="L998" s="4" t="s">
        <v>2276</v>
      </c>
      <c r="M998" s="4" t="s">
        <v>2276</v>
      </c>
      <c r="N998" s="4" t="s">
        <v>2276</v>
      </c>
      <c r="O998" s="4" t="s">
        <v>2276</v>
      </c>
      <c r="P998" s="4" t="s">
        <v>2276</v>
      </c>
      <c r="Q998" s="4" t="s">
        <v>2276</v>
      </c>
      <c r="R998" s="4" t="s">
        <v>2276</v>
      </c>
      <c r="S998" s="4" t="s">
        <v>2276</v>
      </c>
      <c r="T998" s="4" t="s">
        <v>6460</v>
      </c>
    </row>
    <row r="999" spans="1:20" ht="29">
      <c r="A999" s="4" t="s">
        <v>6446</v>
      </c>
      <c r="B999" s="4" t="s">
        <v>70</v>
      </c>
      <c r="C999" s="4" t="s">
        <v>12</v>
      </c>
      <c r="D999" s="4" t="s">
        <v>3854</v>
      </c>
      <c r="E999" s="4" t="s">
        <v>130</v>
      </c>
      <c r="F999" s="4" t="s">
        <v>2276</v>
      </c>
      <c r="G999" s="4" t="s">
        <v>2276</v>
      </c>
      <c r="H999" s="78"/>
      <c r="I999" s="4">
        <v>15</v>
      </c>
      <c r="J999" s="4">
        <v>0.6</v>
      </c>
      <c r="K999" s="4" t="s">
        <v>2276</v>
      </c>
      <c r="L999" s="4" t="s">
        <v>2276</v>
      </c>
      <c r="M999" s="4" t="s">
        <v>2276</v>
      </c>
      <c r="N999" s="4" t="s">
        <v>2276</v>
      </c>
      <c r="O999" s="4" t="s">
        <v>2276</v>
      </c>
      <c r="P999" s="4" t="s">
        <v>2276</v>
      </c>
      <c r="Q999" s="4" t="s">
        <v>2276</v>
      </c>
      <c r="R999" s="4" t="s">
        <v>2276</v>
      </c>
      <c r="S999" s="4" t="s">
        <v>2276</v>
      </c>
      <c r="T999" s="4" t="s">
        <v>6461</v>
      </c>
    </row>
    <row r="1000" spans="1:20" ht="29">
      <c r="A1000" s="4" t="s">
        <v>6447</v>
      </c>
      <c r="B1000" s="4" t="s">
        <v>70</v>
      </c>
      <c r="C1000" s="4" t="s">
        <v>12</v>
      </c>
      <c r="D1000" s="4" t="s">
        <v>397</v>
      </c>
      <c r="E1000" s="4" t="s">
        <v>130</v>
      </c>
      <c r="F1000" s="4" t="s">
        <v>2276</v>
      </c>
      <c r="G1000" s="4" t="s">
        <v>2276</v>
      </c>
      <c r="H1000" s="78"/>
      <c r="I1000" s="4">
        <v>7</v>
      </c>
      <c r="J1000" s="4">
        <v>0.3</v>
      </c>
      <c r="K1000" s="4" t="s">
        <v>2276</v>
      </c>
      <c r="L1000" s="4" t="s">
        <v>2276</v>
      </c>
      <c r="M1000" s="4" t="s">
        <v>2276</v>
      </c>
      <c r="N1000" s="4" t="s">
        <v>2276</v>
      </c>
      <c r="O1000" s="4" t="s">
        <v>2276</v>
      </c>
      <c r="P1000" s="4" t="s">
        <v>2276</v>
      </c>
      <c r="Q1000" s="4" t="s">
        <v>2276</v>
      </c>
      <c r="R1000" s="4" t="s">
        <v>2276</v>
      </c>
      <c r="S1000" s="4" t="s">
        <v>2276</v>
      </c>
      <c r="T1000" s="4" t="s">
        <v>6461</v>
      </c>
    </row>
    <row r="1001" spans="1:20" ht="29">
      <c r="A1001" s="4" t="s">
        <v>6448</v>
      </c>
      <c r="B1001" s="4" t="s">
        <v>2276</v>
      </c>
      <c r="C1001" s="4" t="s">
        <v>12</v>
      </c>
      <c r="D1001" s="4" t="s">
        <v>396</v>
      </c>
      <c r="E1001" s="4" t="s">
        <v>397</v>
      </c>
      <c r="F1001" s="4" t="s">
        <v>2276</v>
      </c>
      <c r="G1001" s="4" t="s">
        <v>2276</v>
      </c>
      <c r="H1001" s="78"/>
      <c r="I1001" s="4">
        <v>0.65</v>
      </c>
      <c r="J1001" s="4"/>
      <c r="K1001" s="4" t="s">
        <v>2276</v>
      </c>
      <c r="L1001" s="4" t="s">
        <v>2276</v>
      </c>
      <c r="M1001" s="4" t="s">
        <v>2276</v>
      </c>
      <c r="N1001" s="4" t="s">
        <v>2276</v>
      </c>
      <c r="O1001" s="4" t="s">
        <v>2276</v>
      </c>
      <c r="P1001" s="4" t="s">
        <v>2276</v>
      </c>
      <c r="Q1001" s="4" t="s">
        <v>2276</v>
      </c>
      <c r="R1001" s="4" t="s">
        <v>2276</v>
      </c>
      <c r="S1001" s="4" t="s">
        <v>2276</v>
      </c>
      <c r="T1001" s="4" t="s">
        <v>6462</v>
      </c>
    </row>
    <row r="1002" spans="1:20" ht="29">
      <c r="A1002" s="4" t="s">
        <v>6449</v>
      </c>
      <c r="B1002" s="4" t="s">
        <v>2276</v>
      </c>
      <c r="C1002" s="4" t="s">
        <v>12</v>
      </c>
      <c r="D1002" s="4" t="s">
        <v>397</v>
      </c>
      <c r="E1002" s="4" t="s">
        <v>396</v>
      </c>
      <c r="F1002" s="4" t="s">
        <v>2276</v>
      </c>
      <c r="G1002" s="4" t="s">
        <v>2276</v>
      </c>
      <c r="H1002" s="78"/>
      <c r="I1002" s="4">
        <v>0.65</v>
      </c>
      <c r="J1002" s="4"/>
      <c r="K1002" s="4" t="s">
        <v>2276</v>
      </c>
      <c r="L1002" s="4" t="s">
        <v>2276</v>
      </c>
      <c r="M1002" s="4" t="s">
        <v>2276</v>
      </c>
      <c r="N1002" s="4" t="s">
        <v>2276</v>
      </c>
      <c r="O1002" s="4" t="s">
        <v>2276</v>
      </c>
      <c r="P1002" s="4" t="s">
        <v>2276</v>
      </c>
      <c r="Q1002" s="4" t="s">
        <v>2276</v>
      </c>
      <c r="R1002" s="4" t="s">
        <v>2276</v>
      </c>
      <c r="S1002" s="4" t="s">
        <v>2276</v>
      </c>
      <c r="T1002" s="4" t="s">
        <v>6463</v>
      </c>
    </row>
    <row r="1003" spans="1:20" ht="29">
      <c r="A1003" s="4" t="s">
        <v>6450</v>
      </c>
      <c r="B1003" s="4" t="s">
        <v>2276</v>
      </c>
      <c r="C1003" s="4" t="s">
        <v>12</v>
      </c>
      <c r="D1003" s="4" t="s">
        <v>397</v>
      </c>
      <c r="E1003" s="4" t="s">
        <v>396</v>
      </c>
      <c r="F1003" s="4" t="s">
        <v>2276</v>
      </c>
      <c r="G1003" s="4" t="s">
        <v>2276</v>
      </c>
      <c r="H1003" s="78"/>
      <c r="I1003" s="4">
        <v>0.65</v>
      </c>
      <c r="J1003" s="4"/>
      <c r="K1003" s="4" t="s">
        <v>2276</v>
      </c>
      <c r="L1003" s="4" t="s">
        <v>2276</v>
      </c>
      <c r="M1003" s="4" t="s">
        <v>2276</v>
      </c>
      <c r="N1003" s="4" t="s">
        <v>2276</v>
      </c>
      <c r="O1003" s="4" t="s">
        <v>2276</v>
      </c>
      <c r="P1003" s="4" t="s">
        <v>2276</v>
      </c>
      <c r="Q1003" s="4" t="s">
        <v>2276</v>
      </c>
      <c r="R1003" s="4" t="s">
        <v>2276</v>
      </c>
      <c r="S1003" s="4" t="s">
        <v>2276</v>
      </c>
      <c r="T1003" s="4" t="s">
        <v>6464</v>
      </c>
    </row>
    <row r="1004" spans="1:20" ht="29">
      <c r="A1004" s="4" t="s">
        <v>5439</v>
      </c>
      <c r="B1004" s="4" t="s">
        <v>2276</v>
      </c>
      <c r="C1004" s="4" t="s">
        <v>12</v>
      </c>
      <c r="D1004" s="4" t="s">
        <v>396</v>
      </c>
      <c r="E1004" s="4" t="s">
        <v>397</v>
      </c>
      <c r="F1004" s="4" t="s">
        <v>2276</v>
      </c>
      <c r="G1004" s="4" t="s">
        <v>2276</v>
      </c>
      <c r="H1004" s="78"/>
      <c r="I1004" s="4"/>
      <c r="J1004" s="4"/>
      <c r="K1004" s="4" t="s">
        <v>2276</v>
      </c>
      <c r="L1004" s="4" t="s">
        <v>2276</v>
      </c>
      <c r="M1004" s="4" t="s">
        <v>2276</v>
      </c>
      <c r="N1004" s="4" t="s">
        <v>2276</v>
      </c>
      <c r="O1004" s="4" t="s">
        <v>2276</v>
      </c>
      <c r="P1004" s="78">
        <v>52.9</v>
      </c>
      <c r="Q1004" s="4" t="s">
        <v>2276</v>
      </c>
      <c r="R1004" s="4" t="s">
        <v>2276</v>
      </c>
      <c r="S1004" s="4" t="s">
        <v>2276</v>
      </c>
      <c r="T1004" s="4" t="s">
        <v>6465</v>
      </c>
    </row>
    <row r="1005" spans="1:20" ht="29">
      <c r="A1005" s="4" t="s">
        <v>6451</v>
      </c>
      <c r="B1005" s="4" t="s">
        <v>2276</v>
      </c>
      <c r="C1005" s="4" t="s">
        <v>12</v>
      </c>
      <c r="D1005" s="4" t="s">
        <v>397</v>
      </c>
      <c r="E1005" s="4" t="s">
        <v>2276</v>
      </c>
      <c r="F1005" s="4" t="s">
        <v>2276</v>
      </c>
      <c r="G1005" s="4" t="s">
        <v>2276</v>
      </c>
      <c r="H1005" s="78"/>
      <c r="I1005" s="4"/>
      <c r="J1005" s="4"/>
      <c r="K1005" s="4" t="s">
        <v>2276</v>
      </c>
      <c r="L1005" s="4" t="s">
        <v>2276</v>
      </c>
      <c r="M1005" s="4" t="s">
        <v>2276</v>
      </c>
      <c r="N1005" s="4" t="s">
        <v>2276</v>
      </c>
      <c r="O1005" s="4" t="s">
        <v>2276</v>
      </c>
      <c r="P1005" s="4" t="s">
        <v>2276</v>
      </c>
      <c r="Q1005" s="4" t="s">
        <v>2276</v>
      </c>
      <c r="R1005" s="4" t="s">
        <v>2276</v>
      </c>
      <c r="S1005" s="4" t="s">
        <v>2276</v>
      </c>
      <c r="T1005" s="4"/>
    </row>
    <row r="1006" spans="1:20" ht="29">
      <c r="A1006" s="4" t="s">
        <v>6452</v>
      </c>
      <c r="B1006" s="4" t="s">
        <v>32</v>
      </c>
      <c r="C1006" s="4" t="s">
        <v>2645</v>
      </c>
      <c r="D1006" s="4" t="s">
        <v>396</v>
      </c>
      <c r="E1006" s="4" t="s">
        <v>397</v>
      </c>
      <c r="F1006" s="4" t="s">
        <v>2276</v>
      </c>
      <c r="G1006" s="4" t="s">
        <v>2276</v>
      </c>
      <c r="H1006" s="78"/>
      <c r="I1006" s="4"/>
      <c r="J1006" s="4"/>
      <c r="K1006" s="4"/>
      <c r="L1006" s="4"/>
      <c r="M1006" s="4"/>
      <c r="N1006" s="78"/>
      <c r="O1006" s="78"/>
      <c r="P1006" s="78"/>
      <c r="Q1006" s="78"/>
      <c r="R1006" s="78"/>
      <c r="S1006" s="78"/>
      <c r="T1006" s="4" t="s">
        <v>6466</v>
      </c>
    </row>
    <row r="1007" spans="1:20">
      <c r="A1007" s="26" t="s">
        <v>6505</v>
      </c>
      <c r="B1007" s="4" t="s">
        <v>32</v>
      </c>
      <c r="C1007" s="4" t="s">
        <v>2645</v>
      </c>
      <c r="D1007" s="4" t="s">
        <v>6532</v>
      </c>
      <c r="E1007" s="4" t="s">
        <v>2649</v>
      </c>
      <c r="F1007" s="4"/>
      <c r="G1007" s="4"/>
      <c r="H1007" s="4"/>
      <c r="I1007" s="4"/>
      <c r="J1007" s="4"/>
      <c r="K1007" s="4" t="s">
        <v>534</v>
      </c>
      <c r="L1007" s="4"/>
      <c r="M1007" s="4"/>
      <c r="N1007" s="4"/>
      <c r="O1007" s="4"/>
      <c r="P1007" s="4"/>
      <c r="Q1007" s="4"/>
      <c r="R1007" s="4"/>
      <c r="S1007" s="4"/>
      <c r="T1007" s="4" t="s">
        <v>6533</v>
      </c>
    </row>
    <row r="1008" spans="1:20">
      <c r="A1008" s="26" t="s">
        <v>6506</v>
      </c>
      <c r="B1008" s="4" t="s">
        <v>32</v>
      </c>
      <c r="C1008" s="4" t="s">
        <v>2645</v>
      </c>
      <c r="D1008" s="4" t="s">
        <v>6532</v>
      </c>
      <c r="E1008" s="4" t="s">
        <v>2649</v>
      </c>
      <c r="F1008" s="4"/>
      <c r="G1008" s="4"/>
      <c r="H1008" s="4"/>
      <c r="I1008" s="4"/>
      <c r="J1008" s="4"/>
      <c r="K1008" s="4" t="s">
        <v>534</v>
      </c>
      <c r="L1008" s="4"/>
      <c r="M1008" s="4"/>
      <c r="N1008" s="4"/>
      <c r="O1008" s="4"/>
      <c r="P1008" s="4"/>
      <c r="Q1008" s="4"/>
      <c r="R1008" s="4"/>
      <c r="S1008" s="4"/>
      <c r="T1008" s="4" t="s">
        <v>6533</v>
      </c>
    </row>
    <row r="1009" spans="1:20">
      <c r="A1009" s="26" t="s">
        <v>6507</v>
      </c>
      <c r="B1009" s="4" t="s">
        <v>32</v>
      </c>
      <c r="C1009" s="4" t="s">
        <v>2645</v>
      </c>
      <c r="D1009" s="4" t="s">
        <v>2653</v>
      </c>
      <c r="E1009" s="4"/>
      <c r="F1009" s="4"/>
      <c r="G1009" s="4"/>
      <c r="H1009" s="4"/>
      <c r="I1009" s="4"/>
      <c r="J1009" s="4"/>
      <c r="K1009" s="4" t="s">
        <v>537</v>
      </c>
      <c r="L1009" s="4"/>
      <c r="M1009" s="4"/>
      <c r="N1009" s="4"/>
      <c r="O1009" s="4"/>
      <c r="P1009" s="4"/>
      <c r="Q1009" s="4"/>
      <c r="R1009" s="4"/>
      <c r="S1009" s="4"/>
      <c r="T1009" s="4"/>
    </row>
    <row r="1010" spans="1:20">
      <c r="A1010" s="26" t="s">
        <v>6508</v>
      </c>
      <c r="B1010" s="4" t="s">
        <v>32</v>
      </c>
      <c r="C1010" s="4" t="s">
        <v>2645</v>
      </c>
      <c r="D1010" s="4" t="s">
        <v>2649</v>
      </c>
      <c r="E1010" s="4"/>
      <c r="F1010" s="4"/>
      <c r="G1010" s="4"/>
      <c r="H1010" s="4"/>
      <c r="I1010" s="4"/>
      <c r="J1010" s="4"/>
      <c r="K1010" s="4" t="s">
        <v>534</v>
      </c>
      <c r="L1010" s="4"/>
      <c r="M1010" s="4"/>
      <c r="N1010" s="4"/>
      <c r="O1010" s="4"/>
      <c r="P1010" s="4"/>
      <c r="Q1010" s="4"/>
      <c r="R1010" s="4"/>
      <c r="S1010" s="4"/>
      <c r="T1010" s="4"/>
    </row>
    <row r="1011" spans="1:20">
      <c r="A1011" s="4" t="s">
        <v>6509</v>
      </c>
      <c r="B1011" s="4" t="s">
        <v>32</v>
      </c>
      <c r="C1011" s="4" t="s">
        <v>2645</v>
      </c>
      <c r="D1011" s="4" t="s">
        <v>6532</v>
      </c>
      <c r="E1011" s="4"/>
      <c r="F1011" s="4"/>
      <c r="G1011" s="4"/>
      <c r="H1011" s="78"/>
      <c r="I1011" s="4"/>
      <c r="J1011" s="4"/>
      <c r="K1011" s="4" t="s">
        <v>537</v>
      </c>
      <c r="L1011" s="4"/>
      <c r="M1011" s="4"/>
      <c r="N1011" s="78"/>
      <c r="O1011" s="78"/>
      <c r="P1011" s="78"/>
      <c r="Q1011" s="78"/>
      <c r="R1011" s="78"/>
      <c r="S1011" s="78"/>
      <c r="T1011" s="4" t="s">
        <v>6534</v>
      </c>
    </row>
    <row r="1012" spans="1:20">
      <c r="A1012" s="4" t="s">
        <v>6510</v>
      </c>
      <c r="B1012" s="4" t="s">
        <v>32</v>
      </c>
      <c r="C1012" s="4" t="s">
        <v>2645</v>
      </c>
      <c r="D1012" s="4" t="s">
        <v>2649</v>
      </c>
      <c r="E1012" s="4"/>
      <c r="F1012" s="4"/>
      <c r="G1012" s="4"/>
      <c r="H1012" s="78"/>
      <c r="I1012" s="4"/>
      <c r="J1012" s="4"/>
      <c r="K1012" s="4" t="s">
        <v>534</v>
      </c>
      <c r="L1012" s="4"/>
      <c r="M1012" s="4"/>
      <c r="N1012" s="78"/>
      <c r="O1012" s="78"/>
      <c r="P1012" s="78"/>
      <c r="Q1012" s="78"/>
      <c r="R1012" s="78"/>
      <c r="S1012" s="78"/>
      <c r="T1012" s="4" t="s">
        <v>6535</v>
      </c>
    </row>
    <row r="1013" spans="1:20">
      <c r="A1013" s="4" t="s">
        <v>6511</v>
      </c>
      <c r="B1013" s="4" t="s">
        <v>32</v>
      </c>
      <c r="C1013" s="4" t="s">
        <v>2645</v>
      </c>
      <c r="D1013" s="4" t="s">
        <v>2649</v>
      </c>
      <c r="E1013" s="4"/>
      <c r="F1013" s="4"/>
      <c r="G1013" s="4"/>
      <c r="H1013" s="78"/>
      <c r="I1013" s="4"/>
      <c r="J1013" s="4"/>
      <c r="K1013" s="4" t="s">
        <v>534</v>
      </c>
      <c r="L1013" s="4"/>
      <c r="M1013" s="4"/>
      <c r="N1013" s="78"/>
      <c r="O1013" s="78"/>
      <c r="P1013" s="78"/>
      <c r="Q1013" s="78"/>
      <c r="R1013" s="78"/>
      <c r="S1013" s="78"/>
      <c r="T1013" s="4" t="s">
        <v>6536</v>
      </c>
    </row>
    <row r="1014" spans="1:20" ht="29">
      <c r="A1014" s="4" t="s">
        <v>6512</v>
      </c>
      <c r="B1014" s="4" t="s">
        <v>1197</v>
      </c>
      <c r="C1014" s="4" t="s">
        <v>2645</v>
      </c>
      <c r="D1014" s="4" t="s">
        <v>2649</v>
      </c>
      <c r="E1014" s="4"/>
      <c r="F1014" s="4"/>
      <c r="G1014" s="4"/>
      <c r="H1014" s="78"/>
      <c r="I1014" s="4"/>
      <c r="J1014" s="4"/>
      <c r="K1014" s="4" t="s">
        <v>534</v>
      </c>
      <c r="L1014" s="4"/>
      <c r="M1014" s="4"/>
      <c r="N1014" s="78"/>
      <c r="O1014" s="78"/>
      <c r="P1014" s="78"/>
      <c r="Q1014" s="78"/>
      <c r="R1014" s="78"/>
      <c r="S1014" s="78"/>
      <c r="T1014" s="4" t="s">
        <v>6537</v>
      </c>
    </row>
    <row r="1015" spans="1:20" ht="29">
      <c r="A1015" s="4" t="s">
        <v>6513</v>
      </c>
      <c r="B1015" s="4" t="s">
        <v>1197</v>
      </c>
      <c r="C1015" s="4" t="s">
        <v>2645</v>
      </c>
      <c r="D1015" s="4" t="s">
        <v>2649</v>
      </c>
      <c r="E1015" s="4"/>
      <c r="F1015" s="4"/>
      <c r="G1015" s="4"/>
      <c r="H1015" s="78"/>
      <c r="I1015" s="4"/>
      <c r="J1015" s="4"/>
      <c r="K1015" s="4" t="s">
        <v>534</v>
      </c>
      <c r="L1015" s="4"/>
      <c r="M1015" s="4"/>
      <c r="N1015" s="78"/>
      <c r="O1015" s="78"/>
      <c r="P1015" s="78"/>
      <c r="Q1015" s="78"/>
      <c r="R1015" s="78"/>
      <c r="S1015" s="78"/>
      <c r="T1015" s="4" t="s">
        <v>6537</v>
      </c>
    </row>
    <row r="1016" spans="1:20" ht="29">
      <c r="A1016" s="4" t="s">
        <v>6514</v>
      </c>
      <c r="B1016" s="4" t="s">
        <v>1197</v>
      </c>
      <c r="C1016" s="4" t="s">
        <v>2645</v>
      </c>
      <c r="D1016" s="4" t="s">
        <v>2649</v>
      </c>
      <c r="E1016" s="4"/>
      <c r="F1016" s="4"/>
      <c r="G1016" s="4"/>
      <c r="H1016" s="78"/>
      <c r="I1016" s="4"/>
      <c r="J1016" s="4"/>
      <c r="K1016" s="4" t="s">
        <v>534</v>
      </c>
      <c r="L1016" s="4"/>
      <c r="M1016" s="4"/>
      <c r="N1016" s="78"/>
      <c r="O1016" s="78"/>
      <c r="P1016" s="78"/>
      <c r="Q1016" s="78"/>
      <c r="R1016" s="78"/>
      <c r="S1016" s="78"/>
      <c r="T1016" s="4" t="s">
        <v>6537</v>
      </c>
    </row>
    <row r="1017" spans="1:20" ht="29">
      <c r="A1017" s="4" t="s">
        <v>6515</v>
      </c>
      <c r="B1017" s="4" t="s">
        <v>1197</v>
      </c>
      <c r="C1017" s="4" t="s">
        <v>2645</v>
      </c>
      <c r="D1017" s="4" t="s">
        <v>2649</v>
      </c>
      <c r="E1017" s="4"/>
      <c r="F1017" s="4"/>
      <c r="G1017" s="4"/>
      <c r="H1017" s="78"/>
      <c r="I1017" s="4"/>
      <c r="J1017" s="4"/>
      <c r="K1017" s="4" t="s">
        <v>534</v>
      </c>
      <c r="L1017" s="4"/>
      <c r="M1017" s="4"/>
      <c r="N1017" s="78"/>
      <c r="O1017" s="78"/>
      <c r="P1017" s="78"/>
      <c r="Q1017" s="78"/>
      <c r="R1017" s="78"/>
      <c r="S1017" s="78"/>
      <c r="T1017" s="4" t="s">
        <v>6537</v>
      </c>
    </row>
    <row r="1018" spans="1:20">
      <c r="A1018" s="4" t="s">
        <v>6516</v>
      </c>
      <c r="B1018" s="4" t="s">
        <v>1197</v>
      </c>
      <c r="C1018" s="4" t="s">
        <v>2645</v>
      </c>
      <c r="D1018" s="4" t="s">
        <v>2649</v>
      </c>
      <c r="E1018" s="4"/>
      <c r="F1018" s="4"/>
      <c r="G1018" s="4"/>
      <c r="H1018" s="78"/>
      <c r="I1018" s="4"/>
      <c r="J1018" s="4"/>
      <c r="K1018" s="4" t="s">
        <v>534</v>
      </c>
      <c r="L1018" s="4"/>
      <c r="M1018" s="4"/>
      <c r="N1018" s="78"/>
      <c r="O1018" s="78"/>
      <c r="P1018" s="78"/>
      <c r="Q1018" s="78"/>
      <c r="R1018" s="78"/>
      <c r="S1018" s="78"/>
      <c r="T1018" s="4"/>
    </row>
    <row r="1019" spans="1:20">
      <c r="A1019" s="4" t="s">
        <v>6517</v>
      </c>
      <c r="B1019" s="4" t="s">
        <v>1197</v>
      </c>
      <c r="C1019" s="4" t="s">
        <v>2645</v>
      </c>
      <c r="D1019" s="4" t="s">
        <v>2649</v>
      </c>
      <c r="E1019" s="4"/>
      <c r="F1019" s="4"/>
      <c r="G1019" s="4"/>
      <c r="H1019" s="78"/>
      <c r="I1019" s="4"/>
      <c r="J1019" s="4"/>
      <c r="K1019" s="4" t="s">
        <v>534</v>
      </c>
      <c r="L1019" s="4"/>
      <c r="M1019" s="4"/>
      <c r="N1019" s="78"/>
      <c r="O1019" s="78"/>
      <c r="P1019" s="78"/>
      <c r="Q1019" s="78"/>
      <c r="R1019" s="78"/>
      <c r="S1019" s="78"/>
      <c r="T1019" s="4"/>
    </row>
    <row r="1020" spans="1:20">
      <c r="A1020" s="4" t="s">
        <v>6518</v>
      </c>
      <c r="B1020" s="4" t="s">
        <v>1197</v>
      </c>
      <c r="C1020" s="4" t="s">
        <v>2645</v>
      </c>
      <c r="D1020" s="4" t="s">
        <v>2649</v>
      </c>
      <c r="E1020" s="4" t="s">
        <v>137</v>
      </c>
      <c r="F1020" s="4" t="s">
        <v>2652</v>
      </c>
      <c r="G1020" s="4"/>
      <c r="H1020" s="78"/>
      <c r="I1020" s="4"/>
      <c r="J1020" s="4"/>
      <c r="K1020" s="4" t="s">
        <v>534</v>
      </c>
      <c r="L1020" s="4"/>
      <c r="M1020" s="4"/>
      <c r="N1020" s="78"/>
      <c r="O1020" s="78"/>
      <c r="P1020" s="78"/>
      <c r="Q1020" s="78"/>
      <c r="R1020" s="78"/>
      <c r="S1020" s="78"/>
      <c r="T1020" s="4"/>
    </row>
    <row r="1021" spans="1:20">
      <c r="A1021" s="4" t="s">
        <v>6519</v>
      </c>
      <c r="B1021" s="4" t="s">
        <v>1197</v>
      </c>
      <c r="C1021" s="4" t="s">
        <v>2645</v>
      </c>
      <c r="D1021" s="4" t="s">
        <v>2649</v>
      </c>
      <c r="E1021" s="4" t="s">
        <v>137</v>
      </c>
      <c r="F1021" s="4" t="s">
        <v>2652</v>
      </c>
      <c r="G1021" s="4"/>
      <c r="H1021" s="78"/>
      <c r="I1021" s="4"/>
      <c r="J1021" s="4"/>
      <c r="K1021" s="4" t="s">
        <v>534</v>
      </c>
      <c r="L1021" s="4"/>
      <c r="M1021" s="4"/>
      <c r="N1021" s="78"/>
      <c r="O1021" s="78"/>
      <c r="P1021" s="78"/>
      <c r="Q1021" s="78"/>
      <c r="R1021" s="78"/>
      <c r="S1021" s="78"/>
      <c r="T1021" s="4"/>
    </row>
    <row r="1022" spans="1:20">
      <c r="A1022" s="4" t="s">
        <v>6520</v>
      </c>
      <c r="B1022" s="4" t="s">
        <v>70</v>
      </c>
      <c r="C1022" s="4" t="s">
        <v>2645</v>
      </c>
      <c r="D1022" s="4" t="s">
        <v>2649</v>
      </c>
      <c r="E1022" s="4"/>
      <c r="F1022" s="4"/>
      <c r="G1022" s="4"/>
      <c r="H1022" s="78"/>
      <c r="I1022" s="4"/>
      <c r="J1022" s="4"/>
      <c r="K1022" s="4" t="s">
        <v>534</v>
      </c>
      <c r="L1022" s="4"/>
      <c r="M1022" s="4"/>
      <c r="N1022" s="78"/>
      <c r="O1022" s="78"/>
      <c r="P1022" s="78"/>
      <c r="Q1022" s="78"/>
      <c r="R1022" s="78"/>
      <c r="S1022" s="78"/>
      <c r="T1022" s="4"/>
    </row>
    <row r="1023" spans="1:20">
      <c r="A1023" s="4" t="s">
        <v>6521</v>
      </c>
      <c r="B1023" s="4" t="s">
        <v>70</v>
      </c>
      <c r="C1023" s="4" t="s">
        <v>2645</v>
      </c>
      <c r="D1023" s="4" t="s">
        <v>2649</v>
      </c>
      <c r="E1023" s="4"/>
      <c r="F1023" s="4"/>
      <c r="G1023" s="4"/>
      <c r="H1023" s="78"/>
      <c r="I1023" s="4"/>
      <c r="J1023" s="4"/>
      <c r="K1023" s="4" t="s">
        <v>534</v>
      </c>
      <c r="L1023" s="4"/>
      <c r="M1023" s="4"/>
      <c r="N1023" s="78"/>
      <c r="O1023" s="78"/>
      <c r="P1023" s="78"/>
      <c r="Q1023" s="78"/>
      <c r="R1023" s="78"/>
      <c r="S1023" s="78"/>
      <c r="T1023" s="4"/>
    </row>
    <row r="1024" spans="1:20">
      <c r="A1024" s="4" t="s">
        <v>6522</v>
      </c>
      <c r="B1024" s="4" t="s">
        <v>70</v>
      </c>
      <c r="C1024" s="4" t="s">
        <v>2645</v>
      </c>
      <c r="D1024" s="4" t="s">
        <v>2649</v>
      </c>
      <c r="E1024" s="4"/>
      <c r="F1024" s="4"/>
      <c r="G1024" s="4"/>
      <c r="H1024" s="78"/>
      <c r="I1024" s="4"/>
      <c r="J1024" s="4"/>
      <c r="K1024" s="4" t="s">
        <v>534</v>
      </c>
      <c r="L1024" s="4"/>
      <c r="M1024" s="4"/>
      <c r="N1024" s="78"/>
      <c r="O1024" s="78"/>
      <c r="P1024" s="78"/>
      <c r="Q1024" s="78"/>
      <c r="R1024" s="78"/>
      <c r="S1024" s="78"/>
      <c r="T1024" s="4"/>
    </row>
    <row r="1025" spans="1:20">
      <c r="A1025" s="4" t="s">
        <v>6523</v>
      </c>
      <c r="B1025" s="4" t="s">
        <v>69</v>
      </c>
      <c r="C1025" s="4" t="s">
        <v>2645</v>
      </c>
      <c r="D1025" s="4" t="s">
        <v>2649</v>
      </c>
      <c r="E1025" s="4"/>
      <c r="F1025" s="4"/>
      <c r="G1025" s="4"/>
      <c r="H1025" s="78"/>
      <c r="I1025" s="4"/>
      <c r="J1025" s="4"/>
      <c r="K1025" s="4" t="s">
        <v>534</v>
      </c>
      <c r="L1025" s="4"/>
      <c r="M1025" s="4"/>
      <c r="N1025" s="78"/>
      <c r="O1025" s="78"/>
      <c r="P1025" s="78"/>
      <c r="Q1025" s="78"/>
      <c r="R1025" s="78"/>
      <c r="S1025" s="78"/>
      <c r="T1025" s="4" t="s">
        <v>6538</v>
      </c>
    </row>
    <row r="1026" spans="1:20">
      <c r="A1026" s="4" t="s">
        <v>6524</v>
      </c>
      <c r="B1026" s="4" t="s">
        <v>69</v>
      </c>
      <c r="C1026" s="4" t="s">
        <v>2645</v>
      </c>
      <c r="D1026" s="4" t="s">
        <v>2649</v>
      </c>
      <c r="E1026" s="4"/>
      <c r="F1026" s="4"/>
      <c r="G1026" s="4"/>
      <c r="H1026" s="78"/>
      <c r="I1026" s="4"/>
      <c r="J1026" s="4"/>
      <c r="K1026" s="4" t="s">
        <v>534</v>
      </c>
      <c r="L1026" s="4"/>
      <c r="M1026" s="4"/>
      <c r="N1026" s="78"/>
      <c r="O1026" s="78"/>
      <c r="P1026" s="78"/>
      <c r="Q1026" s="78"/>
      <c r="R1026" s="78"/>
      <c r="S1026" s="78"/>
      <c r="T1026" s="4" t="s">
        <v>6538</v>
      </c>
    </row>
    <row r="1027" spans="1:20">
      <c r="A1027" s="4" t="s">
        <v>6525</v>
      </c>
      <c r="B1027" s="4" t="s">
        <v>69</v>
      </c>
      <c r="C1027" s="4" t="s">
        <v>2645</v>
      </c>
      <c r="D1027" s="4" t="s">
        <v>2649</v>
      </c>
      <c r="E1027" s="4" t="s">
        <v>137</v>
      </c>
      <c r="F1027" s="4" t="s">
        <v>2652</v>
      </c>
      <c r="G1027" s="4"/>
      <c r="H1027" s="78"/>
      <c r="I1027" s="4"/>
      <c r="J1027" s="4"/>
      <c r="K1027" s="4" t="s">
        <v>534</v>
      </c>
      <c r="L1027" s="4"/>
      <c r="M1027" s="4"/>
      <c r="N1027" s="78"/>
      <c r="O1027" s="78"/>
      <c r="P1027" s="78"/>
      <c r="Q1027" s="78"/>
      <c r="R1027" s="78"/>
      <c r="S1027" s="78"/>
      <c r="T1027" s="4" t="s">
        <v>6538</v>
      </c>
    </row>
    <row r="1028" spans="1:20">
      <c r="A1028" s="4" t="s">
        <v>6526</v>
      </c>
      <c r="B1028" s="4" t="s">
        <v>69</v>
      </c>
      <c r="C1028" s="4" t="s">
        <v>2645</v>
      </c>
      <c r="D1028" s="4" t="s">
        <v>2649</v>
      </c>
      <c r="E1028" s="4" t="s">
        <v>137</v>
      </c>
      <c r="F1028" s="4" t="s">
        <v>2652</v>
      </c>
      <c r="G1028" s="4"/>
      <c r="H1028" s="78"/>
      <c r="I1028" s="4"/>
      <c r="J1028" s="4"/>
      <c r="K1028" s="4" t="s">
        <v>534</v>
      </c>
      <c r="L1028" s="4"/>
      <c r="M1028" s="4"/>
      <c r="N1028" s="78"/>
      <c r="O1028" s="78"/>
      <c r="P1028" s="78"/>
      <c r="Q1028" s="78"/>
      <c r="R1028" s="78"/>
      <c r="S1028" s="78"/>
      <c r="T1028" s="4" t="s">
        <v>6538</v>
      </c>
    </row>
    <row r="1029" spans="1:20">
      <c r="A1029" s="4" t="s">
        <v>6527</v>
      </c>
      <c r="B1029" s="4" t="s">
        <v>1197</v>
      </c>
      <c r="C1029" s="4" t="s">
        <v>2645</v>
      </c>
      <c r="D1029" s="4" t="s">
        <v>137</v>
      </c>
      <c r="E1029" s="4" t="s">
        <v>2652</v>
      </c>
      <c r="F1029" s="4"/>
      <c r="G1029" s="4"/>
      <c r="H1029" s="78"/>
      <c r="I1029" s="4"/>
      <c r="J1029" s="4"/>
      <c r="K1029" s="4" t="s">
        <v>537</v>
      </c>
      <c r="L1029" s="4"/>
      <c r="M1029" s="4"/>
      <c r="N1029" s="78"/>
      <c r="O1029" s="78"/>
      <c r="P1029" s="78"/>
      <c r="Q1029" s="78"/>
      <c r="R1029" s="78"/>
      <c r="S1029" s="78"/>
      <c r="T1029" s="4"/>
    </row>
    <row r="1030" spans="1:20">
      <c r="A1030" s="4" t="s">
        <v>6528</v>
      </c>
      <c r="B1030" s="4" t="s">
        <v>32</v>
      </c>
      <c r="C1030" s="4" t="s">
        <v>2645</v>
      </c>
      <c r="D1030" s="4" t="s">
        <v>2649</v>
      </c>
      <c r="E1030" s="4"/>
      <c r="F1030" s="4"/>
      <c r="G1030" s="4"/>
      <c r="H1030" s="78"/>
      <c r="I1030" s="4"/>
      <c r="J1030" s="4"/>
      <c r="K1030" s="4" t="s">
        <v>534</v>
      </c>
      <c r="L1030" s="4"/>
      <c r="M1030" s="4"/>
      <c r="N1030" s="78"/>
      <c r="O1030" s="78"/>
      <c r="P1030" s="78"/>
      <c r="Q1030" s="78"/>
      <c r="R1030" s="78"/>
      <c r="S1030" s="78"/>
      <c r="T1030" s="4"/>
    </row>
    <row r="1031" spans="1:20" ht="29">
      <c r="A1031" s="4" t="s">
        <v>6529</v>
      </c>
      <c r="B1031" s="4" t="s">
        <v>1197</v>
      </c>
      <c r="C1031" s="4" t="s">
        <v>2645</v>
      </c>
      <c r="D1031" s="4" t="s">
        <v>2649</v>
      </c>
      <c r="E1031" s="4" t="s">
        <v>137</v>
      </c>
      <c r="F1031" s="4" t="s">
        <v>3854</v>
      </c>
      <c r="G1031" s="4"/>
      <c r="H1031" s="215">
        <f>1340/581200</f>
        <v>2.3055746730901582E-3</v>
      </c>
      <c r="I1031" s="4">
        <v>4827</v>
      </c>
      <c r="J1031" s="4"/>
      <c r="K1031" s="4" t="s">
        <v>534</v>
      </c>
      <c r="L1031" s="4"/>
      <c r="M1031" s="4"/>
      <c r="N1031" s="78"/>
      <c r="O1031" s="78"/>
      <c r="P1031" s="78"/>
      <c r="Q1031" s="78"/>
      <c r="R1031" s="78"/>
      <c r="S1031" s="78"/>
      <c r="T1031" s="4" t="s">
        <v>6539</v>
      </c>
    </row>
    <row r="1032" spans="1:20">
      <c r="A1032" s="4" t="s">
        <v>6530</v>
      </c>
      <c r="B1032" s="4" t="s">
        <v>1197</v>
      </c>
      <c r="C1032" s="4" t="s">
        <v>2645</v>
      </c>
      <c r="D1032" s="4" t="s">
        <v>2649</v>
      </c>
      <c r="E1032" s="4"/>
      <c r="F1032" s="4"/>
      <c r="G1032" s="4"/>
      <c r="H1032" s="78"/>
      <c r="I1032" s="4"/>
      <c r="J1032" s="4"/>
      <c r="K1032" s="4" t="s">
        <v>534</v>
      </c>
      <c r="L1032" s="4"/>
      <c r="M1032" s="4"/>
      <c r="N1032" s="78"/>
      <c r="O1032" s="78"/>
      <c r="P1032" s="78"/>
      <c r="Q1032" s="78"/>
      <c r="R1032" s="78"/>
      <c r="S1032" s="78"/>
      <c r="T1032" s="4"/>
    </row>
    <row r="1033" spans="1:20">
      <c r="A1033" s="4" t="s">
        <v>6531</v>
      </c>
      <c r="B1033" s="4" t="s">
        <v>32</v>
      </c>
      <c r="C1033" s="4" t="s">
        <v>2645</v>
      </c>
      <c r="D1033" s="4" t="s">
        <v>2649</v>
      </c>
      <c r="E1033" s="4" t="s">
        <v>137</v>
      </c>
      <c r="F1033" s="4"/>
      <c r="G1033" s="4"/>
      <c r="H1033" s="78"/>
      <c r="I1033" s="4"/>
      <c r="J1033" s="4"/>
      <c r="K1033" s="4" t="s">
        <v>534</v>
      </c>
      <c r="L1033" s="4"/>
      <c r="M1033" s="4"/>
      <c r="N1033" s="78"/>
      <c r="O1033" s="78"/>
      <c r="P1033" s="78"/>
      <c r="Q1033" s="78"/>
      <c r="R1033" s="78"/>
      <c r="S1033" s="78"/>
      <c r="T1033" s="4"/>
    </row>
  </sheetData>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746" yWindow="487" count="11">
    <dataValidation allowBlank="1" showInputMessage="1" showErrorMessage="1" prompt="The same as Case study ID in Record Info_x000a_" sqref="A506:A583 A1:A489 A673:A704 A716:A783 A808:A828 A834:A837 A848:A854 A868:A881 A598:A660 A886:A926 A1034: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27:M928 M1006:M1008 M1011: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P970:Q972 N927:S928 Q929:S930 N929:O930 N931:S934 R938 P938 P941:P943 N945 R941:R945 N970:N972 P1004 N1006:S1008 N1011:S1048576"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E968 H935:S935 H929:M934 F938:F943 H927:H928 P929:P930 H976:H988 H996:H1008 H1011:H1030 H1032: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L927:L928 I927:J928 I973:I1006 J998:J1006 L1006:L1008 I1007:J1008 I1009:I1010 I1011:J1033 L1011:L1048576 J1034: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927:A1033"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I1034:I1048576" xr:uid="{F7D4EAB2-4AF5-41E9-921A-C117323BA598}">
      <formula1>0</formula1>
      <formula2>99999999</formula2>
    </dataValidation>
  </dataValidations>
  <hyperlinks>
    <hyperlink ref="T810" r:id="rId1" display="Land use cross-checked against Balestieri (2018)" xr:uid="{3F51AD0E-D35F-45A9-BF60-02BF08D4EDAD}"/>
  </hyperlinks>
  <pageMargins left="0.70866141732283472" right="0.70866141732283472" top="0.74803149606299213" bottom="0.74803149606299213" header="0.31496062992125984" footer="0.31496062992125984"/>
  <pageSetup orientation="portrait" r:id="rId2"/>
  <extLst>
    <ext xmlns:x14="http://schemas.microsoft.com/office/spreadsheetml/2009/9/main" uri="{CCE6A557-97BC-4b89-ADB6-D9C93CAAB3DF}">
      <x14:dataValidations xmlns:xm="http://schemas.microsoft.com/office/excel/2006/main" xWindow="746" yWindow="487" count="21">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K1034:K1048576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G891:O891 C622 F894:O894 H892:R893 R894 F903:S903 G904:H904 J904:S904 F905:S905 O906:Q906 L907:R913 L906:M906 H906:J906 G907:J910 K907:K909 K918:R920 E914:F915 F916 K914:R916 L917:R917 S906:S920 I912:I920 G912:G920 J911:J920 H911:H920 B1:B390 F920 F922:G923 E921:G921 J921:S923 H924:S926 C925:C926 B598:B926 B1034:B1048576</xm:sqref>
        </x14:dataValidation>
        <x14:dataValidation type="list" allowBlank="1" showInputMessage="1" showErrorMessage="1" xr:uid="{88CFF800-DF56-4555-B0F3-AE555EFB2C06}">
          <x14:formula1>
            <xm:f>'IGNORE Lookups'!$C$23:$C$43</xm:f>
          </x14:formula1>
          <xm:sqref>J836:J843 J848:N851 I852:J852 L852:N852 I853:N854 D778:F778 H855:N859 J868:J888 I876:I879 I869:I871 K860:N869 F835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 H774:H854 H625:H683 E906</xm:sqref>
        </x14:dataValidation>
        <x14:dataValidation type="list" allowBlank="1" showInputMessage="1" showErrorMessage="1" xr:uid="{F2DB2DF3-B881-43DA-9B74-25DF856249B0}">
          <x14:formula1>
            <xm:f>'IGNORE Lookups'!$B$23:$B$27</xm:f>
          </x14:formula1>
          <xm:sqref>C1:C621 C623:C924 C1034:C1048576</xm:sqref>
        </x14:dataValidation>
        <x14:dataValidation type="list" allowBlank="1" showInputMessage="1" showErrorMessage="1" xr:uid="{233C3D7D-13C9-4E38-AAC9-5E3F822FC6ED}">
          <x14:formula1>
            <xm:f>'IGNORE Lookups'!$C$23:$C$45</xm:f>
          </x14:formula1>
          <xm:sqref>G892:G893 F895:S897 K899:K902 E894:E897 L898:S902 E898:J902 F904 E903:E905 G906 F906:F910 F911:G911 E907:E913 F917:F919 F912:F913 E916:E920 G1:G890 E1:F893 D1:D926 E922:E926 F924:G926 G935 D1034:G1048576</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O970:O972 Q938:Q943 S938:S949 G938:O943 F944:Q944 H947:R949 F945:J945 N946:R946 O945:Q945 H946:J946 L945:M946 F946:G949 J967:R967 F950:S966 F967:H972 S967:S972 Q968 E927:E967 D927:D972 E969:E972 R968:R972 I968:P969 J970:J972 L970:M972 F927:F937 G927:G934 G936:S937</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C927:C972</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B927:B972</xm:sqref>
        </x14:dataValidation>
        <x14:dataValidation type="list" allowBlank="1" showInputMessage="1" showErrorMessage="1" xr:uid="{038A3C08-A2F9-4832-AC36-6E6D4E7D4384}">
          <x14:formula1>
            <xm:f>'C:\Users\Oli\Documents\PhD\Model development\Data\Collaborators\Current Contributor Versions\[Fire Database Ben v2.xlsx]IGNORE Lookups'!#REF!</xm:f>
          </x14:formula1>
          <xm:sqref>K927:K928 K945:K946 K970:K972</xm:sqref>
        </x14:dataValidation>
        <x14:dataValidation type="list" allowBlank="1" showInputMessage="1" showErrorMessage="1" xr:uid="{98CF3C97-143C-4547-8459-EF3859691ACC}">
          <x14:formula1>
            <xm:f>'[Adam''s Fire Data.xlsx]IGNORE Lookups'!#REF!</xm:f>
          </x14:formula1>
          <xm:sqref>K982:O988 P973:S988 L973:O981 Q1004:S1004 K1004:O1005 P1005:S1005 J973:J997 H989:H995 K989:S1003 D973:G1006</xm:sqref>
        </x14:dataValidation>
        <x14:dataValidation type="list" allowBlank="1" showInputMessage="1" showErrorMessage="1" prompt="One of: pre-industrial, transition, Industrial, post-industrial" xr:uid="{5643D444-365F-40C4-8260-931177BCA866}">
          <x14:formula1>
            <xm:f>'[Adam''s Fire Data.xlsx]IGNORE Lookups'!#REF!</xm:f>
          </x14:formula1>
          <xm:sqref>C973:C1006</xm:sqref>
        </x14:dataValidation>
        <x14:dataValidation type="list" allowBlank="1" showInputMessage="1" showErrorMessage="1" prompt="One of: Traditional , Private, Centrally-allocated, Insecure, Mixed. _x000a_" xr:uid="{C4BDE193-B05F-4D7E-AEED-2B54BB3B7247}">
          <x14:formula1>
            <xm:f>'[Adam''s Fire Data.xlsx]IGNORE Lookups'!#REF!</xm:f>
          </x14:formula1>
          <xm:sqref>B973:B1006</xm:sqref>
        </x14:dataValidation>
        <x14:dataValidation type="list" allowBlank="1" showInputMessage="1" showErrorMessage="1" xr:uid="{0E19542B-6867-4F6A-B28F-7F22A677BB1F}">
          <x14:formula1>
            <xm:f>'[Adam''s Fire Data.xlsx]IGNORE Lookups'!#REF!</xm:f>
          </x14:formula1>
          <xm:sqref>K973:K981 K1006</xm:sqref>
        </x14:dataValidation>
        <x14:dataValidation type="list" allowBlank="1" showInputMessage="1" showErrorMessage="1" prompt="One of: pre-industrial, transition, Industrial, post-industrial" xr:uid="{A070D641-3D6A-4FB9-972D-924C1461474D}">
          <x14:formula1>
            <xm:f>'[AnthroFireDB_IndustrialForestry_2020-07-17.xlsx]IGNORE Lookups'!#REF!</xm:f>
          </x14:formula1>
          <xm:sqref>C1031:C1033</xm:sqref>
        </x14:dataValidation>
        <x14:dataValidation type="list" allowBlank="1" showInputMessage="1" showErrorMessage="1" prompt="See AFT table, page 1 of database protocol" xr:uid="{AAC73340-5F43-4C70-B962-14020B16FA89}">
          <x14:formula1>
            <xm:f>'C:\home\james\OneDrive\Research\Projects\GlobalFireUseDatabase\Industrial Forestry\[AnthroFireDB_IndustrialForestry_2020-06-15.xlsx]IGNORE Lookups'!#REF!</xm:f>
          </x14:formula1>
          <xm:sqref>E1007:G1008 D1009:D1028 J1009:J1010 L1009:S1010 E1009:H1010</xm:sqref>
        </x14:dataValidation>
        <x14:dataValidation type="list" allowBlank="1" showInputMessage="1" showErrorMessage="1" prompt="One of: Traditional , Private, Centrally-allocated, Insecure, Mixed. _x000a_" xr:uid="{32EE3E63-C911-4651-B6FD-02C220DC414F}">
          <x14:formula1>
            <xm:f>'[AnthroFireDB_IndustrialForestry_2020-07-17.xlsx]IGNORE Lookups'!#REF!</xm:f>
          </x14:formula1>
          <xm:sqref>B1014:B1029 B1031:B1033</xm:sqref>
        </x14:dataValidation>
        <x14:dataValidation type="list" allowBlank="1" showInputMessage="1" showErrorMessage="1" xr:uid="{60E92447-DFA5-4232-B8D6-B38B07E8DCFE}">
          <x14:formula1>
            <xm:f>'[AnthroFireDB_IndustrialForestry_2020-07-17.xlsx]IGNORE Lookups'!#REF!</xm:f>
          </x14:formula1>
          <xm:sqref>K1011:K1033</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B1007:B1013 B1030</xm:sqref>
        </x14:dataValidation>
        <x14:dataValidation type="list" allowBlank="1" showInputMessage="1" showErrorMessage="1" xr:uid="{CAD10310-398B-42C5-AEB2-B0431FBBB144}">
          <x14:formula1>
            <xm:f>'[AnthroFireDB_IndustrialForestry_2020-07-17.xlsx]IGNORE Lookups'!#REF!</xm:f>
          </x14:formula1>
          <xm:sqref>E1029 D1029:D1033 E1031:E1033 E1011:G1028 F1029:G1033</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C1007:C1030</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K1007:K1010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2387"/>
  <sheetViews>
    <sheetView zoomScale="55" zoomScaleNormal="55" workbookViewId="0">
      <pane ySplit="1" topLeftCell="A2287" activePane="bottomLeft" state="frozen"/>
      <selection pane="bottomLeft" activeCell="A2288" sqref="A2288"/>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2264</v>
      </c>
      <c r="B1" s="15" t="s">
        <v>5054</v>
      </c>
      <c r="C1" s="2" t="s">
        <v>7</v>
      </c>
      <c r="D1" s="2" t="s">
        <v>8</v>
      </c>
      <c r="E1" s="2" t="s">
        <v>2285</v>
      </c>
      <c r="F1" s="15" t="s">
        <v>2440</v>
      </c>
      <c r="G1" s="15" t="s">
        <v>2450</v>
      </c>
      <c r="H1" s="15" t="s">
        <v>522</v>
      </c>
      <c r="I1" s="2" t="s">
        <v>168</v>
      </c>
      <c r="J1" s="73" t="s">
        <v>2363</v>
      </c>
      <c r="K1" s="73" t="s">
        <v>1250</v>
      </c>
      <c r="L1" s="73" t="s">
        <v>2357</v>
      </c>
      <c r="M1" s="73" t="s">
        <v>1249</v>
      </c>
      <c r="N1" s="73" t="s">
        <v>2356</v>
      </c>
      <c r="O1" s="73" t="s">
        <v>1248</v>
      </c>
      <c r="P1" s="73" t="s">
        <v>2358</v>
      </c>
      <c r="Q1" s="73" t="s">
        <v>2438</v>
      </c>
      <c r="R1" s="73" t="s">
        <v>2439</v>
      </c>
      <c r="S1" s="73" t="s">
        <v>1227</v>
      </c>
      <c r="T1" s="73" t="s">
        <v>2359</v>
      </c>
      <c r="U1" s="73" t="s">
        <v>1228</v>
      </c>
      <c r="V1" s="73" t="s">
        <v>2360</v>
      </c>
      <c r="W1" s="73" t="s">
        <v>1465</v>
      </c>
      <c r="X1" s="73" t="s">
        <v>2361</v>
      </c>
      <c r="Y1" s="73" t="s">
        <v>36</v>
      </c>
      <c r="Z1" s="2" t="s">
        <v>9</v>
      </c>
      <c r="AA1" s="2" t="s">
        <v>10</v>
      </c>
      <c r="AB1" s="17" t="s">
        <v>37</v>
      </c>
      <c r="AC1" s="17" t="s">
        <v>0</v>
      </c>
      <c r="AD1" s="16" t="s">
        <v>117</v>
      </c>
    </row>
    <row r="2" spans="1:30" ht="33" customHeight="1">
      <c r="A2" s="32" t="s">
        <v>15</v>
      </c>
      <c r="B2" t="s">
        <v>40</v>
      </c>
      <c r="C2" s="32" t="s">
        <v>24</v>
      </c>
      <c r="D2" s="32" t="s">
        <v>25</v>
      </c>
      <c r="E2" s="32" t="s">
        <v>45</v>
      </c>
      <c r="F2" s="186" t="s">
        <v>29</v>
      </c>
      <c r="G2" s="32"/>
      <c r="H2" s="32" t="s">
        <v>523</v>
      </c>
      <c r="I2" s="32"/>
      <c r="J2" s="84">
        <v>1.63157895E-2</v>
      </c>
      <c r="K2" s="84" t="s">
        <v>2276</v>
      </c>
      <c r="L2" s="89" t="s">
        <v>2276</v>
      </c>
      <c r="M2" s="89" t="s">
        <v>2276</v>
      </c>
      <c r="N2" s="89" t="s">
        <v>2276</v>
      </c>
      <c r="O2" s="89" t="s">
        <v>2276</v>
      </c>
      <c r="P2" s="89" t="s">
        <v>2276</v>
      </c>
      <c r="Q2" s="21" t="s">
        <v>2276</v>
      </c>
      <c r="R2" s="21" t="s">
        <v>2276</v>
      </c>
      <c r="S2" s="89" t="s">
        <v>2276</v>
      </c>
      <c r="T2" s="89">
        <v>342</v>
      </c>
      <c r="U2" s="89" t="s">
        <v>2276</v>
      </c>
      <c r="V2" s="89">
        <v>31</v>
      </c>
      <c r="W2" s="89" t="s">
        <v>2276</v>
      </c>
      <c r="X2" s="89" t="s">
        <v>2276</v>
      </c>
      <c r="Y2" s="89">
        <v>2</v>
      </c>
      <c r="Z2" s="32" t="s">
        <v>34</v>
      </c>
      <c r="AA2" s="32" t="s">
        <v>35</v>
      </c>
      <c r="AB2" s="32" t="s">
        <v>64</v>
      </c>
      <c r="AC2" s="32"/>
      <c r="AD2" s="32"/>
    </row>
    <row r="3" spans="1:30" ht="55.5" customHeight="1">
      <c r="A3" s="3" t="s">
        <v>15</v>
      </c>
      <c r="B3" s="3" t="s">
        <v>41</v>
      </c>
      <c r="C3" s="3" t="s">
        <v>24</v>
      </c>
      <c r="D3" s="3" t="s">
        <v>26</v>
      </c>
      <c r="E3" s="3" t="s">
        <v>45</v>
      </c>
      <c r="F3" s="4" t="s">
        <v>29</v>
      </c>
      <c r="G3" s="3"/>
      <c r="H3" s="3" t="s">
        <v>523</v>
      </c>
      <c r="I3" s="3"/>
      <c r="J3" s="80">
        <v>6.5839694700000007E-2</v>
      </c>
      <c r="K3" s="80" t="s">
        <v>2276</v>
      </c>
      <c r="L3" s="21" t="s">
        <v>2276</v>
      </c>
      <c r="M3" s="21" t="s">
        <v>2276</v>
      </c>
      <c r="N3" s="21" t="s">
        <v>2276</v>
      </c>
      <c r="O3" s="21" t="s">
        <v>2276</v>
      </c>
      <c r="P3" s="21" t="s">
        <v>2276</v>
      </c>
      <c r="Q3" s="21" t="s">
        <v>2276</v>
      </c>
      <c r="R3" s="21" t="s">
        <v>2276</v>
      </c>
      <c r="S3" s="21" t="s">
        <v>2276</v>
      </c>
      <c r="T3" s="21">
        <v>262</v>
      </c>
      <c r="U3" s="21" t="s">
        <v>2276</v>
      </c>
      <c r="V3" s="21">
        <v>23</v>
      </c>
      <c r="W3" s="21" t="s">
        <v>2276</v>
      </c>
      <c r="X3" s="21" t="s">
        <v>2276</v>
      </c>
      <c r="Y3" s="21">
        <v>2</v>
      </c>
      <c r="Z3" s="3" t="s">
        <v>38</v>
      </c>
      <c r="AA3" s="3" t="s">
        <v>34</v>
      </c>
      <c r="AB3" s="3" t="s">
        <v>64</v>
      </c>
      <c r="AC3" s="4" t="s">
        <v>39</v>
      </c>
      <c r="AD3" s="3"/>
    </row>
    <row r="4" spans="1:30" ht="43.5" customHeight="1">
      <c r="A4" s="22" t="s">
        <v>15</v>
      </c>
      <c r="B4" s="3" t="s">
        <v>42</v>
      </c>
      <c r="C4" s="22" t="s">
        <v>24</v>
      </c>
      <c r="D4" s="22" t="s">
        <v>27</v>
      </c>
      <c r="E4" s="22" t="s">
        <v>130</v>
      </c>
      <c r="F4" s="24" t="s">
        <v>161</v>
      </c>
      <c r="G4" s="24"/>
      <c r="H4" s="3" t="s">
        <v>523</v>
      </c>
      <c r="I4" s="22"/>
      <c r="J4" s="74">
        <v>3.3</v>
      </c>
      <c r="K4" s="80" t="s">
        <v>2276</v>
      </c>
      <c r="L4" s="80">
        <v>0.01</v>
      </c>
      <c r="M4" s="80" t="s">
        <v>2276</v>
      </c>
      <c r="N4" s="80">
        <v>0.2</v>
      </c>
      <c r="O4" s="80" t="s">
        <v>2276</v>
      </c>
      <c r="P4" s="80" t="s">
        <v>2276</v>
      </c>
      <c r="Q4" s="21" t="s">
        <v>2276</v>
      </c>
      <c r="R4" s="21" t="s">
        <v>2276</v>
      </c>
      <c r="S4" s="80" t="s">
        <v>2276</v>
      </c>
      <c r="T4" s="80">
        <v>4</v>
      </c>
      <c r="U4" s="80" t="s">
        <v>2276</v>
      </c>
      <c r="V4" s="74">
        <v>33</v>
      </c>
      <c r="W4" s="74" t="s">
        <v>2276</v>
      </c>
      <c r="X4" s="74" t="s">
        <v>2276</v>
      </c>
      <c r="Y4" s="74">
        <v>3</v>
      </c>
      <c r="Z4" s="22" t="s">
        <v>68</v>
      </c>
      <c r="AA4" s="22" t="s">
        <v>35</v>
      </c>
      <c r="AB4" s="22" t="s">
        <v>64</v>
      </c>
      <c r="AC4" s="22"/>
      <c r="AD4" s="22"/>
    </row>
    <row r="5" spans="1:30" ht="44.5" customHeight="1">
      <c r="A5" s="3" t="s">
        <v>15</v>
      </c>
      <c r="B5" s="3" t="s">
        <v>43</v>
      </c>
      <c r="C5" s="3" t="s">
        <v>2458</v>
      </c>
      <c r="D5" s="8" t="s">
        <v>25</v>
      </c>
      <c r="E5" s="3" t="s">
        <v>45</v>
      </c>
      <c r="F5" s="9" t="s">
        <v>32</v>
      </c>
      <c r="G5" s="3"/>
      <c r="H5" s="3" t="s">
        <v>523</v>
      </c>
      <c r="I5" s="3"/>
      <c r="J5" s="80">
        <v>2.6811593999999999E-3</v>
      </c>
      <c r="K5" s="80" t="s">
        <v>2276</v>
      </c>
      <c r="L5" s="21" t="s">
        <v>2276</v>
      </c>
      <c r="M5" s="21" t="s">
        <v>2276</v>
      </c>
      <c r="N5" s="21" t="s">
        <v>2276</v>
      </c>
      <c r="O5" s="21" t="s">
        <v>2276</v>
      </c>
      <c r="P5" s="21" t="s">
        <v>2276</v>
      </c>
      <c r="Q5" s="21" t="s">
        <v>2276</v>
      </c>
      <c r="R5" s="21" t="s">
        <v>2276</v>
      </c>
      <c r="S5" s="21" t="s">
        <v>2276</v>
      </c>
      <c r="T5" s="21">
        <v>69</v>
      </c>
      <c r="U5" s="21" t="s">
        <v>2276</v>
      </c>
      <c r="V5" s="21">
        <v>3.7</v>
      </c>
      <c r="W5" s="21" t="s">
        <v>2276</v>
      </c>
      <c r="X5" s="21" t="s">
        <v>2276</v>
      </c>
      <c r="Y5" s="74" t="s">
        <v>2276</v>
      </c>
      <c r="Z5" s="3" t="s">
        <v>34</v>
      </c>
      <c r="AA5" s="3" t="s">
        <v>35</v>
      </c>
      <c r="AB5" s="3" t="s">
        <v>64</v>
      </c>
      <c r="AC5" s="3"/>
      <c r="AD5" s="3"/>
    </row>
    <row r="6" spans="1:30" ht="41.5" customHeight="1">
      <c r="A6" s="3" t="s">
        <v>15</v>
      </c>
      <c r="B6" s="3" t="s">
        <v>44</v>
      </c>
      <c r="C6" s="3" t="s">
        <v>24</v>
      </c>
      <c r="D6" s="3" t="s">
        <v>2346</v>
      </c>
      <c r="E6" s="3" t="s">
        <v>2276</v>
      </c>
      <c r="F6" s="9" t="s">
        <v>32</v>
      </c>
      <c r="G6" s="3"/>
      <c r="H6" s="3" t="s">
        <v>523</v>
      </c>
      <c r="I6" s="3"/>
      <c r="J6" s="80">
        <v>1.0526316E-3</v>
      </c>
      <c r="K6" s="80" t="s">
        <v>2276</v>
      </c>
      <c r="L6" s="21" t="s">
        <v>2276</v>
      </c>
      <c r="M6" s="21" t="s">
        <v>2276</v>
      </c>
      <c r="N6" s="21" t="s">
        <v>2276</v>
      </c>
      <c r="O6" s="21" t="s">
        <v>2276</v>
      </c>
      <c r="P6" s="21" t="s">
        <v>2276</v>
      </c>
      <c r="Q6" s="21" t="s">
        <v>2276</v>
      </c>
      <c r="R6" s="21" t="s">
        <v>2276</v>
      </c>
      <c r="S6" s="21" t="s">
        <v>2276</v>
      </c>
      <c r="T6" s="21">
        <v>7</v>
      </c>
      <c r="U6" s="21" t="s">
        <v>2276</v>
      </c>
      <c r="V6" s="21" t="s">
        <v>2276</v>
      </c>
      <c r="W6" s="21" t="s">
        <v>2276</v>
      </c>
      <c r="X6" s="21" t="s">
        <v>2276</v>
      </c>
      <c r="Y6" s="21" t="s">
        <v>2276</v>
      </c>
      <c r="Z6" s="3" t="s">
        <v>34</v>
      </c>
      <c r="AA6" s="3" t="s">
        <v>35</v>
      </c>
      <c r="AB6" s="3" t="s">
        <v>64</v>
      </c>
      <c r="AC6" s="3"/>
      <c r="AD6" s="3"/>
    </row>
    <row r="7" spans="1:30" ht="61" customHeight="1">
      <c r="A7" s="3" t="s">
        <v>15</v>
      </c>
      <c r="B7" s="3" t="s">
        <v>60</v>
      </c>
      <c r="C7" s="3" t="s">
        <v>24</v>
      </c>
      <c r="D7" s="3" t="s">
        <v>61</v>
      </c>
      <c r="E7" s="22" t="s">
        <v>116</v>
      </c>
      <c r="F7" s="9" t="s">
        <v>2662</v>
      </c>
      <c r="G7" s="3"/>
      <c r="H7" s="3" t="s">
        <v>523</v>
      </c>
      <c r="I7" s="3"/>
      <c r="J7" s="21" t="s">
        <v>2276</v>
      </c>
      <c r="K7" s="21" t="s">
        <v>2276</v>
      </c>
      <c r="L7" s="21" t="s">
        <v>2276</v>
      </c>
      <c r="M7" s="21" t="s">
        <v>2276</v>
      </c>
      <c r="N7" s="21" t="s">
        <v>2276</v>
      </c>
      <c r="O7" s="21" t="s">
        <v>2276</v>
      </c>
      <c r="P7" s="21" t="s">
        <v>2276</v>
      </c>
      <c r="Q7" s="21" t="s">
        <v>2276</v>
      </c>
      <c r="R7" s="21" t="s">
        <v>2276</v>
      </c>
      <c r="S7" s="21" t="s">
        <v>2276</v>
      </c>
      <c r="T7" s="21" t="s">
        <v>2276</v>
      </c>
      <c r="U7" s="21" t="s">
        <v>2276</v>
      </c>
      <c r="V7" s="21" t="s">
        <v>2276</v>
      </c>
      <c r="W7" s="21" t="s">
        <v>2276</v>
      </c>
      <c r="X7" s="21" t="s">
        <v>2276</v>
      </c>
      <c r="Y7" s="21" t="s">
        <v>2276</v>
      </c>
      <c r="Z7" s="3" t="s">
        <v>38</v>
      </c>
      <c r="AA7" s="3" t="s">
        <v>35</v>
      </c>
      <c r="AB7" s="3" t="s">
        <v>64</v>
      </c>
      <c r="AC7" s="4" t="s">
        <v>63</v>
      </c>
      <c r="AD7" s="3"/>
    </row>
    <row r="8" spans="1:30" ht="49.5" customHeight="1">
      <c r="A8" s="11" t="s">
        <v>16</v>
      </c>
      <c r="B8" s="3" t="s">
        <v>46</v>
      </c>
      <c r="C8" s="11" t="s">
        <v>24</v>
      </c>
      <c r="D8" s="11" t="s">
        <v>25</v>
      </c>
      <c r="E8" s="3" t="s">
        <v>45</v>
      </c>
      <c r="F8" s="19" t="s">
        <v>29</v>
      </c>
      <c r="G8" s="11"/>
      <c r="H8" s="3" t="s">
        <v>523</v>
      </c>
      <c r="I8" s="11"/>
      <c r="J8" s="21" t="s">
        <v>2276</v>
      </c>
      <c r="K8" s="21" t="s">
        <v>2276</v>
      </c>
      <c r="L8" s="21" t="s">
        <v>2276</v>
      </c>
      <c r="M8" s="21" t="s">
        <v>2276</v>
      </c>
      <c r="N8" s="21" t="s">
        <v>2276</v>
      </c>
      <c r="O8" s="21" t="s">
        <v>2276</v>
      </c>
      <c r="P8" s="21" t="s">
        <v>2276</v>
      </c>
      <c r="Q8" s="21" t="s">
        <v>2276</v>
      </c>
      <c r="R8" s="21" t="s">
        <v>2276</v>
      </c>
      <c r="S8" s="21" t="s">
        <v>2276</v>
      </c>
      <c r="T8" s="21" t="s">
        <v>2276</v>
      </c>
      <c r="U8" s="21" t="s">
        <v>2276</v>
      </c>
      <c r="V8" s="21" t="s">
        <v>2276</v>
      </c>
      <c r="W8" s="21" t="s">
        <v>2276</v>
      </c>
      <c r="X8" s="21" t="s">
        <v>2276</v>
      </c>
      <c r="Y8" s="21" t="s">
        <v>2276</v>
      </c>
      <c r="Z8" s="3" t="s">
        <v>34</v>
      </c>
      <c r="AA8" s="3" t="s">
        <v>35</v>
      </c>
      <c r="AB8" s="3" t="s">
        <v>64</v>
      </c>
      <c r="AC8" s="18" t="s">
        <v>48</v>
      </c>
      <c r="AD8" s="3"/>
    </row>
    <row r="9" spans="1:30" ht="48" customHeight="1">
      <c r="A9" s="11" t="s">
        <v>17</v>
      </c>
      <c r="B9" s="3" t="s">
        <v>47</v>
      </c>
      <c r="C9" s="11" t="s">
        <v>24</v>
      </c>
      <c r="D9" s="11" t="s">
        <v>27</v>
      </c>
      <c r="E9" s="4" t="s">
        <v>397</v>
      </c>
      <c r="F9" s="19" t="s">
        <v>28</v>
      </c>
      <c r="G9" s="11"/>
      <c r="H9" s="3" t="s">
        <v>523</v>
      </c>
      <c r="I9" s="11"/>
      <c r="J9" s="21" t="s">
        <v>2276</v>
      </c>
      <c r="K9" s="21" t="s">
        <v>2276</v>
      </c>
      <c r="L9" s="21" t="s">
        <v>2276</v>
      </c>
      <c r="M9" s="21" t="s">
        <v>2276</v>
      </c>
      <c r="N9" s="21" t="s">
        <v>2276</v>
      </c>
      <c r="O9" s="21" t="s">
        <v>2276</v>
      </c>
      <c r="P9" s="21" t="s">
        <v>2276</v>
      </c>
      <c r="Q9" s="21" t="s">
        <v>2276</v>
      </c>
      <c r="R9" s="21" t="s">
        <v>2276</v>
      </c>
      <c r="S9" s="21" t="s">
        <v>2276</v>
      </c>
      <c r="T9" s="21" t="s">
        <v>2276</v>
      </c>
      <c r="U9" s="21" t="s">
        <v>2276</v>
      </c>
      <c r="V9" s="21" t="s">
        <v>2276</v>
      </c>
      <c r="W9" s="21" t="s">
        <v>2276</v>
      </c>
      <c r="X9" s="21" t="s">
        <v>2276</v>
      </c>
      <c r="Y9" s="21" t="s">
        <v>2276</v>
      </c>
      <c r="Z9" s="3" t="s">
        <v>68</v>
      </c>
      <c r="AA9" s="3" t="s">
        <v>35</v>
      </c>
      <c r="AB9" s="3" t="s">
        <v>64</v>
      </c>
      <c r="AC9" s="4" t="s">
        <v>50</v>
      </c>
      <c r="AD9" s="3"/>
    </row>
    <row r="10" spans="1:30" ht="49.5" customHeight="1">
      <c r="A10" s="11" t="s">
        <v>18</v>
      </c>
      <c r="B10" s="3" t="s">
        <v>51</v>
      </c>
      <c r="C10" s="11" t="s">
        <v>24</v>
      </c>
      <c r="D10" s="11" t="s">
        <v>25</v>
      </c>
      <c r="E10" s="3" t="s">
        <v>45</v>
      </c>
      <c r="F10" s="19" t="s">
        <v>29</v>
      </c>
      <c r="G10" s="11"/>
      <c r="H10" s="3" t="s">
        <v>523</v>
      </c>
      <c r="I10" s="11"/>
      <c r="J10" s="21" t="s">
        <v>2276</v>
      </c>
      <c r="K10" s="21" t="s">
        <v>2276</v>
      </c>
      <c r="L10" s="21" t="s">
        <v>2276</v>
      </c>
      <c r="M10" s="21" t="s">
        <v>2276</v>
      </c>
      <c r="N10" s="21" t="s">
        <v>2276</v>
      </c>
      <c r="O10" s="21" t="s">
        <v>2276</v>
      </c>
      <c r="P10" s="21" t="s">
        <v>2276</v>
      </c>
      <c r="Q10" s="21" t="s">
        <v>2276</v>
      </c>
      <c r="R10" s="21" t="s">
        <v>2276</v>
      </c>
      <c r="S10" s="21" t="s">
        <v>2276</v>
      </c>
      <c r="T10" s="21" t="s">
        <v>2276</v>
      </c>
      <c r="U10" s="21" t="s">
        <v>2276</v>
      </c>
      <c r="V10" s="21" t="s">
        <v>2276</v>
      </c>
      <c r="W10" s="21" t="s">
        <v>2276</v>
      </c>
      <c r="X10" s="21" t="s">
        <v>2276</v>
      </c>
      <c r="Y10" s="21" t="s">
        <v>2276</v>
      </c>
      <c r="Z10" s="3" t="s">
        <v>34</v>
      </c>
      <c r="AA10" s="3" t="s">
        <v>35</v>
      </c>
      <c r="AB10" s="3" t="s">
        <v>64</v>
      </c>
      <c r="AC10" s="4" t="s">
        <v>49</v>
      </c>
      <c r="AD10" s="3"/>
    </row>
    <row r="11" spans="1:30" ht="60.5" customHeight="1">
      <c r="A11" s="3" t="s">
        <v>19</v>
      </c>
      <c r="B11" s="3" t="s">
        <v>53</v>
      </c>
      <c r="C11" s="3" t="s">
        <v>24</v>
      </c>
      <c r="D11" s="3" t="s">
        <v>25</v>
      </c>
      <c r="E11" s="3" t="s">
        <v>45</v>
      </c>
      <c r="F11" s="4" t="s">
        <v>29</v>
      </c>
      <c r="G11" s="3"/>
      <c r="H11" s="3" t="s">
        <v>523</v>
      </c>
      <c r="I11" s="3"/>
      <c r="J11" s="21" t="s">
        <v>2276</v>
      </c>
      <c r="K11" s="21" t="s">
        <v>2276</v>
      </c>
      <c r="L11" s="21" t="s">
        <v>2276</v>
      </c>
      <c r="M11" s="21" t="s">
        <v>2276</v>
      </c>
      <c r="N11" s="21" t="s">
        <v>2276</v>
      </c>
      <c r="O11" s="21" t="s">
        <v>2276</v>
      </c>
      <c r="P11" s="21" t="s">
        <v>2276</v>
      </c>
      <c r="Q11" s="21" t="s">
        <v>2276</v>
      </c>
      <c r="R11" s="21" t="s">
        <v>2276</v>
      </c>
      <c r="S11" s="21" t="s">
        <v>2276</v>
      </c>
      <c r="T11" s="21" t="s">
        <v>2276</v>
      </c>
      <c r="U11" s="21" t="s">
        <v>2276</v>
      </c>
      <c r="V11" s="21" t="s">
        <v>2276</v>
      </c>
      <c r="W11" s="21" t="s">
        <v>2276</v>
      </c>
      <c r="X11" s="21" t="s">
        <v>2276</v>
      </c>
      <c r="Y11" s="21" t="s">
        <v>2276</v>
      </c>
      <c r="Z11" s="3" t="s">
        <v>34</v>
      </c>
      <c r="AA11" s="3" t="s">
        <v>35</v>
      </c>
      <c r="AB11" s="3" t="s">
        <v>64</v>
      </c>
      <c r="AC11" s="4" t="s">
        <v>56</v>
      </c>
      <c r="AD11" s="3"/>
    </row>
    <row r="12" spans="1:30" ht="53.5" customHeight="1">
      <c r="A12" s="3" t="s">
        <v>19</v>
      </c>
      <c r="B12" s="3" t="s">
        <v>54</v>
      </c>
      <c r="C12" s="3" t="s">
        <v>24</v>
      </c>
      <c r="D12" s="4" t="s">
        <v>144</v>
      </c>
      <c r="E12" s="3" t="s">
        <v>137</v>
      </c>
      <c r="F12" s="4" t="s">
        <v>55</v>
      </c>
      <c r="G12" s="3"/>
      <c r="H12" s="3" t="s">
        <v>523</v>
      </c>
      <c r="I12" s="3"/>
      <c r="J12" s="21" t="s">
        <v>2276</v>
      </c>
      <c r="K12" s="21" t="s">
        <v>2276</v>
      </c>
      <c r="L12" s="21" t="s">
        <v>2276</v>
      </c>
      <c r="M12" s="21" t="s">
        <v>2276</v>
      </c>
      <c r="N12" s="21" t="s">
        <v>2276</v>
      </c>
      <c r="O12" s="21" t="s">
        <v>2276</v>
      </c>
      <c r="P12" s="21" t="s">
        <v>2276</v>
      </c>
      <c r="Q12" s="21" t="s">
        <v>2276</v>
      </c>
      <c r="R12" s="21" t="s">
        <v>2276</v>
      </c>
      <c r="S12" s="21" t="s">
        <v>2276</v>
      </c>
      <c r="T12" s="21" t="s">
        <v>2276</v>
      </c>
      <c r="U12" s="21" t="s">
        <v>2276</v>
      </c>
      <c r="V12" s="21" t="s">
        <v>2276</v>
      </c>
      <c r="W12" s="21" t="s">
        <v>2276</v>
      </c>
      <c r="X12" s="21" t="s">
        <v>2276</v>
      </c>
      <c r="Y12" s="21" t="s">
        <v>2276</v>
      </c>
      <c r="Z12" s="3" t="s">
        <v>34</v>
      </c>
      <c r="AA12" s="3" t="s">
        <v>35</v>
      </c>
      <c r="AB12" s="3" t="s">
        <v>64</v>
      </c>
      <c r="AC12" s="19" t="s">
        <v>52</v>
      </c>
      <c r="AD12" s="3"/>
    </row>
    <row r="13" spans="1:30" ht="62.5" customHeight="1">
      <c r="A13" s="20" t="s">
        <v>71</v>
      </c>
      <c r="B13" s="3" t="s">
        <v>73</v>
      </c>
      <c r="C13" s="20" t="s">
        <v>24</v>
      </c>
      <c r="D13" s="20" t="s">
        <v>27</v>
      </c>
      <c r="E13" s="9" t="s">
        <v>130</v>
      </c>
      <c r="F13" s="34" t="s">
        <v>161</v>
      </c>
      <c r="G13" s="34"/>
      <c r="H13" s="3" t="s">
        <v>523</v>
      </c>
      <c r="I13" s="20"/>
      <c r="J13" s="74" t="s">
        <v>2276</v>
      </c>
      <c r="K13" s="74" t="s">
        <v>2276</v>
      </c>
      <c r="L13" s="74" t="s">
        <v>2276</v>
      </c>
      <c r="M13" s="74" t="s">
        <v>2276</v>
      </c>
      <c r="N13" s="74" t="s">
        <v>2276</v>
      </c>
      <c r="O13" s="74" t="s">
        <v>2276</v>
      </c>
      <c r="P13" s="74" t="s">
        <v>2276</v>
      </c>
      <c r="Q13" s="21" t="s">
        <v>2276</v>
      </c>
      <c r="R13" s="21" t="s">
        <v>2276</v>
      </c>
      <c r="S13" s="74" t="s">
        <v>2276</v>
      </c>
      <c r="T13" s="74" t="s">
        <v>2276</v>
      </c>
      <c r="U13" s="74" t="s">
        <v>2276</v>
      </c>
      <c r="V13" s="74" t="s">
        <v>2276</v>
      </c>
      <c r="W13" s="74" t="s">
        <v>2276</v>
      </c>
      <c r="X13" s="74" t="s">
        <v>2276</v>
      </c>
      <c r="Y13" s="74" t="s">
        <v>2276</v>
      </c>
      <c r="Z13" s="8" t="s">
        <v>75</v>
      </c>
      <c r="AA13" s="8" t="s">
        <v>35</v>
      </c>
      <c r="AB13" s="8" t="s">
        <v>76</v>
      </c>
      <c r="AC13" s="9" t="s">
        <v>77</v>
      </c>
      <c r="AD13" s="3"/>
    </row>
    <row r="14" spans="1:30" ht="122.5" customHeight="1">
      <c r="A14" s="11" t="s">
        <v>81</v>
      </c>
      <c r="B14" s="3" t="s">
        <v>82</v>
      </c>
      <c r="C14" s="11" t="s">
        <v>24</v>
      </c>
      <c r="D14" s="11" t="s">
        <v>2659</v>
      </c>
      <c r="E14" s="4" t="s">
        <v>396</v>
      </c>
      <c r="F14" s="19" t="s">
        <v>28</v>
      </c>
      <c r="G14" s="11" t="s">
        <v>2276</v>
      </c>
      <c r="H14" s="3" t="s">
        <v>523</v>
      </c>
      <c r="I14" s="11"/>
      <c r="J14" s="21" t="s">
        <v>2276</v>
      </c>
      <c r="K14" s="21" t="s">
        <v>2276</v>
      </c>
      <c r="L14" s="21" t="s">
        <v>2276</v>
      </c>
      <c r="M14" s="21" t="s">
        <v>2276</v>
      </c>
      <c r="N14" s="21" t="s">
        <v>2276</v>
      </c>
      <c r="O14" s="21" t="s">
        <v>2276</v>
      </c>
      <c r="P14" s="21" t="s">
        <v>2276</v>
      </c>
      <c r="Q14" s="21" t="s">
        <v>2276</v>
      </c>
      <c r="R14" s="21" t="s">
        <v>2276</v>
      </c>
      <c r="S14" s="21" t="s">
        <v>2276</v>
      </c>
      <c r="T14" s="21" t="s">
        <v>2276</v>
      </c>
      <c r="U14" s="21" t="s">
        <v>2276</v>
      </c>
      <c r="V14" s="90" t="s">
        <v>2276</v>
      </c>
      <c r="W14" s="90" t="s">
        <v>2276</v>
      </c>
      <c r="X14" s="90" t="s">
        <v>2276</v>
      </c>
      <c r="Y14" s="90" t="s">
        <v>2276</v>
      </c>
      <c r="Z14" s="3" t="s">
        <v>75</v>
      </c>
      <c r="AA14" s="3" t="s">
        <v>35</v>
      </c>
      <c r="AB14" s="3" t="s">
        <v>64</v>
      </c>
      <c r="AC14" s="4" t="s">
        <v>5053</v>
      </c>
      <c r="AD14" s="4" t="s">
        <v>5048</v>
      </c>
    </row>
    <row r="15" spans="1:30" ht="124.5" customHeight="1">
      <c r="A15" s="23" t="s">
        <v>81</v>
      </c>
      <c r="B15" s="3" t="s">
        <v>85</v>
      </c>
      <c r="C15" s="23" t="s">
        <v>24</v>
      </c>
      <c r="D15" s="3" t="s">
        <v>2659</v>
      </c>
      <c r="E15" s="4" t="s">
        <v>397</v>
      </c>
      <c r="F15" s="26" t="s">
        <v>28</v>
      </c>
      <c r="G15" s="11" t="s">
        <v>2276</v>
      </c>
      <c r="H15" s="3" t="s">
        <v>523</v>
      </c>
      <c r="I15" s="23"/>
      <c r="J15" s="80" t="s">
        <v>2276</v>
      </c>
      <c r="K15" s="80" t="s">
        <v>2276</v>
      </c>
      <c r="L15" s="80" t="s">
        <v>2276</v>
      </c>
      <c r="M15" s="21" t="s">
        <v>2276</v>
      </c>
      <c r="N15" s="80" t="s">
        <v>2276</v>
      </c>
      <c r="O15" s="80" t="s">
        <v>2276</v>
      </c>
      <c r="P15" s="80" t="s">
        <v>2276</v>
      </c>
      <c r="Q15" s="21" t="s">
        <v>2276</v>
      </c>
      <c r="R15" s="21" t="s">
        <v>2276</v>
      </c>
      <c r="S15" s="80" t="s">
        <v>2276</v>
      </c>
      <c r="T15" s="80" t="s">
        <v>2276</v>
      </c>
      <c r="U15" s="90" t="s">
        <v>2276</v>
      </c>
      <c r="V15" s="90" t="s">
        <v>2276</v>
      </c>
      <c r="W15" s="90" t="s">
        <v>2276</v>
      </c>
      <c r="X15" s="90" t="s">
        <v>2276</v>
      </c>
      <c r="Y15" s="90" t="s">
        <v>2276</v>
      </c>
      <c r="Z15" s="3" t="s">
        <v>75</v>
      </c>
      <c r="AA15" s="3" t="s">
        <v>35</v>
      </c>
      <c r="AB15" s="3" t="s">
        <v>64</v>
      </c>
      <c r="AC15" s="4" t="s">
        <v>5053</v>
      </c>
      <c r="AD15" s="4" t="s">
        <v>5049</v>
      </c>
    </row>
    <row r="16" spans="1:30" ht="122.5" customHeight="1">
      <c r="A16" s="31" t="s">
        <v>221</v>
      </c>
      <c r="B16" s="3" t="s">
        <v>5047</v>
      </c>
      <c r="C16" s="11" t="s">
        <v>24</v>
      </c>
      <c r="D16" s="3" t="s">
        <v>2659</v>
      </c>
      <c r="E16" s="4" t="s">
        <v>396</v>
      </c>
      <c r="F16" s="19" t="s">
        <v>28</v>
      </c>
      <c r="G16" s="11" t="s">
        <v>2276</v>
      </c>
      <c r="H16" s="3" t="s">
        <v>523</v>
      </c>
      <c r="I16" s="11"/>
      <c r="J16" s="21" t="s">
        <v>2276</v>
      </c>
      <c r="K16" s="21" t="s">
        <v>2276</v>
      </c>
      <c r="L16" s="21" t="s">
        <v>2276</v>
      </c>
      <c r="M16" s="21" t="s">
        <v>2276</v>
      </c>
      <c r="N16" s="21" t="s">
        <v>2276</v>
      </c>
      <c r="O16" s="21" t="s">
        <v>2276</v>
      </c>
      <c r="P16" s="21" t="s">
        <v>2276</v>
      </c>
      <c r="Q16" s="21" t="s">
        <v>2276</v>
      </c>
      <c r="R16" s="21" t="s">
        <v>2276</v>
      </c>
      <c r="S16" s="21" t="s">
        <v>2276</v>
      </c>
      <c r="T16" s="21" t="s">
        <v>2276</v>
      </c>
      <c r="U16" s="90" t="s">
        <v>2276</v>
      </c>
      <c r="V16" s="90" t="s">
        <v>2276</v>
      </c>
      <c r="W16" s="90" t="s">
        <v>2276</v>
      </c>
      <c r="X16" s="90" t="s">
        <v>2276</v>
      </c>
      <c r="Y16" s="90" t="s">
        <v>2276</v>
      </c>
      <c r="Z16" s="3" t="s">
        <v>75</v>
      </c>
      <c r="AA16" s="3" t="s">
        <v>35</v>
      </c>
      <c r="AB16" s="3" t="s">
        <v>64</v>
      </c>
      <c r="AC16" s="4" t="s">
        <v>5053</v>
      </c>
      <c r="AD16" s="4" t="s">
        <v>5050</v>
      </c>
    </row>
    <row r="17" spans="1:30" ht="114.5" customHeight="1">
      <c r="A17" s="31" t="s">
        <v>222</v>
      </c>
      <c r="B17" s="3" t="s">
        <v>313</v>
      </c>
      <c r="C17" s="11" t="s">
        <v>24</v>
      </c>
      <c r="D17" s="3" t="s">
        <v>2659</v>
      </c>
      <c r="E17" s="4" t="s">
        <v>396</v>
      </c>
      <c r="F17" s="19" t="s">
        <v>28</v>
      </c>
      <c r="G17" s="11" t="s">
        <v>2276</v>
      </c>
      <c r="H17" s="3" t="s">
        <v>523</v>
      </c>
      <c r="I17" s="11"/>
      <c r="J17" s="21" t="s">
        <v>2276</v>
      </c>
      <c r="K17" s="21" t="s">
        <v>2276</v>
      </c>
      <c r="L17" s="21" t="s">
        <v>2276</v>
      </c>
      <c r="M17" s="21" t="s">
        <v>2276</v>
      </c>
      <c r="N17" s="21" t="s">
        <v>2276</v>
      </c>
      <c r="O17" s="21" t="s">
        <v>2276</v>
      </c>
      <c r="P17" s="21" t="s">
        <v>2276</v>
      </c>
      <c r="Q17" s="21" t="s">
        <v>2276</v>
      </c>
      <c r="R17" s="21" t="s">
        <v>2276</v>
      </c>
      <c r="S17" s="21" t="s">
        <v>2276</v>
      </c>
      <c r="T17" s="21" t="s">
        <v>2276</v>
      </c>
      <c r="U17" s="90" t="s">
        <v>2276</v>
      </c>
      <c r="V17" s="90" t="s">
        <v>2276</v>
      </c>
      <c r="W17" s="90" t="s">
        <v>2276</v>
      </c>
      <c r="X17" s="90" t="s">
        <v>2276</v>
      </c>
      <c r="Y17" s="90" t="s">
        <v>2276</v>
      </c>
      <c r="Z17" s="3" t="s">
        <v>75</v>
      </c>
      <c r="AA17" s="3" t="s">
        <v>35</v>
      </c>
      <c r="AB17" s="3" t="s">
        <v>64</v>
      </c>
      <c r="AC17" s="4" t="s">
        <v>5053</v>
      </c>
      <c r="AD17" s="4" t="s">
        <v>5050</v>
      </c>
    </row>
    <row r="18" spans="1:30" ht="111.5" customHeight="1">
      <c r="A18" s="31" t="s">
        <v>223</v>
      </c>
      <c r="B18" s="3" t="s">
        <v>314</v>
      </c>
      <c r="C18" s="11" t="s">
        <v>24</v>
      </c>
      <c r="D18" s="3" t="s">
        <v>2659</v>
      </c>
      <c r="E18" s="4" t="s">
        <v>396</v>
      </c>
      <c r="F18" s="19" t="s">
        <v>28</v>
      </c>
      <c r="G18" s="11" t="s">
        <v>2276</v>
      </c>
      <c r="H18" s="3" t="s">
        <v>523</v>
      </c>
      <c r="I18" s="11"/>
      <c r="J18" s="21" t="s">
        <v>2276</v>
      </c>
      <c r="K18" s="21" t="s">
        <v>2276</v>
      </c>
      <c r="L18" s="21" t="s">
        <v>2276</v>
      </c>
      <c r="M18" s="21" t="s">
        <v>2276</v>
      </c>
      <c r="N18" s="21" t="s">
        <v>2276</v>
      </c>
      <c r="O18" s="21" t="s">
        <v>2276</v>
      </c>
      <c r="P18" s="21" t="s">
        <v>2276</v>
      </c>
      <c r="Q18" s="21" t="s">
        <v>2276</v>
      </c>
      <c r="R18" s="21" t="s">
        <v>2276</v>
      </c>
      <c r="S18" s="21" t="s">
        <v>2276</v>
      </c>
      <c r="T18" s="21" t="s">
        <v>2276</v>
      </c>
      <c r="U18" s="90" t="s">
        <v>2276</v>
      </c>
      <c r="V18" s="90" t="s">
        <v>2276</v>
      </c>
      <c r="W18" s="90" t="s">
        <v>2276</v>
      </c>
      <c r="X18" s="90" t="s">
        <v>2276</v>
      </c>
      <c r="Y18" s="90" t="s">
        <v>2276</v>
      </c>
      <c r="Z18" s="3" t="s">
        <v>75</v>
      </c>
      <c r="AA18" s="3" t="s">
        <v>35</v>
      </c>
      <c r="AB18" s="3" t="s">
        <v>64</v>
      </c>
      <c r="AC18" s="4" t="s">
        <v>5053</v>
      </c>
      <c r="AD18" s="4" t="s">
        <v>5050</v>
      </c>
    </row>
    <row r="19" spans="1:30" ht="115" customHeight="1">
      <c r="A19" s="31" t="s">
        <v>224</v>
      </c>
      <c r="B19" s="3" t="s">
        <v>315</v>
      </c>
      <c r="C19" s="11" t="s">
        <v>24</v>
      </c>
      <c r="D19" s="3" t="s">
        <v>2659</v>
      </c>
      <c r="E19" s="4" t="s">
        <v>396</v>
      </c>
      <c r="F19" s="19" t="s">
        <v>28</v>
      </c>
      <c r="G19" s="11" t="s">
        <v>2276</v>
      </c>
      <c r="H19" s="3" t="s">
        <v>523</v>
      </c>
      <c r="I19" s="11"/>
      <c r="J19" s="21" t="s">
        <v>2276</v>
      </c>
      <c r="K19" s="21" t="s">
        <v>2276</v>
      </c>
      <c r="L19" s="21" t="s">
        <v>2276</v>
      </c>
      <c r="M19" s="21" t="s">
        <v>2276</v>
      </c>
      <c r="N19" s="21" t="s">
        <v>2276</v>
      </c>
      <c r="O19" s="21" t="s">
        <v>2276</v>
      </c>
      <c r="P19" s="21" t="s">
        <v>2276</v>
      </c>
      <c r="Q19" s="21" t="s">
        <v>2276</v>
      </c>
      <c r="R19" s="21" t="s">
        <v>2276</v>
      </c>
      <c r="S19" s="21" t="s">
        <v>2276</v>
      </c>
      <c r="T19" s="21" t="s">
        <v>2276</v>
      </c>
      <c r="U19" s="90" t="s">
        <v>2276</v>
      </c>
      <c r="V19" s="90" t="s">
        <v>2276</v>
      </c>
      <c r="W19" s="90" t="s">
        <v>2276</v>
      </c>
      <c r="X19" s="90" t="s">
        <v>2276</v>
      </c>
      <c r="Y19" s="90" t="s">
        <v>2276</v>
      </c>
      <c r="Z19" s="3" t="s">
        <v>75</v>
      </c>
      <c r="AA19" s="3" t="s">
        <v>35</v>
      </c>
      <c r="AB19" s="3" t="s">
        <v>64</v>
      </c>
      <c r="AC19" s="4" t="s">
        <v>5053</v>
      </c>
      <c r="AD19" s="4" t="s">
        <v>5050</v>
      </c>
    </row>
    <row r="20" spans="1:30" ht="76.5" customHeight="1">
      <c r="A20" s="31" t="s">
        <v>225</v>
      </c>
      <c r="B20" s="3" t="s">
        <v>316</v>
      </c>
      <c r="C20" s="11" t="s">
        <v>24</v>
      </c>
      <c r="D20" s="3" t="s">
        <v>2659</v>
      </c>
      <c r="E20" s="4" t="s">
        <v>396</v>
      </c>
      <c r="F20" s="19" t="s">
        <v>28</v>
      </c>
      <c r="G20" s="11" t="s">
        <v>2276</v>
      </c>
      <c r="H20" s="3" t="s">
        <v>523</v>
      </c>
      <c r="I20" s="11"/>
      <c r="J20" s="21" t="s">
        <v>2276</v>
      </c>
      <c r="K20" s="21" t="s">
        <v>2276</v>
      </c>
      <c r="L20" s="21" t="s">
        <v>2276</v>
      </c>
      <c r="M20" s="21" t="s">
        <v>2276</v>
      </c>
      <c r="N20" s="21" t="s">
        <v>2276</v>
      </c>
      <c r="O20" s="21" t="s">
        <v>2276</v>
      </c>
      <c r="P20" s="21" t="s">
        <v>2276</v>
      </c>
      <c r="Q20" s="21" t="s">
        <v>2276</v>
      </c>
      <c r="R20" s="21" t="s">
        <v>2276</v>
      </c>
      <c r="S20" s="21" t="s">
        <v>2276</v>
      </c>
      <c r="T20" s="21" t="s">
        <v>2276</v>
      </c>
      <c r="U20" s="90" t="s">
        <v>2276</v>
      </c>
      <c r="V20" s="90" t="s">
        <v>2276</v>
      </c>
      <c r="W20" s="90" t="s">
        <v>2276</v>
      </c>
      <c r="X20" s="90" t="s">
        <v>2276</v>
      </c>
      <c r="Y20" s="90" t="s">
        <v>2276</v>
      </c>
      <c r="Z20" s="3" t="s">
        <v>75</v>
      </c>
      <c r="AA20" s="3" t="s">
        <v>35</v>
      </c>
      <c r="AB20" s="3" t="s">
        <v>64</v>
      </c>
      <c r="AC20" s="4" t="s">
        <v>5053</v>
      </c>
      <c r="AD20" s="4" t="s">
        <v>5050</v>
      </c>
    </row>
    <row r="21" spans="1:30" ht="78" customHeight="1">
      <c r="A21" s="31" t="s">
        <v>257</v>
      </c>
      <c r="B21" s="3" t="s">
        <v>317</v>
      </c>
      <c r="C21" s="11" t="s">
        <v>24</v>
      </c>
      <c r="D21" s="3" t="s">
        <v>2659</v>
      </c>
      <c r="E21" s="4" t="s">
        <v>396</v>
      </c>
      <c r="F21" s="19" t="s">
        <v>28</v>
      </c>
      <c r="G21" s="11" t="s">
        <v>2276</v>
      </c>
      <c r="H21" s="3" t="s">
        <v>523</v>
      </c>
      <c r="I21" s="11"/>
      <c r="J21" s="21" t="s">
        <v>2276</v>
      </c>
      <c r="K21" s="21" t="s">
        <v>2276</v>
      </c>
      <c r="L21" s="21" t="s">
        <v>2276</v>
      </c>
      <c r="M21" s="21" t="s">
        <v>2276</v>
      </c>
      <c r="N21" s="21" t="s">
        <v>2276</v>
      </c>
      <c r="O21" s="21" t="s">
        <v>2276</v>
      </c>
      <c r="P21" s="21" t="s">
        <v>2276</v>
      </c>
      <c r="Q21" s="21" t="s">
        <v>2276</v>
      </c>
      <c r="R21" s="21" t="s">
        <v>2276</v>
      </c>
      <c r="S21" s="21" t="s">
        <v>2276</v>
      </c>
      <c r="T21" s="21" t="s">
        <v>2276</v>
      </c>
      <c r="U21" s="90" t="s">
        <v>2276</v>
      </c>
      <c r="V21" s="90" t="s">
        <v>2276</v>
      </c>
      <c r="W21" s="90" t="s">
        <v>2276</v>
      </c>
      <c r="X21" s="90" t="s">
        <v>2276</v>
      </c>
      <c r="Y21" s="90" t="s">
        <v>2276</v>
      </c>
      <c r="Z21" s="3" t="s">
        <v>75</v>
      </c>
      <c r="AA21" s="3" t="s">
        <v>35</v>
      </c>
      <c r="AB21" s="3" t="s">
        <v>64</v>
      </c>
      <c r="AC21" s="4" t="s">
        <v>5053</v>
      </c>
      <c r="AD21" s="4" t="s">
        <v>5050</v>
      </c>
    </row>
    <row r="22" spans="1:30" ht="70.5" customHeight="1">
      <c r="A22" s="31" t="s">
        <v>258</v>
      </c>
      <c r="B22" s="3" t="s">
        <v>318</v>
      </c>
      <c r="C22" s="11" t="s">
        <v>24</v>
      </c>
      <c r="D22" s="3" t="s">
        <v>2659</v>
      </c>
      <c r="E22" s="4" t="s">
        <v>396</v>
      </c>
      <c r="F22" s="19" t="s">
        <v>28</v>
      </c>
      <c r="G22" s="11" t="s">
        <v>2276</v>
      </c>
      <c r="H22" s="3" t="s">
        <v>523</v>
      </c>
      <c r="I22" s="11"/>
      <c r="J22" s="21" t="s">
        <v>2276</v>
      </c>
      <c r="K22" s="21" t="s">
        <v>2276</v>
      </c>
      <c r="L22" s="21" t="s">
        <v>2276</v>
      </c>
      <c r="M22" s="21" t="s">
        <v>2276</v>
      </c>
      <c r="N22" s="21" t="s">
        <v>2276</v>
      </c>
      <c r="O22" s="21" t="s">
        <v>2276</v>
      </c>
      <c r="P22" s="21" t="s">
        <v>2276</v>
      </c>
      <c r="Q22" s="21" t="s">
        <v>2276</v>
      </c>
      <c r="R22" s="21" t="s">
        <v>2276</v>
      </c>
      <c r="S22" s="21" t="s">
        <v>2276</v>
      </c>
      <c r="T22" s="21" t="s">
        <v>2276</v>
      </c>
      <c r="U22" s="90" t="s">
        <v>2276</v>
      </c>
      <c r="V22" s="90" t="s">
        <v>2276</v>
      </c>
      <c r="W22" s="90" t="s">
        <v>2276</v>
      </c>
      <c r="X22" s="90" t="s">
        <v>2276</v>
      </c>
      <c r="Y22" s="90" t="s">
        <v>2276</v>
      </c>
      <c r="Z22" s="3" t="s">
        <v>75</v>
      </c>
      <c r="AA22" s="3" t="s">
        <v>35</v>
      </c>
      <c r="AB22" s="3" t="s">
        <v>64</v>
      </c>
      <c r="AC22" s="4" t="s">
        <v>5053</v>
      </c>
      <c r="AD22" s="4" t="s">
        <v>5050</v>
      </c>
    </row>
    <row r="23" spans="1:30" ht="89" customHeight="1">
      <c r="A23" s="31" t="s">
        <v>259</v>
      </c>
      <c r="B23" s="3" t="s">
        <v>319</v>
      </c>
      <c r="C23" s="11" t="s">
        <v>24</v>
      </c>
      <c r="D23" s="3" t="s">
        <v>2659</v>
      </c>
      <c r="E23" s="4" t="s">
        <v>396</v>
      </c>
      <c r="F23" s="19" t="s">
        <v>28</v>
      </c>
      <c r="G23" s="11" t="s">
        <v>2276</v>
      </c>
      <c r="H23" s="3" t="s">
        <v>523</v>
      </c>
      <c r="I23" s="11"/>
      <c r="J23" s="21" t="s">
        <v>2276</v>
      </c>
      <c r="K23" s="21" t="s">
        <v>2276</v>
      </c>
      <c r="L23" s="21" t="s">
        <v>2276</v>
      </c>
      <c r="M23" s="21" t="s">
        <v>2276</v>
      </c>
      <c r="N23" s="21" t="s">
        <v>2276</v>
      </c>
      <c r="O23" s="21" t="s">
        <v>2276</v>
      </c>
      <c r="P23" s="21" t="s">
        <v>2276</v>
      </c>
      <c r="Q23" s="21" t="s">
        <v>2276</v>
      </c>
      <c r="R23" s="21" t="s">
        <v>2276</v>
      </c>
      <c r="S23" s="21" t="s">
        <v>2276</v>
      </c>
      <c r="T23" s="21" t="s">
        <v>2276</v>
      </c>
      <c r="U23" s="90" t="s">
        <v>2276</v>
      </c>
      <c r="V23" s="90" t="s">
        <v>2276</v>
      </c>
      <c r="W23" s="90" t="s">
        <v>2276</v>
      </c>
      <c r="X23" s="90" t="s">
        <v>2276</v>
      </c>
      <c r="Y23" s="90" t="s">
        <v>2276</v>
      </c>
      <c r="Z23" s="3" t="s">
        <v>75</v>
      </c>
      <c r="AA23" s="3" t="s">
        <v>35</v>
      </c>
      <c r="AB23" s="3" t="s">
        <v>64</v>
      </c>
      <c r="AC23" s="4" t="s">
        <v>5053</v>
      </c>
      <c r="AD23" s="4" t="s">
        <v>5050</v>
      </c>
    </row>
    <row r="24" spans="1:30" ht="88.5" customHeight="1">
      <c r="A24" s="31" t="s">
        <v>260</v>
      </c>
      <c r="B24" s="3" t="s">
        <v>320</v>
      </c>
      <c r="C24" s="11" t="s">
        <v>24</v>
      </c>
      <c r="D24" s="3" t="s">
        <v>2659</v>
      </c>
      <c r="E24" s="4" t="s">
        <v>396</v>
      </c>
      <c r="F24" s="19" t="s">
        <v>28</v>
      </c>
      <c r="G24" s="11" t="s">
        <v>2276</v>
      </c>
      <c r="H24" s="3" t="s">
        <v>523</v>
      </c>
      <c r="I24" s="11"/>
      <c r="J24" s="21" t="s">
        <v>2276</v>
      </c>
      <c r="K24" s="21" t="s">
        <v>2276</v>
      </c>
      <c r="L24" s="21" t="s">
        <v>2276</v>
      </c>
      <c r="M24" s="21" t="s">
        <v>2276</v>
      </c>
      <c r="N24" s="21" t="s">
        <v>2276</v>
      </c>
      <c r="O24" s="21" t="s">
        <v>2276</v>
      </c>
      <c r="P24" s="21" t="s">
        <v>2276</v>
      </c>
      <c r="Q24" s="21" t="s">
        <v>2276</v>
      </c>
      <c r="R24" s="21" t="s">
        <v>2276</v>
      </c>
      <c r="S24" s="21" t="s">
        <v>2276</v>
      </c>
      <c r="T24" s="21" t="s">
        <v>2276</v>
      </c>
      <c r="U24" s="90" t="s">
        <v>2276</v>
      </c>
      <c r="V24" s="90" t="s">
        <v>2276</v>
      </c>
      <c r="W24" s="90" t="s">
        <v>2276</v>
      </c>
      <c r="X24" s="90" t="s">
        <v>2276</v>
      </c>
      <c r="Y24" s="90" t="s">
        <v>2276</v>
      </c>
      <c r="Z24" s="3" t="s">
        <v>75</v>
      </c>
      <c r="AA24" s="3" t="s">
        <v>35</v>
      </c>
      <c r="AB24" s="3" t="s">
        <v>64</v>
      </c>
      <c r="AC24" s="4" t="s">
        <v>5053</v>
      </c>
      <c r="AD24" s="4" t="s">
        <v>5050</v>
      </c>
    </row>
    <row r="25" spans="1:30" ht="87" customHeight="1">
      <c r="A25" s="31" t="s">
        <v>261</v>
      </c>
      <c r="B25" s="3" t="s">
        <v>321</v>
      </c>
      <c r="C25" s="11" t="s">
        <v>24</v>
      </c>
      <c r="D25" s="3" t="s">
        <v>2659</v>
      </c>
      <c r="E25" s="4" t="s">
        <v>396</v>
      </c>
      <c r="F25" s="19" t="s">
        <v>28</v>
      </c>
      <c r="G25" s="11" t="s">
        <v>2276</v>
      </c>
      <c r="H25" s="3" t="s">
        <v>523</v>
      </c>
      <c r="I25" s="11"/>
      <c r="J25" s="21" t="s">
        <v>2276</v>
      </c>
      <c r="K25" s="21" t="s">
        <v>2276</v>
      </c>
      <c r="L25" s="21" t="s">
        <v>2276</v>
      </c>
      <c r="M25" s="21" t="s">
        <v>2276</v>
      </c>
      <c r="N25" s="21" t="s">
        <v>2276</v>
      </c>
      <c r="O25" s="21" t="s">
        <v>2276</v>
      </c>
      <c r="P25" s="21" t="s">
        <v>2276</v>
      </c>
      <c r="Q25" s="21" t="s">
        <v>2276</v>
      </c>
      <c r="R25" s="21" t="s">
        <v>2276</v>
      </c>
      <c r="S25" s="21" t="s">
        <v>2276</v>
      </c>
      <c r="T25" s="21" t="s">
        <v>2276</v>
      </c>
      <c r="U25" s="90" t="s">
        <v>2276</v>
      </c>
      <c r="V25" s="90" t="s">
        <v>2276</v>
      </c>
      <c r="W25" s="90" t="s">
        <v>2276</v>
      </c>
      <c r="X25" s="90" t="s">
        <v>2276</v>
      </c>
      <c r="Y25" s="90" t="s">
        <v>2276</v>
      </c>
      <c r="Z25" s="3" t="s">
        <v>75</v>
      </c>
      <c r="AA25" s="3" t="s">
        <v>35</v>
      </c>
      <c r="AB25" s="3" t="s">
        <v>64</v>
      </c>
      <c r="AC25" s="4" t="s">
        <v>5053</v>
      </c>
      <c r="AD25" s="4" t="s">
        <v>5050</v>
      </c>
    </row>
    <row r="26" spans="1:30" ht="152" customHeight="1">
      <c r="A26" s="31" t="s">
        <v>262</v>
      </c>
      <c r="B26" s="3" t="s">
        <v>322</v>
      </c>
      <c r="C26" s="11" t="s">
        <v>24</v>
      </c>
      <c r="D26" s="3" t="s">
        <v>2659</v>
      </c>
      <c r="E26" s="4" t="s">
        <v>396</v>
      </c>
      <c r="F26" s="19" t="s">
        <v>28</v>
      </c>
      <c r="G26" s="11" t="s">
        <v>2276</v>
      </c>
      <c r="H26" s="3" t="s">
        <v>523</v>
      </c>
      <c r="I26" s="11"/>
      <c r="J26" s="21" t="s">
        <v>2276</v>
      </c>
      <c r="K26" s="21" t="s">
        <v>2276</v>
      </c>
      <c r="L26" s="21" t="s">
        <v>2276</v>
      </c>
      <c r="M26" s="21" t="s">
        <v>2276</v>
      </c>
      <c r="N26" s="21" t="s">
        <v>2276</v>
      </c>
      <c r="O26" s="21" t="s">
        <v>2276</v>
      </c>
      <c r="P26" s="21" t="s">
        <v>2276</v>
      </c>
      <c r="Q26" s="21" t="s">
        <v>2276</v>
      </c>
      <c r="R26" s="21" t="s">
        <v>2276</v>
      </c>
      <c r="S26" s="21" t="s">
        <v>2276</v>
      </c>
      <c r="T26" s="21" t="s">
        <v>2276</v>
      </c>
      <c r="U26" s="90" t="s">
        <v>2276</v>
      </c>
      <c r="V26" s="90" t="s">
        <v>2276</v>
      </c>
      <c r="W26" s="90" t="s">
        <v>2276</v>
      </c>
      <c r="X26" s="90" t="s">
        <v>2276</v>
      </c>
      <c r="Y26" s="90" t="s">
        <v>2276</v>
      </c>
      <c r="Z26" s="3" t="s">
        <v>75</v>
      </c>
      <c r="AA26" s="3" t="s">
        <v>35</v>
      </c>
      <c r="AB26" s="3" t="s">
        <v>64</v>
      </c>
      <c r="AC26" s="4" t="s">
        <v>5053</v>
      </c>
      <c r="AD26" s="4" t="s">
        <v>5050</v>
      </c>
    </row>
    <row r="27" spans="1:30" ht="140" customHeight="1">
      <c r="A27" s="31" t="s">
        <v>263</v>
      </c>
      <c r="B27" s="3" t="s">
        <v>323</v>
      </c>
      <c r="C27" s="11" t="s">
        <v>24</v>
      </c>
      <c r="D27" s="3" t="s">
        <v>2659</v>
      </c>
      <c r="E27" s="4" t="s">
        <v>396</v>
      </c>
      <c r="F27" s="19" t="s">
        <v>28</v>
      </c>
      <c r="G27" s="11" t="s">
        <v>2276</v>
      </c>
      <c r="H27" s="3" t="s">
        <v>523</v>
      </c>
      <c r="I27" s="11"/>
      <c r="J27" s="21" t="s">
        <v>2276</v>
      </c>
      <c r="K27" s="21" t="s">
        <v>2276</v>
      </c>
      <c r="L27" s="21" t="s">
        <v>2276</v>
      </c>
      <c r="M27" s="21" t="s">
        <v>2276</v>
      </c>
      <c r="N27" s="21" t="s">
        <v>2276</v>
      </c>
      <c r="O27" s="21" t="s">
        <v>2276</v>
      </c>
      <c r="P27" s="21" t="s">
        <v>2276</v>
      </c>
      <c r="Q27" s="21" t="s">
        <v>2276</v>
      </c>
      <c r="R27" s="21" t="s">
        <v>2276</v>
      </c>
      <c r="S27" s="21" t="s">
        <v>2276</v>
      </c>
      <c r="T27" s="21" t="s">
        <v>2276</v>
      </c>
      <c r="U27" s="90" t="s">
        <v>2276</v>
      </c>
      <c r="V27" s="90" t="s">
        <v>2276</v>
      </c>
      <c r="W27" s="90" t="s">
        <v>2276</v>
      </c>
      <c r="X27" s="90" t="s">
        <v>2276</v>
      </c>
      <c r="Y27" s="90" t="s">
        <v>2276</v>
      </c>
      <c r="Z27" s="3" t="s">
        <v>75</v>
      </c>
      <c r="AA27" s="3" t="s">
        <v>35</v>
      </c>
      <c r="AB27" s="3" t="s">
        <v>64</v>
      </c>
      <c r="AC27" s="4" t="s">
        <v>5053</v>
      </c>
      <c r="AD27" s="4" t="s">
        <v>5050</v>
      </c>
    </row>
    <row r="28" spans="1:30" ht="43" customHeight="1">
      <c r="A28" s="31" t="s">
        <v>264</v>
      </c>
      <c r="B28" s="3" t="s">
        <v>324</v>
      </c>
      <c r="C28" s="11" t="s">
        <v>24</v>
      </c>
      <c r="D28" s="3" t="s">
        <v>2659</v>
      </c>
      <c r="E28" s="4" t="s">
        <v>396</v>
      </c>
      <c r="F28" s="19" t="s">
        <v>28</v>
      </c>
      <c r="G28" s="11" t="s">
        <v>2276</v>
      </c>
      <c r="H28" s="3" t="s">
        <v>523</v>
      </c>
      <c r="I28" s="11"/>
      <c r="J28" s="21" t="s">
        <v>2276</v>
      </c>
      <c r="K28" s="21" t="s">
        <v>2276</v>
      </c>
      <c r="L28" s="21" t="s">
        <v>2276</v>
      </c>
      <c r="M28" s="21" t="s">
        <v>2276</v>
      </c>
      <c r="N28" s="21" t="s">
        <v>2276</v>
      </c>
      <c r="O28" s="21" t="s">
        <v>2276</v>
      </c>
      <c r="P28" s="21" t="s">
        <v>2276</v>
      </c>
      <c r="Q28" s="21" t="s">
        <v>2276</v>
      </c>
      <c r="R28" s="21" t="s">
        <v>2276</v>
      </c>
      <c r="S28" s="21" t="s">
        <v>2276</v>
      </c>
      <c r="T28" s="21" t="s">
        <v>2276</v>
      </c>
      <c r="U28" s="90" t="s">
        <v>2276</v>
      </c>
      <c r="V28" s="90" t="s">
        <v>2276</v>
      </c>
      <c r="W28" s="90" t="s">
        <v>2276</v>
      </c>
      <c r="X28" s="90" t="s">
        <v>2276</v>
      </c>
      <c r="Y28" s="90" t="s">
        <v>2276</v>
      </c>
      <c r="Z28" s="3" t="s">
        <v>75</v>
      </c>
      <c r="AA28" s="3" t="s">
        <v>35</v>
      </c>
      <c r="AB28" s="3" t="s">
        <v>64</v>
      </c>
      <c r="AC28" s="4" t="s">
        <v>5053</v>
      </c>
      <c r="AD28" s="4" t="s">
        <v>5050</v>
      </c>
    </row>
    <row r="29" spans="1:30" ht="56" customHeight="1">
      <c r="A29" s="31" t="s">
        <v>265</v>
      </c>
      <c r="B29" s="3" t="s">
        <v>325</v>
      </c>
      <c r="C29" s="11" t="s">
        <v>24</v>
      </c>
      <c r="D29" s="3" t="s">
        <v>2659</v>
      </c>
      <c r="E29" s="4" t="s">
        <v>396</v>
      </c>
      <c r="F29" s="19" t="s">
        <v>28</v>
      </c>
      <c r="G29" s="11" t="s">
        <v>2276</v>
      </c>
      <c r="H29" s="3" t="s">
        <v>523</v>
      </c>
      <c r="I29" s="11"/>
      <c r="J29" s="21" t="s">
        <v>2276</v>
      </c>
      <c r="K29" s="21" t="s">
        <v>2276</v>
      </c>
      <c r="L29" s="21" t="s">
        <v>2276</v>
      </c>
      <c r="M29" s="21" t="s">
        <v>2276</v>
      </c>
      <c r="N29" s="21" t="s">
        <v>2276</v>
      </c>
      <c r="O29" s="21" t="s">
        <v>2276</v>
      </c>
      <c r="P29" s="21" t="s">
        <v>2276</v>
      </c>
      <c r="Q29" s="21" t="s">
        <v>2276</v>
      </c>
      <c r="R29" s="21" t="s">
        <v>2276</v>
      </c>
      <c r="S29" s="21" t="s">
        <v>2276</v>
      </c>
      <c r="T29" s="21" t="s">
        <v>2276</v>
      </c>
      <c r="U29" s="90" t="s">
        <v>2276</v>
      </c>
      <c r="V29" s="90" t="s">
        <v>2276</v>
      </c>
      <c r="W29" s="90" t="s">
        <v>2276</v>
      </c>
      <c r="X29" s="90" t="s">
        <v>2276</v>
      </c>
      <c r="Y29" s="90" t="s">
        <v>2276</v>
      </c>
      <c r="Z29" s="3" t="s">
        <v>75</v>
      </c>
      <c r="AA29" s="3" t="s">
        <v>35</v>
      </c>
      <c r="AB29" s="3" t="s">
        <v>64</v>
      </c>
      <c r="AC29" s="4" t="s">
        <v>5053</v>
      </c>
      <c r="AD29" s="4" t="s">
        <v>5050</v>
      </c>
    </row>
    <row r="30" spans="1:30" ht="55" customHeight="1">
      <c r="A30" s="31" t="s">
        <v>266</v>
      </c>
      <c r="B30" s="3" t="s">
        <v>326</v>
      </c>
      <c r="C30" s="11" t="s">
        <v>24</v>
      </c>
      <c r="D30" s="3" t="s">
        <v>2659</v>
      </c>
      <c r="E30" s="4" t="s">
        <v>396</v>
      </c>
      <c r="F30" s="19" t="s">
        <v>28</v>
      </c>
      <c r="G30" s="11" t="s">
        <v>2276</v>
      </c>
      <c r="H30" s="3" t="s">
        <v>523</v>
      </c>
      <c r="I30" s="11"/>
      <c r="J30" s="21" t="s">
        <v>2276</v>
      </c>
      <c r="K30" s="21" t="s">
        <v>2276</v>
      </c>
      <c r="L30" s="21" t="s">
        <v>2276</v>
      </c>
      <c r="M30" s="21" t="s">
        <v>2276</v>
      </c>
      <c r="N30" s="21" t="s">
        <v>2276</v>
      </c>
      <c r="O30" s="21" t="s">
        <v>2276</v>
      </c>
      <c r="P30" s="21" t="s">
        <v>2276</v>
      </c>
      <c r="Q30" s="21" t="s">
        <v>2276</v>
      </c>
      <c r="R30" s="21" t="s">
        <v>2276</v>
      </c>
      <c r="S30" s="21" t="s">
        <v>2276</v>
      </c>
      <c r="T30" s="21" t="s">
        <v>2276</v>
      </c>
      <c r="U30" s="90" t="s">
        <v>2276</v>
      </c>
      <c r="V30" s="90" t="s">
        <v>2276</v>
      </c>
      <c r="W30" s="90" t="s">
        <v>2276</v>
      </c>
      <c r="X30" s="90" t="s">
        <v>2276</v>
      </c>
      <c r="Y30" s="90" t="s">
        <v>2276</v>
      </c>
      <c r="Z30" s="3" t="s">
        <v>75</v>
      </c>
      <c r="AA30" s="3" t="s">
        <v>35</v>
      </c>
      <c r="AB30" s="3" t="s">
        <v>64</v>
      </c>
      <c r="AC30" s="4" t="s">
        <v>5053</v>
      </c>
      <c r="AD30" s="4" t="s">
        <v>5050</v>
      </c>
    </row>
    <row r="31" spans="1:30" ht="63.5" customHeight="1">
      <c r="A31" s="31" t="s">
        <v>267</v>
      </c>
      <c r="B31" s="3" t="s">
        <v>327</v>
      </c>
      <c r="C31" s="11" t="s">
        <v>24</v>
      </c>
      <c r="D31" s="3" t="s">
        <v>2659</v>
      </c>
      <c r="E31" s="4" t="s">
        <v>396</v>
      </c>
      <c r="F31" s="19" t="s">
        <v>28</v>
      </c>
      <c r="G31" s="11" t="s">
        <v>2276</v>
      </c>
      <c r="H31" s="3" t="s">
        <v>523</v>
      </c>
      <c r="I31" s="11"/>
      <c r="J31" s="21" t="s">
        <v>2276</v>
      </c>
      <c r="K31" s="21" t="s">
        <v>2276</v>
      </c>
      <c r="L31" s="21" t="s">
        <v>2276</v>
      </c>
      <c r="M31" s="21" t="s">
        <v>2276</v>
      </c>
      <c r="N31" s="21" t="s">
        <v>2276</v>
      </c>
      <c r="O31" s="21" t="s">
        <v>2276</v>
      </c>
      <c r="P31" s="21" t="s">
        <v>2276</v>
      </c>
      <c r="Q31" s="21" t="s">
        <v>2276</v>
      </c>
      <c r="R31" s="21" t="s">
        <v>2276</v>
      </c>
      <c r="S31" s="21" t="s">
        <v>2276</v>
      </c>
      <c r="T31" s="21" t="s">
        <v>2276</v>
      </c>
      <c r="U31" s="90" t="s">
        <v>2276</v>
      </c>
      <c r="V31" s="90" t="s">
        <v>2276</v>
      </c>
      <c r="W31" s="90" t="s">
        <v>2276</v>
      </c>
      <c r="X31" s="90" t="s">
        <v>2276</v>
      </c>
      <c r="Y31" s="90" t="s">
        <v>2276</v>
      </c>
      <c r="Z31" s="3" t="s">
        <v>75</v>
      </c>
      <c r="AA31" s="3" t="s">
        <v>35</v>
      </c>
      <c r="AB31" s="3" t="s">
        <v>64</v>
      </c>
      <c r="AC31" s="4" t="s">
        <v>5053</v>
      </c>
      <c r="AD31" s="4" t="s">
        <v>5050</v>
      </c>
    </row>
    <row r="32" spans="1:30" ht="72.5">
      <c r="A32" s="31" t="s">
        <v>268</v>
      </c>
      <c r="B32" s="3" t="s">
        <v>328</v>
      </c>
      <c r="C32" s="11" t="s">
        <v>24</v>
      </c>
      <c r="D32" s="3" t="s">
        <v>2659</v>
      </c>
      <c r="E32" s="4" t="s">
        <v>396</v>
      </c>
      <c r="F32" s="19" t="s">
        <v>28</v>
      </c>
      <c r="G32" s="11" t="s">
        <v>2276</v>
      </c>
      <c r="H32" s="3" t="s">
        <v>523</v>
      </c>
      <c r="I32" s="11"/>
      <c r="J32" s="21" t="s">
        <v>2276</v>
      </c>
      <c r="K32" s="21" t="s">
        <v>2276</v>
      </c>
      <c r="L32" s="21" t="s">
        <v>2276</v>
      </c>
      <c r="M32" s="21" t="s">
        <v>2276</v>
      </c>
      <c r="N32" s="21" t="s">
        <v>2276</v>
      </c>
      <c r="O32" s="21" t="s">
        <v>2276</v>
      </c>
      <c r="P32" s="21" t="s">
        <v>2276</v>
      </c>
      <c r="Q32" s="21" t="s">
        <v>2276</v>
      </c>
      <c r="R32" s="21" t="s">
        <v>2276</v>
      </c>
      <c r="S32" s="21" t="s">
        <v>2276</v>
      </c>
      <c r="T32" s="21" t="s">
        <v>2276</v>
      </c>
      <c r="U32" s="90" t="s">
        <v>2276</v>
      </c>
      <c r="V32" s="90" t="s">
        <v>2276</v>
      </c>
      <c r="W32" s="90" t="s">
        <v>2276</v>
      </c>
      <c r="X32" s="90" t="s">
        <v>2276</v>
      </c>
      <c r="Y32" s="90" t="s">
        <v>2276</v>
      </c>
      <c r="Z32" s="3" t="s">
        <v>75</v>
      </c>
      <c r="AA32" s="3" t="s">
        <v>35</v>
      </c>
      <c r="AB32" s="3" t="s">
        <v>64</v>
      </c>
      <c r="AC32" s="4" t="s">
        <v>5053</v>
      </c>
      <c r="AD32" s="4" t="s">
        <v>5050</v>
      </c>
    </row>
    <row r="33" spans="1:30" ht="72.5">
      <c r="A33" s="31" t="s">
        <v>269</v>
      </c>
      <c r="B33" s="3" t="s">
        <v>329</v>
      </c>
      <c r="C33" s="11" t="s">
        <v>24</v>
      </c>
      <c r="D33" s="3" t="s">
        <v>2659</v>
      </c>
      <c r="E33" s="4" t="s">
        <v>396</v>
      </c>
      <c r="F33" s="19" t="s">
        <v>28</v>
      </c>
      <c r="G33" s="11" t="s">
        <v>2276</v>
      </c>
      <c r="H33" s="3" t="s">
        <v>523</v>
      </c>
      <c r="I33" s="11"/>
      <c r="J33" s="21" t="s">
        <v>2276</v>
      </c>
      <c r="K33" s="21" t="s">
        <v>2276</v>
      </c>
      <c r="L33" s="21" t="s">
        <v>2276</v>
      </c>
      <c r="M33" s="21" t="s">
        <v>2276</v>
      </c>
      <c r="N33" s="21" t="s">
        <v>2276</v>
      </c>
      <c r="O33" s="21" t="s">
        <v>2276</v>
      </c>
      <c r="P33" s="21" t="s">
        <v>2276</v>
      </c>
      <c r="Q33" s="21" t="s">
        <v>2276</v>
      </c>
      <c r="R33" s="21" t="s">
        <v>2276</v>
      </c>
      <c r="S33" s="21" t="s">
        <v>2276</v>
      </c>
      <c r="T33" s="21" t="s">
        <v>2276</v>
      </c>
      <c r="U33" s="90" t="s">
        <v>2276</v>
      </c>
      <c r="V33" s="90" t="s">
        <v>2276</v>
      </c>
      <c r="W33" s="90" t="s">
        <v>2276</v>
      </c>
      <c r="X33" s="90" t="s">
        <v>2276</v>
      </c>
      <c r="Y33" s="90" t="s">
        <v>2276</v>
      </c>
      <c r="Z33" s="3" t="s">
        <v>75</v>
      </c>
      <c r="AA33" s="3" t="s">
        <v>35</v>
      </c>
      <c r="AB33" s="3" t="s">
        <v>64</v>
      </c>
      <c r="AC33" s="4" t="s">
        <v>5053</v>
      </c>
      <c r="AD33" s="4" t="s">
        <v>5050</v>
      </c>
    </row>
    <row r="34" spans="1:30" ht="72.5">
      <c r="A34" s="31" t="s">
        <v>270</v>
      </c>
      <c r="B34" s="3" t="s">
        <v>330</v>
      </c>
      <c r="C34" s="11" t="s">
        <v>24</v>
      </c>
      <c r="D34" s="3" t="s">
        <v>2659</v>
      </c>
      <c r="E34" s="4" t="s">
        <v>396</v>
      </c>
      <c r="F34" s="19" t="s">
        <v>28</v>
      </c>
      <c r="G34" s="11" t="s">
        <v>2276</v>
      </c>
      <c r="H34" s="3" t="s">
        <v>523</v>
      </c>
      <c r="I34" s="11"/>
      <c r="J34" s="21" t="s">
        <v>2276</v>
      </c>
      <c r="K34" s="21" t="s">
        <v>2276</v>
      </c>
      <c r="L34" s="21" t="s">
        <v>2276</v>
      </c>
      <c r="M34" s="21" t="s">
        <v>2276</v>
      </c>
      <c r="N34" s="21" t="s">
        <v>2276</v>
      </c>
      <c r="O34" s="21" t="s">
        <v>2276</v>
      </c>
      <c r="P34" s="21" t="s">
        <v>2276</v>
      </c>
      <c r="Q34" s="21" t="s">
        <v>2276</v>
      </c>
      <c r="R34" s="21" t="s">
        <v>2276</v>
      </c>
      <c r="S34" s="21" t="s">
        <v>2276</v>
      </c>
      <c r="T34" s="21" t="s">
        <v>2276</v>
      </c>
      <c r="U34" s="90" t="s">
        <v>2276</v>
      </c>
      <c r="V34" s="90" t="s">
        <v>2276</v>
      </c>
      <c r="W34" s="90" t="s">
        <v>2276</v>
      </c>
      <c r="X34" s="90" t="s">
        <v>2276</v>
      </c>
      <c r="Y34" s="90" t="s">
        <v>2276</v>
      </c>
      <c r="Z34" s="3" t="s">
        <v>75</v>
      </c>
      <c r="AA34" s="3" t="s">
        <v>35</v>
      </c>
      <c r="AB34" s="3" t="s">
        <v>64</v>
      </c>
      <c r="AC34" s="4" t="s">
        <v>5053</v>
      </c>
      <c r="AD34" s="4" t="s">
        <v>5050</v>
      </c>
    </row>
    <row r="35" spans="1:30" ht="72.5">
      <c r="A35" s="31" t="s">
        <v>271</v>
      </c>
      <c r="B35" s="3" t="s">
        <v>331</v>
      </c>
      <c r="C35" s="11" t="s">
        <v>24</v>
      </c>
      <c r="D35" s="3" t="s">
        <v>2659</v>
      </c>
      <c r="E35" s="4" t="s">
        <v>396</v>
      </c>
      <c r="F35" s="19" t="s">
        <v>28</v>
      </c>
      <c r="G35" s="11" t="s">
        <v>2276</v>
      </c>
      <c r="H35" s="3" t="s">
        <v>523</v>
      </c>
      <c r="I35" s="11"/>
      <c r="J35" s="21" t="s">
        <v>2276</v>
      </c>
      <c r="K35" s="21" t="s">
        <v>2276</v>
      </c>
      <c r="L35" s="21" t="s">
        <v>2276</v>
      </c>
      <c r="M35" s="21" t="s">
        <v>2276</v>
      </c>
      <c r="N35" s="21" t="s">
        <v>2276</v>
      </c>
      <c r="O35" s="21" t="s">
        <v>2276</v>
      </c>
      <c r="P35" s="21" t="s">
        <v>2276</v>
      </c>
      <c r="Q35" s="21" t="s">
        <v>2276</v>
      </c>
      <c r="R35" s="21" t="s">
        <v>2276</v>
      </c>
      <c r="S35" s="21" t="s">
        <v>2276</v>
      </c>
      <c r="T35" s="21" t="s">
        <v>2276</v>
      </c>
      <c r="U35" s="90" t="s">
        <v>2276</v>
      </c>
      <c r="V35" s="90" t="s">
        <v>2276</v>
      </c>
      <c r="W35" s="90" t="s">
        <v>2276</v>
      </c>
      <c r="X35" s="90" t="s">
        <v>2276</v>
      </c>
      <c r="Y35" s="90" t="s">
        <v>2276</v>
      </c>
      <c r="Z35" s="3" t="s">
        <v>75</v>
      </c>
      <c r="AA35" s="3" t="s">
        <v>35</v>
      </c>
      <c r="AB35" s="3" t="s">
        <v>64</v>
      </c>
      <c r="AC35" s="4" t="s">
        <v>5053</v>
      </c>
      <c r="AD35" s="4" t="s">
        <v>5050</v>
      </c>
    </row>
    <row r="36" spans="1:30" ht="72.5">
      <c r="A36" s="31" t="s">
        <v>272</v>
      </c>
      <c r="B36" s="3" t="s">
        <v>332</v>
      </c>
      <c r="C36" s="11" t="s">
        <v>24</v>
      </c>
      <c r="D36" s="3" t="s">
        <v>2659</v>
      </c>
      <c r="E36" s="4" t="s">
        <v>396</v>
      </c>
      <c r="F36" s="19" t="s">
        <v>28</v>
      </c>
      <c r="G36" s="11" t="s">
        <v>2276</v>
      </c>
      <c r="H36" s="3" t="s">
        <v>523</v>
      </c>
      <c r="I36" s="11"/>
      <c r="J36" s="21" t="s">
        <v>2276</v>
      </c>
      <c r="K36" s="21" t="s">
        <v>2276</v>
      </c>
      <c r="L36" s="21" t="s">
        <v>2276</v>
      </c>
      <c r="M36" s="21" t="s">
        <v>2276</v>
      </c>
      <c r="N36" s="21" t="s">
        <v>2276</v>
      </c>
      <c r="O36" s="21" t="s">
        <v>2276</v>
      </c>
      <c r="P36" s="21" t="s">
        <v>2276</v>
      </c>
      <c r="Q36" s="21" t="s">
        <v>2276</v>
      </c>
      <c r="R36" s="21" t="s">
        <v>2276</v>
      </c>
      <c r="S36" s="21" t="s">
        <v>2276</v>
      </c>
      <c r="T36" s="21" t="s">
        <v>2276</v>
      </c>
      <c r="U36" s="90" t="s">
        <v>2276</v>
      </c>
      <c r="V36" s="90" t="s">
        <v>2276</v>
      </c>
      <c r="W36" s="90" t="s">
        <v>2276</v>
      </c>
      <c r="X36" s="90" t="s">
        <v>2276</v>
      </c>
      <c r="Y36" s="90" t="s">
        <v>2276</v>
      </c>
      <c r="Z36" s="3" t="s">
        <v>75</v>
      </c>
      <c r="AA36" s="3" t="s">
        <v>35</v>
      </c>
      <c r="AB36" s="3" t="s">
        <v>64</v>
      </c>
      <c r="AC36" s="4" t="s">
        <v>5053</v>
      </c>
      <c r="AD36" s="4" t="s">
        <v>5050</v>
      </c>
    </row>
    <row r="37" spans="1:30" ht="72.5">
      <c r="A37" s="31" t="s">
        <v>273</v>
      </c>
      <c r="B37" s="3" t="s">
        <v>333</v>
      </c>
      <c r="C37" s="11" t="s">
        <v>24</v>
      </c>
      <c r="D37" s="3" t="s">
        <v>2659</v>
      </c>
      <c r="E37" s="4" t="s">
        <v>396</v>
      </c>
      <c r="F37" s="19" t="s">
        <v>28</v>
      </c>
      <c r="G37" s="11" t="s">
        <v>2276</v>
      </c>
      <c r="H37" s="3" t="s">
        <v>523</v>
      </c>
      <c r="I37" s="11"/>
      <c r="J37" s="21" t="s">
        <v>2276</v>
      </c>
      <c r="K37" s="21" t="s">
        <v>2276</v>
      </c>
      <c r="L37" s="21" t="s">
        <v>2276</v>
      </c>
      <c r="M37" s="21" t="s">
        <v>2276</v>
      </c>
      <c r="N37" s="21" t="s">
        <v>2276</v>
      </c>
      <c r="O37" s="21" t="s">
        <v>2276</v>
      </c>
      <c r="P37" s="21" t="s">
        <v>2276</v>
      </c>
      <c r="Q37" s="21" t="s">
        <v>2276</v>
      </c>
      <c r="R37" s="21" t="s">
        <v>2276</v>
      </c>
      <c r="S37" s="21" t="s">
        <v>2276</v>
      </c>
      <c r="T37" s="21" t="s">
        <v>2276</v>
      </c>
      <c r="U37" s="90" t="s">
        <v>2276</v>
      </c>
      <c r="V37" s="90" t="s">
        <v>2276</v>
      </c>
      <c r="W37" s="90" t="s">
        <v>2276</v>
      </c>
      <c r="X37" s="90" t="s">
        <v>2276</v>
      </c>
      <c r="Y37" s="90" t="s">
        <v>2276</v>
      </c>
      <c r="Z37" s="3" t="s">
        <v>75</v>
      </c>
      <c r="AA37" s="3" t="s">
        <v>35</v>
      </c>
      <c r="AB37" s="3" t="s">
        <v>64</v>
      </c>
      <c r="AC37" s="4" t="s">
        <v>5053</v>
      </c>
      <c r="AD37" s="4" t="s">
        <v>5050</v>
      </c>
    </row>
    <row r="38" spans="1:30" ht="125.5" customHeight="1">
      <c r="A38" s="31" t="s">
        <v>274</v>
      </c>
      <c r="B38" s="3" t="s">
        <v>334</v>
      </c>
      <c r="C38" s="11" t="s">
        <v>24</v>
      </c>
      <c r="D38" s="3" t="s">
        <v>2659</v>
      </c>
      <c r="E38" s="4" t="s">
        <v>396</v>
      </c>
      <c r="F38" s="19" t="s">
        <v>28</v>
      </c>
      <c r="G38" s="11" t="s">
        <v>2276</v>
      </c>
      <c r="H38" s="3" t="s">
        <v>523</v>
      </c>
      <c r="I38" s="11"/>
      <c r="J38" s="21" t="s">
        <v>2276</v>
      </c>
      <c r="K38" s="21" t="s">
        <v>2276</v>
      </c>
      <c r="L38" s="21" t="s">
        <v>2276</v>
      </c>
      <c r="M38" s="21" t="s">
        <v>2276</v>
      </c>
      <c r="N38" s="21" t="s">
        <v>2276</v>
      </c>
      <c r="O38" s="21" t="s">
        <v>2276</v>
      </c>
      <c r="P38" s="21" t="s">
        <v>2276</v>
      </c>
      <c r="Q38" s="21" t="s">
        <v>2276</v>
      </c>
      <c r="R38" s="21" t="s">
        <v>2276</v>
      </c>
      <c r="S38" s="21" t="s">
        <v>2276</v>
      </c>
      <c r="T38" s="21" t="s">
        <v>2276</v>
      </c>
      <c r="U38" s="90" t="s">
        <v>2276</v>
      </c>
      <c r="V38" s="90" t="s">
        <v>2276</v>
      </c>
      <c r="W38" s="90" t="s">
        <v>2276</v>
      </c>
      <c r="X38" s="90" t="s">
        <v>2276</v>
      </c>
      <c r="Y38" s="90" t="s">
        <v>2276</v>
      </c>
      <c r="Z38" s="3" t="s">
        <v>75</v>
      </c>
      <c r="AA38" s="3" t="s">
        <v>35</v>
      </c>
      <c r="AB38" s="3" t="s">
        <v>64</v>
      </c>
      <c r="AC38" s="4" t="s">
        <v>5053</v>
      </c>
      <c r="AD38" s="4" t="s">
        <v>5050</v>
      </c>
    </row>
    <row r="39" spans="1:30" ht="127" customHeight="1">
      <c r="A39" s="31" t="s">
        <v>275</v>
      </c>
      <c r="B39" s="3" t="s">
        <v>335</v>
      </c>
      <c r="C39" s="11" t="s">
        <v>24</v>
      </c>
      <c r="D39" s="3" t="s">
        <v>2659</v>
      </c>
      <c r="E39" s="4" t="s">
        <v>396</v>
      </c>
      <c r="F39" s="19" t="s">
        <v>28</v>
      </c>
      <c r="G39" s="11" t="s">
        <v>2276</v>
      </c>
      <c r="H39" s="3" t="s">
        <v>523</v>
      </c>
      <c r="I39" s="11"/>
      <c r="J39" s="21" t="s">
        <v>2276</v>
      </c>
      <c r="K39" s="21" t="s">
        <v>2276</v>
      </c>
      <c r="L39" s="21" t="s">
        <v>2276</v>
      </c>
      <c r="M39" s="21" t="s">
        <v>2276</v>
      </c>
      <c r="N39" s="21" t="s">
        <v>2276</v>
      </c>
      <c r="O39" s="21" t="s">
        <v>2276</v>
      </c>
      <c r="P39" s="21" t="s">
        <v>2276</v>
      </c>
      <c r="Q39" s="21" t="s">
        <v>2276</v>
      </c>
      <c r="R39" s="21" t="s">
        <v>2276</v>
      </c>
      <c r="S39" s="21" t="s">
        <v>2276</v>
      </c>
      <c r="T39" s="21" t="s">
        <v>2276</v>
      </c>
      <c r="U39" s="90" t="s">
        <v>2276</v>
      </c>
      <c r="V39" s="90" t="s">
        <v>2276</v>
      </c>
      <c r="W39" s="90" t="s">
        <v>2276</v>
      </c>
      <c r="X39" s="90" t="s">
        <v>2276</v>
      </c>
      <c r="Y39" s="90" t="s">
        <v>2276</v>
      </c>
      <c r="Z39" s="3" t="s">
        <v>75</v>
      </c>
      <c r="AA39" s="3" t="s">
        <v>35</v>
      </c>
      <c r="AB39" s="3" t="s">
        <v>64</v>
      </c>
      <c r="AC39" s="4" t="s">
        <v>5053</v>
      </c>
      <c r="AD39" s="4" t="s">
        <v>5050</v>
      </c>
    </row>
    <row r="40" spans="1:30" ht="124" customHeight="1">
      <c r="A40" s="31" t="s">
        <v>276</v>
      </c>
      <c r="B40" s="3" t="s">
        <v>336</v>
      </c>
      <c r="C40" s="11" t="s">
        <v>24</v>
      </c>
      <c r="D40" s="3" t="s">
        <v>2659</v>
      </c>
      <c r="E40" s="4" t="s">
        <v>396</v>
      </c>
      <c r="F40" s="19" t="s">
        <v>28</v>
      </c>
      <c r="G40" s="11" t="s">
        <v>2276</v>
      </c>
      <c r="H40" s="3" t="s">
        <v>523</v>
      </c>
      <c r="I40" s="11"/>
      <c r="J40" s="21" t="s">
        <v>2276</v>
      </c>
      <c r="K40" s="21" t="s">
        <v>2276</v>
      </c>
      <c r="L40" s="21" t="s">
        <v>2276</v>
      </c>
      <c r="M40" s="21" t="s">
        <v>2276</v>
      </c>
      <c r="N40" s="21" t="s">
        <v>2276</v>
      </c>
      <c r="O40" s="21" t="s">
        <v>2276</v>
      </c>
      <c r="P40" s="21" t="s">
        <v>2276</v>
      </c>
      <c r="Q40" s="21" t="s">
        <v>2276</v>
      </c>
      <c r="R40" s="21" t="s">
        <v>2276</v>
      </c>
      <c r="S40" s="21" t="s">
        <v>2276</v>
      </c>
      <c r="T40" s="21" t="s">
        <v>2276</v>
      </c>
      <c r="U40" s="90" t="s">
        <v>2276</v>
      </c>
      <c r="V40" s="90" t="s">
        <v>2276</v>
      </c>
      <c r="W40" s="90" t="s">
        <v>2276</v>
      </c>
      <c r="X40" s="90" t="s">
        <v>2276</v>
      </c>
      <c r="Y40" s="90" t="s">
        <v>2276</v>
      </c>
      <c r="Z40" s="3" t="s">
        <v>75</v>
      </c>
      <c r="AA40" s="3" t="s">
        <v>35</v>
      </c>
      <c r="AB40" s="3" t="s">
        <v>64</v>
      </c>
      <c r="AC40" s="4" t="s">
        <v>5053</v>
      </c>
      <c r="AD40" s="4" t="s">
        <v>5050</v>
      </c>
    </row>
    <row r="41" spans="1:30" ht="46" customHeight="1">
      <c r="A41" s="31" t="s">
        <v>277</v>
      </c>
      <c r="B41" s="3" t="s">
        <v>337</v>
      </c>
      <c r="C41" s="11" t="s">
        <v>24</v>
      </c>
      <c r="D41" s="3" t="s">
        <v>2659</v>
      </c>
      <c r="E41" s="4" t="s">
        <v>396</v>
      </c>
      <c r="F41" s="19" t="s">
        <v>28</v>
      </c>
      <c r="G41" s="11" t="s">
        <v>2276</v>
      </c>
      <c r="H41" s="3" t="s">
        <v>523</v>
      </c>
      <c r="I41" s="11"/>
      <c r="J41" s="21" t="s">
        <v>2276</v>
      </c>
      <c r="K41" s="21" t="s">
        <v>2276</v>
      </c>
      <c r="L41" s="21" t="s">
        <v>2276</v>
      </c>
      <c r="M41" s="21" t="s">
        <v>2276</v>
      </c>
      <c r="N41" s="21" t="s">
        <v>2276</v>
      </c>
      <c r="O41" s="21" t="s">
        <v>2276</v>
      </c>
      <c r="P41" s="21" t="s">
        <v>2276</v>
      </c>
      <c r="Q41" s="21" t="s">
        <v>2276</v>
      </c>
      <c r="R41" s="21" t="s">
        <v>2276</v>
      </c>
      <c r="S41" s="21" t="s">
        <v>2276</v>
      </c>
      <c r="T41" s="21" t="s">
        <v>2276</v>
      </c>
      <c r="U41" s="90" t="s">
        <v>2276</v>
      </c>
      <c r="V41" s="90" t="s">
        <v>2276</v>
      </c>
      <c r="W41" s="90" t="s">
        <v>2276</v>
      </c>
      <c r="X41" s="90" t="s">
        <v>2276</v>
      </c>
      <c r="Y41" s="90" t="s">
        <v>2276</v>
      </c>
      <c r="Z41" s="3" t="s">
        <v>75</v>
      </c>
      <c r="AA41" s="3" t="s">
        <v>35</v>
      </c>
      <c r="AB41" s="3" t="s">
        <v>64</v>
      </c>
      <c r="AC41" s="4" t="s">
        <v>5053</v>
      </c>
      <c r="AD41" s="4" t="s">
        <v>5050</v>
      </c>
    </row>
    <row r="42" spans="1:30" ht="49" customHeight="1">
      <c r="A42" s="31" t="s">
        <v>290</v>
      </c>
      <c r="B42" s="3" t="s">
        <v>338</v>
      </c>
      <c r="C42" s="11" t="s">
        <v>24</v>
      </c>
      <c r="D42" s="3" t="s">
        <v>2659</v>
      </c>
      <c r="E42" s="4" t="s">
        <v>396</v>
      </c>
      <c r="F42" s="19" t="s">
        <v>28</v>
      </c>
      <c r="G42" s="11" t="s">
        <v>2276</v>
      </c>
      <c r="H42" s="3" t="s">
        <v>523</v>
      </c>
      <c r="I42" s="11"/>
      <c r="J42" s="21" t="s">
        <v>2276</v>
      </c>
      <c r="K42" s="21" t="s">
        <v>2276</v>
      </c>
      <c r="L42" s="21" t="s">
        <v>2276</v>
      </c>
      <c r="M42" s="21" t="s">
        <v>2276</v>
      </c>
      <c r="N42" s="21" t="s">
        <v>2276</v>
      </c>
      <c r="O42" s="21" t="s">
        <v>2276</v>
      </c>
      <c r="P42" s="21" t="s">
        <v>2276</v>
      </c>
      <c r="Q42" s="21" t="s">
        <v>2276</v>
      </c>
      <c r="R42" s="21" t="s">
        <v>2276</v>
      </c>
      <c r="S42" s="21" t="s">
        <v>2276</v>
      </c>
      <c r="T42" s="21" t="s">
        <v>2276</v>
      </c>
      <c r="U42" s="90" t="s">
        <v>2276</v>
      </c>
      <c r="V42" s="90" t="s">
        <v>2276</v>
      </c>
      <c r="W42" s="90" t="s">
        <v>2276</v>
      </c>
      <c r="X42" s="90" t="s">
        <v>2276</v>
      </c>
      <c r="Y42" s="90" t="s">
        <v>2276</v>
      </c>
      <c r="Z42" s="3" t="s">
        <v>75</v>
      </c>
      <c r="AA42" s="3" t="s">
        <v>35</v>
      </c>
      <c r="AB42" s="3" t="s">
        <v>64</v>
      </c>
      <c r="AC42" s="4" t="s">
        <v>5053</v>
      </c>
      <c r="AD42" s="4" t="s">
        <v>5050</v>
      </c>
    </row>
    <row r="43" spans="1:30" ht="67" customHeight="1">
      <c r="A43" s="31" t="s">
        <v>291</v>
      </c>
      <c r="B43" s="3" t="s">
        <v>339</v>
      </c>
      <c r="C43" s="11" t="s">
        <v>24</v>
      </c>
      <c r="D43" s="3" t="s">
        <v>2659</v>
      </c>
      <c r="E43" s="4" t="s">
        <v>396</v>
      </c>
      <c r="F43" s="19" t="s">
        <v>28</v>
      </c>
      <c r="G43" s="11" t="s">
        <v>2276</v>
      </c>
      <c r="H43" s="3" t="s">
        <v>523</v>
      </c>
      <c r="I43" s="11"/>
      <c r="J43" s="21" t="s">
        <v>2276</v>
      </c>
      <c r="K43" s="21" t="s">
        <v>2276</v>
      </c>
      <c r="L43" s="21" t="s">
        <v>2276</v>
      </c>
      <c r="M43" s="21" t="s">
        <v>2276</v>
      </c>
      <c r="N43" s="21" t="s">
        <v>2276</v>
      </c>
      <c r="O43" s="21" t="s">
        <v>2276</v>
      </c>
      <c r="P43" s="21" t="s">
        <v>2276</v>
      </c>
      <c r="Q43" s="21" t="s">
        <v>2276</v>
      </c>
      <c r="R43" s="21" t="s">
        <v>2276</v>
      </c>
      <c r="S43" s="21" t="s">
        <v>2276</v>
      </c>
      <c r="T43" s="21" t="s">
        <v>2276</v>
      </c>
      <c r="U43" s="90" t="s">
        <v>2276</v>
      </c>
      <c r="V43" s="90" t="s">
        <v>2276</v>
      </c>
      <c r="W43" s="90" t="s">
        <v>2276</v>
      </c>
      <c r="X43" s="90" t="s">
        <v>2276</v>
      </c>
      <c r="Y43" s="90" t="s">
        <v>2276</v>
      </c>
      <c r="Z43" s="3" t="s">
        <v>75</v>
      </c>
      <c r="AA43" s="3" t="s">
        <v>35</v>
      </c>
      <c r="AB43" s="3" t="s">
        <v>64</v>
      </c>
      <c r="AC43" s="4" t="s">
        <v>5053</v>
      </c>
      <c r="AD43" s="4" t="s">
        <v>5050</v>
      </c>
    </row>
    <row r="44" spans="1:30" ht="72" customHeight="1">
      <c r="A44" s="31" t="s">
        <v>292</v>
      </c>
      <c r="B44" s="3" t="s">
        <v>340</v>
      </c>
      <c r="C44" s="11" t="s">
        <v>24</v>
      </c>
      <c r="D44" s="3" t="s">
        <v>2659</v>
      </c>
      <c r="E44" s="4" t="s">
        <v>396</v>
      </c>
      <c r="F44" s="19" t="s">
        <v>28</v>
      </c>
      <c r="G44" s="11" t="s">
        <v>2276</v>
      </c>
      <c r="H44" s="3" t="s">
        <v>523</v>
      </c>
      <c r="I44" s="11"/>
      <c r="J44" s="21" t="s">
        <v>2276</v>
      </c>
      <c r="K44" s="21" t="s">
        <v>2276</v>
      </c>
      <c r="L44" s="21" t="s">
        <v>2276</v>
      </c>
      <c r="M44" s="21" t="s">
        <v>2276</v>
      </c>
      <c r="N44" s="21" t="s">
        <v>2276</v>
      </c>
      <c r="O44" s="21" t="s">
        <v>2276</v>
      </c>
      <c r="P44" s="21" t="s">
        <v>2276</v>
      </c>
      <c r="Q44" s="21" t="s">
        <v>2276</v>
      </c>
      <c r="R44" s="21" t="s">
        <v>2276</v>
      </c>
      <c r="S44" s="21" t="s">
        <v>2276</v>
      </c>
      <c r="T44" s="21" t="s">
        <v>2276</v>
      </c>
      <c r="U44" s="90" t="s">
        <v>2276</v>
      </c>
      <c r="V44" s="90" t="s">
        <v>2276</v>
      </c>
      <c r="W44" s="90" t="s">
        <v>2276</v>
      </c>
      <c r="X44" s="90" t="s">
        <v>2276</v>
      </c>
      <c r="Y44" s="90" t="s">
        <v>2276</v>
      </c>
      <c r="Z44" s="3" t="s">
        <v>75</v>
      </c>
      <c r="AA44" s="3" t="s">
        <v>35</v>
      </c>
      <c r="AB44" s="3" t="s">
        <v>64</v>
      </c>
      <c r="AC44" s="4" t="s">
        <v>5053</v>
      </c>
      <c r="AD44" s="4" t="s">
        <v>5050</v>
      </c>
    </row>
    <row r="45" spans="1:30" ht="72" customHeight="1">
      <c r="A45" s="31" t="s">
        <v>293</v>
      </c>
      <c r="B45" s="3" t="s">
        <v>341</v>
      </c>
      <c r="C45" s="11" t="s">
        <v>24</v>
      </c>
      <c r="D45" s="3" t="s">
        <v>2659</v>
      </c>
      <c r="E45" s="4" t="s">
        <v>396</v>
      </c>
      <c r="F45" s="19" t="s">
        <v>28</v>
      </c>
      <c r="G45" s="11" t="s">
        <v>2276</v>
      </c>
      <c r="H45" s="3" t="s">
        <v>523</v>
      </c>
      <c r="I45" s="11"/>
      <c r="J45" s="21" t="s">
        <v>2276</v>
      </c>
      <c r="K45" s="21" t="s">
        <v>2276</v>
      </c>
      <c r="L45" s="21" t="s">
        <v>2276</v>
      </c>
      <c r="M45" s="21" t="s">
        <v>2276</v>
      </c>
      <c r="N45" s="21" t="s">
        <v>2276</v>
      </c>
      <c r="O45" s="21" t="s">
        <v>2276</v>
      </c>
      <c r="P45" s="21" t="s">
        <v>2276</v>
      </c>
      <c r="Q45" s="21" t="s">
        <v>2276</v>
      </c>
      <c r="R45" s="21" t="s">
        <v>2276</v>
      </c>
      <c r="S45" s="21" t="s">
        <v>2276</v>
      </c>
      <c r="T45" s="21" t="s">
        <v>2276</v>
      </c>
      <c r="U45" s="90" t="s">
        <v>2276</v>
      </c>
      <c r="V45" s="90" t="s">
        <v>2276</v>
      </c>
      <c r="W45" s="90" t="s">
        <v>2276</v>
      </c>
      <c r="X45" s="90" t="s">
        <v>2276</v>
      </c>
      <c r="Y45" s="90" t="s">
        <v>2276</v>
      </c>
      <c r="Z45" s="3" t="s">
        <v>75</v>
      </c>
      <c r="AA45" s="3" t="s">
        <v>35</v>
      </c>
      <c r="AB45" s="3" t="s">
        <v>64</v>
      </c>
      <c r="AC45" s="4" t="s">
        <v>5053</v>
      </c>
      <c r="AD45" s="4" t="s">
        <v>5050</v>
      </c>
    </row>
    <row r="46" spans="1:30" ht="97" customHeight="1">
      <c r="A46" s="23" t="s">
        <v>89</v>
      </c>
      <c r="B46" s="3" t="s">
        <v>91</v>
      </c>
      <c r="C46" s="23" t="s">
        <v>24</v>
      </c>
      <c r="D46" s="3" t="s">
        <v>2659</v>
      </c>
      <c r="E46" s="4" t="s">
        <v>396</v>
      </c>
      <c r="F46" s="26" t="s">
        <v>28</v>
      </c>
      <c r="G46" s="11" t="s">
        <v>2276</v>
      </c>
      <c r="H46" s="3" t="s">
        <v>523</v>
      </c>
      <c r="I46" s="23"/>
      <c r="J46" s="80" t="s">
        <v>2276</v>
      </c>
      <c r="K46" s="80" t="s">
        <v>2276</v>
      </c>
      <c r="L46" s="80" t="s">
        <v>2276</v>
      </c>
      <c r="M46" s="21" t="s">
        <v>2276</v>
      </c>
      <c r="N46" s="80" t="s">
        <v>2276</v>
      </c>
      <c r="O46" s="80" t="s">
        <v>2276</v>
      </c>
      <c r="P46" s="80" t="s">
        <v>2276</v>
      </c>
      <c r="Q46" s="21" t="s">
        <v>2276</v>
      </c>
      <c r="R46" s="21" t="s">
        <v>2276</v>
      </c>
      <c r="S46" s="80" t="s">
        <v>2276</v>
      </c>
      <c r="T46" s="80" t="s">
        <v>2276</v>
      </c>
      <c r="U46" s="90" t="s">
        <v>2276</v>
      </c>
      <c r="V46" s="90" t="s">
        <v>2276</v>
      </c>
      <c r="W46" s="90" t="s">
        <v>2276</v>
      </c>
      <c r="X46" s="90" t="s">
        <v>2276</v>
      </c>
      <c r="Y46" s="90" t="s">
        <v>2276</v>
      </c>
      <c r="Z46" s="22" t="s">
        <v>75</v>
      </c>
      <c r="AA46" s="22" t="s">
        <v>35</v>
      </c>
      <c r="AB46" s="3" t="s">
        <v>64</v>
      </c>
      <c r="AC46" s="4" t="s">
        <v>5053</v>
      </c>
      <c r="AD46" s="4" t="s">
        <v>5051</v>
      </c>
    </row>
    <row r="47" spans="1:30" ht="92" customHeight="1">
      <c r="A47" s="23" t="s">
        <v>89</v>
      </c>
      <c r="B47" s="3" t="s">
        <v>92</v>
      </c>
      <c r="C47" s="23" t="s">
        <v>24</v>
      </c>
      <c r="D47" s="3" t="s">
        <v>2659</v>
      </c>
      <c r="E47" s="4" t="s">
        <v>397</v>
      </c>
      <c r="F47" s="26" t="s">
        <v>28</v>
      </c>
      <c r="G47" s="11" t="s">
        <v>2276</v>
      </c>
      <c r="H47" s="3" t="s">
        <v>523</v>
      </c>
      <c r="I47" s="23"/>
      <c r="J47" s="80" t="s">
        <v>2276</v>
      </c>
      <c r="K47" s="80" t="s">
        <v>2276</v>
      </c>
      <c r="L47" s="80" t="s">
        <v>2276</v>
      </c>
      <c r="M47" s="21" t="s">
        <v>2276</v>
      </c>
      <c r="N47" s="80" t="s">
        <v>2276</v>
      </c>
      <c r="O47" s="80" t="s">
        <v>2276</v>
      </c>
      <c r="P47" s="80" t="s">
        <v>2276</v>
      </c>
      <c r="Q47" s="21" t="s">
        <v>2276</v>
      </c>
      <c r="R47" s="21" t="s">
        <v>2276</v>
      </c>
      <c r="S47" s="80" t="s">
        <v>2276</v>
      </c>
      <c r="T47" s="80" t="s">
        <v>2276</v>
      </c>
      <c r="U47" s="90" t="s">
        <v>2276</v>
      </c>
      <c r="V47" s="90" t="s">
        <v>2276</v>
      </c>
      <c r="W47" s="90" t="s">
        <v>2276</v>
      </c>
      <c r="X47" s="90" t="s">
        <v>2276</v>
      </c>
      <c r="Y47" s="90" t="s">
        <v>2276</v>
      </c>
      <c r="Z47" s="3" t="s">
        <v>75</v>
      </c>
      <c r="AA47" s="3" t="s">
        <v>35</v>
      </c>
      <c r="AB47" s="3" t="s">
        <v>64</v>
      </c>
      <c r="AC47" s="4" t="s">
        <v>5053</v>
      </c>
      <c r="AD47" s="4" t="s">
        <v>5052</v>
      </c>
    </row>
    <row r="48" spans="1:30" ht="69.5" customHeight="1">
      <c r="A48" s="31" t="s">
        <v>278</v>
      </c>
      <c r="B48" s="3" t="s">
        <v>342</v>
      </c>
      <c r="C48" s="23" t="s">
        <v>24</v>
      </c>
      <c r="D48" s="3" t="s">
        <v>2659</v>
      </c>
      <c r="E48" s="4" t="s">
        <v>396</v>
      </c>
      <c r="F48" s="26" t="s">
        <v>28</v>
      </c>
      <c r="G48" s="11" t="s">
        <v>2276</v>
      </c>
      <c r="H48" s="3" t="s">
        <v>523</v>
      </c>
      <c r="I48" s="23"/>
      <c r="J48" s="80" t="s">
        <v>2276</v>
      </c>
      <c r="K48" s="80" t="s">
        <v>2276</v>
      </c>
      <c r="L48" s="80" t="s">
        <v>2276</v>
      </c>
      <c r="M48" s="21" t="s">
        <v>2276</v>
      </c>
      <c r="N48" s="80" t="s">
        <v>2276</v>
      </c>
      <c r="O48" s="80" t="s">
        <v>2276</v>
      </c>
      <c r="P48" s="80" t="s">
        <v>2276</v>
      </c>
      <c r="Q48" s="21" t="s">
        <v>2276</v>
      </c>
      <c r="R48" s="21" t="s">
        <v>2276</v>
      </c>
      <c r="S48" s="80" t="s">
        <v>2276</v>
      </c>
      <c r="T48" s="80" t="s">
        <v>2276</v>
      </c>
      <c r="U48" s="90" t="s">
        <v>2276</v>
      </c>
      <c r="V48" s="90" t="s">
        <v>2276</v>
      </c>
      <c r="W48" s="90" t="s">
        <v>2276</v>
      </c>
      <c r="X48" s="90" t="s">
        <v>2276</v>
      </c>
      <c r="Y48" s="90" t="s">
        <v>2276</v>
      </c>
      <c r="Z48" s="3" t="s">
        <v>75</v>
      </c>
      <c r="AA48" s="3" t="s">
        <v>35</v>
      </c>
      <c r="AB48" s="3" t="s">
        <v>64</v>
      </c>
      <c r="AC48" s="4" t="s">
        <v>5053</v>
      </c>
      <c r="AD48" s="4" t="s">
        <v>2261</v>
      </c>
    </row>
    <row r="49" spans="1:30" ht="69.5" customHeight="1">
      <c r="A49" s="31" t="s">
        <v>279</v>
      </c>
      <c r="B49" s="3" t="s">
        <v>343</v>
      </c>
      <c r="C49" s="23" t="s">
        <v>24</v>
      </c>
      <c r="D49" s="3" t="s">
        <v>2659</v>
      </c>
      <c r="E49" s="4" t="s">
        <v>396</v>
      </c>
      <c r="F49" s="26" t="s">
        <v>28</v>
      </c>
      <c r="G49" s="11" t="s">
        <v>2276</v>
      </c>
      <c r="H49" s="3" t="s">
        <v>523</v>
      </c>
      <c r="I49" s="23"/>
      <c r="J49" s="80" t="s">
        <v>2276</v>
      </c>
      <c r="K49" s="80" t="s">
        <v>2276</v>
      </c>
      <c r="L49" s="80" t="s">
        <v>2276</v>
      </c>
      <c r="M49" s="21" t="s">
        <v>2276</v>
      </c>
      <c r="N49" s="80" t="s">
        <v>2276</v>
      </c>
      <c r="O49" s="80" t="s">
        <v>2276</v>
      </c>
      <c r="P49" s="80" t="s">
        <v>2276</v>
      </c>
      <c r="Q49" s="21" t="s">
        <v>2276</v>
      </c>
      <c r="R49" s="21" t="s">
        <v>2276</v>
      </c>
      <c r="S49" s="80" t="s">
        <v>2276</v>
      </c>
      <c r="T49" s="80" t="s">
        <v>2276</v>
      </c>
      <c r="U49" s="90" t="s">
        <v>2276</v>
      </c>
      <c r="V49" s="90" t="s">
        <v>2276</v>
      </c>
      <c r="W49" s="90" t="s">
        <v>2276</v>
      </c>
      <c r="X49" s="90" t="s">
        <v>2276</v>
      </c>
      <c r="Y49" s="90" t="s">
        <v>2276</v>
      </c>
      <c r="Z49" s="3" t="s">
        <v>75</v>
      </c>
      <c r="AA49" s="3" t="s">
        <v>35</v>
      </c>
      <c r="AB49" s="3" t="s">
        <v>64</v>
      </c>
      <c r="AC49" s="4" t="s">
        <v>5053</v>
      </c>
      <c r="AD49" s="4" t="s">
        <v>2261</v>
      </c>
    </row>
    <row r="50" spans="1:30" ht="69.5" customHeight="1">
      <c r="A50" s="31" t="s">
        <v>280</v>
      </c>
      <c r="B50" s="3" t="s">
        <v>344</v>
      </c>
      <c r="C50" s="23" t="s">
        <v>24</v>
      </c>
      <c r="D50" s="3" t="s">
        <v>2659</v>
      </c>
      <c r="E50" s="4" t="s">
        <v>396</v>
      </c>
      <c r="F50" s="26" t="s">
        <v>28</v>
      </c>
      <c r="G50" s="11" t="s">
        <v>2276</v>
      </c>
      <c r="H50" s="3" t="s">
        <v>523</v>
      </c>
      <c r="I50" s="23"/>
      <c r="J50" s="80" t="s">
        <v>2276</v>
      </c>
      <c r="K50" s="80" t="s">
        <v>2276</v>
      </c>
      <c r="L50" s="80" t="s">
        <v>2276</v>
      </c>
      <c r="M50" s="21" t="s">
        <v>2276</v>
      </c>
      <c r="N50" s="80" t="s">
        <v>2276</v>
      </c>
      <c r="O50" s="80" t="s">
        <v>2276</v>
      </c>
      <c r="P50" s="80" t="s">
        <v>2276</v>
      </c>
      <c r="Q50" s="21" t="s">
        <v>2276</v>
      </c>
      <c r="R50" s="21" t="s">
        <v>2276</v>
      </c>
      <c r="S50" s="80" t="s">
        <v>2276</v>
      </c>
      <c r="T50" s="80" t="s">
        <v>2276</v>
      </c>
      <c r="U50" s="90" t="s">
        <v>2276</v>
      </c>
      <c r="V50" s="90" t="s">
        <v>2276</v>
      </c>
      <c r="W50" s="90" t="s">
        <v>2276</v>
      </c>
      <c r="X50" s="90" t="s">
        <v>2276</v>
      </c>
      <c r="Y50" s="90" t="s">
        <v>2276</v>
      </c>
      <c r="Z50" s="3" t="s">
        <v>75</v>
      </c>
      <c r="AA50" s="3" t="s">
        <v>35</v>
      </c>
      <c r="AB50" s="3" t="s">
        <v>64</v>
      </c>
      <c r="AC50" s="4" t="s">
        <v>5053</v>
      </c>
      <c r="AD50" s="4" t="s">
        <v>2261</v>
      </c>
    </row>
    <row r="51" spans="1:30" ht="69.5" customHeight="1">
      <c r="A51" s="31" t="s">
        <v>281</v>
      </c>
      <c r="B51" s="3" t="s">
        <v>345</v>
      </c>
      <c r="C51" s="23" t="s">
        <v>24</v>
      </c>
      <c r="D51" s="3" t="s">
        <v>2659</v>
      </c>
      <c r="E51" s="4" t="s">
        <v>396</v>
      </c>
      <c r="F51" s="26" t="s">
        <v>28</v>
      </c>
      <c r="G51" s="11" t="s">
        <v>2276</v>
      </c>
      <c r="H51" s="3" t="s">
        <v>523</v>
      </c>
      <c r="I51" s="23"/>
      <c r="J51" s="80" t="s">
        <v>2276</v>
      </c>
      <c r="K51" s="80" t="s">
        <v>2276</v>
      </c>
      <c r="L51" s="80" t="s">
        <v>2276</v>
      </c>
      <c r="M51" s="21" t="s">
        <v>2276</v>
      </c>
      <c r="N51" s="80" t="s">
        <v>2276</v>
      </c>
      <c r="O51" s="80" t="s">
        <v>2276</v>
      </c>
      <c r="P51" s="80" t="s">
        <v>2276</v>
      </c>
      <c r="Q51" s="21" t="s">
        <v>2276</v>
      </c>
      <c r="R51" s="21" t="s">
        <v>2276</v>
      </c>
      <c r="S51" s="80" t="s">
        <v>2276</v>
      </c>
      <c r="T51" s="80" t="s">
        <v>2276</v>
      </c>
      <c r="U51" s="90" t="s">
        <v>2276</v>
      </c>
      <c r="V51" s="90" t="s">
        <v>2276</v>
      </c>
      <c r="W51" s="90" t="s">
        <v>2276</v>
      </c>
      <c r="X51" s="90" t="s">
        <v>2276</v>
      </c>
      <c r="Y51" s="90" t="s">
        <v>2276</v>
      </c>
      <c r="Z51" s="3" t="s">
        <v>75</v>
      </c>
      <c r="AA51" s="3" t="s">
        <v>35</v>
      </c>
      <c r="AB51" s="3" t="s">
        <v>64</v>
      </c>
      <c r="AC51" s="4" t="s">
        <v>5053</v>
      </c>
      <c r="AD51" s="4" t="s">
        <v>2261</v>
      </c>
    </row>
    <row r="52" spans="1:30" ht="69.5" customHeight="1">
      <c r="A52" s="31" t="s">
        <v>282</v>
      </c>
      <c r="B52" s="3" t="s">
        <v>346</v>
      </c>
      <c r="C52" s="23" t="s">
        <v>24</v>
      </c>
      <c r="D52" s="3" t="s">
        <v>2659</v>
      </c>
      <c r="E52" s="4" t="s">
        <v>396</v>
      </c>
      <c r="F52" s="26" t="s">
        <v>28</v>
      </c>
      <c r="G52" s="11" t="s">
        <v>2276</v>
      </c>
      <c r="H52" s="3" t="s">
        <v>523</v>
      </c>
      <c r="I52" s="23"/>
      <c r="J52" s="80" t="s">
        <v>2276</v>
      </c>
      <c r="K52" s="80" t="s">
        <v>2276</v>
      </c>
      <c r="L52" s="80" t="s">
        <v>2276</v>
      </c>
      <c r="M52" s="21" t="s">
        <v>2276</v>
      </c>
      <c r="N52" s="80" t="s">
        <v>2276</v>
      </c>
      <c r="O52" s="80" t="s">
        <v>2276</v>
      </c>
      <c r="P52" s="80" t="s">
        <v>2276</v>
      </c>
      <c r="Q52" s="21" t="s">
        <v>2276</v>
      </c>
      <c r="R52" s="21" t="s">
        <v>2276</v>
      </c>
      <c r="S52" s="80" t="s">
        <v>2276</v>
      </c>
      <c r="T52" s="80" t="s">
        <v>2276</v>
      </c>
      <c r="U52" s="90" t="s">
        <v>2276</v>
      </c>
      <c r="V52" s="90" t="s">
        <v>2276</v>
      </c>
      <c r="W52" s="90" t="s">
        <v>2276</v>
      </c>
      <c r="X52" s="90" t="s">
        <v>2276</v>
      </c>
      <c r="Y52" s="90" t="s">
        <v>2276</v>
      </c>
      <c r="Z52" s="3" t="s">
        <v>75</v>
      </c>
      <c r="AA52" s="3" t="s">
        <v>35</v>
      </c>
      <c r="AB52" s="3" t="s">
        <v>64</v>
      </c>
      <c r="AC52" s="4" t="s">
        <v>5053</v>
      </c>
      <c r="AD52" s="4" t="s">
        <v>2261</v>
      </c>
    </row>
    <row r="53" spans="1:30" ht="69.5" customHeight="1">
      <c r="A53" s="31" t="s">
        <v>283</v>
      </c>
      <c r="B53" s="3" t="s">
        <v>347</v>
      </c>
      <c r="C53" s="23" t="s">
        <v>24</v>
      </c>
      <c r="D53" s="3" t="s">
        <v>2659</v>
      </c>
      <c r="E53" s="4" t="s">
        <v>396</v>
      </c>
      <c r="F53" s="26" t="s">
        <v>28</v>
      </c>
      <c r="G53" s="11" t="s">
        <v>2276</v>
      </c>
      <c r="H53" s="3" t="s">
        <v>523</v>
      </c>
      <c r="I53" s="23"/>
      <c r="J53" s="80" t="s">
        <v>2276</v>
      </c>
      <c r="K53" s="80" t="s">
        <v>2276</v>
      </c>
      <c r="L53" s="80" t="s">
        <v>2276</v>
      </c>
      <c r="M53" s="21" t="s">
        <v>2276</v>
      </c>
      <c r="N53" s="80" t="s">
        <v>2276</v>
      </c>
      <c r="O53" s="80" t="s">
        <v>2276</v>
      </c>
      <c r="P53" s="80" t="s">
        <v>2276</v>
      </c>
      <c r="Q53" s="21" t="s">
        <v>2276</v>
      </c>
      <c r="R53" s="21" t="s">
        <v>2276</v>
      </c>
      <c r="S53" s="80" t="s">
        <v>2276</v>
      </c>
      <c r="T53" s="80" t="s">
        <v>2276</v>
      </c>
      <c r="U53" s="90" t="s">
        <v>2276</v>
      </c>
      <c r="V53" s="90" t="s">
        <v>2276</v>
      </c>
      <c r="W53" s="90" t="s">
        <v>2276</v>
      </c>
      <c r="X53" s="90" t="s">
        <v>2276</v>
      </c>
      <c r="Y53" s="90" t="s">
        <v>2276</v>
      </c>
      <c r="Z53" s="3" t="s">
        <v>75</v>
      </c>
      <c r="AA53" s="3" t="s">
        <v>35</v>
      </c>
      <c r="AB53" s="3" t="s">
        <v>64</v>
      </c>
      <c r="AC53" s="4" t="s">
        <v>5053</v>
      </c>
      <c r="AD53" s="4" t="s">
        <v>2261</v>
      </c>
    </row>
    <row r="54" spans="1:30" ht="69.5" customHeight="1">
      <c r="A54" s="31" t="s">
        <v>284</v>
      </c>
      <c r="B54" s="3" t="s">
        <v>348</v>
      </c>
      <c r="C54" s="23" t="s">
        <v>24</v>
      </c>
      <c r="D54" s="3" t="s">
        <v>2659</v>
      </c>
      <c r="E54" s="4" t="s">
        <v>396</v>
      </c>
      <c r="F54" s="26" t="s">
        <v>28</v>
      </c>
      <c r="G54" s="11" t="s">
        <v>2276</v>
      </c>
      <c r="H54" s="3" t="s">
        <v>523</v>
      </c>
      <c r="I54" s="23"/>
      <c r="J54" s="80" t="s">
        <v>2276</v>
      </c>
      <c r="K54" s="80" t="s">
        <v>2276</v>
      </c>
      <c r="L54" s="80" t="s">
        <v>2276</v>
      </c>
      <c r="M54" s="21" t="s">
        <v>2276</v>
      </c>
      <c r="N54" s="80" t="s">
        <v>2276</v>
      </c>
      <c r="O54" s="80" t="s">
        <v>2276</v>
      </c>
      <c r="P54" s="80" t="s">
        <v>2276</v>
      </c>
      <c r="Q54" s="21" t="s">
        <v>2276</v>
      </c>
      <c r="R54" s="21" t="s">
        <v>2276</v>
      </c>
      <c r="S54" s="80" t="s">
        <v>2276</v>
      </c>
      <c r="T54" s="80" t="s">
        <v>2276</v>
      </c>
      <c r="U54" s="90" t="s">
        <v>2276</v>
      </c>
      <c r="V54" s="90" t="s">
        <v>2276</v>
      </c>
      <c r="W54" s="90" t="s">
        <v>2276</v>
      </c>
      <c r="X54" s="90" t="s">
        <v>2276</v>
      </c>
      <c r="Y54" s="90" t="s">
        <v>2276</v>
      </c>
      <c r="Z54" s="3" t="s">
        <v>75</v>
      </c>
      <c r="AA54" s="3" t="s">
        <v>35</v>
      </c>
      <c r="AB54" s="3" t="s">
        <v>64</v>
      </c>
      <c r="AC54" s="4" t="s">
        <v>5053</v>
      </c>
      <c r="AD54" s="4" t="s">
        <v>2261</v>
      </c>
    </row>
    <row r="55" spans="1:30" ht="69.5" customHeight="1">
      <c r="A55" s="31" t="s">
        <v>285</v>
      </c>
      <c r="B55" s="3" t="s">
        <v>349</v>
      </c>
      <c r="C55" s="23" t="s">
        <v>24</v>
      </c>
      <c r="D55" s="3" t="s">
        <v>2659</v>
      </c>
      <c r="E55" s="4" t="s">
        <v>396</v>
      </c>
      <c r="F55" s="26" t="s">
        <v>28</v>
      </c>
      <c r="G55" s="11" t="s">
        <v>2276</v>
      </c>
      <c r="H55" s="3" t="s">
        <v>523</v>
      </c>
      <c r="I55" s="23"/>
      <c r="J55" s="80" t="s">
        <v>2276</v>
      </c>
      <c r="K55" s="80" t="s">
        <v>2276</v>
      </c>
      <c r="L55" s="80" t="s">
        <v>2276</v>
      </c>
      <c r="M55" s="21" t="s">
        <v>2276</v>
      </c>
      <c r="N55" s="80" t="s">
        <v>2276</v>
      </c>
      <c r="O55" s="80" t="s">
        <v>2276</v>
      </c>
      <c r="P55" s="80" t="s">
        <v>2276</v>
      </c>
      <c r="Q55" s="21" t="s">
        <v>2276</v>
      </c>
      <c r="R55" s="21" t="s">
        <v>2276</v>
      </c>
      <c r="S55" s="80" t="s">
        <v>2276</v>
      </c>
      <c r="T55" s="80" t="s">
        <v>2276</v>
      </c>
      <c r="U55" s="90" t="s">
        <v>2276</v>
      </c>
      <c r="V55" s="90" t="s">
        <v>2276</v>
      </c>
      <c r="W55" s="90" t="s">
        <v>2276</v>
      </c>
      <c r="X55" s="90" t="s">
        <v>2276</v>
      </c>
      <c r="Y55" s="90" t="s">
        <v>2276</v>
      </c>
      <c r="Z55" s="3" t="s">
        <v>75</v>
      </c>
      <c r="AA55" s="3" t="s">
        <v>35</v>
      </c>
      <c r="AB55" s="3" t="s">
        <v>64</v>
      </c>
      <c r="AC55" s="4" t="s">
        <v>5053</v>
      </c>
      <c r="AD55" s="4" t="s">
        <v>2261</v>
      </c>
    </row>
    <row r="56" spans="1:30" ht="69.5" customHeight="1">
      <c r="A56" s="31" t="s">
        <v>286</v>
      </c>
      <c r="B56" s="3" t="s">
        <v>350</v>
      </c>
      <c r="C56" s="23" t="s">
        <v>24</v>
      </c>
      <c r="D56" s="3" t="s">
        <v>2659</v>
      </c>
      <c r="E56" s="4" t="s">
        <v>396</v>
      </c>
      <c r="F56" s="26" t="s">
        <v>28</v>
      </c>
      <c r="G56" s="11" t="s">
        <v>2276</v>
      </c>
      <c r="H56" s="3" t="s">
        <v>523</v>
      </c>
      <c r="I56" s="23"/>
      <c r="J56" s="80" t="s">
        <v>2276</v>
      </c>
      <c r="K56" s="80" t="s">
        <v>2276</v>
      </c>
      <c r="L56" s="80" t="s">
        <v>2276</v>
      </c>
      <c r="M56" s="21" t="s">
        <v>2276</v>
      </c>
      <c r="N56" s="80" t="s">
        <v>2276</v>
      </c>
      <c r="O56" s="80" t="s">
        <v>2276</v>
      </c>
      <c r="P56" s="80" t="s">
        <v>2276</v>
      </c>
      <c r="Q56" s="21" t="s">
        <v>2276</v>
      </c>
      <c r="R56" s="21" t="s">
        <v>2276</v>
      </c>
      <c r="S56" s="80" t="s">
        <v>2276</v>
      </c>
      <c r="T56" s="80" t="s">
        <v>2276</v>
      </c>
      <c r="U56" s="90" t="s">
        <v>2276</v>
      </c>
      <c r="V56" s="90" t="s">
        <v>2276</v>
      </c>
      <c r="W56" s="90" t="s">
        <v>2276</v>
      </c>
      <c r="X56" s="90" t="s">
        <v>2276</v>
      </c>
      <c r="Y56" s="90" t="s">
        <v>2276</v>
      </c>
      <c r="Z56" s="3" t="s">
        <v>75</v>
      </c>
      <c r="AA56" s="3" t="s">
        <v>35</v>
      </c>
      <c r="AB56" s="3" t="s">
        <v>64</v>
      </c>
      <c r="AC56" s="4" t="s">
        <v>5053</v>
      </c>
      <c r="AD56" s="4" t="s">
        <v>2261</v>
      </c>
    </row>
    <row r="57" spans="1:30" ht="69.5" customHeight="1">
      <c r="A57" s="31" t="s">
        <v>287</v>
      </c>
      <c r="B57" s="3" t="s">
        <v>351</v>
      </c>
      <c r="C57" s="23" t="s">
        <v>24</v>
      </c>
      <c r="D57" s="3" t="s">
        <v>2659</v>
      </c>
      <c r="E57" s="4" t="s">
        <v>396</v>
      </c>
      <c r="F57" s="26" t="s">
        <v>28</v>
      </c>
      <c r="G57" s="11" t="s">
        <v>2276</v>
      </c>
      <c r="H57" s="3" t="s">
        <v>523</v>
      </c>
      <c r="I57" s="23"/>
      <c r="J57" s="80" t="s">
        <v>2276</v>
      </c>
      <c r="K57" s="80" t="s">
        <v>2276</v>
      </c>
      <c r="L57" s="80" t="s">
        <v>2276</v>
      </c>
      <c r="M57" s="21" t="s">
        <v>2276</v>
      </c>
      <c r="N57" s="80" t="s">
        <v>2276</v>
      </c>
      <c r="O57" s="80" t="s">
        <v>2276</v>
      </c>
      <c r="P57" s="80" t="s">
        <v>2276</v>
      </c>
      <c r="Q57" s="21" t="s">
        <v>2276</v>
      </c>
      <c r="R57" s="21" t="s">
        <v>2276</v>
      </c>
      <c r="S57" s="80" t="s">
        <v>2276</v>
      </c>
      <c r="T57" s="80" t="s">
        <v>2276</v>
      </c>
      <c r="U57" s="90" t="s">
        <v>2276</v>
      </c>
      <c r="V57" s="90" t="s">
        <v>2276</v>
      </c>
      <c r="W57" s="90" t="s">
        <v>2276</v>
      </c>
      <c r="X57" s="90" t="s">
        <v>2276</v>
      </c>
      <c r="Y57" s="90" t="s">
        <v>2276</v>
      </c>
      <c r="Z57" s="3" t="s">
        <v>75</v>
      </c>
      <c r="AA57" s="3" t="s">
        <v>35</v>
      </c>
      <c r="AB57" s="3" t="s">
        <v>64</v>
      </c>
      <c r="AC57" s="4" t="s">
        <v>5053</v>
      </c>
      <c r="AD57" s="4" t="s">
        <v>2261</v>
      </c>
    </row>
    <row r="58" spans="1:30" ht="69.5" customHeight="1">
      <c r="A58" s="31" t="s">
        <v>288</v>
      </c>
      <c r="B58" s="3" t="s">
        <v>352</v>
      </c>
      <c r="C58" s="23" t="s">
        <v>24</v>
      </c>
      <c r="D58" s="3" t="s">
        <v>2659</v>
      </c>
      <c r="E58" s="4" t="s">
        <v>396</v>
      </c>
      <c r="F58" s="26" t="s">
        <v>28</v>
      </c>
      <c r="G58" s="11" t="s">
        <v>2276</v>
      </c>
      <c r="H58" s="3" t="s">
        <v>523</v>
      </c>
      <c r="I58" s="23"/>
      <c r="J58" s="80" t="s">
        <v>2276</v>
      </c>
      <c r="K58" s="80" t="s">
        <v>2276</v>
      </c>
      <c r="L58" s="80" t="s">
        <v>2276</v>
      </c>
      <c r="M58" s="21" t="s">
        <v>2276</v>
      </c>
      <c r="N58" s="80" t="s">
        <v>2276</v>
      </c>
      <c r="O58" s="80" t="s">
        <v>2276</v>
      </c>
      <c r="P58" s="80" t="s">
        <v>2276</v>
      </c>
      <c r="Q58" s="21" t="s">
        <v>2276</v>
      </c>
      <c r="R58" s="21" t="s">
        <v>2276</v>
      </c>
      <c r="S58" s="80" t="s">
        <v>2276</v>
      </c>
      <c r="T58" s="80" t="s">
        <v>2276</v>
      </c>
      <c r="U58" s="90" t="s">
        <v>2276</v>
      </c>
      <c r="V58" s="90" t="s">
        <v>2276</v>
      </c>
      <c r="W58" s="90" t="s">
        <v>2276</v>
      </c>
      <c r="X58" s="90" t="s">
        <v>2276</v>
      </c>
      <c r="Y58" s="90" t="s">
        <v>2276</v>
      </c>
      <c r="Z58" s="3" t="s">
        <v>75</v>
      </c>
      <c r="AA58" s="3" t="s">
        <v>35</v>
      </c>
      <c r="AB58" s="3" t="s">
        <v>64</v>
      </c>
      <c r="AC58" s="4" t="s">
        <v>5053</v>
      </c>
      <c r="AD58" s="4" t="s">
        <v>2261</v>
      </c>
    </row>
    <row r="59" spans="1:30" ht="69.5" customHeight="1">
      <c r="A59" s="31" t="s">
        <v>289</v>
      </c>
      <c r="B59" s="3" t="s">
        <v>353</v>
      </c>
      <c r="C59" s="23" t="s">
        <v>24</v>
      </c>
      <c r="D59" s="3" t="s">
        <v>2659</v>
      </c>
      <c r="E59" s="4" t="s">
        <v>396</v>
      </c>
      <c r="F59" s="26" t="s">
        <v>28</v>
      </c>
      <c r="G59" s="11" t="s">
        <v>2276</v>
      </c>
      <c r="H59" s="3" t="s">
        <v>523</v>
      </c>
      <c r="I59" s="23"/>
      <c r="J59" s="80" t="s">
        <v>2276</v>
      </c>
      <c r="K59" s="80" t="s">
        <v>2276</v>
      </c>
      <c r="L59" s="80" t="s">
        <v>2276</v>
      </c>
      <c r="M59" s="21" t="s">
        <v>2276</v>
      </c>
      <c r="N59" s="80" t="s">
        <v>2276</v>
      </c>
      <c r="O59" s="80" t="s">
        <v>2276</v>
      </c>
      <c r="P59" s="80" t="s">
        <v>2276</v>
      </c>
      <c r="Q59" s="21" t="s">
        <v>2276</v>
      </c>
      <c r="R59" s="21" t="s">
        <v>2276</v>
      </c>
      <c r="S59" s="80" t="s">
        <v>2276</v>
      </c>
      <c r="T59" s="80" t="s">
        <v>2276</v>
      </c>
      <c r="U59" s="90" t="s">
        <v>2276</v>
      </c>
      <c r="V59" s="90" t="s">
        <v>2276</v>
      </c>
      <c r="W59" s="90" t="s">
        <v>2276</v>
      </c>
      <c r="X59" s="90" t="s">
        <v>2276</v>
      </c>
      <c r="Y59" s="90" t="s">
        <v>2276</v>
      </c>
      <c r="Z59" s="3" t="s">
        <v>75</v>
      </c>
      <c r="AA59" s="3" t="s">
        <v>35</v>
      </c>
      <c r="AB59" s="3" t="s">
        <v>64</v>
      </c>
      <c r="AC59" s="4" t="s">
        <v>5053</v>
      </c>
      <c r="AD59" s="4" t="s">
        <v>2261</v>
      </c>
    </row>
    <row r="60" spans="1:30" ht="69.5" customHeight="1">
      <c r="A60" s="31" t="s">
        <v>294</v>
      </c>
      <c r="B60" s="3" t="s">
        <v>354</v>
      </c>
      <c r="C60" s="23" t="s">
        <v>24</v>
      </c>
      <c r="D60" s="3" t="s">
        <v>2659</v>
      </c>
      <c r="E60" s="4" t="s">
        <v>396</v>
      </c>
      <c r="F60" s="26" t="s">
        <v>28</v>
      </c>
      <c r="G60" s="11" t="s">
        <v>2276</v>
      </c>
      <c r="H60" s="3" t="s">
        <v>523</v>
      </c>
      <c r="I60" s="23"/>
      <c r="J60" s="80" t="s">
        <v>2276</v>
      </c>
      <c r="K60" s="80" t="s">
        <v>2276</v>
      </c>
      <c r="L60" s="80" t="s">
        <v>2276</v>
      </c>
      <c r="M60" s="21" t="s">
        <v>2276</v>
      </c>
      <c r="N60" s="80" t="s">
        <v>2276</v>
      </c>
      <c r="O60" s="80" t="s">
        <v>2276</v>
      </c>
      <c r="P60" s="80" t="s">
        <v>2276</v>
      </c>
      <c r="Q60" s="21" t="s">
        <v>2276</v>
      </c>
      <c r="R60" s="21" t="s">
        <v>2276</v>
      </c>
      <c r="S60" s="80" t="s">
        <v>2276</v>
      </c>
      <c r="T60" s="80" t="s">
        <v>2276</v>
      </c>
      <c r="U60" s="90" t="s">
        <v>2276</v>
      </c>
      <c r="V60" s="90" t="s">
        <v>2276</v>
      </c>
      <c r="W60" s="90" t="s">
        <v>2276</v>
      </c>
      <c r="X60" s="90" t="s">
        <v>2276</v>
      </c>
      <c r="Y60" s="90" t="s">
        <v>2276</v>
      </c>
      <c r="Z60" s="3" t="s">
        <v>75</v>
      </c>
      <c r="AA60" s="3" t="s">
        <v>35</v>
      </c>
      <c r="AB60" s="3" t="s">
        <v>64</v>
      </c>
      <c r="AC60" s="4" t="s">
        <v>5053</v>
      </c>
      <c r="AD60" s="4" t="s">
        <v>2261</v>
      </c>
    </row>
    <row r="61" spans="1:30" ht="69.5" customHeight="1">
      <c r="A61" s="31" t="s">
        <v>295</v>
      </c>
      <c r="B61" s="3" t="s">
        <v>355</v>
      </c>
      <c r="C61" s="23" t="s">
        <v>24</v>
      </c>
      <c r="D61" s="3" t="s">
        <v>2659</v>
      </c>
      <c r="E61" s="4" t="s">
        <v>396</v>
      </c>
      <c r="F61" s="26" t="s">
        <v>28</v>
      </c>
      <c r="G61" s="11" t="s">
        <v>2276</v>
      </c>
      <c r="H61" s="3" t="s">
        <v>523</v>
      </c>
      <c r="I61" s="23"/>
      <c r="J61" s="80" t="s">
        <v>2276</v>
      </c>
      <c r="K61" s="80" t="s">
        <v>2276</v>
      </c>
      <c r="L61" s="80" t="s">
        <v>2276</v>
      </c>
      <c r="M61" s="21" t="s">
        <v>2276</v>
      </c>
      <c r="N61" s="80" t="s">
        <v>2276</v>
      </c>
      <c r="O61" s="80" t="s">
        <v>2276</v>
      </c>
      <c r="P61" s="80" t="s">
        <v>2276</v>
      </c>
      <c r="Q61" s="21" t="s">
        <v>2276</v>
      </c>
      <c r="R61" s="21" t="s">
        <v>2276</v>
      </c>
      <c r="S61" s="80" t="s">
        <v>2276</v>
      </c>
      <c r="T61" s="80" t="s">
        <v>2276</v>
      </c>
      <c r="U61" s="90" t="s">
        <v>2276</v>
      </c>
      <c r="V61" s="90" t="s">
        <v>2276</v>
      </c>
      <c r="W61" s="90" t="s">
        <v>2276</v>
      </c>
      <c r="X61" s="90" t="s">
        <v>2276</v>
      </c>
      <c r="Y61" s="90" t="s">
        <v>2276</v>
      </c>
      <c r="Z61" s="3" t="s">
        <v>75</v>
      </c>
      <c r="AA61" s="3" t="s">
        <v>35</v>
      </c>
      <c r="AB61" s="3" t="s">
        <v>64</v>
      </c>
      <c r="AC61" s="4" t="s">
        <v>5053</v>
      </c>
      <c r="AD61" s="4" t="s">
        <v>2261</v>
      </c>
    </row>
    <row r="62" spans="1:30" ht="69.5" customHeight="1">
      <c r="A62" s="31" t="s">
        <v>296</v>
      </c>
      <c r="B62" s="3" t="s">
        <v>356</v>
      </c>
      <c r="C62" s="23" t="s">
        <v>24</v>
      </c>
      <c r="D62" s="3" t="s">
        <v>2659</v>
      </c>
      <c r="E62" s="4" t="s">
        <v>396</v>
      </c>
      <c r="F62" s="26" t="s">
        <v>28</v>
      </c>
      <c r="G62" s="11" t="s">
        <v>2276</v>
      </c>
      <c r="H62" s="3" t="s">
        <v>523</v>
      </c>
      <c r="I62" s="23"/>
      <c r="J62" s="80" t="s">
        <v>2276</v>
      </c>
      <c r="K62" s="80" t="s">
        <v>2276</v>
      </c>
      <c r="L62" s="80" t="s">
        <v>2276</v>
      </c>
      <c r="M62" s="21" t="s">
        <v>2276</v>
      </c>
      <c r="N62" s="80" t="s">
        <v>2276</v>
      </c>
      <c r="O62" s="80" t="s">
        <v>2276</v>
      </c>
      <c r="P62" s="80" t="s">
        <v>2276</v>
      </c>
      <c r="Q62" s="21" t="s">
        <v>2276</v>
      </c>
      <c r="R62" s="21" t="s">
        <v>2276</v>
      </c>
      <c r="S62" s="80" t="s">
        <v>2276</v>
      </c>
      <c r="T62" s="80" t="s">
        <v>2276</v>
      </c>
      <c r="U62" s="90" t="s">
        <v>2276</v>
      </c>
      <c r="V62" s="90" t="s">
        <v>2276</v>
      </c>
      <c r="W62" s="90" t="s">
        <v>2276</v>
      </c>
      <c r="X62" s="90" t="s">
        <v>2276</v>
      </c>
      <c r="Y62" s="90" t="s">
        <v>2276</v>
      </c>
      <c r="Z62" s="3" t="s">
        <v>75</v>
      </c>
      <c r="AA62" s="3" t="s">
        <v>35</v>
      </c>
      <c r="AB62" s="3" t="s">
        <v>64</v>
      </c>
      <c r="AC62" s="4" t="s">
        <v>5053</v>
      </c>
      <c r="AD62" s="4" t="s">
        <v>2261</v>
      </c>
    </row>
    <row r="63" spans="1:30" ht="69.5" customHeight="1">
      <c r="A63" s="31" t="s">
        <v>297</v>
      </c>
      <c r="B63" s="3" t="s">
        <v>357</v>
      </c>
      <c r="C63" s="23" t="s">
        <v>24</v>
      </c>
      <c r="D63" s="3" t="s">
        <v>2659</v>
      </c>
      <c r="E63" s="4" t="s">
        <v>396</v>
      </c>
      <c r="F63" s="26" t="s">
        <v>28</v>
      </c>
      <c r="G63" s="11" t="s">
        <v>2276</v>
      </c>
      <c r="H63" s="3" t="s">
        <v>523</v>
      </c>
      <c r="I63" s="23"/>
      <c r="J63" s="80" t="s">
        <v>2276</v>
      </c>
      <c r="K63" s="80" t="s">
        <v>2276</v>
      </c>
      <c r="L63" s="80" t="s">
        <v>2276</v>
      </c>
      <c r="M63" s="21" t="s">
        <v>2276</v>
      </c>
      <c r="N63" s="80" t="s">
        <v>2276</v>
      </c>
      <c r="O63" s="80" t="s">
        <v>2276</v>
      </c>
      <c r="P63" s="80" t="s">
        <v>2276</v>
      </c>
      <c r="Q63" s="21" t="s">
        <v>2276</v>
      </c>
      <c r="R63" s="21" t="s">
        <v>2276</v>
      </c>
      <c r="S63" s="80" t="s">
        <v>2276</v>
      </c>
      <c r="T63" s="80" t="s">
        <v>2276</v>
      </c>
      <c r="U63" s="90" t="s">
        <v>2276</v>
      </c>
      <c r="V63" s="90" t="s">
        <v>2276</v>
      </c>
      <c r="W63" s="90" t="s">
        <v>2276</v>
      </c>
      <c r="X63" s="90" t="s">
        <v>2276</v>
      </c>
      <c r="Y63" s="90" t="s">
        <v>2276</v>
      </c>
      <c r="Z63" s="3" t="s">
        <v>75</v>
      </c>
      <c r="AA63" s="3" t="s">
        <v>35</v>
      </c>
      <c r="AB63" s="3" t="s">
        <v>64</v>
      </c>
      <c r="AC63" s="4" t="s">
        <v>5053</v>
      </c>
      <c r="AD63" s="4" t="s">
        <v>2261</v>
      </c>
    </row>
    <row r="64" spans="1:30" ht="69.5" customHeight="1">
      <c r="A64" s="31" t="s">
        <v>298</v>
      </c>
      <c r="B64" s="3" t="s">
        <v>358</v>
      </c>
      <c r="C64" s="23" t="s">
        <v>24</v>
      </c>
      <c r="D64" s="3" t="s">
        <v>2659</v>
      </c>
      <c r="E64" s="4" t="s">
        <v>396</v>
      </c>
      <c r="F64" s="26" t="s">
        <v>28</v>
      </c>
      <c r="G64" s="11" t="s">
        <v>2276</v>
      </c>
      <c r="H64" s="3" t="s">
        <v>523</v>
      </c>
      <c r="I64" s="23"/>
      <c r="J64" s="80" t="s">
        <v>2276</v>
      </c>
      <c r="K64" s="80" t="s">
        <v>2276</v>
      </c>
      <c r="L64" s="80" t="s">
        <v>2276</v>
      </c>
      <c r="M64" s="21" t="s">
        <v>2276</v>
      </c>
      <c r="N64" s="80" t="s">
        <v>2276</v>
      </c>
      <c r="O64" s="80" t="s">
        <v>2276</v>
      </c>
      <c r="P64" s="80" t="s">
        <v>2276</v>
      </c>
      <c r="Q64" s="21" t="s">
        <v>2276</v>
      </c>
      <c r="R64" s="21" t="s">
        <v>2276</v>
      </c>
      <c r="S64" s="80" t="s">
        <v>2276</v>
      </c>
      <c r="T64" s="80" t="s">
        <v>2276</v>
      </c>
      <c r="U64" s="90" t="s">
        <v>2276</v>
      </c>
      <c r="V64" s="90" t="s">
        <v>2276</v>
      </c>
      <c r="W64" s="90" t="s">
        <v>2276</v>
      </c>
      <c r="X64" s="90" t="s">
        <v>2276</v>
      </c>
      <c r="Y64" s="90" t="s">
        <v>2276</v>
      </c>
      <c r="Z64" s="3" t="s">
        <v>75</v>
      </c>
      <c r="AA64" s="3" t="s">
        <v>35</v>
      </c>
      <c r="AB64" s="3" t="s">
        <v>64</v>
      </c>
      <c r="AC64" s="4" t="s">
        <v>5053</v>
      </c>
      <c r="AD64" s="4" t="s">
        <v>2261</v>
      </c>
    </row>
    <row r="65" spans="1:30" ht="69.5" customHeight="1">
      <c r="A65" s="31" t="s">
        <v>299</v>
      </c>
      <c r="B65" s="3" t="s">
        <v>359</v>
      </c>
      <c r="C65" s="23" t="s">
        <v>24</v>
      </c>
      <c r="D65" s="3" t="s">
        <v>2659</v>
      </c>
      <c r="E65" s="4" t="s">
        <v>396</v>
      </c>
      <c r="F65" s="26" t="s">
        <v>28</v>
      </c>
      <c r="G65" s="11" t="s">
        <v>2276</v>
      </c>
      <c r="H65" s="3" t="s">
        <v>523</v>
      </c>
      <c r="I65" s="23"/>
      <c r="J65" s="80" t="s">
        <v>2276</v>
      </c>
      <c r="K65" s="80" t="s">
        <v>2276</v>
      </c>
      <c r="L65" s="80" t="s">
        <v>2276</v>
      </c>
      <c r="M65" s="21" t="s">
        <v>2276</v>
      </c>
      <c r="N65" s="80" t="s">
        <v>2276</v>
      </c>
      <c r="O65" s="80" t="s">
        <v>2276</v>
      </c>
      <c r="P65" s="80" t="s">
        <v>2276</v>
      </c>
      <c r="Q65" s="21" t="s">
        <v>2276</v>
      </c>
      <c r="R65" s="21" t="s">
        <v>2276</v>
      </c>
      <c r="S65" s="80" t="s">
        <v>2276</v>
      </c>
      <c r="T65" s="80" t="s">
        <v>2276</v>
      </c>
      <c r="U65" s="90" t="s">
        <v>2276</v>
      </c>
      <c r="V65" s="90" t="s">
        <v>2276</v>
      </c>
      <c r="W65" s="90" t="s">
        <v>2276</v>
      </c>
      <c r="X65" s="90" t="s">
        <v>2276</v>
      </c>
      <c r="Y65" s="90" t="s">
        <v>2276</v>
      </c>
      <c r="Z65" s="3" t="s">
        <v>75</v>
      </c>
      <c r="AA65" s="3" t="s">
        <v>35</v>
      </c>
      <c r="AB65" s="3" t="s">
        <v>64</v>
      </c>
      <c r="AC65" s="4" t="s">
        <v>5053</v>
      </c>
      <c r="AD65" s="4" t="s">
        <v>2261</v>
      </c>
    </row>
    <row r="66" spans="1:30" ht="69.5" customHeight="1">
      <c r="A66" s="31" t="s">
        <v>300</v>
      </c>
      <c r="B66" s="3" t="s">
        <v>360</v>
      </c>
      <c r="C66" s="23" t="s">
        <v>24</v>
      </c>
      <c r="D66" s="3" t="s">
        <v>2659</v>
      </c>
      <c r="E66" s="4" t="s">
        <v>396</v>
      </c>
      <c r="F66" s="26" t="s">
        <v>28</v>
      </c>
      <c r="G66" s="11" t="s">
        <v>2276</v>
      </c>
      <c r="H66" s="3" t="s">
        <v>523</v>
      </c>
      <c r="I66" s="23"/>
      <c r="J66" s="80" t="s">
        <v>2276</v>
      </c>
      <c r="K66" s="80" t="s">
        <v>2276</v>
      </c>
      <c r="L66" s="80" t="s">
        <v>2276</v>
      </c>
      <c r="M66" s="21" t="s">
        <v>2276</v>
      </c>
      <c r="N66" s="80" t="s">
        <v>2276</v>
      </c>
      <c r="O66" s="80" t="s">
        <v>2276</v>
      </c>
      <c r="P66" s="80" t="s">
        <v>2276</v>
      </c>
      <c r="Q66" s="21" t="s">
        <v>2276</v>
      </c>
      <c r="R66" s="21" t="s">
        <v>2276</v>
      </c>
      <c r="S66" s="80" t="s">
        <v>2276</v>
      </c>
      <c r="T66" s="80" t="s">
        <v>2276</v>
      </c>
      <c r="U66" s="90" t="s">
        <v>2276</v>
      </c>
      <c r="V66" s="90" t="s">
        <v>2276</v>
      </c>
      <c r="W66" s="90" t="s">
        <v>2276</v>
      </c>
      <c r="X66" s="90" t="s">
        <v>2276</v>
      </c>
      <c r="Y66" s="90" t="s">
        <v>2276</v>
      </c>
      <c r="Z66" s="3" t="s">
        <v>75</v>
      </c>
      <c r="AA66" s="3" t="s">
        <v>35</v>
      </c>
      <c r="AB66" s="3" t="s">
        <v>64</v>
      </c>
      <c r="AC66" s="4" t="s">
        <v>5053</v>
      </c>
      <c r="AD66" s="4" t="s">
        <v>2261</v>
      </c>
    </row>
    <row r="67" spans="1:30" ht="69.5" customHeight="1">
      <c r="A67" s="31" t="s">
        <v>301</v>
      </c>
      <c r="B67" s="3" t="s">
        <v>361</v>
      </c>
      <c r="C67" s="23" t="s">
        <v>24</v>
      </c>
      <c r="D67" s="3" t="s">
        <v>2659</v>
      </c>
      <c r="E67" s="4" t="s">
        <v>396</v>
      </c>
      <c r="F67" s="26" t="s">
        <v>28</v>
      </c>
      <c r="G67" s="11" t="s">
        <v>2276</v>
      </c>
      <c r="H67" s="3" t="s">
        <v>523</v>
      </c>
      <c r="I67" s="23"/>
      <c r="J67" s="80" t="s">
        <v>2276</v>
      </c>
      <c r="K67" s="80" t="s">
        <v>2276</v>
      </c>
      <c r="L67" s="80" t="s">
        <v>2276</v>
      </c>
      <c r="M67" s="21" t="s">
        <v>2276</v>
      </c>
      <c r="N67" s="80" t="s">
        <v>2276</v>
      </c>
      <c r="O67" s="80" t="s">
        <v>2276</v>
      </c>
      <c r="P67" s="80" t="s">
        <v>2276</v>
      </c>
      <c r="Q67" s="21" t="s">
        <v>2276</v>
      </c>
      <c r="R67" s="21" t="s">
        <v>2276</v>
      </c>
      <c r="S67" s="80" t="s">
        <v>2276</v>
      </c>
      <c r="T67" s="80" t="s">
        <v>2276</v>
      </c>
      <c r="U67" s="90" t="s">
        <v>2276</v>
      </c>
      <c r="V67" s="90" t="s">
        <v>2276</v>
      </c>
      <c r="W67" s="90" t="s">
        <v>2276</v>
      </c>
      <c r="X67" s="90" t="s">
        <v>2276</v>
      </c>
      <c r="Y67" s="90" t="s">
        <v>2276</v>
      </c>
      <c r="Z67" s="3" t="s">
        <v>75</v>
      </c>
      <c r="AA67" s="3" t="s">
        <v>35</v>
      </c>
      <c r="AB67" s="3" t="s">
        <v>64</v>
      </c>
      <c r="AC67" s="4" t="s">
        <v>5053</v>
      </c>
      <c r="AD67" s="4" t="s">
        <v>2261</v>
      </c>
    </row>
    <row r="68" spans="1:30" ht="69.5" customHeight="1">
      <c r="A68" s="31" t="s">
        <v>302</v>
      </c>
      <c r="B68" s="3" t="s">
        <v>362</v>
      </c>
      <c r="C68" s="23" t="s">
        <v>24</v>
      </c>
      <c r="D68" s="3" t="s">
        <v>2659</v>
      </c>
      <c r="E68" s="4" t="s">
        <v>396</v>
      </c>
      <c r="F68" s="26" t="s">
        <v>28</v>
      </c>
      <c r="G68" s="11" t="s">
        <v>2276</v>
      </c>
      <c r="H68" s="3" t="s">
        <v>523</v>
      </c>
      <c r="I68" s="23"/>
      <c r="J68" s="80" t="s">
        <v>2276</v>
      </c>
      <c r="K68" s="80" t="s">
        <v>2276</v>
      </c>
      <c r="L68" s="80" t="s">
        <v>2276</v>
      </c>
      <c r="M68" s="21" t="s">
        <v>2276</v>
      </c>
      <c r="N68" s="80" t="s">
        <v>2276</v>
      </c>
      <c r="O68" s="80" t="s">
        <v>2276</v>
      </c>
      <c r="P68" s="80" t="s">
        <v>2276</v>
      </c>
      <c r="Q68" s="21" t="s">
        <v>2276</v>
      </c>
      <c r="R68" s="21" t="s">
        <v>2276</v>
      </c>
      <c r="S68" s="80" t="s">
        <v>2276</v>
      </c>
      <c r="T68" s="80" t="s">
        <v>2276</v>
      </c>
      <c r="U68" s="90" t="s">
        <v>2276</v>
      </c>
      <c r="V68" s="90" t="s">
        <v>2276</v>
      </c>
      <c r="W68" s="90" t="s">
        <v>2276</v>
      </c>
      <c r="X68" s="90" t="s">
        <v>2276</v>
      </c>
      <c r="Y68" s="90" t="s">
        <v>2276</v>
      </c>
      <c r="Z68" s="3" t="s">
        <v>75</v>
      </c>
      <c r="AA68" s="3" t="s">
        <v>35</v>
      </c>
      <c r="AB68" s="3" t="s">
        <v>64</v>
      </c>
      <c r="AC68" s="4" t="s">
        <v>5053</v>
      </c>
      <c r="AD68" s="4" t="s">
        <v>2261</v>
      </c>
    </row>
    <row r="69" spans="1:30" ht="69.5" customHeight="1">
      <c r="A69" s="31" t="s">
        <v>303</v>
      </c>
      <c r="B69" s="3" t="s">
        <v>363</v>
      </c>
      <c r="C69" s="23" t="s">
        <v>24</v>
      </c>
      <c r="D69" s="3" t="s">
        <v>2659</v>
      </c>
      <c r="E69" s="4" t="s">
        <v>396</v>
      </c>
      <c r="F69" s="26" t="s">
        <v>28</v>
      </c>
      <c r="G69" s="11" t="s">
        <v>2276</v>
      </c>
      <c r="H69" s="3" t="s">
        <v>523</v>
      </c>
      <c r="I69" s="23"/>
      <c r="J69" s="80" t="s">
        <v>2276</v>
      </c>
      <c r="K69" s="80" t="s">
        <v>2276</v>
      </c>
      <c r="L69" s="80" t="s">
        <v>2276</v>
      </c>
      <c r="M69" s="21" t="s">
        <v>2276</v>
      </c>
      <c r="N69" s="80" t="s">
        <v>2276</v>
      </c>
      <c r="O69" s="80" t="s">
        <v>2276</v>
      </c>
      <c r="P69" s="80" t="s">
        <v>2276</v>
      </c>
      <c r="Q69" s="21" t="s">
        <v>2276</v>
      </c>
      <c r="R69" s="21" t="s">
        <v>2276</v>
      </c>
      <c r="S69" s="80" t="s">
        <v>2276</v>
      </c>
      <c r="T69" s="80" t="s">
        <v>2276</v>
      </c>
      <c r="U69" s="90" t="s">
        <v>2276</v>
      </c>
      <c r="V69" s="90" t="s">
        <v>2276</v>
      </c>
      <c r="W69" s="90" t="s">
        <v>2276</v>
      </c>
      <c r="X69" s="90" t="s">
        <v>2276</v>
      </c>
      <c r="Y69" s="90" t="s">
        <v>2276</v>
      </c>
      <c r="Z69" s="3" t="s">
        <v>75</v>
      </c>
      <c r="AA69" s="3" t="s">
        <v>35</v>
      </c>
      <c r="AB69" s="3" t="s">
        <v>64</v>
      </c>
      <c r="AC69" s="4" t="s">
        <v>5053</v>
      </c>
      <c r="AD69" s="4" t="s">
        <v>2261</v>
      </c>
    </row>
    <row r="70" spans="1:30" ht="69.5" customHeight="1">
      <c r="A70" s="31" t="s">
        <v>304</v>
      </c>
      <c r="B70" s="3" t="s">
        <v>364</v>
      </c>
      <c r="C70" s="23" t="s">
        <v>24</v>
      </c>
      <c r="D70" s="3" t="s">
        <v>2659</v>
      </c>
      <c r="E70" s="4" t="s">
        <v>396</v>
      </c>
      <c r="F70" s="26" t="s">
        <v>28</v>
      </c>
      <c r="G70" s="11" t="s">
        <v>2276</v>
      </c>
      <c r="H70" s="3" t="s">
        <v>523</v>
      </c>
      <c r="I70" s="23"/>
      <c r="J70" s="80" t="s">
        <v>2276</v>
      </c>
      <c r="K70" s="80" t="s">
        <v>2276</v>
      </c>
      <c r="L70" s="80" t="s">
        <v>2276</v>
      </c>
      <c r="M70" s="21" t="s">
        <v>2276</v>
      </c>
      <c r="N70" s="80" t="s">
        <v>2276</v>
      </c>
      <c r="O70" s="80" t="s">
        <v>2276</v>
      </c>
      <c r="P70" s="80" t="s">
        <v>2276</v>
      </c>
      <c r="Q70" s="21" t="s">
        <v>2276</v>
      </c>
      <c r="R70" s="21" t="s">
        <v>2276</v>
      </c>
      <c r="S70" s="80" t="s">
        <v>2276</v>
      </c>
      <c r="T70" s="80" t="s">
        <v>2276</v>
      </c>
      <c r="U70" s="90" t="s">
        <v>2276</v>
      </c>
      <c r="V70" s="90" t="s">
        <v>2276</v>
      </c>
      <c r="W70" s="90" t="s">
        <v>2276</v>
      </c>
      <c r="X70" s="90" t="s">
        <v>2276</v>
      </c>
      <c r="Y70" s="90" t="s">
        <v>2276</v>
      </c>
      <c r="Z70" s="3" t="s">
        <v>75</v>
      </c>
      <c r="AA70" s="3" t="s">
        <v>35</v>
      </c>
      <c r="AB70" s="3" t="s">
        <v>64</v>
      </c>
      <c r="AC70" s="4" t="s">
        <v>5053</v>
      </c>
      <c r="AD70" s="4" t="s">
        <v>2261</v>
      </c>
    </row>
    <row r="71" spans="1:30" ht="69.5" customHeight="1">
      <c r="A71" s="31" t="s">
        <v>305</v>
      </c>
      <c r="B71" s="3" t="s">
        <v>365</v>
      </c>
      <c r="C71" s="23" t="s">
        <v>24</v>
      </c>
      <c r="D71" s="3" t="s">
        <v>2659</v>
      </c>
      <c r="E71" s="4" t="s">
        <v>396</v>
      </c>
      <c r="F71" s="26" t="s">
        <v>28</v>
      </c>
      <c r="G71" s="11" t="s">
        <v>2276</v>
      </c>
      <c r="H71" s="3" t="s">
        <v>523</v>
      </c>
      <c r="I71" s="23"/>
      <c r="J71" s="80" t="s">
        <v>2276</v>
      </c>
      <c r="K71" s="80" t="s">
        <v>2276</v>
      </c>
      <c r="L71" s="80" t="s">
        <v>2276</v>
      </c>
      <c r="M71" s="21" t="s">
        <v>2276</v>
      </c>
      <c r="N71" s="80" t="s">
        <v>2276</v>
      </c>
      <c r="O71" s="80" t="s">
        <v>2276</v>
      </c>
      <c r="P71" s="80" t="s">
        <v>2276</v>
      </c>
      <c r="Q71" s="21" t="s">
        <v>2276</v>
      </c>
      <c r="R71" s="21" t="s">
        <v>2276</v>
      </c>
      <c r="S71" s="80" t="s">
        <v>2276</v>
      </c>
      <c r="T71" s="80" t="s">
        <v>2276</v>
      </c>
      <c r="U71" s="90" t="s">
        <v>2276</v>
      </c>
      <c r="V71" s="90" t="s">
        <v>2276</v>
      </c>
      <c r="W71" s="90" t="s">
        <v>2276</v>
      </c>
      <c r="X71" s="90" t="s">
        <v>2276</v>
      </c>
      <c r="Y71" s="90" t="s">
        <v>2276</v>
      </c>
      <c r="Z71" s="3" t="s">
        <v>75</v>
      </c>
      <c r="AA71" s="3" t="s">
        <v>35</v>
      </c>
      <c r="AB71" s="3" t="s">
        <v>64</v>
      </c>
      <c r="AC71" s="4" t="s">
        <v>5053</v>
      </c>
      <c r="AD71" s="4" t="s">
        <v>2261</v>
      </c>
    </row>
    <row r="72" spans="1:30" ht="69.5" customHeight="1">
      <c r="A72" s="31" t="s">
        <v>306</v>
      </c>
      <c r="B72" s="3" t="s">
        <v>366</v>
      </c>
      <c r="C72" s="23" t="s">
        <v>24</v>
      </c>
      <c r="D72" s="3" t="s">
        <v>2659</v>
      </c>
      <c r="E72" s="4" t="s">
        <v>396</v>
      </c>
      <c r="F72" s="26" t="s">
        <v>28</v>
      </c>
      <c r="G72" s="11" t="s">
        <v>2276</v>
      </c>
      <c r="H72" s="3" t="s">
        <v>523</v>
      </c>
      <c r="I72" s="23"/>
      <c r="J72" s="80" t="s">
        <v>2276</v>
      </c>
      <c r="K72" s="80" t="s">
        <v>2276</v>
      </c>
      <c r="L72" s="80" t="s">
        <v>2276</v>
      </c>
      <c r="M72" s="21" t="s">
        <v>2276</v>
      </c>
      <c r="N72" s="80" t="s">
        <v>2276</v>
      </c>
      <c r="O72" s="80" t="s">
        <v>2276</v>
      </c>
      <c r="P72" s="80" t="s">
        <v>2276</v>
      </c>
      <c r="Q72" s="21" t="s">
        <v>2276</v>
      </c>
      <c r="R72" s="21" t="s">
        <v>2276</v>
      </c>
      <c r="S72" s="80" t="s">
        <v>2276</v>
      </c>
      <c r="T72" s="80" t="s">
        <v>2276</v>
      </c>
      <c r="U72" s="90" t="s">
        <v>2276</v>
      </c>
      <c r="V72" s="90" t="s">
        <v>2276</v>
      </c>
      <c r="W72" s="90" t="s">
        <v>2276</v>
      </c>
      <c r="X72" s="90" t="s">
        <v>2276</v>
      </c>
      <c r="Y72" s="90" t="s">
        <v>2276</v>
      </c>
      <c r="Z72" s="3" t="s">
        <v>75</v>
      </c>
      <c r="AA72" s="3" t="s">
        <v>35</v>
      </c>
      <c r="AB72" s="3" t="s">
        <v>64</v>
      </c>
      <c r="AC72" s="4" t="s">
        <v>5053</v>
      </c>
      <c r="AD72" s="4" t="s">
        <v>2261</v>
      </c>
    </row>
    <row r="73" spans="1:30" ht="69.5" customHeight="1">
      <c r="A73" s="31" t="s">
        <v>307</v>
      </c>
      <c r="B73" s="3" t="s">
        <v>367</v>
      </c>
      <c r="C73" s="23" t="s">
        <v>24</v>
      </c>
      <c r="D73" s="3" t="s">
        <v>2659</v>
      </c>
      <c r="E73" s="4" t="s">
        <v>396</v>
      </c>
      <c r="F73" s="26" t="s">
        <v>28</v>
      </c>
      <c r="G73" s="11" t="s">
        <v>2276</v>
      </c>
      <c r="H73" s="3" t="s">
        <v>523</v>
      </c>
      <c r="I73" s="23"/>
      <c r="J73" s="80" t="s">
        <v>2276</v>
      </c>
      <c r="K73" s="80" t="s">
        <v>2276</v>
      </c>
      <c r="L73" s="80" t="s">
        <v>2276</v>
      </c>
      <c r="M73" s="21" t="s">
        <v>2276</v>
      </c>
      <c r="N73" s="80" t="s">
        <v>2276</v>
      </c>
      <c r="O73" s="80" t="s">
        <v>2276</v>
      </c>
      <c r="P73" s="80" t="s">
        <v>2276</v>
      </c>
      <c r="Q73" s="21" t="s">
        <v>2276</v>
      </c>
      <c r="R73" s="21" t="s">
        <v>2276</v>
      </c>
      <c r="S73" s="80" t="s">
        <v>2276</v>
      </c>
      <c r="T73" s="80" t="s">
        <v>2276</v>
      </c>
      <c r="U73" s="90" t="s">
        <v>2276</v>
      </c>
      <c r="V73" s="90" t="s">
        <v>2276</v>
      </c>
      <c r="W73" s="90" t="s">
        <v>2276</v>
      </c>
      <c r="X73" s="90" t="s">
        <v>2276</v>
      </c>
      <c r="Y73" s="90" t="s">
        <v>2276</v>
      </c>
      <c r="Z73" s="3" t="s">
        <v>75</v>
      </c>
      <c r="AA73" s="3" t="s">
        <v>35</v>
      </c>
      <c r="AB73" s="3" t="s">
        <v>64</v>
      </c>
      <c r="AC73" s="4" t="s">
        <v>5053</v>
      </c>
      <c r="AD73" s="4" t="s">
        <v>2261</v>
      </c>
    </row>
    <row r="74" spans="1:30" ht="69.5" customHeight="1">
      <c r="A74" s="31" t="s">
        <v>308</v>
      </c>
      <c r="B74" s="3" t="s">
        <v>368</v>
      </c>
      <c r="C74" s="23" t="s">
        <v>24</v>
      </c>
      <c r="D74" s="3" t="s">
        <v>2659</v>
      </c>
      <c r="E74" s="4" t="s">
        <v>396</v>
      </c>
      <c r="F74" s="26" t="s">
        <v>28</v>
      </c>
      <c r="G74" s="11" t="s">
        <v>2276</v>
      </c>
      <c r="H74" s="3" t="s">
        <v>523</v>
      </c>
      <c r="I74" s="23"/>
      <c r="J74" s="80" t="s">
        <v>2276</v>
      </c>
      <c r="K74" s="80" t="s">
        <v>2276</v>
      </c>
      <c r="L74" s="80" t="s">
        <v>2276</v>
      </c>
      <c r="M74" s="21" t="s">
        <v>2276</v>
      </c>
      <c r="N74" s="80" t="s">
        <v>2276</v>
      </c>
      <c r="O74" s="80" t="s">
        <v>2276</v>
      </c>
      <c r="P74" s="80" t="s">
        <v>2276</v>
      </c>
      <c r="Q74" s="21" t="s">
        <v>2276</v>
      </c>
      <c r="R74" s="21" t="s">
        <v>2276</v>
      </c>
      <c r="S74" s="80" t="s">
        <v>2276</v>
      </c>
      <c r="T74" s="80" t="s">
        <v>2276</v>
      </c>
      <c r="U74" s="90" t="s">
        <v>2276</v>
      </c>
      <c r="V74" s="90" t="s">
        <v>2276</v>
      </c>
      <c r="W74" s="90" t="s">
        <v>2276</v>
      </c>
      <c r="X74" s="90" t="s">
        <v>2276</v>
      </c>
      <c r="Y74" s="90" t="s">
        <v>2276</v>
      </c>
      <c r="Z74" s="3" t="s">
        <v>75</v>
      </c>
      <c r="AA74" s="3" t="s">
        <v>35</v>
      </c>
      <c r="AB74" s="3" t="s">
        <v>64</v>
      </c>
      <c r="AC74" s="4" t="s">
        <v>5053</v>
      </c>
      <c r="AD74" s="4" t="s">
        <v>2261</v>
      </c>
    </row>
    <row r="75" spans="1:30" ht="69.5" customHeight="1">
      <c r="A75" s="31" t="s">
        <v>309</v>
      </c>
      <c r="B75" s="3" t="s">
        <v>369</v>
      </c>
      <c r="C75" s="23" t="s">
        <v>24</v>
      </c>
      <c r="D75" s="3" t="s">
        <v>2659</v>
      </c>
      <c r="E75" s="4" t="s">
        <v>396</v>
      </c>
      <c r="F75" s="26" t="s">
        <v>28</v>
      </c>
      <c r="G75" s="11" t="s">
        <v>2276</v>
      </c>
      <c r="H75" s="3" t="s">
        <v>523</v>
      </c>
      <c r="I75" s="23"/>
      <c r="J75" s="80" t="s">
        <v>2276</v>
      </c>
      <c r="K75" s="80" t="s">
        <v>2276</v>
      </c>
      <c r="L75" s="80" t="s">
        <v>2276</v>
      </c>
      <c r="M75" s="21" t="s">
        <v>2276</v>
      </c>
      <c r="N75" s="80" t="s">
        <v>2276</v>
      </c>
      <c r="O75" s="80" t="s">
        <v>2276</v>
      </c>
      <c r="P75" s="80" t="s">
        <v>2276</v>
      </c>
      <c r="Q75" s="21" t="s">
        <v>2276</v>
      </c>
      <c r="R75" s="21" t="s">
        <v>2276</v>
      </c>
      <c r="S75" s="80" t="s">
        <v>2276</v>
      </c>
      <c r="T75" s="80" t="s">
        <v>2276</v>
      </c>
      <c r="U75" s="90" t="s">
        <v>2276</v>
      </c>
      <c r="V75" s="90" t="s">
        <v>2276</v>
      </c>
      <c r="W75" s="90" t="s">
        <v>2276</v>
      </c>
      <c r="X75" s="90" t="s">
        <v>2276</v>
      </c>
      <c r="Y75" s="90" t="s">
        <v>2276</v>
      </c>
      <c r="Z75" s="3" t="s">
        <v>75</v>
      </c>
      <c r="AA75" s="3" t="s">
        <v>35</v>
      </c>
      <c r="AB75" s="3" t="s">
        <v>64</v>
      </c>
      <c r="AC75" s="4" t="s">
        <v>5053</v>
      </c>
      <c r="AD75" s="4" t="s">
        <v>2261</v>
      </c>
    </row>
    <row r="76" spans="1:30" ht="69.5" customHeight="1">
      <c r="A76" s="31" t="s">
        <v>310</v>
      </c>
      <c r="B76" s="3" t="s">
        <v>370</v>
      </c>
      <c r="C76" s="23" t="s">
        <v>24</v>
      </c>
      <c r="D76" s="3" t="s">
        <v>2659</v>
      </c>
      <c r="E76" s="4" t="s">
        <v>396</v>
      </c>
      <c r="F76" s="26" t="s">
        <v>28</v>
      </c>
      <c r="G76" s="11" t="s">
        <v>2276</v>
      </c>
      <c r="H76" s="3" t="s">
        <v>523</v>
      </c>
      <c r="I76" s="23"/>
      <c r="J76" s="80" t="s">
        <v>2276</v>
      </c>
      <c r="K76" s="80" t="s">
        <v>2276</v>
      </c>
      <c r="L76" s="80" t="s">
        <v>2276</v>
      </c>
      <c r="M76" s="21" t="s">
        <v>2276</v>
      </c>
      <c r="N76" s="80" t="s">
        <v>2276</v>
      </c>
      <c r="O76" s="80" t="s">
        <v>2276</v>
      </c>
      <c r="P76" s="80" t="s">
        <v>2276</v>
      </c>
      <c r="Q76" s="21" t="s">
        <v>2276</v>
      </c>
      <c r="R76" s="21" t="s">
        <v>2276</v>
      </c>
      <c r="S76" s="80" t="s">
        <v>2276</v>
      </c>
      <c r="T76" s="80" t="s">
        <v>2276</v>
      </c>
      <c r="U76" s="90" t="s">
        <v>2276</v>
      </c>
      <c r="V76" s="90" t="s">
        <v>2276</v>
      </c>
      <c r="W76" s="90" t="s">
        <v>2276</v>
      </c>
      <c r="X76" s="90" t="s">
        <v>2276</v>
      </c>
      <c r="Y76" s="90" t="s">
        <v>2276</v>
      </c>
      <c r="Z76" s="3" t="s">
        <v>75</v>
      </c>
      <c r="AA76" s="3" t="s">
        <v>35</v>
      </c>
      <c r="AB76" s="3" t="s">
        <v>64</v>
      </c>
      <c r="AC76" s="4" t="s">
        <v>5053</v>
      </c>
      <c r="AD76" s="4" t="s">
        <v>2261</v>
      </c>
    </row>
    <row r="77" spans="1:30" ht="69.5" customHeight="1">
      <c r="A77" s="31" t="s">
        <v>311</v>
      </c>
      <c r="B77" s="3" t="s">
        <v>371</v>
      </c>
      <c r="C77" s="23" t="s">
        <v>24</v>
      </c>
      <c r="D77" s="3" t="s">
        <v>2659</v>
      </c>
      <c r="E77" s="4" t="s">
        <v>396</v>
      </c>
      <c r="F77" s="26" t="s">
        <v>28</v>
      </c>
      <c r="G77" s="11" t="s">
        <v>2276</v>
      </c>
      <c r="H77" s="3" t="s">
        <v>523</v>
      </c>
      <c r="I77" s="23"/>
      <c r="J77" s="80" t="s">
        <v>2276</v>
      </c>
      <c r="K77" s="80" t="s">
        <v>2276</v>
      </c>
      <c r="L77" s="80" t="s">
        <v>2276</v>
      </c>
      <c r="M77" s="21" t="s">
        <v>2276</v>
      </c>
      <c r="N77" s="80" t="s">
        <v>2276</v>
      </c>
      <c r="O77" s="80" t="s">
        <v>2276</v>
      </c>
      <c r="P77" s="80" t="s">
        <v>2276</v>
      </c>
      <c r="Q77" s="21" t="s">
        <v>2276</v>
      </c>
      <c r="R77" s="21" t="s">
        <v>2276</v>
      </c>
      <c r="S77" s="80" t="s">
        <v>2276</v>
      </c>
      <c r="T77" s="80" t="s">
        <v>2276</v>
      </c>
      <c r="U77" s="90" t="s">
        <v>2276</v>
      </c>
      <c r="V77" s="90" t="s">
        <v>2276</v>
      </c>
      <c r="W77" s="90" t="s">
        <v>2276</v>
      </c>
      <c r="X77" s="90" t="s">
        <v>2276</v>
      </c>
      <c r="Y77" s="90" t="s">
        <v>2276</v>
      </c>
      <c r="Z77" s="3" t="s">
        <v>75</v>
      </c>
      <c r="AA77" s="3" t="s">
        <v>35</v>
      </c>
      <c r="AB77" s="3" t="s">
        <v>64</v>
      </c>
      <c r="AC77" s="4" t="s">
        <v>5053</v>
      </c>
      <c r="AD77" s="4" t="s">
        <v>2261</v>
      </c>
    </row>
    <row r="78" spans="1:30" ht="69.5" customHeight="1">
      <c r="A78" s="31" t="s">
        <v>312</v>
      </c>
      <c r="B78" s="3" t="s">
        <v>372</v>
      </c>
      <c r="C78" s="23" t="s">
        <v>24</v>
      </c>
      <c r="D78" s="3" t="s">
        <v>2659</v>
      </c>
      <c r="E78" s="4" t="s">
        <v>396</v>
      </c>
      <c r="F78" s="26" t="s">
        <v>28</v>
      </c>
      <c r="G78" s="11" t="s">
        <v>2276</v>
      </c>
      <c r="H78" s="3" t="s">
        <v>523</v>
      </c>
      <c r="I78" s="23"/>
      <c r="J78" s="80" t="s">
        <v>2276</v>
      </c>
      <c r="K78" s="80" t="s">
        <v>2276</v>
      </c>
      <c r="L78" s="80" t="s">
        <v>2276</v>
      </c>
      <c r="M78" s="21" t="s">
        <v>2276</v>
      </c>
      <c r="N78" s="80" t="s">
        <v>2276</v>
      </c>
      <c r="O78" s="80" t="s">
        <v>2276</v>
      </c>
      <c r="P78" s="80" t="s">
        <v>2276</v>
      </c>
      <c r="Q78" s="21" t="s">
        <v>2276</v>
      </c>
      <c r="R78" s="21" t="s">
        <v>2276</v>
      </c>
      <c r="S78" s="80" t="s">
        <v>2276</v>
      </c>
      <c r="T78" s="80" t="s">
        <v>2276</v>
      </c>
      <c r="U78" s="90" t="s">
        <v>2276</v>
      </c>
      <c r="V78" s="90" t="s">
        <v>2276</v>
      </c>
      <c r="W78" s="90" t="s">
        <v>2276</v>
      </c>
      <c r="X78" s="90" t="s">
        <v>2276</v>
      </c>
      <c r="Y78" s="90" t="s">
        <v>2276</v>
      </c>
      <c r="Z78" s="3" t="s">
        <v>75</v>
      </c>
      <c r="AA78" s="3" t="s">
        <v>35</v>
      </c>
      <c r="AB78" s="3" t="s">
        <v>64</v>
      </c>
      <c r="AC78" s="4" t="s">
        <v>5053</v>
      </c>
      <c r="AD78" s="4" t="s">
        <v>2261</v>
      </c>
    </row>
    <row r="79" spans="1:30" ht="106" customHeight="1">
      <c r="A79" s="11" t="s">
        <v>94</v>
      </c>
      <c r="B79" s="3" t="s">
        <v>95</v>
      </c>
      <c r="C79" s="11" t="s">
        <v>24</v>
      </c>
      <c r="D79" s="3" t="s">
        <v>2659</v>
      </c>
      <c r="E79" s="4" t="s">
        <v>396</v>
      </c>
      <c r="F79" s="19" t="s">
        <v>28</v>
      </c>
      <c r="G79" s="11" t="s">
        <v>2276</v>
      </c>
      <c r="H79" s="3" t="s">
        <v>523</v>
      </c>
      <c r="I79" s="11"/>
      <c r="J79" s="21" t="s">
        <v>2276</v>
      </c>
      <c r="K79" s="21" t="s">
        <v>2276</v>
      </c>
      <c r="L79" s="21" t="s">
        <v>2276</v>
      </c>
      <c r="M79" s="21" t="s">
        <v>2276</v>
      </c>
      <c r="N79" s="21" t="s">
        <v>2276</v>
      </c>
      <c r="O79" s="21" t="s">
        <v>2276</v>
      </c>
      <c r="P79" s="21" t="s">
        <v>2276</v>
      </c>
      <c r="Q79" s="21" t="s">
        <v>2276</v>
      </c>
      <c r="R79" s="21" t="s">
        <v>2276</v>
      </c>
      <c r="S79" s="21" t="s">
        <v>2276</v>
      </c>
      <c r="T79" s="91" t="s">
        <v>2276</v>
      </c>
      <c r="U79" s="90" t="s">
        <v>2276</v>
      </c>
      <c r="V79" s="21" t="s">
        <v>2276</v>
      </c>
      <c r="W79" s="21" t="s">
        <v>2276</v>
      </c>
      <c r="X79" s="21" t="s">
        <v>2276</v>
      </c>
      <c r="Y79" s="90" t="s">
        <v>2276</v>
      </c>
      <c r="Z79" s="3" t="s">
        <v>75</v>
      </c>
      <c r="AA79" s="3" t="s">
        <v>35</v>
      </c>
      <c r="AB79" s="3" t="s">
        <v>64</v>
      </c>
      <c r="AC79" s="4" t="s">
        <v>1261</v>
      </c>
      <c r="AD79" s="4" t="s">
        <v>1269</v>
      </c>
    </row>
    <row r="80" spans="1:30" ht="100" customHeight="1">
      <c r="A80" s="11" t="s">
        <v>94</v>
      </c>
      <c r="B80" s="3" t="s">
        <v>96</v>
      </c>
      <c r="C80" s="11" t="s">
        <v>24</v>
      </c>
      <c r="D80" s="3" t="s">
        <v>2659</v>
      </c>
      <c r="E80" s="4" t="s">
        <v>396</v>
      </c>
      <c r="F80" s="19" t="s">
        <v>28</v>
      </c>
      <c r="G80" s="11" t="s">
        <v>2276</v>
      </c>
      <c r="H80" s="3" t="s">
        <v>523</v>
      </c>
      <c r="I80" s="11"/>
      <c r="J80" s="21" t="s">
        <v>2276</v>
      </c>
      <c r="K80" s="21" t="s">
        <v>2276</v>
      </c>
      <c r="L80" s="21" t="s">
        <v>2276</v>
      </c>
      <c r="M80" s="21" t="s">
        <v>2276</v>
      </c>
      <c r="N80" s="21" t="s">
        <v>2276</v>
      </c>
      <c r="O80" s="21" t="s">
        <v>2276</v>
      </c>
      <c r="P80" s="21" t="s">
        <v>2276</v>
      </c>
      <c r="Q80" s="21" t="s">
        <v>2276</v>
      </c>
      <c r="R80" s="21" t="s">
        <v>2276</v>
      </c>
      <c r="S80" s="21" t="s">
        <v>2276</v>
      </c>
      <c r="T80" s="91" t="s">
        <v>2276</v>
      </c>
      <c r="U80" s="90" t="s">
        <v>2276</v>
      </c>
      <c r="V80" s="21" t="s">
        <v>2276</v>
      </c>
      <c r="W80" s="21" t="s">
        <v>2276</v>
      </c>
      <c r="X80" s="21" t="s">
        <v>2276</v>
      </c>
      <c r="Y80" s="90" t="s">
        <v>2276</v>
      </c>
      <c r="Z80" s="3" t="s">
        <v>38</v>
      </c>
      <c r="AA80" s="3" t="s">
        <v>86</v>
      </c>
      <c r="AB80" s="3" t="s">
        <v>64</v>
      </c>
      <c r="AC80" s="4" t="s">
        <v>1262</v>
      </c>
      <c r="AD80" s="4" t="s">
        <v>1270</v>
      </c>
    </row>
    <row r="81" spans="1:30" ht="110" customHeight="1">
      <c r="A81" s="11" t="s">
        <v>94</v>
      </c>
      <c r="B81" s="3" t="s">
        <v>1259</v>
      </c>
      <c r="C81" s="11" t="s">
        <v>24</v>
      </c>
      <c r="D81" s="3" t="s">
        <v>2659</v>
      </c>
      <c r="E81" s="4" t="s">
        <v>397</v>
      </c>
      <c r="F81" s="19" t="s">
        <v>28</v>
      </c>
      <c r="G81" s="11" t="s">
        <v>2276</v>
      </c>
      <c r="H81" s="3" t="s">
        <v>523</v>
      </c>
      <c r="I81" s="11"/>
      <c r="J81" s="21" t="s">
        <v>2276</v>
      </c>
      <c r="K81" s="21" t="s">
        <v>2276</v>
      </c>
      <c r="L81" s="21" t="s">
        <v>2276</v>
      </c>
      <c r="M81" s="21" t="s">
        <v>2276</v>
      </c>
      <c r="N81" s="21" t="s">
        <v>2276</v>
      </c>
      <c r="O81" s="21" t="s">
        <v>2276</v>
      </c>
      <c r="P81" s="21" t="s">
        <v>2276</v>
      </c>
      <c r="Q81" s="21" t="s">
        <v>2276</v>
      </c>
      <c r="R81" s="21" t="s">
        <v>2276</v>
      </c>
      <c r="S81" s="21" t="s">
        <v>2276</v>
      </c>
      <c r="T81" s="91" t="s">
        <v>2276</v>
      </c>
      <c r="U81" s="90" t="s">
        <v>2276</v>
      </c>
      <c r="V81" s="21" t="s">
        <v>2276</v>
      </c>
      <c r="W81" s="21" t="s">
        <v>2276</v>
      </c>
      <c r="X81" s="21" t="s">
        <v>2276</v>
      </c>
      <c r="Y81" s="90" t="s">
        <v>2276</v>
      </c>
      <c r="Z81" s="3" t="s">
        <v>75</v>
      </c>
      <c r="AA81" s="3" t="s">
        <v>35</v>
      </c>
      <c r="AB81" s="3" t="s">
        <v>64</v>
      </c>
      <c r="AC81" s="4" t="s">
        <v>1261</v>
      </c>
      <c r="AD81" s="4" t="s">
        <v>1271</v>
      </c>
    </row>
    <row r="82" spans="1:30" ht="100" customHeight="1">
      <c r="A82" s="11" t="s">
        <v>94</v>
      </c>
      <c r="B82" s="3" t="s">
        <v>1260</v>
      </c>
      <c r="C82" s="11" t="s">
        <v>24</v>
      </c>
      <c r="D82" s="3" t="s">
        <v>2659</v>
      </c>
      <c r="E82" s="4" t="s">
        <v>397</v>
      </c>
      <c r="F82" s="19" t="s">
        <v>28</v>
      </c>
      <c r="G82" s="11" t="s">
        <v>2276</v>
      </c>
      <c r="H82" s="3" t="s">
        <v>523</v>
      </c>
      <c r="I82" s="11"/>
      <c r="J82" s="21" t="s">
        <v>2276</v>
      </c>
      <c r="K82" s="21" t="s">
        <v>2276</v>
      </c>
      <c r="L82" s="21" t="s">
        <v>2276</v>
      </c>
      <c r="M82" s="21" t="s">
        <v>2276</v>
      </c>
      <c r="N82" s="21" t="s">
        <v>2276</v>
      </c>
      <c r="O82" s="21" t="s">
        <v>2276</v>
      </c>
      <c r="P82" s="21" t="s">
        <v>2276</v>
      </c>
      <c r="Q82" s="21" t="s">
        <v>2276</v>
      </c>
      <c r="R82" s="21" t="s">
        <v>2276</v>
      </c>
      <c r="S82" s="21" t="s">
        <v>2276</v>
      </c>
      <c r="T82" s="91" t="s">
        <v>2276</v>
      </c>
      <c r="U82" s="90" t="s">
        <v>2276</v>
      </c>
      <c r="V82" s="21" t="s">
        <v>2276</v>
      </c>
      <c r="W82" s="21" t="s">
        <v>2276</v>
      </c>
      <c r="X82" s="21" t="s">
        <v>2276</v>
      </c>
      <c r="Y82" s="90" t="s">
        <v>2276</v>
      </c>
      <c r="Z82" s="3" t="s">
        <v>38</v>
      </c>
      <c r="AA82" s="3" t="s">
        <v>86</v>
      </c>
      <c r="AB82" s="3" t="s">
        <v>64</v>
      </c>
      <c r="AC82" s="4" t="s">
        <v>1262</v>
      </c>
      <c r="AD82" s="4" t="s">
        <v>1270</v>
      </c>
    </row>
    <row r="83" spans="1:30" ht="100" customHeight="1">
      <c r="A83" s="11" t="s">
        <v>1253</v>
      </c>
      <c r="B83" s="3" t="s">
        <v>1257</v>
      </c>
      <c r="C83" s="11" t="s">
        <v>24</v>
      </c>
      <c r="D83" s="3" t="s">
        <v>2659</v>
      </c>
      <c r="E83" s="4" t="s">
        <v>396</v>
      </c>
      <c r="F83" s="19" t="s">
        <v>28</v>
      </c>
      <c r="G83" s="11" t="s">
        <v>2276</v>
      </c>
      <c r="H83" s="3" t="s">
        <v>523</v>
      </c>
      <c r="I83" s="11"/>
      <c r="J83" s="21" t="s">
        <v>2276</v>
      </c>
      <c r="K83" s="21" t="s">
        <v>2276</v>
      </c>
      <c r="L83" s="21" t="s">
        <v>2276</v>
      </c>
      <c r="M83" s="21" t="s">
        <v>2276</v>
      </c>
      <c r="N83" s="21" t="s">
        <v>2276</v>
      </c>
      <c r="O83" s="21" t="s">
        <v>2276</v>
      </c>
      <c r="P83" s="21" t="s">
        <v>2276</v>
      </c>
      <c r="Q83" s="21" t="s">
        <v>2276</v>
      </c>
      <c r="R83" s="21" t="s">
        <v>2276</v>
      </c>
      <c r="S83" s="21" t="s">
        <v>2276</v>
      </c>
      <c r="T83" s="91" t="s">
        <v>2276</v>
      </c>
      <c r="U83" s="90" t="s">
        <v>2276</v>
      </c>
      <c r="V83" s="21" t="s">
        <v>2276</v>
      </c>
      <c r="W83" s="21" t="s">
        <v>2276</v>
      </c>
      <c r="X83" s="21" t="s">
        <v>2276</v>
      </c>
      <c r="Y83" s="90" t="s">
        <v>2276</v>
      </c>
      <c r="Z83" s="3" t="s">
        <v>75</v>
      </c>
      <c r="AA83" s="3" t="s">
        <v>35</v>
      </c>
      <c r="AB83" s="3" t="s">
        <v>64</v>
      </c>
      <c r="AC83" s="4" t="s">
        <v>1261</v>
      </c>
      <c r="AD83" s="4" t="s">
        <v>1269</v>
      </c>
    </row>
    <row r="84" spans="1:30" ht="100" customHeight="1">
      <c r="A84" s="11" t="s">
        <v>1253</v>
      </c>
      <c r="B84" s="3" t="s">
        <v>1258</v>
      </c>
      <c r="C84" s="11" t="s">
        <v>24</v>
      </c>
      <c r="D84" s="3" t="s">
        <v>2659</v>
      </c>
      <c r="E84" s="4" t="s">
        <v>396</v>
      </c>
      <c r="F84" s="19" t="s">
        <v>28</v>
      </c>
      <c r="G84" s="11" t="s">
        <v>2276</v>
      </c>
      <c r="H84" s="3" t="s">
        <v>523</v>
      </c>
      <c r="I84" s="11"/>
      <c r="J84" s="21" t="s">
        <v>2276</v>
      </c>
      <c r="K84" s="21" t="s">
        <v>2276</v>
      </c>
      <c r="L84" s="21" t="s">
        <v>2276</v>
      </c>
      <c r="M84" s="21" t="s">
        <v>2276</v>
      </c>
      <c r="N84" s="21" t="s">
        <v>2276</v>
      </c>
      <c r="O84" s="21" t="s">
        <v>2276</v>
      </c>
      <c r="P84" s="21" t="s">
        <v>2276</v>
      </c>
      <c r="Q84" s="21" t="s">
        <v>2276</v>
      </c>
      <c r="R84" s="21" t="s">
        <v>2276</v>
      </c>
      <c r="S84" s="21" t="s">
        <v>2276</v>
      </c>
      <c r="T84" s="91" t="s">
        <v>2276</v>
      </c>
      <c r="U84" s="90" t="s">
        <v>2276</v>
      </c>
      <c r="V84" s="21" t="s">
        <v>2276</v>
      </c>
      <c r="W84" s="21" t="s">
        <v>2276</v>
      </c>
      <c r="X84" s="21" t="s">
        <v>2276</v>
      </c>
      <c r="Y84" s="90" t="s">
        <v>2276</v>
      </c>
      <c r="Z84" s="3" t="s">
        <v>38</v>
      </c>
      <c r="AA84" s="3" t="s">
        <v>86</v>
      </c>
      <c r="AB84" s="3" t="s">
        <v>64</v>
      </c>
      <c r="AC84" s="4" t="s">
        <v>1262</v>
      </c>
      <c r="AD84" s="4" t="s">
        <v>1270</v>
      </c>
    </row>
    <row r="85" spans="1:30" ht="100" customHeight="1">
      <c r="A85" s="11" t="s">
        <v>1253</v>
      </c>
      <c r="B85" s="3" t="s">
        <v>1263</v>
      </c>
      <c r="C85" s="11" t="s">
        <v>24</v>
      </c>
      <c r="D85" s="3" t="s">
        <v>2659</v>
      </c>
      <c r="E85" s="4" t="s">
        <v>397</v>
      </c>
      <c r="F85" s="19" t="s">
        <v>28</v>
      </c>
      <c r="G85" s="11" t="s">
        <v>2276</v>
      </c>
      <c r="H85" s="3" t="s">
        <v>523</v>
      </c>
      <c r="I85" s="11"/>
      <c r="J85" s="21" t="s">
        <v>2276</v>
      </c>
      <c r="K85" s="21" t="s">
        <v>2276</v>
      </c>
      <c r="L85" s="21" t="s">
        <v>2276</v>
      </c>
      <c r="M85" s="21" t="s">
        <v>2276</v>
      </c>
      <c r="N85" s="21" t="s">
        <v>2276</v>
      </c>
      <c r="O85" s="21" t="s">
        <v>2276</v>
      </c>
      <c r="P85" s="21" t="s">
        <v>2276</v>
      </c>
      <c r="Q85" s="21" t="s">
        <v>2276</v>
      </c>
      <c r="R85" s="21" t="s">
        <v>2276</v>
      </c>
      <c r="S85" s="21" t="s">
        <v>2276</v>
      </c>
      <c r="T85" s="91" t="s">
        <v>2276</v>
      </c>
      <c r="U85" s="90" t="s">
        <v>2276</v>
      </c>
      <c r="V85" s="21" t="s">
        <v>2276</v>
      </c>
      <c r="W85" s="21" t="s">
        <v>2276</v>
      </c>
      <c r="X85" s="21" t="s">
        <v>2276</v>
      </c>
      <c r="Y85" s="90" t="s">
        <v>2276</v>
      </c>
      <c r="Z85" s="3" t="s">
        <v>75</v>
      </c>
      <c r="AA85" s="3" t="s">
        <v>35</v>
      </c>
      <c r="AB85" s="3" t="s">
        <v>64</v>
      </c>
      <c r="AC85" s="4" t="s">
        <v>1261</v>
      </c>
      <c r="AD85" s="4" t="s">
        <v>1271</v>
      </c>
    </row>
    <row r="86" spans="1:30" ht="100" customHeight="1">
      <c r="A86" s="11" t="s">
        <v>1253</v>
      </c>
      <c r="B86" s="3" t="s">
        <v>1264</v>
      </c>
      <c r="C86" s="11" t="s">
        <v>24</v>
      </c>
      <c r="D86" s="3" t="s">
        <v>2659</v>
      </c>
      <c r="E86" s="4" t="s">
        <v>397</v>
      </c>
      <c r="F86" s="19" t="s">
        <v>28</v>
      </c>
      <c r="G86" s="11" t="s">
        <v>2276</v>
      </c>
      <c r="H86" s="3" t="s">
        <v>523</v>
      </c>
      <c r="I86" s="11"/>
      <c r="J86" s="21" t="s">
        <v>2276</v>
      </c>
      <c r="K86" s="21" t="s">
        <v>2276</v>
      </c>
      <c r="L86" s="21" t="s">
        <v>2276</v>
      </c>
      <c r="M86" s="21" t="s">
        <v>2276</v>
      </c>
      <c r="N86" s="21" t="s">
        <v>2276</v>
      </c>
      <c r="O86" s="21" t="s">
        <v>2276</v>
      </c>
      <c r="P86" s="21" t="s">
        <v>2276</v>
      </c>
      <c r="Q86" s="21" t="s">
        <v>2276</v>
      </c>
      <c r="R86" s="21" t="s">
        <v>2276</v>
      </c>
      <c r="S86" s="21" t="s">
        <v>2276</v>
      </c>
      <c r="T86" s="91" t="s">
        <v>2276</v>
      </c>
      <c r="U86" s="90" t="s">
        <v>2276</v>
      </c>
      <c r="V86" s="21" t="s">
        <v>2276</v>
      </c>
      <c r="W86" s="21" t="s">
        <v>2276</v>
      </c>
      <c r="X86" s="21" t="s">
        <v>2276</v>
      </c>
      <c r="Y86" s="90" t="s">
        <v>2276</v>
      </c>
      <c r="Z86" s="3" t="s">
        <v>38</v>
      </c>
      <c r="AA86" s="3" t="s">
        <v>86</v>
      </c>
      <c r="AB86" s="3" t="s">
        <v>64</v>
      </c>
      <c r="AC86" s="4" t="s">
        <v>1262</v>
      </c>
      <c r="AD86" s="4" t="s">
        <v>1270</v>
      </c>
    </row>
    <row r="87" spans="1:30" ht="100" customHeight="1">
      <c r="A87" s="11" t="s">
        <v>1254</v>
      </c>
      <c r="B87" s="3" t="s">
        <v>1265</v>
      </c>
      <c r="C87" s="11" t="s">
        <v>24</v>
      </c>
      <c r="D87" s="3" t="s">
        <v>2659</v>
      </c>
      <c r="E87" s="4" t="s">
        <v>396</v>
      </c>
      <c r="F87" s="19" t="s">
        <v>28</v>
      </c>
      <c r="G87" s="11" t="s">
        <v>2276</v>
      </c>
      <c r="H87" s="3" t="s">
        <v>523</v>
      </c>
      <c r="I87" s="11"/>
      <c r="J87" s="21" t="s">
        <v>2276</v>
      </c>
      <c r="K87" s="21" t="s">
        <v>2276</v>
      </c>
      <c r="L87" s="21" t="s">
        <v>2276</v>
      </c>
      <c r="M87" s="21" t="s">
        <v>2276</v>
      </c>
      <c r="N87" s="21" t="s">
        <v>2276</v>
      </c>
      <c r="O87" s="21" t="s">
        <v>2276</v>
      </c>
      <c r="P87" s="21" t="s">
        <v>2276</v>
      </c>
      <c r="Q87" s="21" t="s">
        <v>2276</v>
      </c>
      <c r="R87" s="21" t="s">
        <v>2276</v>
      </c>
      <c r="S87" s="21" t="s">
        <v>2276</v>
      </c>
      <c r="T87" s="91" t="s">
        <v>2276</v>
      </c>
      <c r="U87" s="90" t="s">
        <v>2276</v>
      </c>
      <c r="V87" s="21" t="s">
        <v>2276</v>
      </c>
      <c r="W87" s="21" t="s">
        <v>2276</v>
      </c>
      <c r="X87" s="21" t="s">
        <v>2276</v>
      </c>
      <c r="Y87" s="90" t="s">
        <v>2276</v>
      </c>
      <c r="Z87" s="3" t="s">
        <v>75</v>
      </c>
      <c r="AA87" s="3" t="s">
        <v>35</v>
      </c>
      <c r="AB87" s="3" t="s">
        <v>64</v>
      </c>
      <c r="AC87" s="4" t="s">
        <v>1261</v>
      </c>
      <c r="AD87" s="4" t="s">
        <v>1269</v>
      </c>
    </row>
    <row r="88" spans="1:30" ht="100" customHeight="1">
      <c r="A88" s="11" t="s">
        <v>1254</v>
      </c>
      <c r="B88" s="3" t="s">
        <v>1266</v>
      </c>
      <c r="C88" s="11" t="s">
        <v>24</v>
      </c>
      <c r="D88" s="3" t="s">
        <v>2659</v>
      </c>
      <c r="E88" s="4" t="s">
        <v>396</v>
      </c>
      <c r="F88" s="19" t="s">
        <v>28</v>
      </c>
      <c r="G88" s="11" t="s">
        <v>2276</v>
      </c>
      <c r="H88" s="3" t="s">
        <v>523</v>
      </c>
      <c r="I88" s="11"/>
      <c r="J88" s="21" t="s">
        <v>2276</v>
      </c>
      <c r="K88" s="21" t="s">
        <v>2276</v>
      </c>
      <c r="L88" s="21" t="s">
        <v>2276</v>
      </c>
      <c r="M88" s="21" t="s">
        <v>2276</v>
      </c>
      <c r="N88" s="21" t="s">
        <v>2276</v>
      </c>
      <c r="O88" s="21" t="s">
        <v>2276</v>
      </c>
      <c r="P88" s="21" t="s">
        <v>2276</v>
      </c>
      <c r="Q88" s="21" t="s">
        <v>2276</v>
      </c>
      <c r="R88" s="21" t="s">
        <v>2276</v>
      </c>
      <c r="S88" s="21" t="s">
        <v>2276</v>
      </c>
      <c r="T88" s="91" t="s">
        <v>2276</v>
      </c>
      <c r="U88" s="90" t="s">
        <v>2276</v>
      </c>
      <c r="V88" s="21" t="s">
        <v>2276</v>
      </c>
      <c r="W88" s="21" t="s">
        <v>2276</v>
      </c>
      <c r="X88" s="21" t="s">
        <v>2276</v>
      </c>
      <c r="Y88" s="90" t="s">
        <v>2276</v>
      </c>
      <c r="Z88" s="3" t="s">
        <v>38</v>
      </c>
      <c r="AA88" s="3" t="s">
        <v>86</v>
      </c>
      <c r="AB88" s="3" t="s">
        <v>64</v>
      </c>
      <c r="AC88" s="4" t="s">
        <v>1262</v>
      </c>
      <c r="AD88" s="4" t="s">
        <v>1270</v>
      </c>
    </row>
    <row r="89" spans="1:30" ht="100" customHeight="1">
      <c r="A89" s="11" t="s">
        <v>1254</v>
      </c>
      <c r="B89" s="3" t="s">
        <v>1267</v>
      </c>
      <c r="C89" s="11" t="s">
        <v>24</v>
      </c>
      <c r="D89" s="3" t="s">
        <v>2659</v>
      </c>
      <c r="E89" s="4" t="s">
        <v>397</v>
      </c>
      <c r="F89" s="19" t="s">
        <v>28</v>
      </c>
      <c r="G89" s="11" t="s">
        <v>2276</v>
      </c>
      <c r="H89" s="3" t="s">
        <v>523</v>
      </c>
      <c r="I89" s="11"/>
      <c r="J89" s="21" t="s">
        <v>2276</v>
      </c>
      <c r="K89" s="21" t="s">
        <v>2276</v>
      </c>
      <c r="L89" s="21" t="s">
        <v>2276</v>
      </c>
      <c r="M89" s="21" t="s">
        <v>2276</v>
      </c>
      <c r="N89" s="21" t="s">
        <v>2276</v>
      </c>
      <c r="O89" s="21" t="s">
        <v>2276</v>
      </c>
      <c r="P89" s="21" t="s">
        <v>2276</v>
      </c>
      <c r="Q89" s="21" t="s">
        <v>2276</v>
      </c>
      <c r="R89" s="21" t="s">
        <v>2276</v>
      </c>
      <c r="S89" s="21" t="s">
        <v>2276</v>
      </c>
      <c r="T89" s="91" t="s">
        <v>2276</v>
      </c>
      <c r="U89" s="90" t="s">
        <v>2276</v>
      </c>
      <c r="V89" s="21" t="s">
        <v>2276</v>
      </c>
      <c r="W89" s="21" t="s">
        <v>2276</v>
      </c>
      <c r="X89" s="21" t="s">
        <v>2276</v>
      </c>
      <c r="Y89" s="90" t="s">
        <v>2276</v>
      </c>
      <c r="Z89" s="3" t="s">
        <v>75</v>
      </c>
      <c r="AA89" s="3" t="s">
        <v>35</v>
      </c>
      <c r="AB89" s="3" t="s">
        <v>64</v>
      </c>
      <c r="AC89" s="4" t="s">
        <v>1261</v>
      </c>
      <c r="AD89" s="4" t="s">
        <v>1271</v>
      </c>
    </row>
    <row r="90" spans="1:30" ht="100" customHeight="1">
      <c r="A90" s="11" t="s">
        <v>1254</v>
      </c>
      <c r="B90" s="3" t="s">
        <v>1268</v>
      </c>
      <c r="C90" s="11" t="s">
        <v>24</v>
      </c>
      <c r="D90" s="3" t="s">
        <v>2659</v>
      </c>
      <c r="E90" s="4" t="s">
        <v>397</v>
      </c>
      <c r="F90" s="19" t="s">
        <v>28</v>
      </c>
      <c r="G90" s="11" t="s">
        <v>2276</v>
      </c>
      <c r="H90" s="3" t="s">
        <v>523</v>
      </c>
      <c r="I90" s="11"/>
      <c r="J90" s="21" t="s">
        <v>2276</v>
      </c>
      <c r="K90" s="21" t="s">
        <v>2276</v>
      </c>
      <c r="L90" s="21" t="s">
        <v>2276</v>
      </c>
      <c r="M90" s="21" t="s">
        <v>2276</v>
      </c>
      <c r="N90" s="21" t="s">
        <v>2276</v>
      </c>
      <c r="O90" s="21" t="s">
        <v>2276</v>
      </c>
      <c r="P90" s="21" t="s">
        <v>2276</v>
      </c>
      <c r="Q90" s="21" t="s">
        <v>2276</v>
      </c>
      <c r="R90" s="21" t="s">
        <v>2276</v>
      </c>
      <c r="S90" s="21" t="s">
        <v>2276</v>
      </c>
      <c r="T90" s="91" t="s">
        <v>2276</v>
      </c>
      <c r="U90" s="90" t="s">
        <v>2276</v>
      </c>
      <c r="V90" s="21" t="s">
        <v>2276</v>
      </c>
      <c r="W90" s="21" t="s">
        <v>2276</v>
      </c>
      <c r="X90" s="21" t="s">
        <v>2276</v>
      </c>
      <c r="Y90" s="90" t="s">
        <v>2276</v>
      </c>
      <c r="Z90" s="3" t="s">
        <v>38</v>
      </c>
      <c r="AA90" s="3" t="s">
        <v>86</v>
      </c>
      <c r="AB90" s="3" t="s">
        <v>64</v>
      </c>
      <c r="AC90" s="4" t="s">
        <v>1262</v>
      </c>
      <c r="AD90" s="4" t="s">
        <v>1270</v>
      </c>
    </row>
    <row r="91" spans="1:30" ht="100" customHeight="1">
      <c r="A91" s="11" t="s">
        <v>98</v>
      </c>
      <c r="B91" s="11" t="s">
        <v>100</v>
      </c>
      <c r="C91" s="11" t="s">
        <v>24</v>
      </c>
      <c r="D91" s="11" t="s">
        <v>2659</v>
      </c>
      <c r="E91" s="19" t="s">
        <v>396</v>
      </c>
      <c r="F91" s="19" t="s">
        <v>28</v>
      </c>
      <c r="G91" s="11" t="s">
        <v>2276</v>
      </c>
      <c r="H91" s="11" t="s">
        <v>523</v>
      </c>
      <c r="I91" s="11"/>
      <c r="J91" s="77" t="s">
        <v>2276</v>
      </c>
      <c r="K91" s="77" t="s">
        <v>2276</v>
      </c>
      <c r="L91" s="77" t="s">
        <v>2276</v>
      </c>
      <c r="M91" s="77" t="s">
        <v>2276</v>
      </c>
      <c r="N91" s="77" t="s">
        <v>2276</v>
      </c>
      <c r="O91" s="77" t="s">
        <v>2276</v>
      </c>
      <c r="P91" s="77" t="s">
        <v>2276</v>
      </c>
      <c r="Q91" s="77" t="s">
        <v>2276</v>
      </c>
      <c r="R91" s="77" t="s">
        <v>2276</v>
      </c>
      <c r="S91" s="77" t="s">
        <v>2276</v>
      </c>
      <c r="T91" s="77" t="s">
        <v>2276</v>
      </c>
      <c r="U91" s="77" t="s">
        <v>2276</v>
      </c>
      <c r="V91" s="77" t="s">
        <v>2276</v>
      </c>
      <c r="W91" s="77" t="s">
        <v>2276</v>
      </c>
      <c r="X91" s="77" t="s">
        <v>2276</v>
      </c>
      <c r="Y91" s="184" t="s">
        <v>2276</v>
      </c>
      <c r="Z91" s="11" t="s">
        <v>75</v>
      </c>
      <c r="AA91" s="11" t="s">
        <v>35</v>
      </c>
      <c r="AB91" s="11" t="s">
        <v>64</v>
      </c>
      <c r="AC91" s="19" t="s">
        <v>1315</v>
      </c>
      <c r="AD91" s="19" t="s">
        <v>5025</v>
      </c>
    </row>
    <row r="92" spans="1:30" ht="95.5" customHeight="1">
      <c r="A92" s="11" t="s">
        <v>98</v>
      </c>
      <c r="B92" s="11" t="s">
        <v>101</v>
      </c>
      <c r="C92" s="11" t="s">
        <v>24</v>
      </c>
      <c r="D92" s="11" t="s">
        <v>2659</v>
      </c>
      <c r="E92" s="19" t="s">
        <v>396</v>
      </c>
      <c r="F92" s="19" t="s">
        <v>28</v>
      </c>
      <c r="G92" s="11" t="s">
        <v>2276</v>
      </c>
      <c r="H92" s="11" t="s">
        <v>523</v>
      </c>
      <c r="I92" s="11"/>
      <c r="J92" s="77" t="s">
        <v>2276</v>
      </c>
      <c r="K92" s="77" t="s">
        <v>2276</v>
      </c>
      <c r="L92" s="77" t="s">
        <v>2276</v>
      </c>
      <c r="M92" s="77" t="s">
        <v>2276</v>
      </c>
      <c r="N92" s="77" t="s">
        <v>2276</v>
      </c>
      <c r="O92" s="77" t="s">
        <v>2276</v>
      </c>
      <c r="P92" s="77" t="s">
        <v>2276</v>
      </c>
      <c r="Q92" s="77" t="s">
        <v>2276</v>
      </c>
      <c r="R92" s="77" t="s">
        <v>2276</v>
      </c>
      <c r="S92" s="77" t="s">
        <v>2276</v>
      </c>
      <c r="T92" s="77" t="s">
        <v>2276</v>
      </c>
      <c r="U92" s="77" t="s">
        <v>2276</v>
      </c>
      <c r="V92" s="77" t="s">
        <v>2276</v>
      </c>
      <c r="W92" s="77" t="s">
        <v>2276</v>
      </c>
      <c r="X92" s="77" t="s">
        <v>2276</v>
      </c>
      <c r="Y92" s="184" t="s">
        <v>2276</v>
      </c>
      <c r="Z92" s="11" t="s">
        <v>38</v>
      </c>
      <c r="AA92" s="11" t="s">
        <v>86</v>
      </c>
      <c r="AB92" s="11" t="s">
        <v>64</v>
      </c>
      <c r="AC92" s="19" t="s">
        <v>1314</v>
      </c>
      <c r="AD92" s="19" t="s">
        <v>5026</v>
      </c>
    </row>
    <row r="93" spans="1:30" ht="109" customHeight="1">
      <c r="A93" s="11" t="s">
        <v>1272</v>
      </c>
      <c r="B93" s="11" t="s">
        <v>1294</v>
      </c>
      <c r="C93" s="11" t="s">
        <v>24</v>
      </c>
      <c r="D93" s="11" t="s">
        <v>2659</v>
      </c>
      <c r="E93" s="19" t="s">
        <v>396</v>
      </c>
      <c r="F93" s="19" t="s">
        <v>28</v>
      </c>
      <c r="G93" s="11" t="s">
        <v>2276</v>
      </c>
      <c r="H93" s="11" t="s">
        <v>523</v>
      </c>
      <c r="I93" s="11"/>
      <c r="J93" s="77" t="s">
        <v>2276</v>
      </c>
      <c r="K93" s="77" t="s">
        <v>2276</v>
      </c>
      <c r="L93" s="77" t="s">
        <v>2276</v>
      </c>
      <c r="M93" s="77" t="s">
        <v>2276</v>
      </c>
      <c r="N93" s="77" t="s">
        <v>2276</v>
      </c>
      <c r="O93" s="77" t="s">
        <v>2276</v>
      </c>
      <c r="P93" s="77" t="s">
        <v>2276</v>
      </c>
      <c r="Q93" s="77" t="s">
        <v>2276</v>
      </c>
      <c r="R93" s="77" t="s">
        <v>2276</v>
      </c>
      <c r="S93" s="77" t="s">
        <v>2276</v>
      </c>
      <c r="T93" s="77" t="s">
        <v>2276</v>
      </c>
      <c r="U93" s="77" t="s">
        <v>2276</v>
      </c>
      <c r="V93" s="77" t="s">
        <v>2276</v>
      </c>
      <c r="W93" s="77" t="s">
        <v>2276</v>
      </c>
      <c r="X93" s="77" t="s">
        <v>2276</v>
      </c>
      <c r="Y93" s="184" t="s">
        <v>2276</v>
      </c>
      <c r="Z93" s="11" t="s">
        <v>75</v>
      </c>
      <c r="AA93" s="11" t="s">
        <v>35</v>
      </c>
      <c r="AB93" s="11" t="s">
        <v>64</v>
      </c>
      <c r="AC93" s="19" t="s">
        <v>1315</v>
      </c>
      <c r="AD93" s="19" t="s">
        <v>5025</v>
      </c>
    </row>
    <row r="94" spans="1:30" ht="88" customHeight="1">
      <c r="A94" s="11" t="s">
        <v>1272</v>
      </c>
      <c r="B94" s="11" t="s">
        <v>1295</v>
      </c>
      <c r="C94" s="11" t="s">
        <v>24</v>
      </c>
      <c r="D94" s="11" t="s">
        <v>2659</v>
      </c>
      <c r="E94" s="19" t="s">
        <v>396</v>
      </c>
      <c r="F94" s="19" t="s">
        <v>28</v>
      </c>
      <c r="G94" s="11" t="s">
        <v>2276</v>
      </c>
      <c r="H94" s="11" t="s">
        <v>523</v>
      </c>
      <c r="I94" s="11"/>
      <c r="J94" s="77" t="s">
        <v>2276</v>
      </c>
      <c r="K94" s="77" t="s">
        <v>2276</v>
      </c>
      <c r="L94" s="77" t="s">
        <v>2276</v>
      </c>
      <c r="M94" s="77" t="s">
        <v>2276</v>
      </c>
      <c r="N94" s="77" t="s">
        <v>2276</v>
      </c>
      <c r="O94" s="77" t="s">
        <v>2276</v>
      </c>
      <c r="P94" s="77" t="s">
        <v>2276</v>
      </c>
      <c r="Q94" s="77" t="s">
        <v>2276</v>
      </c>
      <c r="R94" s="77" t="s">
        <v>2276</v>
      </c>
      <c r="S94" s="77" t="s">
        <v>2276</v>
      </c>
      <c r="T94" s="77" t="s">
        <v>2276</v>
      </c>
      <c r="U94" s="77" t="s">
        <v>2276</v>
      </c>
      <c r="V94" s="77" t="s">
        <v>2276</v>
      </c>
      <c r="W94" s="77" t="s">
        <v>2276</v>
      </c>
      <c r="X94" s="77" t="s">
        <v>2276</v>
      </c>
      <c r="Y94" s="184" t="s">
        <v>2276</v>
      </c>
      <c r="Z94" s="11" t="s">
        <v>38</v>
      </c>
      <c r="AA94" s="11" t="s">
        <v>86</v>
      </c>
      <c r="AB94" s="11" t="s">
        <v>64</v>
      </c>
      <c r="AC94" s="19" t="s">
        <v>1314</v>
      </c>
      <c r="AD94" s="19" t="s">
        <v>5026</v>
      </c>
    </row>
    <row r="95" spans="1:30" ht="88" customHeight="1">
      <c r="A95" s="11" t="s">
        <v>1273</v>
      </c>
      <c r="B95" s="11" t="s">
        <v>1296</v>
      </c>
      <c r="C95" s="11" t="s">
        <v>24</v>
      </c>
      <c r="D95" s="11" t="s">
        <v>2659</v>
      </c>
      <c r="E95" s="19" t="s">
        <v>396</v>
      </c>
      <c r="F95" s="19" t="s">
        <v>28</v>
      </c>
      <c r="G95" s="11" t="s">
        <v>2276</v>
      </c>
      <c r="H95" s="11" t="s">
        <v>523</v>
      </c>
      <c r="I95" s="11"/>
      <c r="J95" s="77" t="s">
        <v>2276</v>
      </c>
      <c r="K95" s="77" t="s">
        <v>2276</v>
      </c>
      <c r="L95" s="77" t="s">
        <v>2276</v>
      </c>
      <c r="M95" s="77" t="s">
        <v>2276</v>
      </c>
      <c r="N95" s="77" t="s">
        <v>2276</v>
      </c>
      <c r="O95" s="77" t="s">
        <v>2276</v>
      </c>
      <c r="P95" s="77" t="s">
        <v>2276</v>
      </c>
      <c r="Q95" s="77" t="s">
        <v>2276</v>
      </c>
      <c r="R95" s="77" t="s">
        <v>2276</v>
      </c>
      <c r="S95" s="77" t="s">
        <v>2276</v>
      </c>
      <c r="T95" s="77" t="s">
        <v>2276</v>
      </c>
      <c r="U95" s="77" t="s">
        <v>2276</v>
      </c>
      <c r="V95" s="77" t="s">
        <v>2276</v>
      </c>
      <c r="W95" s="77" t="s">
        <v>2276</v>
      </c>
      <c r="X95" s="77" t="s">
        <v>2276</v>
      </c>
      <c r="Y95" s="184" t="s">
        <v>2276</v>
      </c>
      <c r="Z95" s="11" t="s">
        <v>75</v>
      </c>
      <c r="AA95" s="11" t="s">
        <v>35</v>
      </c>
      <c r="AB95" s="11" t="s">
        <v>64</v>
      </c>
      <c r="AC95" s="19" t="s">
        <v>1315</v>
      </c>
      <c r="AD95" s="19" t="s">
        <v>5025</v>
      </c>
    </row>
    <row r="96" spans="1:30" ht="88" customHeight="1">
      <c r="A96" s="11" t="s">
        <v>1273</v>
      </c>
      <c r="B96" s="11" t="s">
        <v>1297</v>
      </c>
      <c r="C96" s="11" t="s">
        <v>24</v>
      </c>
      <c r="D96" s="11" t="s">
        <v>2659</v>
      </c>
      <c r="E96" s="19" t="s">
        <v>396</v>
      </c>
      <c r="F96" s="19" t="s">
        <v>28</v>
      </c>
      <c r="G96" s="11" t="s">
        <v>2276</v>
      </c>
      <c r="H96" s="11" t="s">
        <v>523</v>
      </c>
      <c r="I96" s="11"/>
      <c r="J96" s="77" t="s">
        <v>2276</v>
      </c>
      <c r="K96" s="77" t="s">
        <v>2276</v>
      </c>
      <c r="L96" s="77" t="s">
        <v>2276</v>
      </c>
      <c r="M96" s="77" t="s">
        <v>2276</v>
      </c>
      <c r="N96" s="77" t="s">
        <v>2276</v>
      </c>
      <c r="O96" s="77" t="s">
        <v>2276</v>
      </c>
      <c r="P96" s="77" t="s">
        <v>2276</v>
      </c>
      <c r="Q96" s="77" t="s">
        <v>2276</v>
      </c>
      <c r="R96" s="77" t="s">
        <v>2276</v>
      </c>
      <c r="S96" s="77" t="s">
        <v>2276</v>
      </c>
      <c r="T96" s="77" t="s">
        <v>2276</v>
      </c>
      <c r="U96" s="77" t="s">
        <v>2276</v>
      </c>
      <c r="V96" s="77" t="s">
        <v>2276</v>
      </c>
      <c r="W96" s="77" t="s">
        <v>2276</v>
      </c>
      <c r="X96" s="77" t="s">
        <v>2276</v>
      </c>
      <c r="Y96" s="184" t="s">
        <v>2276</v>
      </c>
      <c r="Z96" s="11" t="s">
        <v>38</v>
      </c>
      <c r="AA96" s="11" t="s">
        <v>86</v>
      </c>
      <c r="AB96" s="11" t="s">
        <v>64</v>
      </c>
      <c r="AC96" s="19" t="s">
        <v>1314</v>
      </c>
      <c r="AD96" s="19" t="s">
        <v>5026</v>
      </c>
    </row>
    <row r="97" spans="1:30" ht="88" customHeight="1">
      <c r="A97" s="11" t="s">
        <v>1274</v>
      </c>
      <c r="B97" s="11" t="s">
        <v>1298</v>
      </c>
      <c r="C97" s="11" t="s">
        <v>24</v>
      </c>
      <c r="D97" s="11" t="s">
        <v>2659</v>
      </c>
      <c r="E97" s="19" t="s">
        <v>396</v>
      </c>
      <c r="F97" s="19" t="s">
        <v>28</v>
      </c>
      <c r="G97" s="11" t="s">
        <v>2276</v>
      </c>
      <c r="H97" s="11" t="s">
        <v>523</v>
      </c>
      <c r="I97" s="11"/>
      <c r="J97" s="77" t="s">
        <v>2276</v>
      </c>
      <c r="K97" s="77" t="s">
        <v>2276</v>
      </c>
      <c r="L97" s="77" t="s">
        <v>2276</v>
      </c>
      <c r="M97" s="77" t="s">
        <v>2276</v>
      </c>
      <c r="N97" s="77" t="s">
        <v>2276</v>
      </c>
      <c r="O97" s="77" t="s">
        <v>2276</v>
      </c>
      <c r="P97" s="77" t="s">
        <v>2276</v>
      </c>
      <c r="Q97" s="77" t="s">
        <v>2276</v>
      </c>
      <c r="R97" s="77" t="s">
        <v>2276</v>
      </c>
      <c r="S97" s="77" t="s">
        <v>2276</v>
      </c>
      <c r="T97" s="77" t="s">
        <v>2276</v>
      </c>
      <c r="U97" s="77" t="s">
        <v>2276</v>
      </c>
      <c r="V97" s="77" t="s">
        <v>2276</v>
      </c>
      <c r="W97" s="77" t="s">
        <v>2276</v>
      </c>
      <c r="X97" s="77" t="s">
        <v>2276</v>
      </c>
      <c r="Y97" s="184" t="s">
        <v>2276</v>
      </c>
      <c r="Z97" s="11" t="s">
        <v>75</v>
      </c>
      <c r="AA97" s="11" t="s">
        <v>35</v>
      </c>
      <c r="AB97" s="11" t="s">
        <v>64</v>
      </c>
      <c r="AC97" s="19" t="s">
        <v>1315</v>
      </c>
      <c r="AD97" s="19" t="s">
        <v>5025</v>
      </c>
    </row>
    <row r="98" spans="1:30" ht="88" customHeight="1">
      <c r="A98" s="11" t="s">
        <v>1274</v>
      </c>
      <c r="B98" s="11" t="s">
        <v>1299</v>
      </c>
      <c r="C98" s="11" t="s">
        <v>24</v>
      </c>
      <c r="D98" s="11" t="s">
        <v>2659</v>
      </c>
      <c r="E98" s="19" t="s">
        <v>396</v>
      </c>
      <c r="F98" s="19" t="s">
        <v>28</v>
      </c>
      <c r="G98" s="11" t="s">
        <v>2276</v>
      </c>
      <c r="H98" s="11" t="s">
        <v>523</v>
      </c>
      <c r="I98" s="11"/>
      <c r="J98" s="77" t="s">
        <v>2276</v>
      </c>
      <c r="K98" s="77" t="s">
        <v>2276</v>
      </c>
      <c r="L98" s="77" t="s">
        <v>2276</v>
      </c>
      <c r="M98" s="77" t="s">
        <v>2276</v>
      </c>
      <c r="N98" s="77" t="s">
        <v>2276</v>
      </c>
      <c r="O98" s="77" t="s">
        <v>2276</v>
      </c>
      <c r="P98" s="77" t="s">
        <v>2276</v>
      </c>
      <c r="Q98" s="77" t="s">
        <v>2276</v>
      </c>
      <c r="R98" s="77" t="s">
        <v>2276</v>
      </c>
      <c r="S98" s="77" t="s">
        <v>2276</v>
      </c>
      <c r="T98" s="77" t="s">
        <v>2276</v>
      </c>
      <c r="U98" s="77" t="s">
        <v>2276</v>
      </c>
      <c r="V98" s="77" t="s">
        <v>2276</v>
      </c>
      <c r="W98" s="77" t="s">
        <v>2276</v>
      </c>
      <c r="X98" s="77" t="s">
        <v>2276</v>
      </c>
      <c r="Y98" s="184" t="s">
        <v>2276</v>
      </c>
      <c r="Z98" s="11" t="s">
        <v>38</v>
      </c>
      <c r="AA98" s="11" t="s">
        <v>86</v>
      </c>
      <c r="AB98" s="11" t="s">
        <v>64</v>
      </c>
      <c r="AC98" s="19" t="s">
        <v>1314</v>
      </c>
      <c r="AD98" s="19" t="s">
        <v>5026</v>
      </c>
    </row>
    <row r="99" spans="1:30" ht="88" customHeight="1">
      <c r="A99" s="11" t="s">
        <v>1275</v>
      </c>
      <c r="B99" s="11" t="s">
        <v>1300</v>
      </c>
      <c r="C99" s="11" t="s">
        <v>24</v>
      </c>
      <c r="D99" s="11" t="s">
        <v>2659</v>
      </c>
      <c r="E99" s="19" t="s">
        <v>396</v>
      </c>
      <c r="F99" s="19" t="s">
        <v>28</v>
      </c>
      <c r="G99" s="11" t="s">
        <v>2276</v>
      </c>
      <c r="H99" s="11" t="s">
        <v>523</v>
      </c>
      <c r="I99" s="11"/>
      <c r="J99" s="77" t="s">
        <v>2276</v>
      </c>
      <c r="K99" s="77" t="s">
        <v>2276</v>
      </c>
      <c r="L99" s="77" t="s">
        <v>2276</v>
      </c>
      <c r="M99" s="77" t="s">
        <v>2276</v>
      </c>
      <c r="N99" s="77" t="s">
        <v>2276</v>
      </c>
      <c r="O99" s="77" t="s">
        <v>2276</v>
      </c>
      <c r="P99" s="77" t="s">
        <v>2276</v>
      </c>
      <c r="Q99" s="77" t="s">
        <v>2276</v>
      </c>
      <c r="R99" s="77" t="s">
        <v>2276</v>
      </c>
      <c r="S99" s="77" t="s">
        <v>2276</v>
      </c>
      <c r="T99" s="77" t="s">
        <v>2276</v>
      </c>
      <c r="U99" s="77" t="s">
        <v>2276</v>
      </c>
      <c r="V99" s="77" t="s">
        <v>2276</v>
      </c>
      <c r="W99" s="77" t="s">
        <v>2276</v>
      </c>
      <c r="X99" s="77" t="s">
        <v>2276</v>
      </c>
      <c r="Y99" s="184" t="s">
        <v>2276</v>
      </c>
      <c r="Z99" s="11" t="s">
        <v>75</v>
      </c>
      <c r="AA99" s="11" t="s">
        <v>35</v>
      </c>
      <c r="AB99" s="11" t="s">
        <v>64</v>
      </c>
      <c r="AC99" s="19" t="s">
        <v>1315</v>
      </c>
      <c r="AD99" s="19" t="s">
        <v>5025</v>
      </c>
    </row>
    <row r="100" spans="1:30" ht="88" customHeight="1">
      <c r="A100" s="11" t="s">
        <v>1275</v>
      </c>
      <c r="B100" s="11" t="s">
        <v>1301</v>
      </c>
      <c r="C100" s="11" t="s">
        <v>24</v>
      </c>
      <c r="D100" s="11" t="s">
        <v>2659</v>
      </c>
      <c r="E100" s="19" t="s">
        <v>396</v>
      </c>
      <c r="F100" s="19" t="s">
        <v>28</v>
      </c>
      <c r="G100" s="11" t="s">
        <v>2276</v>
      </c>
      <c r="H100" s="11" t="s">
        <v>523</v>
      </c>
      <c r="I100" s="11"/>
      <c r="J100" s="77" t="s">
        <v>2276</v>
      </c>
      <c r="K100" s="77" t="s">
        <v>2276</v>
      </c>
      <c r="L100" s="77" t="s">
        <v>2276</v>
      </c>
      <c r="M100" s="77" t="s">
        <v>2276</v>
      </c>
      <c r="N100" s="77" t="s">
        <v>2276</v>
      </c>
      <c r="O100" s="77" t="s">
        <v>2276</v>
      </c>
      <c r="P100" s="77" t="s">
        <v>2276</v>
      </c>
      <c r="Q100" s="77" t="s">
        <v>2276</v>
      </c>
      <c r="R100" s="77" t="s">
        <v>2276</v>
      </c>
      <c r="S100" s="77" t="s">
        <v>2276</v>
      </c>
      <c r="T100" s="77" t="s">
        <v>2276</v>
      </c>
      <c r="U100" s="77" t="s">
        <v>2276</v>
      </c>
      <c r="V100" s="77" t="s">
        <v>2276</v>
      </c>
      <c r="W100" s="77" t="s">
        <v>2276</v>
      </c>
      <c r="X100" s="77" t="s">
        <v>2276</v>
      </c>
      <c r="Y100" s="184" t="s">
        <v>2276</v>
      </c>
      <c r="Z100" s="11" t="s">
        <v>38</v>
      </c>
      <c r="AA100" s="11" t="s">
        <v>86</v>
      </c>
      <c r="AB100" s="11" t="s">
        <v>64</v>
      </c>
      <c r="AC100" s="19" t="s">
        <v>1314</v>
      </c>
      <c r="AD100" s="19" t="s">
        <v>5026</v>
      </c>
    </row>
    <row r="101" spans="1:30" ht="88" customHeight="1">
      <c r="A101" s="11" t="s">
        <v>1276</v>
      </c>
      <c r="B101" s="11" t="s">
        <v>1302</v>
      </c>
      <c r="C101" s="11" t="s">
        <v>24</v>
      </c>
      <c r="D101" s="11" t="s">
        <v>2659</v>
      </c>
      <c r="E101" s="19" t="s">
        <v>396</v>
      </c>
      <c r="F101" s="19" t="s">
        <v>28</v>
      </c>
      <c r="G101" s="11" t="s">
        <v>2276</v>
      </c>
      <c r="H101" s="11" t="s">
        <v>523</v>
      </c>
      <c r="I101" s="11"/>
      <c r="J101" s="77" t="s">
        <v>2276</v>
      </c>
      <c r="K101" s="77" t="s">
        <v>2276</v>
      </c>
      <c r="L101" s="77" t="s">
        <v>2276</v>
      </c>
      <c r="M101" s="77" t="s">
        <v>2276</v>
      </c>
      <c r="N101" s="77" t="s">
        <v>2276</v>
      </c>
      <c r="O101" s="77" t="s">
        <v>2276</v>
      </c>
      <c r="P101" s="77" t="s">
        <v>2276</v>
      </c>
      <c r="Q101" s="77" t="s">
        <v>2276</v>
      </c>
      <c r="R101" s="77" t="s">
        <v>2276</v>
      </c>
      <c r="S101" s="77" t="s">
        <v>2276</v>
      </c>
      <c r="T101" s="77" t="s">
        <v>2276</v>
      </c>
      <c r="U101" s="77" t="s">
        <v>2276</v>
      </c>
      <c r="V101" s="77" t="s">
        <v>2276</v>
      </c>
      <c r="W101" s="77" t="s">
        <v>2276</v>
      </c>
      <c r="X101" s="77" t="s">
        <v>2276</v>
      </c>
      <c r="Y101" s="184" t="s">
        <v>2276</v>
      </c>
      <c r="Z101" s="11" t="s">
        <v>75</v>
      </c>
      <c r="AA101" s="11" t="s">
        <v>35</v>
      </c>
      <c r="AB101" s="11" t="s">
        <v>64</v>
      </c>
      <c r="AC101" s="19" t="s">
        <v>1315</v>
      </c>
      <c r="AD101" s="19" t="s">
        <v>5025</v>
      </c>
    </row>
    <row r="102" spans="1:30" ht="88" customHeight="1">
      <c r="A102" s="11" t="s">
        <v>1276</v>
      </c>
      <c r="B102" s="11" t="s">
        <v>1303</v>
      </c>
      <c r="C102" s="11" t="s">
        <v>24</v>
      </c>
      <c r="D102" s="11" t="s">
        <v>2659</v>
      </c>
      <c r="E102" s="19" t="s">
        <v>396</v>
      </c>
      <c r="F102" s="19" t="s">
        <v>28</v>
      </c>
      <c r="G102" s="11" t="s">
        <v>2276</v>
      </c>
      <c r="H102" s="11" t="s">
        <v>523</v>
      </c>
      <c r="I102" s="11"/>
      <c r="J102" s="77" t="s">
        <v>2276</v>
      </c>
      <c r="K102" s="77" t="s">
        <v>2276</v>
      </c>
      <c r="L102" s="77" t="s">
        <v>2276</v>
      </c>
      <c r="M102" s="77" t="s">
        <v>2276</v>
      </c>
      <c r="N102" s="77" t="s">
        <v>2276</v>
      </c>
      <c r="O102" s="77" t="s">
        <v>2276</v>
      </c>
      <c r="P102" s="77" t="s">
        <v>2276</v>
      </c>
      <c r="Q102" s="77" t="s">
        <v>2276</v>
      </c>
      <c r="R102" s="77" t="s">
        <v>2276</v>
      </c>
      <c r="S102" s="77" t="s">
        <v>2276</v>
      </c>
      <c r="T102" s="77" t="s">
        <v>2276</v>
      </c>
      <c r="U102" s="77" t="s">
        <v>2276</v>
      </c>
      <c r="V102" s="77" t="s">
        <v>2276</v>
      </c>
      <c r="W102" s="77" t="s">
        <v>2276</v>
      </c>
      <c r="X102" s="77" t="s">
        <v>2276</v>
      </c>
      <c r="Y102" s="184" t="s">
        <v>2276</v>
      </c>
      <c r="Z102" s="11" t="s">
        <v>38</v>
      </c>
      <c r="AA102" s="11" t="s">
        <v>86</v>
      </c>
      <c r="AB102" s="11" t="s">
        <v>64</v>
      </c>
      <c r="AC102" s="19" t="s">
        <v>1314</v>
      </c>
      <c r="AD102" s="19" t="s">
        <v>5026</v>
      </c>
    </row>
    <row r="103" spans="1:30" ht="88" customHeight="1">
      <c r="A103" s="11" t="s">
        <v>1277</v>
      </c>
      <c r="B103" s="11" t="s">
        <v>1304</v>
      </c>
      <c r="C103" s="11" t="s">
        <v>24</v>
      </c>
      <c r="D103" s="11" t="s">
        <v>2659</v>
      </c>
      <c r="E103" s="19" t="s">
        <v>396</v>
      </c>
      <c r="F103" s="19" t="s">
        <v>28</v>
      </c>
      <c r="G103" s="11" t="s">
        <v>2276</v>
      </c>
      <c r="H103" s="11" t="s">
        <v>523</v>
      </c>
      <c r="I103" s="11"/>
      <c r="J103" s="77" t="s">
        <v>2276</v>
      </c>
      <c r="K103" s="77" t="s">
        <v>2276</v>
      </c>
      <c r="L103" s="77" t="s">
        <v>2276</v>
      </c>
      <c r="M103" s="77" t="s">
        <v>2276</v>
      </c>
      <c r="N103" s="77" t="s">
        <v>2276</v>
      </c>
      <c r="O103" s="77" t="s">
        <v>2276</v>
      </c>
      <c r="P103" s="77" t="s">
        <v>2276</v>
      </c>
      <c r="Q103" s="77" t="s">
        <v>2276</v>
      </c>
      <c r="R103" s="77" t="s">
        <v>2276</v>
      </c>
      <c r="S103" s="77" t="s">
        <v>2276</v>
      </c>
      <c r="T103" s="77" t="s">
        <v>2276</v>
      </c>
      <c r="U103" s="77" t="s">
        <v>2276</v>
      </c>
      <c r="V103" s="77" t="s">
        <v>2276</v>
      </c>
      <c r="W103" s="77" t="s">
        <v>2276</v>
      </c>
      <c r="X103" s="77" t="s">
        <v>2276</v>
      </c>
      <c r="Y103" s="184" t="s">
        <v>2276</v>
      </c>
      <c r="Z103" s="11" t="s">
        <v>75</v>
      </c>
      <c r="AA103" s="11" t="s">
        <v>35</v>
      </c>
      <c r="AB103" s="11" t="s">
        <v>64</v>
      </c>
      <c r="AC103" s="19" t="s">
        <v>1315</v>
      </c>
      <c r="AD103" s="19" t="s">
        <v>5025</v>
      </c>
    </row>
    <row r="104" spans="1:30" ht="88" customHeight="1">
      <c r="A104" s="11" t="s">
        <v>1277</v>
      </c>
      <c r="B104" s="11" t="s">
        <v>1305</v>
      </c>
      <c r="C104" s="11" t="s">
        <v>24</v>
      </c>
      <c r="D104" s="11" t="s">
        <v>2659</v>
      </c>
      <c r="E104" s="19" t="s">
        <v>396</v>
      </c>
      <c r="F104" s="19" t="s">
        <v>28</v>
      </c>
      <c r="G104" s="11" t="s">
        <v>2276</v>
      </c>
      <c r="H104" s="11" t="s">
        <v>523</v>
      </c>
      <c r="I104" s="11"/>
      <c r="J104" s="77" t="s">
        <v>2276</v>
      </c>
      <c r="K104" s="77" t="s">
        <v>2276</v>
      </c>
      <c r="L104" s="77" t="s">
        <v>2276</v>
      </c>
      <c r="M104" s="77" t="s">
        <v>2276</v>
      </c>
      <c r="N104" s="77" t="s">
        <v>2276</v>
      </c>
      <c r="O104" s="77" t="s">
        <v>2276</v>
      </c>
      <c r="P104" s="77" t="s">
        <v>2276</v>
      </c>
      <c r="Q104" s="77" t="s">
        <v>2276</v>
      </c>
      <c r="R104" s="77" t="s">
        <v>2276</v>
      </c>
      <c r="S104" s="77" t="s">
        <v>2276</v>
      </c>
      <c r="T104" s="77" t="s">
        <v>2276</v>
      </c>
      <c r="U104" s="77" t="s">
        <v>2276</v>
      </c>
      <c r="V104" s="77" t="s">
        <v>2276</v>
      </c>
      <c r="W104" s="77" t="s">
        <v>2276</v>
      </c>
      <c r="X104" s="77" t="s">
        <v>2276</v>
      </c>
      <c r="Y104" s="184" t="s">
        <v>2276</v>
      </c>
      <c r="Z104" s="11" t="s">
        <v>38</v>
      </c>
      <c r="AA104" s="11" t="s">
        <v>86</v>
      </c>
      <c r="AB104" s="11" t="s">
        <v>64</v>
      </c>
      <c r="AC104" s="19" t="s">
        <v>1314</v>
      </c>
      <c r="AD104" s="19" t="s">
        <v>5026</v>
      </c>
    </row>
    <row r="105" spans="1:30" ht="88" customHeight="1">
      <c r="A105" s="11" t="s">
        <v>1278</v>
      </c>
      <c r="B105" s="11" t="s">
        <v>1306</v>
      </c>
      <c r="C105" s="11" t="s">
        <v>24</v>
      </c>
      <c r="D105" s="11" t="s">
        <v>2659</v>
      </c>
      <c r="E105" s="19" t="s">
        <v>396</v>
      </c>
      <c r="F105" s="19" t="s">
        <v>28</v>
      </c>
      <c r="G105" s="11" t="s">
        <v>2276</v>
      </c>
      <c r="H105" s="11" t="s">
        <v>523</v>
      </c>
      <c r="I105" s="11"/>
      <c r="J105" s="77" t="s">
        <v>2276</v>
      </c>
      <c r="K105" s="77" t="s">
        <v>2276</v>
      </c>
      <c r="L105" s="77" t="s">
        <v>2276</v>
      </c>
      <c r="M105" s="77" t="s">
        <v>2276</v>
      </c>
      <c r="N105" s="77" t="s">
        <v>2276</v>
      </c>
      <c r="O105" s="77" t="s">
        <v>2276</v>
      </c>
      <c r="P105" s="77" t="s">
        <v>2276</v>
      </c>
      <c r="Q105" s="77" t="s">
        <v>2276</v>
      </c>
      <c r="R105" s="77" t="s">
        <v>2276</v>
      </c>
      <c r="S105" s="77" t="s">
        <v>2276</v>
      </c>
      <c r="T105" s="77" t="s">
        <v>2276</v>
      </c>
      <c r="U105" s="77" t="s">
        <v>2276</v>
      </c>
      <c r="V105" s="77" t="s">
        <v>2276</v>
      </c>
      <c r="W105" s="77" t="s">
        <v>2276</v>
      </c>
      <c r="X105" s="77" t="s">
        <v>2276</v>
      </c>
      <c r="Y105" s="184" t="s">
        <v>2276</v>
      </c>
      <c r="Z105" s="11" t="s">
        <v>75</v>
      </c>
      <c r="AA105" s="11" t="s">
        <v>35</v>
      </c>
      <c r="AB105" s="11" t="s">
        <v>64</v>
      </c>
      <c r="AC105" s="19" t="s">
        <v>1315</v>
      </c>
      <c r="AD105" s="19" t="s">
        <v>5025</v>
      </c>
    </row>
    <row r="106" spans="1:30" ht="88" customHeight="1">
      <c r="A106" s="11" t="s">
        <v>1278</v>
      </c>
      <c r="B106" s="11" t="s">
        <v>1307</v>
      </c>
      <c r="C106" s="11" t="s">
        <v>24</v>
      </c>
      <c r="D106" s="11" t="s">
        <v>2659</v>
      </c>
      <c r="E106" s="19" t="s">
        <v>396</v>
      </c>
      <c r="F106" s="19" t="s">
        <v>28</v>
      </c>
      <c r="G106" s="11" t="s">
        <v>2276</v>
      </c>
      <c r="H106" s="11" t="s">
        <v>523</v>
      </c>
      <c r="I106" s="11"/>
      <c r="J106" s="77" t="s">
        <v>2276</v>
      </c>
      <c r="K106" s="77" t="s">
        <v>2276</v>
      </c>
      <c r="L106" s="77" t="s">
        <v>2276</v>
      </c>
      <c r="M106" s="77" t="s">
        <v>2276</v>
      </c>
      <c r="N106" s="77" t="s">
        <v>2276</v>
      </c>
      <c r="O106" s="77" t="s">
        <v>2276</v>
      </c>
      <c r="P106" s="77" t="s">
        <v>2276</v>
      </c>
      <c r="Q106" s="77" t="s">
        <v>2276</v>
      </c>
      <c r="R106" s="77" t="s">
        <v>2276</v>
      </c>
      <c r="S106" s="77" t="s">
        <v>2276</v>
      </c>
      <c r="T106" s="77" t="s">
        <v>2276</v>
      </c>
      <c r="U106" s="77" t="s">
        <v>2276</v>
      </c>
      <c r="V106" s="77" t="s">
        <v>2276</v>
      </c>
      <c r="W106" s="77" t="s">
        <v>2276</v>
      </c>
      <c r="X106" s="77" t="s">
        <v>2276</v>
      </c>
      <c r="Y106" s="184" t="s">
        <v>2276</v>
      </c>
      <c r="Z106" s="11" t="s">
        <v>38</v>
      </c>
      <c r="AA106" s="11" t="s">
        <v>86</v>
      </c>
      <c r="AB106" s="11" t="s">
        <v>64</v>
      </c>
      <c r="AC106" s="19" t="s">
        <v>1314</v>
      </c>
      <c r="AD106" s="19" t="s">
        <v>5026</v>
      </c>
    </row>
    <row r="107" spans="1:30" ht="88" customHeight="1">
      <c r="A107" s="11" t="s">
        <v>1279</v>
      </c>
      <c r="B107" s="11" t="s">
        <v>1308</v>
      </c>
      <c r="C107" s="11" t="s">
        <v>24</v>
      </c>
      <c r="D107" s="11" t="s">
        <v>2659</v>
      </c>
      <c r="E107" s="19" t="s">
        <v>396</v>
      </c>
      <c r="F107" s="19" t="s">
        <v>28</v>
      </c>
      <c r="G107" s="11" t="s">
        <v>2276</v>
      </c>
      <c r="H107" s="11" t="s">
        <v>523</v>
      </c>
      <c r="I107" s="11"/>
      <c r="J107" s="77" t="s">
        <v>2276</v>
      </c>
      <c r="K107" s="77" t="s">
        <v>2276</v>
      </c>
      <c r="L107" s="77" t="s">
        <v>2276</v>
      </c>
      <c r="M107" s="77" t="s">
        <v>2276</v>
      </c>
      <c r="N107" s="77" t="s">
        <v>2276</v>
      </c>
      <c r="O107" s="77" t="s">
        <v>2276</v>
      </c>
      <c r="P107" s="77" t="s">
        <v>2276</v>
      </c>
      <c r="Q107" s="77" t="s">
        <v>2276</v>
      </c>
      <c r="R107" s="77" t="s">
        <v>2276</v>
      </c>
      <c r="S107" s="77" t="s">
        <v>2276</v>
      </c>
      <c r="T107" s="77" t="s">
        <v>2276</v>
      </c>
      <c r="U107" s="77" t="s">
        <v>2276</v>
      </c>
      <c r="V107" s="77" t="s">
        <v>2276</v>
      </c>
      <c r="W107" s="77" t="s">
        <v>2276</v>
      </c>
      <c r="X107" s="77" t="s">
        <v>2276</v>
      </c>
      <c r="Y107" s="184" t="s">
        <v>2276</v>
      </c>
      <c r="Z107" s="11" t="s">
        <v>75</v>
      </c>
      <c r="AA107" s="11" t="s">
        <v>35</v>
      </c>
      <c r="AB107" s="11" t="s">
        <v>64</v>
      </c>
      <c r="AC107" s="19" t="s">
        <v>1315</v>
      </c>
      <c r="AD107" s="19" t="s">
        <v>5025</v>
      </c>
    </row>
    <row r="108" spans="1:30" ht="88" customHeight="1">
      <c r="A108" s="11" t="s">
        <v>1279</v>
      </c>
      <c r="B108" s="11" t="s">
        <v>1309</v>
      </c>
      <c r="C108" s="11" t="s">
        <v>24</v>
      </c>
      <c r="D108" s="11" t="s">
        <v>2659</v>
      </c>
      <c r="E108" s="19" t="s">
        <v>396</v>
      </c>
      <c r="F108" s="19" t="s">
        <v>28</v>
      </c>
      <c r="G108" s="11" t="s">
        <v>2276</v>
      </c>
      <c r="H108" s="11" t="s">
        <v>523</v>
      </c>
      <c r="I108" s="11"/>
      <c r="J108" s="77" t="s">
        <v>2276</v>
      </c>
      <c r="K108" s="77" t="s">
        <v>2276</v>
      </c>
      <c r="L108" s="77" t="s">
        <v>2276</v>
      </c>
      <c r="M108" s="77" t="s">
        <v>2276</v>
      </c>
      <c r="N108" s="77" t="s">
        <v>2276</v>
      </c>
      <c r="O108" s="77" t="s">
        <v>2276</v>
      </c>
      <c r="P108" s="77" t="s">
        <v>2276</v>
      </c>
      <c r="Q108" s="77" t="s">
        <v>2276</v>
      </c>
      <c r="R108" s="77" t="s">
        <v>2276</v>
      </c>
      <c r="S108" s="77" t="s">
        <v>2276</v>
      </c>
      <c r="T108" s="77" t="s">
        <v>2276</v>
      </c>
      <c r="U108" s="77" t="s">
        <v>2276</v>
      </c>
      <c r="V108" s="77" t="s">
        <v>2276</v>
      </c>
      <c r="W108" s="77" t="s">
        <v>2276</v>
      </c>
      <c r="X108" s="77" t="s">
        <v>2276</v>
      </c>
      <c r="Y108" s="184" t="s">
        <v>2276</v>
      </c>
      <c r="Z108" s="11" t="s">
        <v>38</v>
      </c>
      <c r="AA108" s="11" t="s">
        <v>86</v>
      </c>
      <c r="AB108" s="11" t="s">
        <v>64</v>
      </c>
      <c r="AC108" s="19" t="s">
        <v>1314</v>
      </c>
      <c r="AD108" s="19" t="s">
        <v>5026</v>
      </c>
    </row>
    <row r="109" spans="1:30" ht="88" customHeight="1">
      <c r="A109" s="11" t="s">
        <v>1280</v>
      </c>
      <c r="B109" s="11" t="s">
        <v>1310</v>
      </c>
      <c r="C109" s="11" t="s">
        <v>24</v>
      </c>
      <c r="D109" s="11" t="s">
        <v>2659</v>
      </c>
      <c r="E109" s="19" t="s">
        <v>396</v>
      </c>
      <c r="F109" s="19" t="s">
        <v>28</v>
      </c>
      <c r="G109" s="11" t="s">
        <v>2276</v>
      </c>
      <c r="H109" s="11" t="s">
        <v>523</v>
      </c>
      <c r="I109" s="11"/>
      <c r="J109" s="77" t="s">
        <v>2276</v>
      </c>
      <c r="K109" s="77" t="s">
        <v>2276</v>
      </c>
      <c r="L109" s="77" t="s">
        <v>2276</v>
      </c>
      <c r="M109" s="77" t="s">
        <v>2276</v>
      </c>
      <c r="N109" s="77" t="s">
        <v>2276</v>
      </c>
      <c r="O109" s="77" t="s">
        <v>2276</v>
      </c>
      <c r="P109" s="77" t="s">
        <v>2276</v>
      </c>
      <c r="Q109" s="77" t="s">
        <v>2276</v>
      </c>
      <c r="R109" s="77" t="s">
        <v>2276</v>
      </c>
      <c r="S109" s="77" t="s">
        <v>2276</v>
      </c>
      <c r="T109" s="77" t="s">
        <v>2276</v>
      </c>
      <c r="U109" s="77" t="s">
        <v>2276</v>
      </c>
      <c r="V109" s="77" t="s">
        <v>2276</v>
      </c>
      <c r="W109" s="77" t="s">
        <v>2276</v>
      </c>
      <c r="X109" s="77" t="s">
        <v>2276</v>
      </c>
      <c r="Y109" s="184" t="s">
        <v>2276</v>
      </c>
      <c r="Z109" s="11" t="s">
        <v>75</v>
      </c>
      <c r="AA109" s="11" t="s">
        <v>35</v>
      </c>
      <c r="AB109" s="11" t="s">
        <v>64</v>
      </c>
      <c r="AC109" s="19" t="s">
        <v>1315</v>
      </c>
      <c r="AD109" s="19" t="s">
        <v>5025</v>
      </c>
    </row>
    <row r="110" spans="1:30" ht="88" customHeight="1">
      <c r="A110" s="11" t="s">
        <v>1280</v>
      </c>
      <c r="B110" s="11" t="s">
        <v>1311</v>
      </c>
      <c r="C110" s="11" t="s">
        <v>24</v>
      </c>
      <c r="D110" s="11" t="s">
        <v>2659</v>
      </c>
      <c r="E110" s="19" t="s">
        <v>396</v>
      </c>
      <c r="F110" s="19" t="s">
        <v>28</v>
      </c>
      <c r="G110" s="11" t="s">
        <v>2276</v>
      </c>
      <c r="H110" s="11" t="s">
        <v>523</v>
      </c>
      <c r="I110" s="11"/>
      <c r="J110" s="77" t="s">
        <v>2276</v>
      </c>
      <c r="K110" s="77" t="s">
        <v>2276</v>
      </c>
      <c r="L110" s="77" t="s">
        <v>2276</v>
      </c>
      <c r="M110" s="77" t="s">
        <v>2276</v>
      </c>
      <c r="N110" s="77" t="s">
        <v>2276</v>
      </c>
      <c r="O110" s="77" t="s">
        <v>2276</v>
      </c>
      <c r="P110" s="77" t="s">
        <v>2276</v>
      </c>
      <c r="Q110" s="77" t="s">
        <v>2276</v>
      </c>
      <c r="R110" s="77" t="s">
        <v>2276</v>
      </c>
      <c r="S110" s="77" t="s">
        <v>2276</v>
      </c>
      <c r="T110" s="77" t="s">
        <v>2276</v>
      </c>
      <c r="U110" s="77" t="s">
        <v>2276</v>
      </c>
      <c r="V110" s="77" t="s">
        <v>2276</v>
      </c>
      <c r="W110" s="77" t="s">
        <v>2276</v>
      </c>
      <c r="X110" s="77" t="s">
        <v>2276</v>
      </c>
      <c r="Y110" s="184" t="s">
        <v>2276</v>
      </c>
      <c r="Z110" s="11" t="s">
        <v>38</v>
      </c>
      <c r="AA110" s="11" t="s">
        <v>86</v>
      </c>
      <c r="AB110" s="11" t="s">
        <v>64</v>
      </c>
      <c r="AC110" s="19" t="s">
        <v>1314</v>
      </c>
      <c r="AD110" s="19" t="s">
        <v>5026</v>
      </c>
    </row>
    <row r="111" spans="1:30" ht="88" customHeight="1">
      <c r="A111" s="11" t="s">
        <v>1281</v>
      </c>
      <c r="B111" s="11" t="s">
        <v>1312</v>
      </c>
      <c r="C111" s="11" t="s">
        <v>24</v>
      </c>
      <c r="D111" s="11" t="s">
        <v>2659</v>
      </c>
      <c r="E111" s="19" t="s">
        <v>396</v>
      </c>
      <c r="F111" s="19" t="s">
        <v>28</v>
      </c>
      <c r="G111" s="11" t="s">
        <v>2276</v>
      </c>
      <c r="H111" s="11" t="s">
        <v>523</v>
      </c>
      <c r="I111" s="11"/>
      <c r="J111" s="77" t="s">
        <v>2276</v>
      </c>
      <c r="K111" s="77" t="s">
        <v>2276</v>
      </c>
      <c r="L111" s="77" t="s">
        <v>2276</v>
      </c>
      <c r="M111" s="77" t="s">
        <v>2276</v>
      </c>
      <c r="N111" s="77" t="s">
        <v>2276</v>
      </c>
      <c r="O111" s="77" t="s">
        <v>2276</v>
      </c>
      <c r="P111" s="77" t="s">
        <v>2276</v>
      </c>
      <c r="Q111" s="77" t="s">
        <v>2276</v>
      </c>
      <c r="R111" s="77" t="s">
        <v>2276</v>
      </c>
      <c r="S111" s="77" t="s">
        <v>2276</v>
      </c>
      <c r="T111" s="77" t="s">
        <v>2276</v>
      </c>
      <c r="U111" s="77" t="s">
        <v>2276</v>
      </c>
      <c r="V111" s="77" t="s">
        <v>2276</v>
      </c>
      <c r="W111" s="77" t="s">
        <v>2276</v>
      </c>
      <c r="X111" s="77" t="s">
        <v>2276</v>
      </c>
      <c r="Y111" s="184" t="s">
        <v>2276</v>
      </c>
      <c r="Z111" s="11" t="s">
        <v>75</v>
      </c>
      <c r="AA111" s="11" t="s">
        <v>35</v>
      </c>
      <c r="AB111" s="11" t="s">
        <v>64</v>
      </c>
      <c r="AC111" s="19" t="s">
        <v>1315</v>
      </c>
      <c r="AD111" s="19" t="s">
        <v>5025</v>
      </c>
    </row>
    <row r="112" spans="1:30" ht="88" customHeight="1">
      <c r="A112" s="11" t="s">
        <v>1281</v>
      </c>
      <c r="B112" s="11" t="s">
        <v>1313</v>
      </c>
      <c r="C112" s="11" t="s">
        <v>24</v>
      </c>
      <c r="D112" s="11" t="s">
        <v>2659</v>
      </c>
      <c r="E112" s="19" t="s">
        <v>396</v>
      </c>
      <c r="F112" s="19" t="s">
        <v>28</v>
      </c>
      <c r="G112" s="11" t="s">
        <v>2276</v>
      </c>
      <c r="H112" s="11" t="s">
        <v>523</v>
      </c>
      <c r="I112" s="11"/>
      <c r="J112" s="77" t="s">
        <v>2276</v>
      </c>
      <c r="K112" s="77" t="s">
        <v>2276</v>
      </c>
      <c r="L112" s="77" t="s">
        <v>2276</v>
      </c>
      <c r="M112" s="77" t="s">
        <v>2276</v>
      </c>
      <c r="N112" s="77" t="s">
        <v>2276</v>
      </c>
      <c r="O112" s="77" t="s">
        <v>2276</v>
      </c>
      <c r="P112" s="77" t="s">
        <v>2276</v>
      </c>
      <c r="Q112" s="77" t="s">
        <v>2276</v>
      </c>
      <c r="R112" s="77" t="s">
        <v>2276</v>
      </c>
      <c r="S112" s="77" t="s">
        <v>2276</v>
      </c>
      <c r="T112" s="77" t="s">
        <v>2276</v>
      </c>
      <c r="U112" s="77" t="s">
        <v>2276</v>
      </c>
      <c r="V112" s="77" t="s">
        <v>2276</v>
      </c>
      <c r="W112" s="77" t="s">
        <v>2276</v>
      </c>
      <c r="X112" s="77" t="s">
        <v>2276</v>
      </c>
      <c r="Y112" s="184" t="s">
        <v>2276</v>
      </c>
      <c r="Z112" s="11" t="s">
        <v>38</v>
      </c>
      <c r="AA112" s="11" t="s">
        <v>86</v>
      </c>
      <c r="AB112" s="11" t="s">
        <v>64</v>
      </c>
      <c r="AC112" s="19" t="s">
        <v>1314</v>
      </c>
      <c r="AD112" s="19" t="s">
        <v>5026</v>
      </c>
    </row>
    <row r="113" spans="1:30" ht="50" customHeight="1">
      <c r="A113" s="11" t="s">
        <v>103</v>
      </c>
      <c r="B113" s="3" t="s">
        <v>104</v>
      </c>
      <c r="C113" s="11" t="s">
        <v>24</v>
      </c>
      <c r="D113" s="3" t="s">
        <v>2659</v>
      </c>
      <c r="E113" s="4" t="s">
        <v>396</v>
      </c>
      <c r="F113" s="19" t="s">
        <v>28</v>
      </c>
      <c r="G113" s="11" t="s">
        <v>2276</v>
      </c>
      <c r="H113" s="3" t="s">
        <v>523</v>
      </c>
      <c r="I113" s="11"/>
      <c r="J113" s="21" t="s">
        <v>2276</v>
      </c>
      <c r="K113" s="21" t="s">
        <v>2276</v>
      </c>
      <c r="L113" s="21" t="s">
        <v>2276</v>
      </c>
      <c r="M113" s="21" t="s">
        <v>2276</v>
      </c>
      <c r="N113" s="21" t="s">
        <v>2276</v>
      </c>
      <c r="O113" s="21" t="s">
        <v>2276</v>
      </c>
      <c r="P113" s="21" t="s">
        <v>2276</v>
      </c>
      <c r="Q113" s="21" t="s">
        <v>2276</v>
      </c>
      <c r="R113" s="21" t="s">
        <v>2276</v>
      </c>
      <c r="S113" s="21" t="s">
        <v>2276</v>
      </c>
      <c r="T113" s="21" t="s">
        <v>2276</v>
      </c>
      <c r="U113" s="21" t="s">
        <v>2276</v>
      </c>
      <c r="V113" s="79" t="s">
        <v>2276</v>
      </c>
      <c r="W113" s="79" t="s">
        <v>2276</v>
      </c>
      <c r="X113" s="79" t="s">
        <v>2276</v>
      </c>
      <c r="Y113" s="21" t="s">
        <v>2276</v>
      </c>
      <c r="Z113" s="3" t="s">
        <v>75</v>
      </c>
      <c r="AA113" s="3" t="s">
        <v>35</v>
      </c>
      <c r="AB113" s="3" t="s">
        <v>64</v>
      </c>
      <c r="AC113" s="4" t="s">
        <v>105</v>
      </c>
      <c r="AD113" s="3" t="s">
        <v>5027</v>
      </c>
    </row>
    <row r="114" spans="1:30" ht="140" customHeight="1">
      <c r="A114" s="11" t="s">
        <v>107</v>
      </c>
      <c r="B114" s="3" t="s">
        <v>110</v>
      </c>
      <c r="C114" s="11" t="s">
        <v>24</v>
      </c>
      <c r="D114" s="3" t="s">
        <v>2659</v>
      </c>
      <c r="E114" s="4" t="s">
        <v>396</v>
      </c>
      <c r="F114" s="19" t="s">
        <v>28</v>
      </c>
      <c r="G114" s="11" t="s">
        <v>2276</v>
      </c>
      <c r="H114" s="3" t="s">
        <v>523</v>
      </c>
      <c r="I114" s="11"/>
      <c r="J114" s="21" t="s">
        <v>2276</v>
      </c>
      <c r="K114" s="21" t="s">
        <v>2276</v>
      </c>
      <c r="L114" s="21" t="s">
        <v>2276</v>
      </c>
      <c r="M114" s="21" t="s">
        <v>2276</v>
      </c>
      <c r="N114" s="21" t="s">
        <v>2276</v>
      </c>
      <c r="O114" s="21" t="s">
        <v>2276</v>
      </c>
      <c r="P114" s="21" t="s">
        <v>2276</v>
      </c>
      <c r="Q114" s="21" t="s">
        <v>2276</v>
      </c>
      <c r="R114" s="21" t="s">
        <v>2276</v>
      </c>
      <c r="S114" s="21" t="s">
        <v>2276</v>
      </c>
      <c r="T114" s="21" t="s">
        <v>2276</v>
      </c>
      <c r="U114" s="21" t="s">
        <v>2276</v>
      </c>
      <c r="V114" s="21" t="s">
        <v>2276</v>
      </c>
      <c r="W114" s="21" t="s">
        <v>2276</v>
      </c>
      <c r="X114" s="21" t="s">
        <v>2276</v>
      </c>
      <c r="Y114" s="21">
        <f>5/2.95</f>
        <v>1.6949152542372881</v>
      </c>
      <c r="Z114" s="3" t="s">
        <v>75</v>
      </c>
      <c r="AA114" s="3" t="s">
        <v>35</v>
      </c>
      <c r="AB114" s="3" t="s">
        <v>64</v>
      </c>
      <c r="AC114" s="4" t="s">
        <v>5030</v>
      </c>
      <c r="AD114" s="4" t="s">
        <v>1359</v>
      </c>
    </row>
    <row r="115" spans="1:30" ht="100.5" customHeight="1">
      <c r="A115" s="11" t="s">
        <v>107</v>
      </c>
      <c r="B115" s="3" t="s">
        <v>111</v>
      </c>
      <c r="C115" s="11" t="s">
        <v>24</v>
      </c>
      <c r="D115" s="3" t="s">
        <v>2659</v>
      </c>
      <c r="E115" s="4" t="s">
        <v>397</v>
      </c>
      <c r="F115" s="19" t="s">
        <v>28</v>
      </c>
      <c r="G115" s="11" t="s">
        <v>2276</v>
      </c>
      <c r="H115" s="3" t="s">
        <v>523</v>
      </c>
      <c r="I115" s="11"/>
      <c r="J115" s="21" t="s">
        <v>2276</v>
      </c>
      <c r="K115" s="21" t="s">
        <v>2276</v>
      </c>
      <c r="L115" s="21" t="s">
        <v>2276</v>
      </c>
      <c r="M115" s="21" t="s">
        <v>2276</v>
      </c>
      <c r="N115" s="21" t="s">
        <v>2276</v>
      </c>
      <c r="O115" s="21" t="s">
        <v>2276</v>
      </c>
      <c r="P115" s="21" t="s">
        <v>2276</v>
      </c>
      <c r="Q115" s="21" t="s">
        <v>2276</v>
      </c>
      <c r="R115" s="21" t="s">
        <v>2276</v>
      </c>
      <c r="S115" s="21" t="s">
        <v>2276</v>
      </c>
      <c r="T115" s="21" t="s">
        <v>2276</v>
      </c>
      <c r="U115" s="21" t="s">
        <v>2276</v>
      </c>
      <c r="V115" s="21" t="s">
        <v>2276</v>
      </c>
      <c r="W115" s="21" t="s">
        <v>2276</v>
      </c>
      <c r="X115" s="21" t="s">
        <v>2276</v>
      </c>
      <c r="Y115" s="21">
        <f>5/2.95</f>
        <v>1.6949152542372881</v>
      </c>
      <c r="Z115" s="3" t="s">
        <v>75</v>
      </c>
      <c r="AA115" s="3" t="s">
        <v>35</v>
      </c>
      <c r="AB115" s="3" t="s">
        <v>64</v>
      </c>
      <c r="AC115" s="4" t="s">
        <v>5030</v>
      </c>
      <c r="AD115" s="4" t="s">
        <v>1358</v>
      </c>
    </row>
    <row r="116" spans="1:30" ht="150.5" customHeight="1">
      <c r="A116" s="11" t="s">
        <v>1317</v>
      </c>
      <c r="B116" s="3" t="s">
        <v>1327</v>
      </c>
      <c r="C116" s="11" t="s">
        <v>24</v>
      </c>
      <c r="D116" s="3" t="s">
        <v>2659</v>
      </c>
      <c r="E116" s="4" t="s">
        <v>396</v>
      </c>
      <c r="F116" s="19" t="s">
        <v>28</v>
      </c>
      <c r="G116" s="11" t="s">
        <v>2276</v>
      </c>
      <c r="H116" s="3" t="s">
        <v>523</v>
      </c>
      <c r="I116" s="11"/>
      <c r="J116" s="21" t="s">
        <v>2276</v>
      </c>
      <c r="K116" s="21" t="s">
        <v>2276</v>
      </c>
      <c r="L116" s="21" t="s">
        <v>2276</v>
      </c>
      <c r="M116" s="21" t="s">
        <v>2276</v>
      </c>
      <c r="N116" s="21" t="s">
        <v>2276</v>
      </c>
      <c r="O116" s="21" t="s">
        <v>2276</v>
      </c>
      <c r="P116" s="21" t="s">
        <v>2276</v>
      </c>
      <c r="Q116" s="21" t="s">
        <v>2276</v>
      </c>
      <c r="R116" s="21" t="s">
        <v>2276</v>
      </c>
      <c r="S116" s="21" t="s">
        <v>2276</v>
      </c>
      <c r="T116" s="21" t="s">
        <v>2276</v>
      </c>
      <c r="U116" s="21" t="s">
        <v>2276</v>
      </c>
      <c r="V116" s="21" t="s">
        <v>2276</v>
      </c>
      <c r="W116" s="21" t="s">
        <v>2276</v>
      </c>
      <c r="X116" s="21" t="s">
        <v>2276</v>
      </c>
      <c r="Y116" s="21">
        <f>5/3.29</f>
        <v>1.519756838905775</v>
      </c>
      <c r="Z116" s="3" t="s">
        <v>75</v>
      </c>
      <c r="AA116" s="3" t="s">
        <v>35</v>
      </c>
      <c r="AB116" s="3" t="s">
        <v>64</v>
      </c>
      <c r="AC116" s="4" t="s">
        <v>5030</v>
      </c>
      <c r="AD116" s="4" t="s">
        <v>1359</v>
      </c>
    </row>
    <row r="117" spans="1:30" ht="109.5" customHeight="1">
      <c r="A117" s="11" t="s">
        <v>1317</v>
      </c>
      <c r="B117" s="3" t="s">
        <v>1328</v>
      </c>
      <c r="C117" s="11" t="s">
        <v>24</v>
      </c>
      <c r="D117" s="3" t="s">
        <v>2659</v>
      </c>
      <c r="E117" s="4" t="s">
        <v>397</v>
      </c>
      <c r="F117" s="19" t="s">
        <v>28</v>
      </c>
      <c r="G117" s="11" t="s">
        <v>2276</v>
      </c>
      <c r="H117" s="11" t="s">
        <v>523</v>
      </c>
      <c r="I117" s="11"/>
      <c r="J117" s="21" t="s">
        <v>2276</v>
      </c>
      <c r="K117" s="21" t="s">
        <v>2276</v>
      </c>
      <c r="L117" s="21" t="s">
        <v>2276</v>
      </c>
      <c r="M117" s="21" t="s">
        <v>2276</v>
      </c>
      <c r="N117" s="21" t="s">
        <v>2276</v>
      </c>
      <c r="O117" s="21" t="s">
        <v>2276</v>
      </c>
      <c r="P117" s="21" t="s">
        <v>2276</v>
      </c>
      <c r="Q117" s="21" t="s">
        <v>2276</v>
      </c>
      <c r="R117" s="21" t="s">
        <v>2276</v>
      </c>
      <c r="S117" s="21" t="s">
        <v>2276</v>
      </c>
      <c r="T117" s="21" t="s">
        <v>2276</v>
      </c>
      <c r="U117" s="21" t="s">
        <v>2276</v>
      </c>
      <c r="V117" s="21" t="s">
        <v>2276</v>
      </c>
      <c r="W117" s="21" t="s">
        <v>2276</v>
      </c>
      <c r="X117" s="21" t="s">
        <v>2276</v>
      </c>
      <c r="Y117" s="21">
        <f>5/3.29</f>
        <v>1.519756838905775</v>
      </c>
      <c r="Z117" s="3" t="s">
        <v>75</v>
      </c>
      <c r="AA117" s="3" t="s">
        <v>35</v>
      </c>
      <c r="AB117" s="3" t="s">
        <v>64</v>
      </c>
      <c r="AC117" s="4" t="s">
        <v>5030</v>
      </c>
      <c r="AD117" s="4" t="s">
        <v>1358</v>
      </c>
    </row>
    <row r="118" spans="1:30" ht="146.5" customHeight="1">
      <c r="A118" s="11" t="s">
        <v>1318</v>
      </c>
      <c r="B118" s="3" t="s">
        <v>1340</v>
      </c>
      <c r="C118" s="11" t="s">
        <v>24</v>
      </c>
      <c r="D118" s="3" t="s">
        <v>2659</v>
      </c>
      <c r="E118" s="4" t="s">
        <v>396</v>
      </c>
      <c r="F118" s="19" t="s">
        <v>28</v>
      </c>
      <c r="G118" s="11" t="s">
        <v>2276</v>
      </c>
      <c r="H118" s="3" t="s">
        <v>523</v>
      </c>
      <c r="I118" s="11"/>
      <c r="J118" s="21" t="s">
        <v>2276</v>
      </c>
      <c r="K118" s="21" t="s">
        <v>2276</v>
      </c>
      <c r="L118" s="21" t="s">
        <v>2276</v>
      </c>
      <c r="M118" s="21" t="s">
        <v>2276</v>
      </c>
      <c r="N118" s="21" t="s">
        <v>2276</v>
      </c>
      <c r="O118" s="21" t="s">
        <v>2276</v>
      </c>
      <c r="P118" s="21" t="s">
        <v>2276</v>
      </c>
      <c r="Q118" s="21" t="s">
        <v>2276</v>
      </c>
      <c r="R118" s="21" t="s">
        <v>2276</v>
      </c>
      <c r="S118" s="21" t="s">
        <v>2276</v>
      </c>
      <c r="T118" s="21" t="s">
        <v>2276</v>
      </c>
      <c r="U118" s="21" t="s">
        <v>2276</v>
      </c>
      <c r="V118" s="21" t="s">
        <v>2276</v>
      </c>
      <c r="W118" s="21" t="s">
        <v>2276</v>
      </c>
      <c r="X118" s="21" t="s">
        <v>2276</v>
      </c>
      <c r="Y118" s="21">
        <f>5/3.67</f>
        <v>1.3623978201634879</v>
      </c>
      <c r="Z118" s="3" t="s">
        <v>75</v>
      </c>
      <c r="AA118" s="3" t="s">
        <v>35</v>
      </c>
      <c r="AB118" s="3" t="s">
        <v>64</v>
      </c>
      <c r="AC118" s="4" t="s">
        <v>5030</v>
      </c>
      <c r="AD118" s="4" t="s">
        <v>1359</v>
      </c>
    </row>
    <row r="119" spans="1:30" ht="110.5" customHeight="1">
      <c r="A119" s="11" t="s">
        <v>1318</v>
      </c>
      <c r="B119" s="3" t="s">
        <v>1341</v>
      </c>
      <c r="C119" s="11" t="s">
        <v>24</v>
      </c>
      <c r="D119" s="3" t="s">
        <v>2659</v>
      </c>
      <c r="E119" s="4" t="s">
        <v>397</v>
      </c>
      <c r="F119" s="19" t="s">
        <v>28</v>
      </c>
      <c r="G119" s="11" t="s">
        <v>2276</v>
      </c>
      <c r="H119" s="11" t="s">
        <v>523</v>
      </c>
      <c r="I119" s="11"/>
      <c r="J119" s="21" t="s">
        <v>2276</v>
      </c>
      <c r="K119" s="21" t="s">
        <v>2276</v>
      </c>
      <c r="L119" s="21" t="s">
        <v>2276</v>
      </c>
      <c r="M119" s="21" t="s">
        <v>2276</v>
      </c>
      <c r="N119" s="21" t="s">
        <v>2276</v>
      </c>
      <c r="O119" s="21" t="s">
        <v>2276</v>
      </c>
      <c r="P119" s="21" t="s">
        <v>2276</v>
      </c>
      <c r="Q119" s="21" t="s">
        <v>2276</v>
      </c>
      <c r="R119" s="21" t="s">
        <v>2276</v>
      </c>
      <c r="S119" s="21" t="s">
        <v>2276</v>
      </c>
      <c r="T119" s="21" t="s">
        <v>2276</v>
      </c>
      <c r="U119" s="21" t="s">
        <v>2276</v>
      </c>
      <c r="V119" s="21" t="s">
        <v>2276</v>
      </c>
      <c r="W119" s="21" t="s">
        <v>2276</v>
      </c>
      <c r="X119" s="21" t="s">
        <v>2276</v>
      </c>
      <c r="Y119" s="21">
        <f>5/3.67</f>
        <v>1.3623978201634879</v>
      </c>
      <c r="Z119" s="3" t="s">
        <v>75</v>
      </c>
      <c r="AA119" s="3" t="s">
        <v>35</v>
      </c>
      <c r="AB119" s="3" t="s">
        <v>64</v>
      </c>
      <c r="AC119" s="4" t="s">
        <v>5030</v>
      </c>
      <c r="AD119" s="4" t="s">
        <v>1358</v>
      </c>
    </row>
    <row r="120" spans="1:30" ht="144.5" customHeight="1">
      <c r="A120" s="11" t="s">
        <v>1319</v>
      </c>
      <c r="B120" s="3" t="s">
        <v>1342</v>
      </c>
      <c r="C120" s="11" t="s">
        <v>24</v>
      </c>
      <c r="D120" s="3" t="s">
        <v>2659</v>
      </c>
      <c r="E120" s="4" t="s">
        <v>396</v>
      </c>
      <c r="F120" s="19" t="s">
        <v>28</v>
      </c>
      <c r="G120" s="11" t="s">
        <v>2276</v>
      </c>
      <c r="H120" s="3" t="s">
        <v>523</v>
      </c>
      <c r="I120" s="11"/>
      <c r="J120" s="21" t="s">
        <v>2276</v>
      </c>
      <c r="K120" s="21" t="s">
        <v>2276</v>
      </c>
      <c r="L120" s="21" t="s">
        <v>2276</v>
      </c>
      <c r="M120" s="21" t="s">
        <v>2276</v>
      </c>
      <c r="N120" s="21" t="s">
        <v>2276</v>
      </c>
      <c r="O120" s="21" t="s">
        <v>2276</v>
      </c>
      <c r="P120" s="21" t="s">
        <v>2276</v>
      </c>
      <c r="Q120" s="21" t="s">
        <v>2276</v>
      </c>
      <c r="R120" s="21" t="s">
        <v>2276</v>
      </c>
      <c r="S120" s="21" t="s">
        <v>2276</v>
      </c>
      <c r="T120" s="21" t="s">
        <v>2276</v>
      </c>
      <c r="U120" s="21" t="s">
        <v>2276</v>
      </c>
      <c r="V120" s="21" t="s">
        <v>2276</v>
      </c>
      <c r="W120" s="21" t="s">
        <v>2276</v>
      </c>
      <c r="X120" s="21" t="s">
        <v>2276</v>
      </c>
      <c r="Y120" s="21">
        <f>5/2.51</f>
        <v>1.9920318725099604</v>
      </c>
      <c r="Z120" s="3" t="s">
        <v>75</v>
      </c>
      <c r="AA120" s="3" t="s">
        <v>35</v>
      </c>
      <c r="AB120" s="3" t="s">
        <v>64</v>
      </c>
      <c r="AC120" s="4" t="s">
        <v>5030</v>
      </c>
      <c r="AD120" s="4" t="s">
        <v>1359</v>
      </c>
    </row>
    <row r="121" spans="1:30" ht="110.5" customHeight="1">
      <c r="A121" s="11" t="s">
        <v>1319</v>
      </c>
      <c r="B121" s="3" t="s">
        <v>1343</v>
      </c>
      <c r="C121" s="11" t="s">
        <v>24</v>
      </c>
      <c r="D121" s="3" t="s">
        <v>2659</v>
      </c>
      <c r="E121" s="4" t="s">
        <v>397</v>
      </c>
      <c r="F121" s="19" t="s">
        <v>28</v>
      </c>
      <c r="G121" s="11" t="s">
        <v>2276</v>
      </c>
      <c r="H121" s="11" t="s">
        <v>523</v>
      </c>
      <c r="I121" s="11"/>
      <c r="J121" s="21" t="s">
        <v>2276</v>
      </c>
      <c r="K121" s="21" t="s">
        <v>2276</v>
      </c>
      <c r="L121" s="21" t="s">
        <v>2276</v>
      </c>
      <c r="M121" s="21" t="s">
        <v>2276</v>
      </c>
      <c r="N121" s="21" t="s">
        <v>2276</v>
      </c>
      <c r="O121" s="21" t="s">
        <v>2276</v>
      </c>
      <c r="P121" s="21" t="s">
        <v>2276</v>
      </c>
      <c r="Q121" s="21" t="s">
        <v>2276</v>
      </c>
      <c r="R121" s="21" t="s">
        <v>2276</v>
      </c>
      <c r="S121" s="21" t="s">
        <v>2276</v>
      </c>
      <c r="T121" s="21" t="s">
        <v>2276</v>
      </c>
      <c r="U121" s="21" t="s">
        <v>2276</v>
      </c>
      <c r="V121" s="21" t="s">
        <v>2276</v>
      </c>
      <c r="W121" s="21" t="s">
        <v>2276</v>
      </c>
      <c r="X121" s="21" t="s">
        <v>2276</v>
      </c>
      <c r="Y121" s="21">
        <f>5/2.51</f>
        <v>1.9920318725099604</v>
      </c>
      <c r="Z121" s="3" t="s">
        <v>75</v>
      </c>
      <c r="AA121" s="3" t="s">
        <v>35</v>
      </c>
      <c r="AB121" s="3" t="s">
        <v>64</v>
      </c>
      <c r="AC121" s="4" t="s">
        <v>5030</v>
      </c>
      <c r="AD121" s="4" t="s">
        <v>1358</v>
      </c>
    </row>
    <row r="122" spans="1:30" ht="153" customHeight="1">
      <c r="A122" s="11" t="s">
        <v>1320</v>
      </c>
      <c r="B122" s="3" t="s">
        <v>1344</v>
      </c>
      <c r="C122" s="11" t="s">
        <v>24</v>
      </c>
      <c r="D122" s="3" t="s">
        <v>2659</v>
      </c>
      <c r="E122" s="4" t="s">
        <v>396</v>
      </c>
      <c r="F122" s="19" t="s">
        <v>28</v>
      </c>
      <c r="G122" s="11" t="s">
        <v>2276</v>
      </c>
      <c r="H122" s="3" t="s">
        <v>523</v>
      </c>
      <c r="I122" s="11"/>
      <c r="J122" s="21" t="s">
        <v>2276</v>
      </c>
      <c r="K122" s="21" t="s">
        <v>2276</v>
      </c>
      <c r="L122" s="21" t="s">
        <v>2276</v>
      </c>
      <c r="M122" s="21" t="s">
        <v>2276</v>
      </c>
      <c r="N122" s="21" t="s">
        <v>2276</v>
      </c>
      <c r="O122" s="21" t="s">
        <v>2276</v>
      </c>
      <c r="P122" s="21" t="s">
        <v>2276</v>
      </c>
      <c r="Q122" s="21" t="s">
        <v>2276</v>
      </c>
      <c r="R122" s="21" t="s">
        <v>2276</v>
      </c>
      <c r="S122" s="21" t="s">
        <v>2276</v>
      </c>
      <c r="T122" s="21" t="s">
        <v>2276</v>
      </c>
      <c r="U122" s="21" t="s">
        <v>2276</v>
      </c>
      <c r="V122" s="21" t="s">
        <v>2276</v>
      </c>
      <c r="W122" s="21" t="s">
        <v>2276</v>
      </c>
      <c r="X122" s="21" t="s">
        <v>2276</v>
      </c>
      <c r="Y122" s="21">
        <f>5/3.26</f>
        <v>1.5337423312883436</v>
      </c>
      <c r="Z122" s="3" t="s">
        <v>75</v>
      </c>
      <c r="AA122" s="3" t="s">
        <v>35</v>
      </c>
      <c r="AB122" s="3" t="s">
        <v>64</v>
      </c>
      <c r="AC122" s="4" t="s">
        <v>5030</v>
      </c>
      <c r="AD122" s="4" t="s">
        <v>1359</v>
      </c>
    </row>
    <row r="123" spans="1:30" ht="101" customHeight="1">
      <c r="A123" s="11" t="s">
        <v>1320</v>
      </c>
      <c r="B123" s="3" t="s">
        <v>1345</v>
      </c>
      <c r="C123" s="11" t="s">
        <v>24</v>
      </c>
      <c r="D123" s="3" t="s">
        <v>2659</v>
      </c>
      <c r="E123" s="4" t="s">
        <v>397</v>
      </c>
      <c r="F123" s="19" t="s">
        <v>28</v>
      </c>
      <c r="G123" s="11" t="s">
        <v>2276</v>
      </c>
      <c r="H123" s="11" t="s">
        <v>523</v>
      </c>
      <c r="I123" s="11"/>
      <c r="J123" s="21" t="s">
        <v>2276</v>
      </c>
      <c r="K123" s="21" t="s">
        <v>2276</v>
      </c>
      <c r="L123" s="21" t="s">
        <v>2276</v>
      </c>
      <c r="M123" s="21" t="s">
        <v>2276</v>
      </c>
      <c r="N123" s="21" t="s">
        <v>2276</v>
      </c>
      <c r="O123" s="21" t="s">
        <v>2276</v>
      </c>
      <c r="P123" s="21" t="s">
        <v>2276</v>
      </c>
      <c r="Q123" s="21" t="s">
        <v>2276</v>
      </c>
      <c r="R123" s="21" t="s">
        <v>2276</v>
      </c>
      <c r="S123" s="21" t="s">
        <v>2276</v>
      </c>
      <c r="T123" s="21" t="s">
        <v>2276</v>
      </c>
      <c r="U123" s="21" t="s">
        <v>2276</v>
      </c>
      <c r="V123" s="21" t="s">
        <v>2276</v>
      </c>
      <c r="W123" s="21" t="s">
        <v>2276</v>
      </c>
      <c r="X123" s="21" t="s">
        <v>2276</v>
      </c>
      <c r="Y123" s="21">
        <f>5/3.26</f>
        <v>1.5337423312883436</v>
      </c>
      <c r="Z123" s="3" t="s">
        <v>75</v>
      </c>
      <c r="AA123" s="3" t="s">
        <v>35</v>
      </c>
      <c r="AB123" s="3" t="s">
        <v>64</v>
      </c>
      <c r="AC123" s="4" t="s">
        <v>5030</v>
      </c>
      <c r="AD123" s="4" t="s">
        <v>1358</v>
      </c>
    </row>
    <row r="124" spans="1:30" ht="142" customHeight="1">
      <c r="A124" s="11" t="s">
        <v>1321</v>
      </c>
      <c r="B124" s="3" t="s">
        <v>1346</v>
      </c>
      <c r="C124" s="11" t="s">
        <v>24</v>
      </c>
      <c r="D124" s="3" t="s">
        <v>2659</v>
      </c>
      <c r="E124" s="4" t="s">
        <v>396</v>
      </c>
      <c r="F124" s="19" t="s">
        <v>28</v>
      </c>
      <c r="G124" s="11" t="s">
        <v>2276</v>
      </c>
      <c r="H124" s="3" t="s">
        <v>523</v>
      </c>
      <c r="I124" s="11"/>
      <c r="J124" s="21" t="s">
        <v>2276</v>
      </c>
      <c r="K124" s="21" t="s">
        <v>2276</v>
      </c>
      <c r="L124" s="21" t="s">
        <v>2276</v>
      </c>
      <c r="M124" s="21" t="s">
        <v>2276</v>
      </c>
      <c r="N124" s="21" t="s">
        <v>2276</v>
      </c>
      <c r="O124" s="21" t="s">
        <v>2276</v>
      </c>
      <c r="P124" s="21" t="s">
        <v>2276</v>
      </c>
      <c r="Q124" s="21" t="s">
        <v>2276</v>
      </c>
      <c r="R124" s="21" t="s">
        <v>2276</v>
      </c>
      <c r="S124" s="21" t="s">
        <v>2276</v>
      </c>
      <c r="T124" s="21" t="s">
        <v>2276</v>
      </c>
      <c r="U124" s="21" t="s">
        <v>2276</v>
      </c>
      <c r="V124" s="21" t="s">
        <v>2276</v>
      </c>
      <c r="W124" s="21" t="s">
        <v>2276</v>
      </c>
      <c r="X124" s="21" t="s">
        <v>2276</v>
      </c>
      <c r="Y124" s="21">
        <f>5/2.75</f>
        <v>1.8181818181818181</v>
      </c>
      <c r="Z124" s="3" t="s">
        <v>75</v>
      </c>
      <c r="AA124" s="3" t="s">
        <v>35</v>
      </c>
      <c r="AB124" s="3" t="s">
        <v>64</v>
      </c>
      <c r="AC124" s="4" t="s">
        <v>5030</v>
      </c>
      <c r="AD124" s="4" t="s">
        <v>1359</v>
      </c>
    </row>
    <row r="125" spans="1:30" ht="105.5" customHeight="1">
      <c r="A125" s="11" t="s">
        <v>1321</v>
      </c>
      <c r="B125" s="3" t="s">
        <v>1347</v>
      </c>
      <c r="C125" s="11" t="s">
        <v>24</v>
      </c>
      <c r="D125" s="3" t="s">
        <v>2659</v>
      </c>
      <c r="E125" s="4" t="s">
        <v>397</v>
      </c>
      <c r="F125" s="19" t="s">
        <v>28</v>
      </c>
      <c r="G125" s="11" t="s">
        <v>2276</v>
      </c>
      <c r="H125" s="11" t="s">
        <v>523</v>
      </c>
      <c r="I125" s="11"/>
      <c r="J125" s="21" t="s">
        <v>2276</v>
      </c>
      <c r="K125" s="21" t="s">
        <v>2276</v>
      </c>
      <c r="L125" s="21" t="s">
        <v>2276</v>
      </c>
      <c r="M125" s="21" t="s">
        <v>2276</v>
      </c>
      <c r="N125" s="21" t="s">
        <v>2276</v>
      </c>
      <c r="O125" s="21" t="s">
        <v>2276</v>
      </c>
      <c r="P125" s="21" t="s">
        <v>2276</v>
      </c>
      <c r="Q125" s="21" t="s">
        <v>2276</v>
      </c>
      <c r="R125" s="21" t="s">
        <v>2276</v>
      </c>
      <c r="S125" s="21" t="s">
        <v>2276</v>
      </c>
      <c r="T125" s="21" t="s">
        <v>2276</v>
      </c>
      <c r="U125" s="21" t="s">
        <v>2276</v>
      </c>
      <c r="V125" s="21" t="s">
        <v>2276</v>
      </c>
      <c r="W125" s="21" t="s">
        <v>2276</v>
      </c>
      <c r="X125" s="21" t="s">
        <v>2276</v>
      </c>
      <c r="Y125" s="21">
        <f>5/2.75</f>
        <v>1.8181818181818181</v>
      </c>
      <c r="Z125" s="3" t="s">
        <v>75</v>
      </c>
      <c r="AA125" s="3" t="s">
        <v>35</v>
      </c>
      <c r="AB125" s="3" t="s">
        <v>64</v>
      </c>
      <c r="AC125" s="4" t="s">
        <v>5030</v>
      </c>
      <c r="AD125" s="4" t="s">
        <v>1358</v>
      </c>
    </row>
    <row r="126" spans="1:30" ht="151" customHeight="1">
      <c r="A126" s="11" t="s">
        <v>1322</v>
      </c>
      <c r="B126" s="3" t="s">
        <v>1348</v>
      </c>
      <c r="C126" s="11" t="s">
        <v>24</v>
      </c>
      <c r="D126" s="3" t="s">
        <v>2659</v>
      </c>
      <c r="E126" s="4" t="s">
        <v>396</v>
      </c>
      <c r="F126" s="19" t="s">
        <v>28</v>
      </c>
      <c r="G126" s="11" t="s">
        <v>2276</v>
      </c>
      <c r="H126" s="3" t="s">
        <v>523</v>
      </c>
      <c r="I126" s="11"/>
      <c r="J126" s="21" t="s">
        <v>2276</v>
      </c>
      <c r="K126" s="21" t="s">
        <v>2276</v>
      </c>
      <c r="L126" s="21" t="s">
        <v>2276</v>
      </c>
      <c r="M126" s="21" t="s">
        <v>2276</v>
      </c>
      <c r="N126" s="21" t="s">
        <v>2276</v>
      </c>
      <c r="O126" s="21" t="s">
        <v>2276</v>
      </c>
      <c r="P126" s="21" t="s">
        <v>2276</v>
      </c>
      <c r="Q126" s="21" t="s">
        <v>2276</v>
      </c>
      <c r="R126" s="21" t="s">
        <v>2276</v>
      </c>
      <c r="S126" s="21" t="s">
        <v>2276</v>
      </c>
      <c r="T126" s="21" t="s">
        <v>2276</v>
      </c>
      <c r="U126" s="21" t="s">
        <v>2276</v>
      </c>
      <c r="V126" s="21" t="s">
        <v>2276</v>
      </c>
      <c r="W126" s="21" t="s">
        <v>2276</v>
      </c>
      <c r="X126" s="21" t="s">
        <v>2276</v>
      </c>
      <c r="Y126" s="21">
        <f>5/2.62</f>
        <v>1.9083969465648853</v>
      </c>
      <c r="Z126" s="3" t="s">
        <v>75</v>
      </c>
      <c r="AA126" s="3" t="s">
        <v>35</v>
      </c>
      <c r="AB126" s="3" t="s">
        <v>64</v>
      </c>
      <c r="AC126" s="4" t="s">
        <v>5030</v>
      </c>
      <c r="AD126" s="4" t="s">
        <v>1359</v>
      </c>
    </row>
    <row r="127" spans="1:30" ht="110.5" customHeight="1">
      <c r="A127" s="11" t="s">
        <v>1322</v>
      </c>
      <c r="B127" s="3" t="s">
        <v>1349</v>
      </c>
      <c r="C127" s="11" t="s">
        <v>24</v>
      </c>
      <c r="D127" s="3" t="s">
        <v>2659</v>
      </c>
      <c r="E127" s="4" t="s">
        <v>397</v>
      </c>
      <c r="F127" s="19" t="s">
        <v>28</v>
      </c>
      <c r="G127" s="11" t="s">
        <v>2276</v>
      </c>
      <c r="H127" s="11" t="s">
        <v>523</v>
      </c>
      <c r="I127" s="11"/>
      <c r="J127" s="21" t="s">
        <v>2276</v>
      </c>
      <c r="K127" s="21" t="s">
        <v>2276</v>
      </c>
      <c r="L127" s="21" t="s">
        <v>2276</v>
      </c>
      <c r="M127" s="21" t="s">
        <v>2276</v>
      </c>
      <c r="N127" s="21" t="s">
        <v>2276</v>
      </c>
      <c r="O127" s="21" t="s">
        <v>2276</v>
      </c>
      <c r="P127" s="21" t="s">
        <v>2276</v>
      </c>
      <c r="Q127" s="21" t="s">
        <v>2276</v>
      </c>
      <c r="R127" s="21" t="s">
        <v>2276</v>
      </c>
      <c r="S127" s="21" t="s">
        <v>2276</v>
      </c>
      <c r="T127" s="21" t="s">
        <v>2276</v>
      </c>
      <c r="U127" s="21" t="s">
        <v>2276</v>
      </c>
      <c r="V127" s="21" t="s">
        <v>2276</v>
      </c>
      <c r="W127" s="21" t="s">
        <v>2276</v>
      </c>
      <c r="X127" s="21" t="s">
        <v>2276</v>
      </c>
      <c r="Y127" s="21">
        <f>5/2.62</f>
        <v>1.9083969465648853</v>
      </c>
      <c r="Z127" s="3" t="s">
        <v>75</v>
      </c>
      <c r="AA127" s="3" t="s">
        <v>35</v>
      </c>
      <c r="AB127" s="3" t="s">
        <v>64</v>
      </c>
      <c r="AC127" s="4" t="s">
        <v>5030</v>
      </c>
      <c r="AD127" s="4" t="s">
        <v>1358</v>
      </c>
    </row>
    <row r="128" spans="1:30" ht="110.5" customHeight="1">
      <c r="A128" s="11" t="s">
        <v>1323</v>
      </c>
      <c r="B128" s="3" t="s">
        <v>1350</v>
      </c>
      <c r="C128" s="11" t="s">
        <v>24</v>
      </c>
      <c r="D128" s="3" t="s">
        <v>2659</v>
      </c>
      <c r="E128" s="4" t="s">
        <v>396</v>
      </c>
      <c r="F128" s="19" t="s">
        <v>28</v>
      </c>
      <c r="G128" s="11" t="s">
        <v>2276</v>
      </c>
      <c r="H128" s="3" t="s">
        <v>523</v>
      </c>
      <c r="I128" s="11"/>
      <c r="J128" s="21" t="s">
        <v>2276</v>
      </c>
      <c r="K128" s="21" t="s">
        <v>2276</v>
      </c>
      <c r="L128" s="21" t="s">
        <v>2276</v>
      </c>
      <c r="M128" s="21" t="s">
        <v>2276</v>
      </c>
      <c r="N128" s="21" t="s">
        <v>2276</v>
      </c>
      <c r="O128" s="21" t="s">
        <v>2276</v>
      </c>
      <c r="P128" s="21" t="s">
        <v>2276</v>
      </c>
      <c r="Q128" s="21" t="s">
        <v>2276</v>
      </c>
      <c r="R128" s="21" t="s">
        <v>2276</v>
      </c>
      <c r="S128" s="21" t="s">
        <v>2276</v>
      </c>
      <c r="T128" s="21" t="s">
        <v>2276</v>
      </c>
      <c r="U128" s="21" t="s">
        <v>2276</v>
      </c>
      <c r="V128" s="21" t="s">
        <v>2276</v>
      </c>
      <c r="W128" s="21" t="s">
        <v>2276</v>
      </c>
      <c r="X128" s="21" t="s">
        <v>2276</v>
      </c>
      <c r="Y128" s="21">
        <f>5/2.38</f>
        <v>2.1008403361344539</v>
      </c>
      <c r="Z128" s="3" t="s">
        <v>75</v>
      </c>
      <c r="AA128" s="3" t="s">
        <v>35</v>
      </c>
      <c r="AB128" s="3" t="s">
        <v>64</v>
      </c>
      <c r="AC128" s="4" t="s">
        <v>5030</v>
      </c>
      <c r="AD128" s="4" t="s">
        <v>1359</v>
      </c>
    </row>
    <row r="129" spans="1:30" ht="110.5" customHeight="1">
      <c r="A129" s="11" t="s">
        <v>1323</v>
      </c>
      <c r="B129" s="3" t="s">
        <v>1351</v>
      </c>
      <c r="C129" s="11" t="s">
        <v>24</v>
      </c>
      <c r="D129" s="3" t="s">
        <v>2659</v>
      </c>
      <c r="E129" s="4" t="s">
        <v>397</v>
      </c>
      <c r="F129" s="19" t="s">
        <v>28</v>
      </c>
      <c r="G129" s="11" t="s">
        <v>2276</v>
      </c>
      <c r="H129" s="11" t="s">
        <v>523</v>
      </c>
      <c r="I129" s="11"/>
      <c r="J129" s="21" t="s">
        <v>2276</v>
      </c>
      <c r="K129" s="21" t="s">
        <v>2276</v>
      </c>
      <c r="L129" s="21" t="s">
        <v>2276</v>
      </c>
      <c r="M129" s="21" t="s">
        <v>2276</v>
      </c>
      <c r="N129" s="21" t="s">
        <v>2276</v>
      </c>
      <c r="O129" s="21" t="s">
        <v>2276</v>
      </c>
      <c r="P129" s="21" t="s">
        <v>2276</v>
      </c>
      <c r="Q129" s="21" t="s">
        <v>2276</v>
      </c>
      <c r="R129" s="21" t="s">
        <v>2276</v>
      </c>
      <c r="S129" s="21" t="s">
        <v>2276</v>
      </c>
      <c r="T129" s="21" t="s">
        <v>2276</v>
      </c>
      <c r="U129" s="21" t="s">
        <v>2276</v>
      </c>
      <c r="V129" s="21" t="s">
        <v>2276</v>
      </c>
      <c r="W129" s="21" t="s">
        <v>2276</v>
      </c>
      <c r="X129" s="21" t="s">
        <v>2276</v>
      </c>
      <c r="Y129" s="21">
        <f>5/2.38</f>
        <v>2.1008403361344539</v>
      </c>
      <c r="Z129" s="3" t="s">
        <v>75</v>
      </c>
      <c r="AA129" s="3" t="s">
        <v>35</v>
      </c>
      <c r="AB129" s="3" t="s">
        <v>64</v>
      </c>
      <c r="AC129" s="4" t="s">
        <v>5030</v>
      </c>
      <c r="AD129" s="4" t="s">
        <v>1358</v>
      </c>
    </row>
    <row r="130" spans="1:30" ht="132.5" customHeight="1">
      <c r="A130" s="11" t="s">
        <v>1324</v>
      </c>
      <c r="B130" s="3" t="s">
        <v>1352</v>
      </c>
      <c r="C130" s="11" t="s">
        <v>24</v>
      </c>
      <c r="D130" s="3" t="s">
        <v>2659</v>
      </c>
      <c r="E130" s="4" t="s">
        <v>396</v>
      </c>
      <c r="F130" s="19" t="s">
        <v>28</v>
      </c>
      <c r="G130" s="11" t="s">
        <v>2276</v>
      </c>
      <c r="H130" s="3" t="s">
        <v>523</v>
      </c>
      <c r="I130" s="11"/>
      <c r="J130" s="21" t="s">
        <v>2276</v>
      </c>
      <c r="K130" s="21" t="s">
        <v>2276</v>
      </c>
      <c r="L130" s="21" t="s">
        <v>2276</v>
      </c>
      <c r="M130" s="21" t="s">
        <v>2276</v>
      </c>
      <c r="N130" s="21" t="s">
        <v>2276</v>
      </c>
      <c r="O130" s="21" t="s">
        <v>2276</v>
      </c>
      <c r="P130" s="21" t="s">
        <v>2276</v>
      </c>
      <c r="Q130" s="21" t="s">
        <v>2276</v>
      </c>
      <c r="R130" s="21" t="s">
        <v>2276</v>
      </c>
      <c r="S130" s="21" t="s">
        <v>2276</v>
      </c>
      <c r="T130" s="21" t="s">
        <v>2276</v>
      </c>
      <c r="U130" s="21" t="s">
        <v>2276</v>
      </c>
      <c r="V130" s="21" t="s">
        <v>2276</v>
      </c>
      <c r="W130" s="21" t="s">
        <v>2276</v>
      </c>
      <c r="X130" s="21" t="s">
        <v>2276</v>
      </c>
      <c r="Y130" s="21">
        <f>5/2.22</f>
        <v>2.2522522522522519</v>
      </c>
      <c r="Z130" s="3" t="s">
        <v>75</v>
      </c>
      <c r="AA130" s="3" t="s">
        <v>35</v>
      </c>
      <c r="AB130" s="3" t="s">
        <v>64</v>
      </c>
      <c r="AC130" s="4" t="s">
        <v>5030</v>
      </c>
      <c r="AD130" s="4" t="s">
        <v>1359</v>
      </c>
    </row>
    <row r="131" spans="1:30" ht="118" customHeight="1">
      <c r="A131" s="11" t="s">
        <v>1324</v>
      </c>
      <c r="B131" s="3" t="s">
        <v>1353</v>
      </c>
      <c r="C131" s="11" t="s">
        <v>24</v>
      </c>
      <c r="D131" s="3" t="s">
        <v>2659</v>
      </c>
      <c r="E131" s="4" t="s">
        <v>397</v>
      </c>
      <c r="F131" s="19" t="s">
        <v>28</v>
      </c>
      <c r="G131" s="11" t="s">
        <v>2276</v>
      </c>
      <c r="H131" s="11" t="s">
        <v>523</v>
      </c>
      <c r="I131" s="11"/>
      <c r="J131" s="21" t="s">
        <v>2276</v>
      </c>
      <c r="K131" s="21" t="s">
        <v>2276</v>
      </c>
      <c r="L131" s="21" t="s">
        <v>2276</v>
      </c>
      <c r="M131" s="21" t="s">
        <v>2276</v>
      </c>
      <c r="N131" s="21" t="s">
        <v>2276</v>
      </c>
      <c r="O131" s="21" t="s">
        <v>2276</v>
      </c>
      <c r="P131" s="21" t="s">
        <v>2276</v>
      </c>
      <c r="Q131" s="21" t="s">
        <v>2276</v>
      </c>
      <c r="R131" s="21" t="s">
        <v>2276</v>
      </c>
      <c r="S131" s="21" t="s">
        <v>2276</v>
      </c>
      <c r="T131" s="21" t="s">
        <v>2276</v>
      </c>
      <c r="U131" s="21" t="s">
        <v>2276</v>
      </c>
      <c r="V131" s="21" t="s">
        <v>2276</v>
      </c>
      <c r="W131" s="21" t="s">
        <v>2276</v>
      </c>
      <c r="X131" s="21" t="s">
        <v>2276</v>
      </c>
      <c r="Y131" s="21">
        <f>5/2.22</f>
        <v>2.2522522522522519</v>
      </c>
      <c r="Z131" s="3" t="s">
        <v>75</v>
      </c>
      <c r="AA131" s="3" t="s">
        <v>35</v>
      </c>
      <c r="AB131" s="3" t="s">
        <v>64</v>
      </c>
      <c r="AC131" s="4" t="s">
        <v>5030</v>
      </c>
      <c r="AD131" s="4" t="s">
        <v>1358</v>
      </c>
    </row>
    <row r="132" spans="1:30" ht="149.5" customHeight="1">
      <c r="A132" s="11" t="s">
        <v>1325</v>
      </c>
      <c r="B132" s="3" t="s">
        <v>1354</v>
      </c>
      <c r="C132" s="11" t="s">
        <v>24</v>
      </c>
      <c r="D132" s="3" t="s">
        <v>2659</v>
      </c>
      <c r="E132" s="4" t="s">
        <v>396</v>
      </c>
      <c r="F132" s="19" t="s">
        <v>28</v>
      </c>
      <c r="G132" s="11" t="s">
        <v>2276</v>
      </c>
      <c r="H132" s="3" t="s">
        <v>523</v>
      </c>
      <c r="I132" s="11"/>
      <c r="J132" s="21" t="s">
        <v>2276</v>
      </c>
      <c r="K132" s="21" t="s">
        <v>2276</v>
      </c>
      <c r="L132" s="21" t="s">
        <v>2276</v>
      </c>
      <c r="M132" s="21" t="s">
        <v>2276</v>
      </c>
      <c r="N132" s="21" t="s">
        <v>2276</v>
      </c>
      <c r="O132" s="21" t="s">
        <v>2276</v>
      </c>
      <c r="P132" s="21" t="s">
        <v>2276</v>
      </c>
      <c r="Q132" s="21" t="s">
        <v>2276</v>
      </c>
      <c r="R132" s="21" t="s">
        <v>2276</v>
      </c>
      <c r="S132" s="21" t="s">
        <v>2276</v>
      </c>
      <c r="T132" s="21" t="s">
        <v>2276</v>
      </c>
      <c r="U132" s="21" t="s">
        <v>2276</v>
      </c>
      <c r="V132" s="21" t="s">
        <v>2276</v>
      </c>
      <c r="W132" s="21" t="s">
        <v>2276</v>
      </c>
      <c r="X132" s="21" t="s">
        <v>2276</v>
      </c>
      <c r="Y132" s="21">
        <f>5/2.81</f>
        <v>1.7793594306049823</v>
      </c>
      <c r="Z132" s="3" t="s">
        <v>75</v>
      </c>
      <c r="AA132" s="3" t="s">
        <v>35</v>
      </c>
      <c r="AB132" s="3" t="s">
        <v>64</v>
      </c>
      <c r="AC132" s="4" t="s">
        <v>5030</v>
      </c>
      <c r="AD132" s="4" t="s">
        <v>1359</v>
      </c>
    </row>
    <row r="133" spans="1:30" ht="116.5" customHeight="1">
      <c r="A133" s="11" t="s">
        <v>1325</v>
      </c>
      <c r="B133" s="3" t="s">
        <v>1355</v>
      </c>
      <c r="C133" s="11" t="s">
        <v>24</v>
      </c>
      <c r="D133" s="3" t="s">
        <v>2659</v>
      </c>
      <c r="E133" s="4" t="s">
        <v>397</v>
      </c>
      <c r="F133" s="19" t="s">
        <v>28</v>
      </c>
      <c r="G133" s="11" t="s">
        <v>2276</v>
      </c>
      <c r="H133" s="11" t="s">
        <v>523</v>
      </c>
      <c r="I133" s="11"/>
      <c r="J133" s="21" t="s">
        <v>2276</v>
      </c>
      <c r="K133" s="21" t="s">
        <v>2276</v>
      </c>
      <c r="L133" s="21" t="s">
        <v>2276</v>
      </c>
      <c r="M133" s="21" t="s">
        <v>2276</v>
      </c>
      <c r="N133" s="21" t="s">
        <v>2276</v>
      </c>
      <c r="O133" s="21" t="s">
        <v>2276</v>
      </c>
      <c r="P133" s="21" t="s">
        <v>2276</v>
      </c>
      <c r="Q133" s="21" t="s">
        <v>2276</v>
      </c>
      <c r="R133" s="21" t="s">
        <v>2276</v>
      </c>
      <c r="S133" s="21" t="s">
        <v>2276</v>
      </c>
      <c r="T133" s="21" t="s">
        <v>2276</v>
      </c>
      <c r="U133" s="21" t="s">
        <v>2276</v>
      </c>
      <c r="V133" s="21" t="s">
        <v>2276</v>
      </c>
      <c r="W133" s="21" t="s">
        <v>2276</v>
      </c>
      <c r="X133" s="21" t="s">
        <v>2276</v>
      </c>
      <c r="Y133" s="21">
        <f>5/2.81</f>
        <v>1.7793594306049823</v>
      </c>
      <c r="Z133" s="3" t="s">
        <v>75</v>
      </c>
      <c r="AA133" s="3" t="s">
        <v>35</v>
      </c>
      <c r="AB133" s="3" t="s">
        <v>64</v>
      </c>
      <c r="AC133" s="4" t="s">
        <v>5030</v>
      </c>
      <c r="AD133" s="4" t="s">
        <v>1358</v>
      </c>
    </row>
    <row r="134" spans="1:30" ht="149.5" customHeight="1">
      <c r="A134" s="11" t="s">
        <v>1326</v>
      </c>
      <c r="B134" s="3" t="s">
        <v>1356</v>
      </c>
      <c r="C134" s="11" t="s">
        <v>24</v>
      </c>
      <c r="D134" s="3" t="s">
        <v>2659</v>
      </c>
      <c r="E134" s="4" t="s">
        <v>396</v>
      </c>
      <c r="F134" s="19" t="s">
        <v>28</v>
      </c>
      <c r="G134" s="11" t="s">
        <v>2276</v>
      </c>
      <c r="H134" s="3" t="s">
        <v>523</v>
      </c>
      <c r="I134" s="11"/>
      <c r="J134" s="21" t="s">
        <v>2276</v>
      </c>
      <c r="K134" s="21" t="s">
        <v>2276</v>
      </c>
      <c r="L134" s="21" t="s">
        <v>2276</v>
      </c>
      <c r="M134" s="21" t="s">
        <v>2276</v>
      </c>
      <c r="N134" s="21" t="s">
        <v>2276</v>
      </c>
      <c r="O134" s="21" t="s">
        <v>2276</v>
      </c>
      <c r="P134" s="21" t="s">
        <v>2276</v>
      </c>
      <c r="Q134" s="21" t="s">
        <v>2276</v>
      </c>
      <c r="R134" s="21" t="s">
        <v>2276</v>
      </c>
      <c r="S134" s="21" t="s">
        <v>2276</v>
      </c>
      <c r="T134" s="21" t="s">
        <v>2276</v>
      </c>
      <c r="U134" s="21" t="s">
        <v>2276</v>
      </c>
      <c r="V134" s="21" t="s">
        <v>2276</v>
      </c>
      <c r="W134" s="21" t="s">
        <v>2276</v>
      </c>
      <c r="X134" s="21" t="s">
        <v>2276</v>
      </c>
      <c r="Y134" s="21">
        <f>5/3.42</f>
        <v>1.4619883040935673</v>
      </c>
      <c r="Z134" s="3" t="s">
        <v>75</v>
      </c>
      <c r="AA134" s="3" t="s">
        <v>35</v>
      </c>
      <c r="AB134" s="3" t="s">
        <v>64</v>
      </c>
      <c r="AC134" s="4" t="s">
        <v>5030</v>
      </c>
      <c r="AD134" s="4" t="s">
        <v>1359</v>
      </c>
    </row>
    <row r="135" spans="1:30" ht="101.5" customHeight="1">
      <c r="A135" s="11" t="s">
        <v>1326</v>
      </c>
      <c r="B135" s="3" t="s">
        <v>1357</v>
      </c>
      <c r="C135" s="11" t="s">
        <v>24</v>
      </c>
      <c r="D135" s="3" t="s">
        <v>2659</v>
      </c>
      <c r="E135" s="4" t="s">
        <v>397</v>
      </c>
      <c r="F135" s="19" t="s">
        <v>28</v>
      </c>
      <c r="G135" s="11" t="s">
        <v>2276</v>
      </c>
      <c r="H135" s="11" t="s">
        <v>523</v>
      </c>
      <c r="I135" s="11"/>
      <c r="J135" s="21" t="s">
        <v>2276</v>
      </c>
      <c r="K135" s="21" t="s">
        <v>2276</v>
      </c>
      <c r="L135" s="21" t="s">
        <v>2276</v>
      </c>
      <c r="M135" s="21" t="s">
        <v>2276</v>
      </c>
      <c r="N135" s="21" t="s">
        <v>2276</v>
      </c>
      <c r="O135" s="21" t="s">
        <v>2276</v>
      </c>
      <c r="P135" s="21" t="s">
        <v>2276</v>
      </c>
      <c r="Q135" s="21" t="s">
        <v>2276</v>
      </c>
      <c r="R135" s="21" t="s">
        <v>2276</v>
      </c>
      <c r="S135" s="21" t="s">
        <v>2276</v>
      </c>
      <c r="T135" s="21" t="s">
        <v>2276</v>
      </c>
      <c r="U135" s="21" t="s">
        <v>2276</v>
      </c>
      <c r="V135" s="21" t="s">
        <v>2276</v>
      </c>
      <c r="W135" s="21" t="s">
        <v>2276</v>
      </c>
      <c r="X135" s="21" t="s">
        <v>2276</v>
      </c>
      <c r="Y135" s="21">
        <f>5/3.42</f>
        <v>1.4619883040935673</v>
      </c>
      <c r="Z135" s="3" t="s">
        <v>75</v>
      </c>
      <c r="AA135" s="3" t="s">
        <v>35</v>
      </c>
      <c r="AB135" s="3" t="s">
        <v>64</v>
      </c>
      <c r="AC135" s="4" t="s">
        <v>5030</v>
      </c>
      <c r="AD135" s="4" t="s">
        <v>1358</v>
      </c>
    </row>
    <row r="136" spans="1:30" ht="150.5" customHeight="1">
      <c r="A136" s="11" t="s">
        <v>1361</v>
      </c>
      <c r="B136" s="3" t="s">
        <v>1363</v>
      </c>
      <c r="C136" s="11" t="s">
        <v>24</v>
      </c>
      <c r="D136" s="3" t="s">
        <v>2659</v>
      </c>
      <c r="E136" s="4" t="s">
        <v>396</v>
      </c>
      <c r="F136" s="19" t="s">
        <v>28</v>
      </c>
      <c r="G136" s="11" t="s">
        <v>2276</v>
      </c>
      <c r="H136" s="3" t="s">
        <v>523</v>
      </c>
      <c r="I136" s="11"/>
      <c r="J136" s="21" t="s">
        <v>2276</v>
      </c>
      <c r="K136" s="21" t="s">
        <v>2276</v>
      </c>
      <c r="L136" s="21" t="s">
        <v>2276</v>
      </c>
      <c r="M136" s="21" t="s">
        <v>2276</v>
      </c>
      <c r="N136" s="21" t="s">
        <v>2276</v>
      </c>
      <c r="O136" s="21" t="s">
        <v>2276</v>
      </c>
      <c r="P136" s="21" t="s">
        <v>2276</v>
      </c>
      <c r="Q136" s="21" t="s">
        <v>2276</v>
      </c>
      <c r="R136" s="21" t="s">
        <v>2276</v>
      </c>
      <c r="S136" s="21" t="s">
        <v>2276</v>
      </c>
      <c r="T136" s="21" t="s">
        <v>2276</v>
      </c>
      <c r="U136" s="21" t="s">
        <v>2276</v>
      </c>
      <c r="V136" s="21" t="s">
        <v>2276</v>
      </c>
      <c r="W136" s="21" t="s">
        <v>2276</v>
      </c>
      <c r="X136" s="21" t="s">
        <v>2276</v>
      </c>
      <c r="Y136" s="21">
        <f>5/3.14</f>
        <v>1.592356687898089</v>
      </c>
      <c r="Z136" s="3" t="s">
        <v>75</v>
      </c>
      <c r="AA136" s="3" t="s">
        <v>35</v>
      </c>
      <c r="AB136" s="3" t="s">
        <v>64</v>
      </c>
      <c r="AC136" s="4" t="s">
        <v>5030</v>
      </c>
      <c r="AD136" s="4" t="s">
        <v>1359</v>
      </c>
    </row>
    <row r="137" spans="1:30" ht="103" customHeight="1">
      <c r="A137" s="11" t="s">
        <v>1361</v>
      </c>
      <c r="B137" s="3" t="s">
        <v>1364</v>
      </c>
      <c r="C137" s="11" t="s">
        <v>24</v>
      </c>
      <c r="D137" s="3" t="s">
        <v>2659</v>
      </c>
      <c r="E137" s="4" t="s">
        <v>397</v>
      </c>
      <c r="F137" s="19" t="s">
        <v>28</v>
      </c>
      <c r="G137" s="11" t="s">
        <v>2276</v>
      </c>
      <c r="H137" s="11" t="s">
        <v>523</v>
      </c>
      <c r="I137" s="11"/>
      <c r="J137" s="21" t="s">
        <v>2276</v>
      </c>
      <c r="K137" s="21" t="s">
        <v>2276</v>
      </c>
      <c r="L137" s="21" t="s">
        <v>2276</v>
      </c>
      <c r="M137" s="21" t="s">
        <v>2276</v>
      </c>
      <c r="N137" s="21" t="s">
        <v>2276</v>
      </c>
      <c r="O137" s="21" t="s">
        <v>2276</v>
      </c>
      <c r="P137" s="21" t="s">
        <v>2276</v>
      </c>
      <c r="Q137" s="21" t="s">
        <v>2276</v>
      </c>
      <c r="R137" s="21" t="s">
        <v>2276</v>
      </c>
      <c r="S137" s="21" t="s">
        <v>2276</v>
      </c>
      <c r="T137" s="21" t="s">
        <v>2276</v>
      </c>
      <c r="U137" s="21" t="s">
        <v>2276</v>
      </c>
      <c r="V137" s="21" t="s">
        <v>2276</v>
      </c>
      <c r="W137" s="21" t="s">
        <v>2276</v>
      </c>
      <c r="X137" s="21" t="s">
        <v>2276</v>
      </c>
      <c r="Y137" s="21">
        <f>5/3.14</f>
        <v>1.592356687898089</v>
      </c>
      <c r="Z137" s="3" t="s">
        <v>75</v>
      </c>
      <c r="AA137" s="3" t="s">
        <v>35</v>
      </c>
      <c r="AB137" s="3" t="s">
        <v>64</v>
      </c>
      <c r="AC137" s="4" t="s">
        <v>5030</v>
      </c>
      <c r="AD137" s="4" t="s">
        <v>1358</v>
      </c>
    </row>
    <row r="138" spans="1:30" ht="119.5" customHeight="1">
      <c r="A138" s="11" t="s">
        <v>112</v>
      </c>
      <c r="B138" s="3" t="s">
        <v>115</v>
      </c>
      <c r="C138" s="11" t="s">
        <v>24</v>
      </c>
      <c r="D138" s="3" t="s">
        <v>2659</v>
      </c>
      <c r="E138" s="4" t="s">
        <v>84</v>
      </c>
      <c r="F138" s="19" t="s">
        <v>28</v>
      </c>
      <c r="G138" s="11" t="s">
        <v>2276</v>
      </c>
      <c r="H138" s="3" t="s">
        <v>523</v>
      </c>
      <c r="I138" s="11">
        <v>2001</v>
      </c>
      <c r="J138" s="21" t="s">
        <v>2276</v>
      </c>
      <c r="K138" s="21" t="s">
        <v>2276</v>
      </c>
      <c r="L138" s="21" t="s">
        <v>2276</v>
      </c>
      <c r="M138" s="21" t="s">
        <v>2276</v>
      </c>
      <c r="N138" s="21" t="s">
        <v>2276</v>
      </c>
      <c r="O138" s="21" t="s">
        <v>2276</v>
      </c>
      <c r="P138" s="21" t="s">
        <v>2276</v>
      </c>
      <c r="Q138" s="21" t="s">
        <v>2276</v>
      </c>
      <c r="R138" s="21" t="s">
        <v>2276</v>
      </c>
      <c r="S138" s="21" t="s">
        <v>2276</v>
      </c>
      <c r="T138" s="21" t="s">
        <v>2276</v>
      </c>
      <c r="U138" s="21" t="s">
        <v>2276</v>
      </c>
      <c r="V138" s="21" t="s">
        <v>2276</v>
      </c>
      <c r="W138" s="21" t="s">
        <v>2276</v>
      </c>
      <c r="X138" s="21" t="s">
        <v>2276</v>
      </c>
      <c r="Y138" s="21" t="s">
        <v>2276</v>
      </c>
      <c r="Z138" s="3" t="s">
        <v>34</v>
      </c>
      <c r="AA138" s="3" t="s">
        <v>34</v>
      </c>
      <c r="AB138" s="3" t="s">
        <v>64</v>
      </c>
      <c r="AC138" s="4" t="s">
        <v>5030</v>
      </c>
      <c r="AD138" s="4" t="s">
        <v>1377</v>
      </c>
    </row>
    <row r="139" spans="1:30" ht="116" customHeight="1">
      <c r="A139" s="11" t="s">
        <v>112</v>
      </c>
      <c r="B139" s="3" t="s">
        <v>1366</v>
      </c>
      <c r="C139" s="11" t="s">
        <v>24</v>
      </c>
      <c r="D139" s="3" t="s">
        <v>2659</v>
      </c>
      <c r="E139" s="4" t="s">
        <v>84</v>
      </c>
      <c r="F139" s="19" t="s">
        <v>28</v>
      </c>
      <c r="G139" s="11" t="s">
        <v>2276</v>
      </c>
      <c r="H139" s="3" t="s">
        <v>523</v>
      </c>
      <c r="I139" s="11">
        <v>2001</v>
      </c>
      <c r="J139" s="21" t="s">
        <v>2276</v>
      </c>
      <c r="K139" s="21" t="s">
        <v>2276</v>
      </c>
      <c r="L139" s="21" t="s">
        <v>2276</v>
      </c>
      <c r="M139" s="21" t="s">
        <v>2276</v>
      </c>
      <c r="N139" s="21" t="s">
        <v>2276</v>
      </c>
      <c r="O139" s="21" t="s">
        <v>2276</v>
      </c>
      <c r="P139" s="21" t="s">
        <v>2276</v>
      </c>
      <c r="Q139" s="21" t="s">
        <v>2276</v>
      </c>
      <c r="R139" s="21" t="s">
        <v>2276</v>
      </c>
      <c r="S139" s="21" t="s">
        <v>2276</v>
      </c>
      <c r="T139" s="21" t="s">
        <v>2276</v>
      </c>
      <c r="U139" s="21" t="s">
        <v>2276</v>
      </c>
      <c r="V139" s="21" t="s">
        <v>2276</v>
      </c>
      <c r="W139" s="21" t="s">
        <v>2276</v>
      </c>
      <c r="X139" s="21" t="s">
        <v>2276</v>
      </c>
      <c r="Y139" s="21" t="s">
        <v>2276</v>
      </c>
      <c r="Z139" s="3" t="s">
        <v>68</v>
      </c>
      <c r="AA139" s="3" t="s">
        <v>68</v>
      </c>
      <c r="AB139" s="3" t="s">
        <v>64</v>
      </c>
      <c r="AC139" s="4" t="s">
        <v>5030</v>
      </c>
      <c r="AD139" s="4" t="s">
        <v>1377</v>
      </c>
    </row>
    <row r="140" spans="1:30" ht="116" customHeight="1">
      <c r="A140" s="11" t="s">
        <v>112</v>
      </c>
      <c r="B140" s="3" t="s">
        <v>1367</v>
      </c>
      <c r="C140" s="11" t="s">
        <v>24</v>
      </c>
      <c r="D140" s="3" t="s">
        <v>2659</v>
      </c>
      <c r="E140" s="4" t="s">
        <v>84</v>
      </c>
      <c r="F140" s="19" t="s">
        <v>28</v>
      </c>
      <c r="G140" s="11" t="s">
        <v>2276</v>
      </c>
      <c r="H140" s="3" t="s">
        <v>523</v>
      </c>
      <c r="I140" s="11">
        <v>2002</v>
      </c>
      <c r="J140" s="21" t="s">
        <v>2276</v>
      </c>
      <c r="K140" s="21" t="s">
        <v>2276</v>
      </c>
      <c r="L140" s="21" t="s">
        <v>2276</v>
      </c>
      <c r="M140" s="21" t="s">
        <v>2276</v>
      </c>
      <c r="N140" s="21" t="s">
        <v>2276</v>
      </c>
      <c r="O140" s="21" t="s">
        <v>2276</v>
      </c>
      <c r="P140" s="21" t="s">
        <v>2276</v>
      </c>
      <c r="Q140" s="21" t="s">
        <v>2276</v>
      </c>
      <c r="R140" s="21" t="s">
        <v>2276</v>
      </c>
      <c r="S140" s="21" t="s">
        <v>2276</v>
      </c>
      <c r="T140" s="21" t="s">
        <v>2276</v>
      </c>
      <c r="U140" s="21" t="s">
        <v>2276</v>
      </c>
      <c r="V140" s="21" t="s">
        <v>2276</v>
      </c>
      <c r="W140" s="21" t="s">
        <v>2276</v>
      </c>
      <c r="X140" s="21" t="s">
        <v>2276</v>
      </c>
      <c r="Y140" s="21" t="s">
        <v>2276</v>
      </c>
      <c r="Z140" s="3" t="s">
        <v>34</v>
      </c>
      <c r="AA140" s="3" t="s">
        <v>34</v>
      </c>
      <c r="AB140" s="3" t="s">
        <v>64</v>
      </c>
      <c r="AC140" s="4" t="s">
        <v>5030</v>
      </c>
      <c r="AD140" s="4" t="s">
        <v>1377</v>
      </c>
    </row>
    <row r="141" spans="1:30" ht="131" customHeight="1">
      <c r="A141" s="11" t="s">
        <v>112</v>
      </c>
      <c r="B141" s="3" t="s">
        <v>1368</v>
      </c>
      <c r="C141" s="11" t="s">
        <v>24</v>
      </c>
      <c r="D141" s="3" t="s">
        <v>2659</v>
      </c>
      <c r="E141" s="4" t="s">
        <v>84</v>
      </c>
      <c r="F141" s="19" t="s">
        <v>28</v>
      </c>
      <c r="G141" s="11" t="s">
        <v>2276</v>
      </c>
      <c r="H141" s="3" t="s">
        <v>523</v>
      </c>
      <c r="I141" s="11">
        <v>2002</v>
      </c>
      <c r="J141" s="21" t="s">
        <v>2276</v>
      </c>
      <c r="K141" s="21" t="s">
        <v>2276</v>
      </c>
      <c r="L141" s="21" t="s">
        <v>2276</v>
      </c>
      <c r="M141" s="21" t="s">
        <v>2276</v>
      </c>
      <c r="N141" s="21" t="s">
        <v>2276</v>
      </c>
      <c r="O141" s="21" t="s">
        <v>2276</v>
      </c>
      <c r="P141" s="21" t="s">
        <v>2276</v>
      </c>
      <c r="Q141" s="21" t="s">
        <v>2276</v>
      </c>
      <c r="R141" s="21" t="s">
        <v>2276</v>
      </c>
      <c r="S141" s="21" t="s">
        <v>2276</v>
      </c>
      <c r="T141" s="21" t="s">
        <v>2276</v>
      </c>
      <c r="U141" s="21" t="s">
        <v>2276</v>
      </c>
      <c r="V141" s="21" t="s">
        <v>2276</v>
      </c>
      <c r="W141" s="21" t="s">
        <v>2276</v>
      </c>
      <c r="X141" s="21" t="s">
        <v>2276</v>
      </c>
      <c r="Y141" s="21" t="s">
        <v>2276</v>
      </c>
      <c r="Z141" s="3" t="s">
        <v>68</v>
      </c>
      <c r="AA141" s="3" t="s">
        <v>68</v>
      </c>
      <c r="AB141" s="3" t="s">
        <v>64</v>
      </c>
      <c r="AC141" s="4" t="s">
        <v>5030</v>
      </c>
      <c r="AD141" s="4" t="s">
        <v>1377</v>
      </c>
    </row>
    <row r="142" spans="1:30" ht="121" customHeight="1">
      <c r="A142" s="11" t="s">
        <v>112</v>
      </c>
      <c r="B142" s="3" t="s">
        <v>1369</v>
      </c>
      <c r="C142" s="11" t="s">
        <v>24</v>
      </c>
      <c r="D142" s="3" t="s">
        <v>2659</v>
      </c>
      <c r="E142" s="4" t="s">
        <v>84</v>
      </c>
      <c r="F142" s="19" t="s">
        <v>28</v>
      </c>
      <c r="G142" s="11" t="s">
        <v>2276</v>
      </c>
      <c r="H142" s="3" t="s">
        <v>523</v>
      </c>
      <c r="I142" s="11">
        <v>2003</v>
      </c>
      <c r="J142" s="21" t="s">
        <v>2276</v>
      </c>
      <c r="K142" s="21" t="s">
        <v>2276</v>
      </c>
      <c r="L142" s="21" t="s">
        <v>2276</v>
      </c>
      <c r="M142" s="21" t="s">
        <v>2276</v>
      </c>
      <c r="N142" s="21" t="s">
        <v>2276</v>
      </c>
      <c r="O142" s="21" t="s">
        <v>2276</v>
      </c>
      <c r="P142" s="21" t="s">
        <v>2276</v>
      </c>
      <c r="Q142" s="21" t="s">
        <v>2276</v>
      </c>
      <c r="R142" s="21" t="s">
        <v>2276</v>
      </c>
      <c r="S142" s="21" t="s">
        <v>2276</v>
      </c>
      <c r="T142" s="21" t="s">
        <v>2276</v>
      </c>
      <c r="U142" s="21" t="s">
        <v>2276</v>
      </c>
      <c r="V142" s="21" t="s">
        <v>2276</v>
      </c>
      <c r="W142" s="21" t="s">
        <v>2276</v>
      </c>
      <c r="X142" s="21" t="s">
        <v>2276</v>
      </c>
      <c r="Y142" s="21" t="s">
        <v>2276</v>
      </c>
      <c r="Z142" s="3" t="s">
        <v>34</v>
      </c>
      <c r="AA142" s="3" t="s">
        <v>34</v>
      </c>
      <c r="AB142" s="3" t="s">
        <v>64</v>
      </c>
      <c r="AC142" s="4" t="s">
        <v>5030</v>
      </c>
      <c r="AD142" s="4" t="s">
        <v>1377</v>
      </c>
    </row>
    <row r="143" spans="1:30" ht="122" customHeight="1">
      <c r="A143" s="11" t="s">
        <v>112</v>
      </c>
      <c r="B143" s="3" t="s">
        <v>1370</v>
      </c>
      <c r="C143" s="11" t="s">
        <v>24</v>
      </c>
      <c r="D143" s="3" t="s">
        <v>2659</v>
      </c>
      <c r="E143" s="4" t="s">
        <v>84</v>
      </c>
      <c r="F143" s="19" t="s">
        <v>28</v>
      </c>
      <c r="G143" s="11" t="s">
        <v>2276</v>
      </c>
      <c r="H143" s="3" t="s">
        <v>523</v>
      </c>
      <c r="I143" s="11">
        <v>2003</v>
      </c>
      <c r="J143" s="21" t="s">
        <v>2276</v>
      </c>
      <c r="K143" s="21" t="s">
        <v>2276</v>
      </c>
      <c r="L143" s="21" t="s">
        <v>2276</v>
      </c>
      <c r="M143" s="21" t="s">
        <v>2276</v>
      </c>
      <c r="N143" s="21" t="s">
        <v>2276</v>
      </c>
      <c r="O143" s="21" t="s">
        <v>2276</v>
      </c>
      <c r="P143" s="21" t="s">
        <v>2276</v>
      </c>
      <c r="Q143" s="21" t="s">
        <v>2276</v>
      </c>
      <c r="R143" s="21" t="s">
        <v>2276</v>
      </c>
      <c r="S143" s="21" t="s">
        <v>2276</v>
      </c>
      <c r="T143" s="21" t="s">
        <v>2276</v>
      </c>
      <c r="U143" s="21" t="s">
        <v>2276</v>
      </c>
      <c r="V143" s="21" t="s">
        <v>2276</v>
      </c>
      <c r="W143" s="21" t="s">
        <v>2276</v>
      </c>
      <c r="X143" s="21" t="s">
        <v>2276</v>
      </c>
      <c r="Y143" s="21" t="s">
        <v>2276</v>
      </c>
      <c r="Z143" s="3" t="s">
        <v>68</v>
      </c>
      <c r="AA143" s="3" t="s">
        <v>68</v>
      </c>
      <c r="AB143" s="3" t="s">
        <v>64</v>
      </c>
      <c r="AC143" s="4" t="s">
        <v>5030</v>
      </c>
      <c r="AD143" s="4" t="s">
        <v>1377</v>
      </c>
    </row>
    <row r="144" spans="1:30" ht="122" customHeight="1">
      <c r="A144" s="11" t="s">
        <v>112</v>
      </c>
      <c r="B144" s="3" t="s">
        <v>1371</v>
      </c>
      <c r="C144" s="11" t="s">
        <v>24</v>
      </c>
      <c r="D144" s="3" t="s">
        <v>2659</v>
      </c>
      <c r="E144" s="4" t="s">
        <v>84</v>
      </c>
      <c r="F144" s="19" t="s">
        <v>28</v>
      </c>
      <c r="G144" s="11" t="s">
        <v>2276</v>
      </c>
      <c r="H144" s="3" t="s">
        <v>523</v>
      </c>
      <c r="I144" s="11">
        <v>2004</v>
      </c>
      <c r="J144" s="21" t="s">
        <v>2276</v>
      </c>
      <c r="K144" s="21" t="s">
        <v>2276</v>
      </c>
      <c r="L144" s="21" t="s">
        <v>2276</v>
      </c>
      <c r="M144" s="21" t="s">
        <v>2276</v>
      </c>
      <c r="N144" s="21" t="s">
        <v>2276</v>
      </c>
      <c r="O144" s="21" t="s">
        <v>2276</v>
      </c>
      <c r="P144" s="21" t="s">
        <v>2276</v>
      </c>
      <c r="Q144" s="21" t="s">
        <v>2276</v>
      </c>
      <c r="R144" s="21" t="s">
        <v>2276</v>
      </c>
      <c r="S144" s="21" t="s">
        <v>2276</v>
      </c>
      <c r="T144" s="21" t="s">
        <v>2276</v>
      </c>
      <c r="U144" s="21" t="s">
        <v>2276</v>
      </c>
      <c r="V144" s="21" t="s">
        <v>2276</v>
      </c>
      <c r="W144" s="21" t="s">
        <v>2276</v>
      </c>
      <c r="X144" s="21" t="s">
        <v>2276</v>
      </c>
      <c r="Y144" s="21" t="s">
        <v>2276</v>
      </c>
      <c r="Z144" s="3" t="s">
        <v>34</v>
      </c>
      <c r="AA144" s="3" t="s">
        <v>34</v>
      </c>
      <c r="AB144" s="3" t="s">
        <v>64</v>
      </c>
      <c r="AC144" s="4" t="s">
        <v>5030</v>
      </c>
      <c r="AD144" s="4" t="s">
        <v>1377</v>
      </c>
    </row>
    <row r="145" spans="1:30" ht="121" customHeight="1">
      <c r="A145" s="11" t="s">
        <v>112</v>
      </c>
      <c r="B145" s="3" t="s">
        <v>1372</v>
      </c>
      <c r="C145" s="11" t="s">
        <v>24</v>
      </c>
      <c r="D145" s="3" t="s">
        <v>2659</v>
      </c>
      <c r="E145" s="4" t="s">
        <v>84</v>
      </c>
      <c r="F145" s="19" t="s">
        <v>28</v>
      </c>
      <c r="G145" s="11" t="s">
        <v>2276</v>
      </c>
      <c r="H145" s="3" t="s">
        <v>523</v>
      </c>
      <c r="I145" s="11">
        <v>2004</v>
      </c>
      <c r="J145" s="21" t="s">
        <v>2276</v>
      </c>
      <c r="K145" s="21" t="s">
        <v>2276</v>
      </c>
      <c r="L145" s="21" t="s">
        <v>2276</v>
      </c>
      <c r="M145" s="21" t="s">
        <v>2276</v>
      </c>
      <c r="N145" s="21" t="s">
        <v>2276</v>
      </c>
      <c r="O145" s="21" t="s">
        <v>2276</v>
      </c>
      <c r="P145" s="21" t="s">
        <v>2276</v>
      </c>
      <c r="Q145" s="21" t="s">
        <v>2276</v>
      </c>
      <c r="R145" s="21" t="s">
        <v>2276</v>
      </c>
      <c r="S145" s="21" t="s">
        <v>2276</v>
      </c>
      <c r="T145" s="21" t="s">
        <v>2276</v>
      </c>
      <c r="U145" s="21" t="s">
        <v>2276</v>
      </c>
      <c r="V145" s="21" t="s">
        <v>2276</v>
      </c>
      <c r="W145" s="21" t="s">
        <v>2276</v>
      </c>
      <c r="X145" s="21" t="s">
        <v>2276</v>
      </c>
      <c r="Y145" s="21" t="s">
        <v>2276</v>
      </c>
      <c r="Z145" s="3" t="s">
        <v>68</v>
      </c>
      <c r="AA145" s="3" t="s">
        <v>68</v>
      </c>
      <c r="AB145" s="3" t="s">
        <v>64</v>
      </c>
      <c r="AC145" s="4" t="s">
        <v>5030</v>
      </c>
      <c r="AD145" s="4" t="s">
        <v>1377</v>
      </c>
    </row>
    <row r="146" spans="1:30" ht="121" customHeight="1">
      <c r="A146" s="11" t="s">
        <v>112</v>
      </c>
      <c r="B146" s="3" t="s">
        <v>1373</v>
      </c>
      <c r="C146" s="11" t="s">
        <v>24</v>
      </c>
      <c r="D146" s="3" t="s">
        <v>2659</v>
      </c>
      <c r="E146" s="4" t="s">
        <v>84</v>
      </c>
      <c r="F146" s="19" t="s">
        <v>28</v>
      </c>
      <c r="G146" s="11" t="s">
        <v>2276</v>
      </c>
      <c r="H146" s="3" t="s">
        <v>523</v>
      </c>
      <c r="I146" s="11">
        <v>2005</v>
      </c>
      <c r="J146" s="21" t="s">
        <v>2276</v>
      </c>
      <c r="K146" s="21" t="s">
        <v>2276</v>
      </c>
      <c r="L146" s="21" t="s">
        <v>2276</v>
      </c>
      <c r="M146" s="21" t="s">
        <v>2276</v>
      </c>
      <c r="N146" s="21" t="s">
        <v>2276</v>
      </c>
      <c r="O146" s="21" t="s">
        <v>2276</v>
      </c>
      <c r="P146" s="21" t="s">
        <v>2276</v>
      </c>
      <c r="Q146" s="21" t="s">
        <v>2276</v>
      </c>
      <c r="R146" s="21" t="s">
        <v>2276</v>
      </c>
      <c r="S146" s="21" t="s">
        <v>2276</v>
      </c>
      <c r="T146" s="21" t="s">
        <v>2276</v>
      </c>
      <c r="U146" s="21" t="s">
        <v>2276</v>
      </c>
      <c r="V146" s="21" t="s">
        <v>2276</v>
      </c>
      <c r="W146" s="21" t="s">
        <v>2276</v>
      </c>
      <c r="X146" s="21" t="s">
        <v>2276</v>
      </c>
      <c r="Y146" s="21" t="s">
        <v>2276</v>
      </c>
      <c r="Z146" s="3" t="s">
        <v>34</v>
      </c>
      <c r="AA146" s="3" t="s">
        <v>34</v>
      </c>
      <c r="AB146" s="3" t="s">
        <v>64</v>
      </c>
      <c r="AC146" s="4" t="s">
        <v>5030</v>
      </c>
      <c r="AD146" s="4" t="s">
        <v>1377</v>
      </c>
    </row>
    <row r="147" spans="1:30" ht="115" customHeight="1">
      <c r="A147" s="11" t="s">
        <v>112</v>
      </c>
      <c r="B147" s="3" t="s">
        <v>1374</v>
      </c>
      <c r="C147" s="11" t="s">
        <v>24</v>
      </c>
      <c r="D147" s="3" t="s">
        <v>2659</v>
      </c>
      <c r="E147" s="4" t="s">
        <v>84</v>
      </c>
      <c r="F147" s="19" t="s">
        <v>28</v>
      </c>
      <c r="G147" s="11" t="s">
        <v>2276</v>
      </c>
      <c r="H147" s="3" t="s">
        <v>523</v>
      </c>
      <c r="I147" s="11">
        <v>2005</v>
      </c>
      <c r="J147" s="21" t="s">
        <v>2276</v>
      </c>
      <c r="K147" s="21" t="s">
        <v>2276</v>
      </c>
      <c r="L147" s="21" t="s">
        <v>2276</v>
      </c>
      <c r="M147" s="21" t="s">
        <v>2276</v>
      </c>
      <c r="N147" s="21" t="s">
        <v>2276</v>
      </c>
      <c r="O147" s="21" t="s">
        <v>2276</v>
      </c>
      <c r="P147" s="21" t="s">
        <v>2276</v>
      </c>
      <c r="Q147" s="21" t="s">
        <v>2276</v>
      </c>
      <c r="R147" s="21" t="s">
        <v>2276</v>
      </c>
      <c r="S147" s="21" t="s">
        <v>2276</v>
      </c>
      <c r="T147" s="21" t="s">
        <v>2276</v>
      </c>
      <c r="U147" s="21" t="s">
        <v>2276</v>
      </c>
      <c r="V147" s="21" t="s">
        <v>2276</v>
      </c>
      <c r="W147" s="21" t="s">
        <v>2276</v>
      </c>
      <c r="X147" s="21" t="s">
        <v>2276</v>
      </c>
      <c r="Y147" s="21" t="s">
        <v>2276</v>
      </c>
      <c r="Z147" s="3" t="s">
        <v>68</v>
      </c>
      <c r="AA147" s="3" t="s">
        <v>68</v>
      </c>
      <c r="AB147" s="3" t="s">
        <v>64</v>
      </c>
      <c r="AC147" s="4" t="s">
        <v>5030</v>
      </c>
      <c r="AD147" s="4" t="s">
        <v>1377</v>
      </c>
    </row>
    <row r="148" spans="1:30" ht="155.5" customHeight="1">
      <c r="A148" s="23" t="s">
        <v>123</v>
      </c>
      <c r="B148" s="3" t="s">
        <v>124</v>
      </c>
      <c r="C148" s="23" t="s">
        <v>24</v>
      </c>
      <c r="D148" s="23" t="s">
        <v>27</v>
      </c>
      <c r="E148" s="23" t="s">
        <v>130</v>
      </c>
      <c r="F148" s="26" t="s">
        <v>74</v>
      </c>
      <c r="G148" s="26" t="s">
        <v>74</v>
      </c>
      <c r="H148" s="3" t="s">
        <v>523</v>
      </c>
      <c r="I148" s="23"/>
      <c r="J148" s="80" t="s">
        <v>2276</v>
      </c>
      <c r="K148" s="80" t="s">
        <v>2276</v>
      </c>
      <c r="L148" s="80" t="s">
        <v>2276</v>
      </c>
      <c r="M148" s="80" t="s">
        <v>2276</v>
      </c>
      <c r="N148" s="80" t="s">
        <v>2276</v>
      </c>
      <c r="O148" s="80" t="s">
        <v>2276</v>
      </c>
      <c r="P148" s="80" t="s">
        <v>2276</v>
      </c>
      <c r="Q148" s="21" t="s">
        <v>2276</v>
      </c>
      <c r="R148" s="21" t="s">
        <v>2276</v>
      </c>
      <c r="S148" s="80" t="s">
        <v>2276</v>
      </c>
      <c r="T148" s="80" t="s">
        <v>2276</v>
      </c>
      <c r="U148" s="21" t="s">
        <v>2276</v>
      </c>
      <c r="V148" s="80" t="s">
        <v>2276</v>
      </c>
      <c r="W148" s="80" t="s">
        <v>2276</v>
      </c>
      <c r="X148" s="80" t="s">
        <v>2276</v>
      </c>
      <c r="Y148" s="80" t="s">
        <v>2276</v>
      </c>
      <c r="Z148" s="22" t="s">
        <v>68</v>
      </c>
      <c r="AA148" s="22" t="s">
        <v>68</v>
      </c>
      <c r="AB148" s="22" t="s">
        <v>76</v>
      </c>
      <c r="AC148" s="24" t="s">
        <v>131</v>
      </c>
      <c r="AD148" s="22"/>
    </row>
    <row r="149" spans="1:30" ht="149.5" customHeight="1">
      <c r="A149" s="23" t="s">
        <v>123</v>
      </c>
      <c r="B149" s="3" t="s">
        <v>125</v>
      </c>
      <c r="C149" s="23" t="s">
        <v>24</v>
      </c>
      <c r="D149" s="23" t="s">
        <v>27</v>
      </c>
      <c r="E149" s="23" t="s">
        <v>130</v>
      </c>
      <c r="F149" s="26" t="s">
        <v>161</v>
      </c>
      <c r="G149" s="11" t="s">
        <v>2276</v>
      </c>
      <c r="H149" s="3" t="s">
        <v>523</v>
      </c>
      <c r="I149" s="23"/>
      <c r="J149" s="80" t="s">
        <v>2276</v>
      </c>
      <c r="K149" s="80" t="s">
        <v>2276</v>
      </c>
      <c r="L149" s="80" t="s">
        <v>2276</v>
      </c>
      <c r="M149" s="80" t="s">
        <v>2276</v>
      </c>
      <c r="N149" s="80" t="s">
        <v>2276</v>
      </c>
      <c r="O149" s="80" t="s">
        <v>2276</v>
      </c>
      <c r="P149" s="80" t="s">
        <v>2276</v>
      </c>
      <c r="Q149" s="21" t="s">
        <v>2276</v>
      </c>
      <c r="R149" s="21" t="s">
        <v>2276</v>
      </c>
      <c r="S149" s="80" t="s">
        <v>2276</v>
      </c>
      <c r="T149" s="80" t="s">
        <v>2276</v>
      </c>
      <c r="U149" s="21" t="s">
        <v>2276</v>
      </c>
      <c r="V149" s="80" t="s">
        <v>2276</v>
      </c>
      <c r="W149" s="80" t="s">
        <v>2276</v>
      </c>
      <c r="X149" s="80" t="s">
        <v>2276</v>
      </c>
      <c r="Y149" s="80" t="s">
        <v>2276</v>
      </c>
      <c r="Z149" s="22" t="s">
        <v>35</v>
      </c>
      <c r="AA149" s="22" t="s">
        <v>127</v>
      </c>
      <c r="AB149" s="22" t="s">
        <v>128</v>
      </c>
      <c r="AC149" s="24" t="s">
        <v>132</v>
      </c>
      <c r="AD149" s="22"/>
    </row>
    <row r="150" spans="1:30" ht="47" customHeight="1">
      <c r="A150" s="23" t="s">
        <v>133</v>
      </c>
      <c r="B150" s="3" t="s">
        <v>138</v>
      </c>
      <c r="C150" s="23" t="s">
        <v>24</v>
      </c>
      <c r="D150" s="4" t="s">
        <v>144</v>
      </c>
      <c r="E150" s="3" t="s">
        <v>137</v>
      </c>
      <c r="F150" s="4" t="s">
        <v>74</v>
      </c>
      <c r="G150" s="11" t="s">
        <v>2276</v>
      </c>
      <c r="H150" s="3" t="s">
        <v>524</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80" t="s">
        <v>2276</v>
      </c>
      <c r="Z150" s="3" t="s">
        <v>2276</v>
      </c>
      <c r="AA150" s="3" t="s">
        <v>2276</v>
      </c>
      <c r="AB150" s="3" t="s">
        <v>2276</v>
      </c>
      <c r="AC150" s="3" t="s">
        <v>139</v>
      </c>
      <c r="AD150" s="3"/>
    </row>
    <row r="151" spans="1:30" ht="60" customHeight="1">
      <c r="A151" s="23" t="s">
        <v>133</v>
      </c>
      <c r="B151" s="3" t="s">
        <v>140</v>
      </c>
      <c r="C151" s="23" t="s">
        <v>24</v>
      </c>
      <c r="D151" s="23" t="s">
        <v>27</v>
      </c>
      <c r="E151" s="23" t="s">
        <v>130</v>
      </c>
      <c r="F151" s="26" t="s">
        <v>161</v>
      </c>
      <c r="G151" s="11" t="s">
        <v>2276</v>
      </c>
      <c r="H151" s="3" t="s">
        <v>523</v>
      </c>
      <c r="I151" s="23"/>
      <c r="J151" s="21" t="s">
        <v>2276</v>
      </c>
      <c r="K151" s="21" t="s">
        <v>2276</v>
      </c>
      <c r="L151" s="21" t="s">
        <v>2276</v>
      </c>
      <c r="M151" s="21" t="s">
        <v>2276</v>
      </c>
      <c r="N151" s="21" t="s">
        <v>2276</v>
      </c>
      <c r="O151" s="21" t="s">
        <v>2276</v>
      </c>
      <c r="P151" s="21" t="s">
        <v>2276</v>
      </c>
      <c r="Q151" s="21" t="s">
        <v>2276</v>
      </c>
      <c r="R151" s="21" t="s">
        <v>2276</v>
      </c>
      <c r="S151" s="21" t="s">
        <v>2276</v>
      </c>
      <c r="T151" s="21" t="s">
        <v>2276</v>
      </c>
      <c r="U151" s="21" t="s">
        <v>2276</v>
      </c>
      <c r="V151" s="21" t="s">
        <v>2276</v>
      </c>
      <c r="W151" s="21" t="s">
        <v>2276</v>
      </c>
      <c r="X151" s="21" t="s">
        <v>2276</v>
      </c>
      <c r="Y151" s="21" t="s">
        <v>2276</v>
      </c>
      <c r="Z151" s="3" t="s">
        <v>2276</v>
      </c>
      <c r="AA151" s="3" t="s">
        <v>2276</v>
      </c>
      <c r="AB151" s="3" t="s">
        <v>2276</v>
      </c>
      <c r="AC151" s="3"/>
      <c r="AD151" s="4" t="s">
        <v>1378</v>
      </c>
    </row>
    <row r="152" spans="1:30" ht="77.5" customHeight="1">
      <c r="A152" s="23" t="s">
        <v>136</v>
      </c>
      <c r="B152" s="3" t="s">
        <v>142</v>
      </c>
      <c r="C152" s="23" t="s">
        <v>24</v>
      </c>
      <c r="D152" s="11" t="s">
        <v>25</v>
      </c>
      <c r="E152" s="3" t="s">
        <v>45</v>
      </c>
      <c r="F152" s="4" t="s">
        <v>29</v>
      </c>
      <c r="G152" s="3" t="s">
        <v>2276</v>
      </c>
      <c r="H152" s="3" t="s">
        <v>523</v>
      </c>
      <c r="I152" s="3"/>
      <c r="J152" s="21" t="s">
        <v>2276</v>
      </c>
      <c r="K152" s="21" t="s">
        <v>2276</v>
      </c>
      <c r="L152" s="21" t="s">
        <v>2276</v>
      </c>
      <c r="M152" s="21" t="s">
        <v>2276</v>
      </c>
      <c r="N152" s="21" t="s">
        <v>2276</v>
      </c>
      <c r="O152" s="21" t="s">
        <v>2276</v>
      </c>
      <c r="P152" s="21" t="s">
        <v>2276</v>
      </c>
      <c r="Q152" s="21" t="s">
        <v>2276</v>
      </c>
      <c r="R152" s="21" t="s">
        <v>2276</v>
      </c>
      <c r="S152" s="21" t="s">
        <v>2276</v>
      </c>
      <c r="T152" s="21" t="s">
        <v>2276</v>
      </c>
      <c r="U152" s="21" t="s">
        <v>2276</v>
      </c>
      <c r="V152" s="21" t="s">
        <v>2276</v>
      </c>
      <c r="W152" s="21" t="s">
        <v>2276</v>
      </c>
      <c r="X152" s="21" t="s">
        <v>2276</v>
      </c>
      <c r="Y152" s="21" t="s">
        <v>2276</v>
      </c>
      <c r="Z152" s="3" t="s">
        <v>2276</v>
      </c>
      <c r="AA152" s="3" t="s">
        <v>2276</v>
      </c>
      <c r="AB152" s="3" t="s">
        <v>2276</v>
      </c>
      <c r="AC152" s="4" t="s">
        <v>1380</v>
      </c>
      <c r="AD152" s="4" t="s">
        <v>1379</v>
      </c>
    </row>
    <row r="153" spans="1:30" ht="77.5" customHeight="1">
      <c r="A153" s="23" t="s">
        <v>136</v>
      </c>
      <c r="B153" s="3" t="s">
        <v>5031</v>
      </c>
      <c r="C153" s="23" t="s">
        <v>24</v>
      </c>
      <c r="D153" s="11" t="s">
        <v>143</v>
      </c>
      <c r="E153" s="3" t="s">
        <v>45</v>
      </c>
      <c r="F153" s="4" t="s">
        <v>29</v>
      </c>
      <c r="G153" s="3" t="s">
        <v>2276</v>
      </c>
      <c r="H153" s="3" t="s">
        <v>523</v>
      </c>
      <c r="I153" s="3"/>
      <c r="J153" s="21" t="s">
        <v>2276</v>
      </c>
      <c r="K153" s="21" t="s">
        <v>2276</v>
      </c>
      <c r="L153" s="21" t="s">
        <v>2276</v>
      </c>
      <c r="M153" s="21" t="s">
        <v>2276</v>
      </c>
      <c r="N153" s="21" t="s">
        <v>2276</v>
      </c>
      <c r="O153" s="21" t="s">
        <v>2276</v>
      </c>
      <c r="P153" s="21" t="s">
        <v>2276</v>
      </c>
      <c r="Q153" s="21" t="s">
        <v>2276</v>
      </c>
      <c r="R153" s="21" t="s">
        <v>2276</v>
      </c>
      <c r="S153" s="21" t="s">
        <v>2276</v>
      </c>
      <c r="T153" s="21" t="s">
        <v>2276</v>
      </c>
      <c r="U153" s="21" t="s">
        <v>2276</v>
      </c>
      <c r="V153" s="21" t="s">
        <v>2276</v>
      </c>
      <c r="W153" s="21" t="s">
        <v>2276</v>
      </c>
      <c r="X153" s="21" t="s">
        <v>2276</v>
      </c>
      <c r="Y153" s="21" t="s">
        <v>2276</v>
      </c>
      <c r="Z153" s="3" t="s">
        <v>2276</v>
      </c>
      <c r="AA153" s="3" t="s">
        <v>2276</v>
      </c>
      <c r="AB153" s="3" t="s">
        <v>2276</v>
      </c>
      <c r="AC153" s="4" t="s">
        <v>1380</v>
      </c>
      <c r="AD153" s="4" t="s">
        <v>1379</v>
      </c>
    </row>
    <row r="154" spans="1:30" ht="77.5" customHeight="1">
      <c r="A154" s="23" t="s">
        <v>136</v>
      </c>
      <c r="B154" s="3" t="s">
        <v>5032</v>
      </c>
      <c r="C154" s="23" t="s">
        <v>24</v>
      </c>
      <c r="D154" s="11" t="s">
        <v>143</v>
      </c>
      <c r="E154" s="3" t="s">
        <v>45</v>
      </c>
      <c r="F154" s="4" t="s">
        <v>29</v>
      </c>
      <c r="G154" s="3" t="s">
        <v>2276</v>
      </c>
      <c r="H154" s="3" t="s">
        <v>523</v>
      </c>
      <c r="I154" s="3"/>
      <c r="J154" s="21" t="s">
        <v>2276</v>
      </c>
      <c r="K154" s="21" t="s">
        <v>2276</v>
      </c>
      <c r="L154" s="21" t="s">
        <v>2276</v>
      </c>
      <c r="M154" s="21" t="s">
        <v>2276</v>
      </c>
      <c r="N154" s="21" t="s">
        <v>2276</v>
      </c>
      <c r="O154" s="21" t="s">
        <v>2276</v>
      </c>
      <c r="P154" s="21" t="s">
        <v>2276</v>
      </c>
      <c r="Q154" s="21" t="s">
        <v>2276</v>
      </c>
      <c r="R154" s="21" t="s">
        <v>2276</v>
      </c>
      <c r="S154" s="21" t="s">
        <v>2276</v>
      </c>
      <c r="T154" s="21" t="s">
        <v>2276</v>
      </c>
      <c r="U154" s="21" t="s">
        <v>2276</v>
      </c>
      <c r="V154" s="21" t="s">
        <v>2276</v>
      </c>
      <c r="W154" s="21" t="s">
        <v>2276</v>
      </c>
      <c r="X154" s="21" t="s">
        <v>2276</v>
      </c>
      <c r="Y154" s="21" t="s">
        <v>2276</v>
      </c>
      <c r="Z154" s="3" t="s">
        <v>2276</v>
      </c>
      <c r="AA154" s="3" t="s">
        <v>2276</v>
      </c>
      <c r="AB154" s="3" t="s">
        <v>2276</v>
      </c>
      <c r="AC154" s="4" t="s">
        <v>1380</v>
      </c>
      <c r="AD154" s="4" t="s">
        <v>1379</v>
      </c>
    </row>
    <row r="155" spans="1:30" ht="77.5" customHeight="1">
      <c r="A155" s="23" t="s">
        <v>145</v>
      </c>
      <c r="B155" s="3" t="s">
        <v>2300</v>
      </c>
      <c r="C155" s="23" t="s">
        <v>24</v>
      </c>
      <c r="D155" s="11" t="s">
        <v>2305</v>
      </c>
      <c r="E155" s="3" t="s">
        <v>116</v>
      </c>
      <c r="F155" s="4" t="s">
        <v>74</v>
      </c>
      <c r="G155" s="3" t="s">
        <v>2276</v>
      </c>
      <c r="H155" s="3" t="s">
        <v>523</v>
      </c>
      <c r="I155" s="3"/>
      <c r="J155" s="21" t="s">
        <v>2276</v>
      </c>
      <c r="K155" s="21" t="s">
        <v>2276</v>
      </c>
      <c r="L155" s="21" t="s">
        <v>2276</v>
      </c>
      <c r="M155" s="21" t="s">
        <v>2276</v>
      </c>
      <c r="N155" s="21" t="s">
        <v>2276</v>
      </c>
      <c r="O155" s="21" t="s">
        <v>2276</v>
      </c>
      <c r="P155" s="21" t="s">
        <v>2276</v>
      </c>
      <c r="Q155" s="21" t="s">
        <v>2276</v>
      </c>
      <c r="R155" s="21" t="s">
        <v>2276</v>
      </c>
      <c r="S155" s="21" t="s">
        <v>2276</v>
      </c>
      <c r="T155" s="21" t="s">
        <v>2276</v>
      </c>
      <c r="U155" s="21" t="s">
        <v>2276</v>
      </c>
      <c r="V155" s="21" t="s">
        <v>2276</v>
      </c>
      <c r="W155" s="21" t="s">
        <v>2276</v>
      </c>
      <c r="X155" s="21" t="s">
        <v>2276</v>
      </c>
      <c r="Y155" s="21" t="s">
        <v>2276</v>
      </c>
      <c r="Z155" s="21" t="s">
        <v>2276</v>
      </c>
      <c r="AA155" s="21" t="s">
        <v>2276</v>
      </c>
      <c r="AB155" s="21" t="s">
        <v>2276</v>
      </c>
      <c r="AC155" s="4" t="s">
        <v>2303</v>
      </c>
      <c r="AD155" s="4"/>
    </row>
    <row r="156" spans="1:30" ht="77.5" customHeight="1">
      <c r="A156" s="23" t="s">
        <v>145</v>
      </c>
      <c r="B156" s="3" t="s">
        <v>2301</v>
      </c>
      <c r="C156" s="23" t="s">
        <v>24</v>
      </c>
      <c r="D156" s="11" t="s">
        <v>27</v>
      </c>
      <c r="E156" s="3" t="s">
        <v>130</v>
      </c>
      <c r="F156" s="4" t="s">
        <v>74</v>
      </c>
      <c r="G156" s="3" t="s">
        <v>2276</v>
      </c>
      <c r="H156" s="3" t="s">
        <v>523</v>
      </c>
      <c r="I156" s="3"/>
      <c r="J156" s="21" t="s">
        <v>2276</v>
      </c>
      <c r="K156" s="21" t="s">
        <v>2276</v>
      </c>
      <c r="L156" s="21" t="s">
        <v>2276</v>
      </c>
      <c r="M156" s="21" t="s">
        <v>2276</v>
      </c>
      <c r="N156" s="21" t="s">
        <v>2276</v>
      </c>
      <c r="O156" s="21" t="s">
        <v>2276</v>
      </c>
      <c r="P156" s="21" t="s">
        <v>2276</v>
      </c>
      <c r="Q156" s="21" t="s">
        <v>2276</v>
      </c>
      <c r="R156" s="21" t="s">
        <v>2276</v>
      </c>
      <c r="S156" s="21" t="s">
        <v>2276</v>
      </c>
      <c r="T156" s="21" t="s">
        <v>2276</v>
      </c>
      <c r="U156" s="21" t="s">
        <v>2276</v>
      </c>
      <c r="V156" s="21" t="s">
        <v>2276</v>
      </c>
      <c r="W156" s="21" t="s">
        <v>2276</v>
      </c>
      <c r="X156" s="21" t="s">
        <v>2276</v>
      </c>
      <c r="Y156" s="21" t="s">
        <v>2276</v>
      </c>
      <c r="Z156" s="21" t="s">
        <v>2276</v>
      </c>
      <c r="AA156" s="21" t="s">
        <v>2276</v>
      </c>
      <c r="AB156" s="21" t="s">
        <v>2276</v>
      </c>
      <c r="AC156" s="4" t="s">
        <v>2302</v>
      </c>
      <c r="AD156" s="4"/>
    </row>
    <row r="157" spans="1:30" ht="131" customHeight="1">
      <c r="A157" s="11" t="s">
        <v>150</v>
      </c>
      <c r="B157" s="3" t="s">
        <v>157</v>
      </c>
      <c r="C157" s="23" t="s">
        <v>24</v>
      </c>
      <c r="D157" s="11" t="s">
        <v>143</v>
      </c>
      <c r="E157" s="11" t="s">
        <v>45</v>
      </c>
      <c r="F157" s="19" t="s">
        <v>74</v>
      </c>
      <c r="G157" s="11" t="s">
        <v>74</v>
      </c>
      <c r="H157" s="3" t="s">
        <v>523</v>
      </c>
      <c r="I157" s="11"/>
      <c r="J157" s="21" t="s">
        <v>2276</v>
      </c>
      <c r="K157" s="21" t="s">
        <v>2276</v>
      </c>
      <c r="L157" s="21" t="s">
        <v>2276</v>
      </c>
      <c r="M157" s="21" t="s">
        <v>2276</v>
      </c>
      <c r="N157" s="21" t="s">
        <v>2276</v>
      </c>
      <c r="O157" s="21" t="s">
        <v>2276</v>
      </c>
      <c r="P157" s="21" t="s">
        <v>2276</v>
      </c>
      <c r="Q157" s="21" t="s">
        <v>2276</v>
      </c>
      <c r="R157" s="21" t="s">
        <v>2276</v>
      </c>
      <c r="S157" s="21" t="s">
        <v>2276</v>
      </c>
      <c r="T157" s="21" t="s">
        <v>2276</v>
      </c>
      <c r="U157" s="21" t="s">
        <v>2276</v>
      </c>
      <c r="V157" s="21" t="s">
        <v>2276</v>
      </c>
      <c r="W157" s="21" t="s">
        <v>2276</v>
      </c>
      <c r="X157" s="21" t="s">
        <v>2276</v>
      </c>
      <c r="Y157" s="21" t="s">
        <v>2276</v>
      </c>
      <c r="Z157" s="3" t="s">
        <v>2276</v>
      </c>
      <c r="AA157" s="3" t="s">
        <v>2276</v>
      </c>
      <c r="AB157" s="3" t="s">
        <v>2276</v>
      </c>
      <c r="AC157" s="4"/>
      <c r="AD157" s="4" t="s">
        <v>5023</v>
      </c>
    </row>
    <row r="158" spans="1:30" ht="138.5" customHeight="1">
      <c r="A158" s="11" t="s">
        <v>150</v>
      </c>
      <c r="B158" s="3" t="s">
        <v>158</v>
      </c>
      <c r="C158" s="23" t="s">
        <v>24</v>
      </c>
      <c r="D158" s="11" t="s">
        <v>25</v>
      </c>
      <c r="E158" s="11" t="s">
        <v>45</v>
      </c>
      <c r="F158" s="19" t="s">
        <v>29</v>
      </c>
      <c r="G158" s="11" t="s">
        <v>29</v>
      </c>
      <c r="H158" s="3" t="s">
        <v>523</v>
      </c>
      <c r="I158" s="11"/>
      <c r="J158" s="21" t="s">
        <v>2276</v>
      </c>
      <c r="K158" s="21" t="s">
        <v>2276</v>
      </c>
      <c r="L158" s="21" t="s">
        <v>2276</v>
      </c>
      <c r="M158" s="21" t="s">
        <v>2276</v>
      </c>
      <c r="N158" s="21" t="s">
        <v>2276</v>
      </c>
      <c r="O158" s="21" t="s">
        <v>2276</v>
      </c>
      <c r="P158" s="21" t="s">
        <v>2276</v>
      </c>
      <c r="Q158" s="21" t="s">
        <v>2276</v>
      </c>
      <c r="R158" s="21" t="s">
        <v>2276</v>
      </c>
      <c r="S158" s="21" t="s">
        <v>2276</v>
      </c>
      <c r="T158" s="21" t="s">
        <v>2276</v>
      </c>
      <c r="U158" s="21" t="s">
        <v>2276</v>
      </c>
      <c r="V158" s="21" t="s">
        <v>2276</v>
      </c>
      <c r="W158" s="21" t="s">
        <v>2276</v>
      </c>
      <c r="X158" s="21" t="s">
        <v>2276</v>
      </c>
      <c r="Y158" s="21" t="s">
        <v>2276</v>
      </c>
      <c r="Z158" s="3" t="s">
        <v>2276</v>
      </c>
      <c r="AA158" s="3" t="s">
        <v>2276</v>
      </c>
      <c r="AB158" s="3" t="s">
        <v>2276</v>
      </c>
      <c r="AC158" s="3"/>
      <c r="AD158" s="4" t="s">
        <v>5023</v>
      </c>
    </row>
    <row r="159" spans="1:30" ht="132.5" customHeight="1">
      <c r="A159" s="11" t="s">
        <v>150</v>
      </c>
      <c r="B159" s="3" t="s">
        <v>159</v>
      </c>
      <c r="C159" s="23" t="s">
        <v>24</v>
      </c>
      <c r="D159" s="23" t="s">
        <v>27</v>
      </c>
      <c r="E159" s="23" t="s">
        <v>130</v>
      </c>
      <c r="F159" s="26" t="s">
        <v>161</v>
      </c>
      <c r="G159" s="26" t="s">
        <v>2276</v>
      </c>
      <c r="H159" s="3" t="s">
        <v>523</v>
      </c>
      <c r="I159" s="26"/>
      <c r="J159" s="21" t="s">
        <v>2276</v>
      </c>
      <c r="K159" s="21" t="s">
        <v>2276</v>
      </c>
      <c r="L159" s="21" t="s">
        <v>2276</v>
      </c>
      <c r="M159" s="21" t="s">
        <v>2276</v>
      </c>
      <c r="N159" s="21" t="s">
        <v>2276</v>
      </c>
      <c r="O159" s="21" t="s">
        <v>2276</v>
      </c>
      <c r="P159" s="21" t="s">
        <v>2276</v>
      </c>
      <c r="Q159" s="21" t="s">
        <v>2276</v>
      </c>
      <c r="R159" s="21" t="s">
        <v>2276</v>
      </c>
      <c r="S159" s="21" t="s">
        <v>2276</v>
      </c>
      <c r="T159" s="21" t="s">
        <v>2276</v>
      </c>
      <c r="U159" s="21" t="s">
        <v>2276</v>
      </c>
      <c r="V159" s="21" t="s">
        <v>2276</v>
      </c>
      <c r="W159" s="21" t="s">
        <v>2276</v>
      </c>
      <c r="X159" s="21" t="s">
        <v>2276</v>
      </c>
      <c r="Y159" s="21" t="s">
        <v>2276</v>
      </c>
      <c r="Z159" s="3" t="s">
        <v>2276</v>
      </c>
      <c r="AA159" s="3" t="s">
        <v>2276</v>
      </c>
      <c r="AB159" s="3" t="s">
        <v>2276</v>
      </c>
      <c r="AC159" s="3"/>
      <c r="AD159" s="4" t="s">
        <v>5023</v>
      </c>
    </row>
    <row r="160" spans="1:30" ht="150.5" customHeight="1">
      <c r="A160" s="11" t="s">
        <v>162</v>
      </c>
      <c r="B160" s="3" t="s">
        <v>167</v>
      </c>
      <c r="C160" s="23" t="s">
        <v>24</v>
      </c>
      <c r="D160" s="11" t="s">
        <v>143</v>
      </c>
      <c r="E160" s="11" t="s">
        <v>84</v>
      </c>
      <c r="F160" s="19" t="s">
        <v>74</v>
      </c>
      <c r="G160" s="11" t="s">
        <v>74</v>
      </c>
      <c r="H160" s="3" t="s">
        <v>523</v>
      </c>
      <c r="I160" s="3">
        <v>2002</v>
      </c>
      <c r="J160" s="21" t="s">
        <v>2276</v>
      </c>
      <c r="K160" s="21" t="s">
        <v>2276</v>
      </c>
      <c r="L160" s="21" t="s">
        <v>2276</v>
      </c>
      <c r="M160" s="21" t="s">
        <v>2276</v>
      </c>
      <c r="N160" s="21" t="s">
        <v>2276</v>
      </c>
      <c r="O160" s="21" t="s">
        <v>2276</v>
      </c>
      <c r="P160" s="21" t="s">
        <v>2276</v>
      </c>
      <c r="Q160" s="21" t="s">
        <v>2276</v>
      </c>
      <c r="R160" s="21" t="s">
        <v>2276</v>
      </c>
      <c r="S160" s="21" t="s">
        <v>2276</v>
      </c>
      <c r="T160" s="21" t="s">
        <v>2276</v>
      </c>
      <c r="U160" s="21" t="s">
        <v>2276</v>
      </c>
      <c r="V160" s="21" t="s">
        <v>2276</v>
      </c>
      <c r="W160" s="21" t="s">
        <v>2276</v>
      </c>
      <c r="X160" s="21" t="s">
        <v>2276</v>
      </c>
      <c r="Y160" s="21" t="s">
        <v>2276</v>
      </c>
      <c r="Z160" s="3" t="s">
        <v>2276</v>
      </c>
      <c r="AA160" s="3" t="s">
        <v>2276</v>
      </c>
      <c r="AB160" s="3" t="s">
        <v>2276</v>
      </c>
      <c r="AC160" s="4" t="s">
        <v>1398</v>
      </c>
      <c r="AD160" s="4" t="s">
        <v>1443</v>
      </c>
    </row>
    <row r="161" spans="1:30" ht="151.5" customHeight="1">
      <c r="A161" s="11" t="s">
        <v>162</v>
      </c>
      <c r="B161" s="3" t="s">
        <v>169</v>
      </c>
      <c r="C161" s="23" t="s">
        <v>24</v>
      </c>
      <c r="D161" s="11" t="s">
        <v>143</v>
      </c>
      <c r="E161" s="11" t="s">
        <v>84</v>
      </c>
      <c r="F161" s="19" t="s">
        <v>74</v>
      </c>
      <c r="G161" s="11" t="s">
        <v>74</v>
      </c>
      <c r="H161" s="3" t="s">
        <v>523</v>
      </c>
      <c r="I161" s="3">
        <v>2003</v>
      </c>
      <c r="J161" s="21" t="s">
        <v>2276</v>
      </c>
      <c r="K161" s="21" t="s">
        <v>2276</v>
      </c>
      <c r="L161" s="21" t="s">
        <v>2276</v>
      </c>
      <c r="M161" s="21" t="s">
        <v>2276</v>
      </c>
      <c r="N161" s="21" t="s">
        <v>2276</v>
      </c>
      <c r="O161" s="21" t="s">
        <v>2276</v>
      </c>
      <c r="P161" s="21" t="s">
        <v>2276</v>
      </c>
      <c r="Q161" s="21" t="s">
        <v>2276</v>
      </c>
      <c r="R161" s="21" t="s">
        <v>2276</v>
      </c>
      <c r="S161" s="21" t="s">
        <v>2276</v>
      </c>
      <c r="T161" s="21" t="s">
        <v>2276</v>
      </c>
      <c r="U161" s="21" t="s">
        <v>2276</v>
      </c>
      <c r="V161" s="21" t="s">
        <v>2276</v>
      </c>
      <c r="W161" s="21" t="s">
        <v>2276</v>
      </c>
      <c r="X161" s="21" t="s">
        <v>2276</v>
      </c>
      <c r="Y161" s="21" t="s">
        <v>2276</v>
      </c>
      <c r="Z161" s="3" t="s">
        <v>2276</v>
      </c>
      <c r="AA161" s="3" t="s">
        <v>2276</v>
      </c>
      <c r="AB161" s="3" t="s">
        <v>2276</v>
      </c>
      <c r="AC161" s="4" t="s">
        <v>1398</v>
      </c>
      <c r="AD161" s="4" t="s">
        <v>1443</v>
      </c>
    </row>
    <row r="162" spans="1:30" ht="137.5" customHeight="1">
      <c r="A162" s="11" t="s">
        <v>162</v>
      </c>
      <c r="B162" s="3" t="s">
        <v>170</v>
      </c>
      <c r="C162" s="23" t="s">
        <v>24</v>
      </c>
      <c r="D162" s="11" t="s">
        <v>143</v>
      </c>
      <c r="E162" s="11" t="s">
        <v>84</v>
      </c>
      <c r="F162" s="19" t="s">
        <v>74</v>
      </c>
      <c r="G162" s="11" t="s">
        <v>74</v>
      </c>
      <c r="H162" s="3" t="s">
        <v>523</v>
      </c>
      <c r="I162" s="3">
        <v>2004</v>
      </c>
      <c r="J162" s="21" t="s">
        <v>2276</v>
      </c>
      <c r="K162" s="21" t="s">
        <v>2276</v>
      </c>
      <c r="L162" s="21" t="s">
        <v>2276</v>
      </c>
      <c r="M162" s="21" t="s">
        <v>2276</v>
      </c>
      <c r="N162" s="21" t="s">
        <v>2276</v>
      </c>
      <c r="O162" s="21" t="s">
        <v>2276</v>
      </c>
      <c r="P162" s="21" t="s">
        <v>2276</v>
      </c>
      <c r="Q162" s="21" t="s">
        <v>2276</v>
      </c>
      <c r="R162" s="21" t="s">
        <v>2276</v>
      </c>
      <c r="S162" s="21" t="s">
        <v>2276</v>
      </c>
      <c r="T162" s="21" t="s">
        <v>2276</v>
      </c>
      <c r="U162" s="21" t="s">
        <v>2276</v>
      </c>
      <c r="V162" s="21" t="s">
        <v>2276</v>
      </c>
      <c r="W162" s="21" t="s">
        <v>2276</v>
      </c>
      <c r="X162" s="21" t="s">
        <v>2276</v>
      </c>
      <c r="Y162" s="21" t="s">
        <v>2276</v>
      </c>
      <c r="Z162" s="3" t="s">
        <v>2276</v>
      </c>
      <c r="AA162" s="3" t="s">
        <v>2276</v>
      </c>
      <c r="AB162" s="3" t="s">
        <v>2276</v>
      </c>
      <c r="AC162" s="4" t="s">
        <v>1398</v>
      </c>
      <c r="AD162" s="4" t="s">
        <v>5035</v>
      </c>
    </row>
    <row r="163" spans="1:30" ht="124" customHeight="1">
      <c r="A163" s="11" t="s">
        <v>162</v>
      </c>
      <c r="B163" s="3" t="s">
        <v>1390</v>
      </c>
      <c r="C163" s="23" t="s">
        <v>24</v>
      </c>
      <c r="D163" s="11" t="s">
        <v>143</v>
      </c>
      <c r="E163" s="11" t="s">
        <v>84</v>
      </c>
      <c r="F163" s="19" t="s">
        <v>74</v>
      </c>
      <c r="G163" s="11" t="s">
        <v>74</v>
      </c>
      <c r="H163" s="3" t="s">
        <v>523</v>
      </c>
      <c r="I163" s="3">
        <v>2005</v>
      </c>
      <c r="J163" s="21" t="s">
        <v>2276</v>
      </c>
      <c r="K163" s="21" t="s">
        <v>2276</v>
      </c>
      <c r="L163" s="21" t="s">
        <v>2276</v>
      </c>
      <c r="M163" s="21" t="s">
        <v>2276</v>
      </c>
      <c r="N163" s="21" t="s">
        <v>2276</v>
      </c>
      <c r="O163" s="21" t="s">
        <v>2276</v>
      </c>
      <c r="P163" s="21" t="s">
        <v>2276</v>
      </c>
      <c r="Q163" s="21" t="s">
        <v>2276</v>
      </c>
      <c r="R163" s="21" t="s">
        <v>2276</v>
      </c>
      <c r="S163" s="21" t="s">
        <v>2276</v>
      </c>
      <c r="T163" s="21" t="s">
        <v>2276</v>
      </c>
      <c r="U163" s="21" t="s">
        <v>2276</v>
      </c>
      <c r="V163" s="21" t="s">
        <v>2276</v>
      </c>
      <c r="W163" s="21" t="s">
        <v>2276</v>
      </c>
      <c r="X163" s="21" t="s">
        <v>2276</v>
      </c>
      <c r="Y163" s="21" t="s">
        <v>2276</v>
      </c>
      <c r="Z163" s="3" t="s">
        <v>2276</v>
      </c>
      <c r="AA163" s="3" t="s">
        <v>2276</v>
      </c>
      <c r="AB163" s="3" t="s">
        <v>2276</v>
      </c>
      <c r="AC163" s="4" t="s">
        <v>1398</v>
      </c>
      <c r="AD163" s="4" t="s">
        <v>1443</v>
      </c>
    </row>
    <row r="164" spans="1:30" ht="135" customHeight="1">
      <c r="A164" s="11" t="s">
        <v>162</v>
      </c>
      <c r="B164" s="3" t="s">
        <v>1391</v>
      </c>
      <c r="C164" s="23" t="s">
        <v>24</v>
      </c>
      <c r="D164" s="11" t="s">
        <v>143</v>
      </c>
      <c r="E164" s="11" t="s">
        <v>84</v>
      </c>
      <c r="F164" s="19" t="s">
        <v>74</v>
      </c>
      <c r="G164" s="11" t="s">
        <v>74</v>
      </c>
      <c r="H164" s="3" t="s">
        <v>523</v>
      </c>
      <c r="I164" s="3">
        <v>2006</v>
      </c>
      <c r="J164" s="21" t="s">
        <v>2276</v>
      </c>
      <c r="K164" s="21" t="s">
        <v>2276</v>
      </c>
      <c r="L164" s="21" t="s">
        <v>2276</v>
      </c>
      <c r="M164" s="21" t="s">
        <v>2276</v>
      </c>
      <c r="N164" s="21" t="s">
        <v>2276</v>
      </c>
      <c r="O164" s="21" t="s">
        <v>2276</v>
      </c>
      <c r="P164" s="21" t="s">
        <v>2276</v>
      </c>
      <c r="Q164" s="21" t="s">
        <v>2276</v>
      </c>
      <c r="R164" s="21" t="s">
        <v>2276</v>
      </c>
      <c r="S164" s="21" t="s">
        <v>2276</v>
      </c>
      <c r="T164" s="21" t="s">
        <v>2276</v>
      </c>
      <c r="U164" s="21" t="s">
        <v>2276</v>
      </c>
      <c r="V164" s="21" t="s">
        <v>2276</v>
      </c>
      <c r="W164" s="21" t="s">
        <v>2276</v>
      </c>
      <c r="X164" s="21" t="s">
        <v>2276</v>
      </c>
      <c r="Y164" s="21" t="s">
        <v>2276</v>
      </c>
      <c r="Z164" s="3" t="s">
        <v>2276</v>
      </c>
      <c r="AA164" s="3" t="s">
        <v>2276</v>
      </c>
      <c r="AB164" s="3" t="s">
        <v>2276</v>
      </c>
      <c r="AC164" s="4" t="s">
        <v>1398</v>
      </c>
      <c r="AD164" s="4" t="s">
        <v>1443</v>
      </c>
    </row>
    <row r="165" spans="1:30" ht="147.5" customHeight="1">
      <c r="A165" s="11" t="s">
        <v>162</v>
      </c>
      <c r="B165" s="3" t="s">
        <v>1392</v>
      </c>
      <c r="C165" s="23" t="s">
        <v>24</v>
      </c>
      <c r="D165" s="11" t="s">
        <v>143</v>
      </c>
      <c r="E165" s="11" t="s">
        <v>84</v>
      </c>
      <c r="F165" s="19" t="s">
        <v>74</v>
      </c>
      <c r="G165" s="11" t="s">
        <v>74</v>
      </c>
      <c r="H165" s="3" t="s">
        <v>523</v>
      </c>
      <c r="I165" s="3">
        <v>2007</v>
      </c>
      <c r="J165" s="21" t="s">
        <v>2276</v>
      </c>
      <c r="K165" s="21" t="s">
        <v>2276</v>
      </c>
      <c r="L165" s="21" t="s">
        <v>2276</v>
      </c>
      <c r="M165" s="21" t="s">
        <v>2276</v>
      </c>
      <c r="N165" s="21" t="s">
        <v>2276</v>
      </c>
      <c r="O165" s="21" t="s">
        <v>2276</v>
      </c>
      <c r="P165" s="21" t="s">
        <v>2276</v>
      </c>
      <c r="Q165" s="21" t="s">
        <v>2276</v>
      </c>
      <c r="R165" s="21" t="s">
        <v>2276</v>
      </c>
      <c r="S165" s="21" t="s">
        <v>2276</v>
      </c>
      <c r="T165" s="21" t="s">
        <v>2276</v>
      </c>
      <c r="U165" s="21" t="s">
        <v>2276</v>
      </c>
      <c r="V165" s="21" t="s">
        <v>2276</v>
      </c>
      <c r="W165" s="21" t="s">
        <v>2276</v>
      </c>
      <c r="X165" s="21" t="s">
        <v>2276</v>
      </c>
      <c r="Y165" s="21" t="s">
        <v>2276</v>
      </c>
      <c r="Z165" s="3" t="s">
        <v>2276</v>
      </c>
      <c r="AA165" s="3" t="s">
        <v>2276</v>
      </c>
      <c r="AB165" s="3" t="s">
        <v>2276</v>
      </c>
      <c r="AC165" s="4" t="s">
        <v>1398</v>
      </c>
      <c r="AD165" s="4" t="s">
        <v>1443</v>
      </c>
    </row>
    <row r="166" spans="1:30" ht="139" customHeight="1">
      <c r="A166" s="11" t="s">
        <v>162</v>
      </c>
      <c r="B166" s="3" t="s">
        <v>1393</v>
      </c>
      <c r="C166" s="23" t="s">
        <v>24</v>
      </c>
      <c r="D166" s="11" t="s">
        <v>143</v>
      </c>
      <c r="E166" s="11" t="s">
        <v>84</v>
      </c>
      <c r="F166" s="19" t="s">
        <v>74</v>
      </c>
      <c r="G166" s="11" t="s">
        <v>74</v>
      </c>
      <c r="H166" s="3" t="s">
        <v>523</v>
      </c>
      <c r="I166" s="3">
        <v>2008</v>
      </c>
      <c r="J166" s="21" t="s">
        <v>2276</v>
      </c>
      <c r="K166" s="21" t="s">
        <v>2276</v>
      </c>
      <c r="L166" s="21" t="s">
        <v>2276</v>
      </c>
      <c r="M166" s="21" t="s">
        <v>2276</v>
      </c>
      <c r="N166" s="21" t="s">
        <v>2276</v>
      </c>
      <c r="O166" s="21" t="s">
        <v>2276</v>
      </c>
      <c r="P166" s="21" t="s">
        <v>2276</v>
      </c>
      <c r="Q166" s="21" t="s">
        <v>2276</v>
      </c>
      <c r="R166" s="21" t="s">
        <v>2276</v>
      </c>
      <c r="S166" s="21" t="s">
        <v>2276</v>
      </c>
      <c r="T166" s="21" t="s">
        <v>2276</v>
      </c>
      <c r="U166" s="21" t="s">
        <v>2276</v>
      </c>
      <c r="V166" s="21" t="s">
        <v>2276</v>
      </c>
      <c r="W166" s="21" t="s">
        <v>2276</v>
      </c>
      <c r="X166" s="21" t="s">
        <v>2276</v>
      </c>
      <c r="Y166" s="21" t="s">
        <v>2276</v>
      </c>
      <c r="Z166" s="3" t="s">
        <v>2276</v>
      </c>
      <c r="AA166" s="3" t="s">
        <v>2276</v>
      </c>
      <c r="AB166" s="3" t="s">
        <v>2276</v>
      </c>
      <c r="AC166" s="4" t="s">
        <v>1398</v>
      </c>
      <c r="AD166" s="4" t="s">
        <v>1443</v>
      </c>
    </row>
    <row r="167" spans="1:30" ht="155" customHeight="1">
      <c r="A167" s="11" t="s">
        <v>162</v>
      </c>
      <c r="B167" s="3" t="s">
        <v>1394</v>
      </c>
      <c r="C167" s="23" t="s">
        <v>24</v>
      </c>
      <c r="D167" s="11" t="s">
        <v>143</v>
      </c>
      <c r="E167" s="11" t="s">
        <v>84</v>
      </c>
      <c r="F167" s="19" t="s">
        <v>74</v>
      </c>
      <c r="G167" s="11" t="s">
        <v>74</v>
      </c>
      <c r="H167" s="3" t="s">
        <v>523</v>
      </c>
      <c r="I167" s="3">
        <v>2009</v>
      </c>
      <c r="J167" s="21" t="s">
        <v>2276</v>
      </c>
      <c r="K167" s="21" t="s">
        <v>2276</v>
      </c>
      <c r="L167" s="21" t="s">
        <v>2276</v>
      </c>
      <c r="M167" s="21" t="s">
        <v>2276</v>
      </c>
      <c r="N167" s="21" t="s">
        <v>2276</v>
      </c>
      <c r="O167" s="21" t="s">
        <v>2276</v>
      </c>
      <c r="P167" s="21" t="s">
        <v>2276</v>
      </c>
      <c r="Q167" s="21" t="s">
        <v>2276</v>
      </c>
      <c r="R167" s="21" t="s">
        <v>2276</v>
      </c>
      <c r="S167" s="21" t="s">
        <v>2276</v>
      </c>
      <c r="T167" s="21" t="s">
        <v>2276</v>
      </c>
      <c r="U167" s="21" t="s">
        <v>2276</v>
      </c>
      <c r="V167" s="21" t="s">
        <v>2276</v>
      </c>
      <c r="W167" s="21" t="s">
        <v>2276</v>
      </c>
      <c r="X167" s="21" t="s">
        <v>2276</v>
      </c>
      <c r="Y167" s="21" t="s">
        <v>2276</v>
      </c>
      <c r="Z167" s="3" t="s">
        <v>2276</v>
      </c>
      <c r="AA167" s="3" t="s">
        <v>2276</v>
      </c>
      <c r="AB167" s="3" t="s">
        <v>2276</v>
      </c>
      <c r="AC167" s="4" t="s">
        <v>1398</v>
      </c>
      <c r="AD167" s="4" t="s">
        <v>1443</v>
      </c>
    </row>
    <row r="168" spans="1:30" ht="146.5" customHeight="1">
      <c r="A168" s="11" t="s">
        <v>162</v>
      </c>
      <c r="B168" s="3" t="s">
        <v>1395</v>
      </c>
      <c r="C168" s="23" t="s">
        <v>24</v>
      </c>
      <c r="D168" s="11" t="s">
        <v>143</v>
      </c>
      <c r="E168" s="11" t="s">
        <v>84</v>
      </c>
      <c r="F168" s="19" t="s">
        <v>74</v>
      </c>
      <c r="G168" s="11" t="s">
        <v>74</v>
      </c>
      <c r="H168" s="3" t="s">
        <v>523</v>
      </c>
      <c r="I168" s="3">
        <v>2010</v>
      </c>
      <c r="J168" s="21" t="s">
        <v>2276</v>
      </c>
      <c r="K168" s="21" t="s">
        <v>2276</v>
      </c>
      <c r="L168" s="21" t="s">
        <v>2276</v>
      </c>
      <c r="M168" s="21" t="s">
        <v>2276</v>
      </c>
      <c r="N168" s="21" t="s">
        <v>2276</v>
      </c>
      <c r="O168" s="21" t="s">
        <v>2276</v>
      </c>
      <c r="P168" s="21" t="s">
        <v>2276</v>
      </c>
      <c r="Q168" s="21" t="s">
        <v>2276</v>
      </c>
      <c r="R168" s="21" t="s">
        <v>2276</v>
      </c>
      <c r="S168" s="21" t="s">
        <v>2276</v>
      </c>
      <c r="T168" s="21" t="s">
        <v>2276</v>
      </c>
      <c r="U168" s="21" t="s">
        <v>2276</v>
      </c>
      <c r="V168" s="21" t="s">
        <v>2276</v>
      </c>
      <c r="W168" s="21" t="s">
        <v>2276</v>
      </c>
      <c r="X168" s="21" t="s">
        <v>2276</v>
      </c>
      <c r="Y168" s="21" t="s">
        <v>2276</v>
      </c>
      <c r="Z168" s="3" t="s">
        <v>2276</v>
      </c>
      <c r="AA168" s="3" t="s">
        <v>2276</v>
      </c>
      <c r="AB168" s="3" t="s">
        <v>2276</v>
      </c>
      <c r="AC168" s="4" t="s">
        <v>1398</v>
      </c>
      <c r="AD168" s="4" t="s">
        <v>1443</v>
      </c>
    </row>
    <row r="169" spans="1:30" ht="147.5" customHeight="1">
      <c r="A169" s="11" t="s">
        <v>162</v>
      </c>
      <c r="B169" s="3" t="s">
        <v>1396</v>
      </c>
      <c r="C169" s="23" t="s">
        <v>24</v>
      </c>
      <c r="D169" s="11" t="s">
        <v>143</v>
      </c>
      <c r="E169" s="11" t="s">
        <v>84</v>
      </c>
      <c r="F169" s="19" t="s">
        <v>74</v>
      </c>
      <c r="G169" s="11" t="s">
        <v>74</v>
      </c>
      <c r="H169" s="3" t="s">
        <v>523</v>
      </c>
      <c r="I169" s="3">
        <v>2011</v>
      </c>
      <c r="J169" s="21" t="s">
        <v>2276</v>
      </c>
      <c r="K169" s="21" t="s">
        <v>2276</v>
      </c>
      <c r="L169" s="21" t="s">
        <v>2276</v>
      </c>
      <c r="M169" s="21" t="s">
        <v>2276</v>
      </c>
      <c r="N169" s="21" t="s">
        <v>2276</v>
      </c>
      <c r="O169" s="21" t="s">
        <v>2276</v>
      </c>
      <c r="P169" s="21" t="s">
        <v>2276</v>
      </c>
      <c r="Q169" s="21" t="s">
        <v>2276</v>
      </c>
      <c r="R169" s="21" t="s">
        <v>2276</v>
      </c>
      <c r="S169" s="21" t="s">
        <v>2276</v>
      </c>
      <c r="T169" s="21" t="s">
        <v>2276</v>
      </c>
      <c r="U169" s="21" t="s">
        <v>2276</v>
      </c>
      <c r="V169" s="21" t="s">
        <v>2276</v>
      </c>
      <c r="W169" s="21" t="s">
        <v>2276</v>
      </c>
      <c r="X169" s="21" t="s">
        <v>2276</v>
      </c>
      <c r="Y169" s="21" t="s">
        <v>2276</v>
      </c>
      <c r="Z169" s="3" t="s">
        <v>2276</v>
      </c>
      <c r="AA169" s="3" t="s">
        <v>2276</v>
      </c>
      <c r="AB169" s="3" t="s">
        <v>2276</v>
      </c>
      <c r="AC169" s="4" t="s">
        <v>1398</v>
      </c>
      <c r="AD169" s="4" t="s">
        <v>1443</v>
      </c>
    </row>
    <row r="170" spans="1:30" ht="142" customHeight="1">
      <c r="A170" s="11" t="s">
        <v>162</v>
      </c>
      <c r="B170" s="3" t="s">
        <v>1397</v>
      </c>
      <c r="C170" s="23" t="s">
        <v>24</v>
      </c>
      <c r="D170" s="11" t="s">
        <v>143</v>
      </c>
      <c r="E170" s="11" t="s">
        <v>84</v>
      </c>
      <c r="F170" s="19" t="s">
        <v>74</v>
      </c>
      <c r="G170" s="11" t="s">
        <v>74</v>
      </c>
      <c r="H170" s="3" t="s">
        <v>523</v>
      </c>
      <c r="I170" s="3">
        <v>2012</v>
      </c>
      <c r="J170" s="21" t="s">
        <v>2276</v>
      </c>
      <c r="K170" s="21" t="s">
        <v>2276</v>
      </c>
      <c r="L170" s="21" t="s">
        <v>2276</v>
      </c>
      <c r="M170" s="21" t="s">
        <v>2276</v>
      </c>
      <c r="N170" s="21" t="s">
        <v>2276</v>
      </c>
      <c r="O170" s="21" t="s">
        <v>2276</v>
      </c>
      <c r="P170" s="21" t="s">
        <v>2276</v>
      </c>
      <c r="Q170" s="21" t="s">
        <v>2276</v>
      </c>
      <c r="R170" s="21" t="s">
        <v>2276</v>
      </c>
      <c r="S170" s="21" t="s">
        <v>2276</v>
      </c>
      <c r="T170" s="21" t="s">
        <v>2276</v>
      </c>
      <c r="U170" s="21" t="s">
        <v>2276</v>
      </c>
      <c r="V170" s="21" t="s">
        <v>2276</v>
      </c>
      <c r="W170" s="21" t="s">
        <v>2276</v>
      </c>
      <c r="X170" s="21" t="s">
        <v>2276</v>
      </c>
      <c r="Y170" s="21" t="s">
        <v>2276</v>
      </c>
      <c r="Z170" s="3" t="s">
        <v>2276</v>
      </c>
      <c r="AA170" s="3" t="s">
        <v>2276</v>
      </c>
      <c r="AB170" s="3" t="s">
        <v>2276</v>
      </c>
      <c r="AC170" s="4" t="s">
        <v>1398</v>
      </c>
      <c r="AD170" s="4" t="s">
        <v>1443</v>
      </c>
    </row>
    <row r="171" spans="1:30" ht="112.5" customHeight="1">
      <c r="A171" s="11" t="s">
        <v>162</v>
      </c>
      <c r="B171" s="3" t="s">
        <v>1399</v>
      </c>
      <c r="C171" s="23" t="s">
        <v>24</v>
      </c>
      <c r="D171" s="11" t="s">
        <v>143</v>
      </c>
      <c r="E171" s="19" t="s">
        <v>396</v>
      </c>
      <c r="F171" s="19" t="s">
        <v>74</v>
      </c>
      <c r="G171" s="11" t="s">
        <v>74</v>
      </c>
      <c r="H171" s="3" t="s">
        <v>523</v>
      </c>
      <c r="I171" s="3">
        <v>2002</v>
      </c>
      <c r="J171" s="21" t="s">
        <v>2276</v>
      </c>
      <c r="K171" s="21" t="s">
        <v>2276</v>
      </c>
      <c r="L171" s="21" t="s">
        <v>2276</v>
      </c>
      <c r="M171" s="21" t="s">
        <v>2276</v>
      </c>
      <c r="N171" s="21" t="s">
        <v>2276</v>
      </c>
      <c r="O171" s="21" t="s">
        <v>2276</v>
      </c>
      <c r="P171" s="21" t="s">
        <v>2276</v>
      </c>
      <c r="Q171" s="21" t="s">
        <v>2276</v>
      </c>
      <c r="R171" s="21" t="s">
        <v>2276</v>
      </c>
      <c r="S171" s="21" t="s">
        <v>2276</v>
      </c>
      <c r="T171" s="21" t="s">
        <v>2276</v>
      </c>
      <c r="U171" s="21" t="s">
        <v>2276</v>
      </c>
      <c r="V171" s="21" t="s">
        <v>2276</v>
      </c>
      <c r="W171" s="21" t="s">
        <v>2276</v>
      </c>
      <c r="X171" s="21" t="s">
        <v>2276</v>
      </c>
      <c r="Y171" s="21" t="s">
        <v>2276</v>
      </c>
      <c r="Z171" s="3" t="s">
        <v>2276</v>
      </c>
      <c r="AA171" s="3" t="s">
        <v>2276</v>
      </c>
      <c r="AB171" s="3" t="s">
        <v>2276</v>
      </c>
      <c r="AC171" s="4" t="s">
        <v>1398</v>
      </c>
      <c r="AD171" s="4" t="s">
        <v>1442</v>
      </c>
    </row>
    <row r="172" spans="1:30" ht="112.5" customHeight="1">
      <c r="A172" s="11" t="s">
        <v>162</v>
      </c>
      <c r="B172" s="3" t="s">
        <v>1400</v>
      </c>
      <c r="C172" s="23" t="s">
        <v>24</v>
      </c>
      <c r="D172" s="11" t="s">
        <v>143</v>
      </c>
      <c r="E172" s="19" t="s">
        <v>396</v>
      </c>
      <c r="F172" s="19" t="s">
        <v>74</v>
      </c>
      <c r="G172" s="11" t="s">
        <v>74</v>
      </c>
      <c r="H172" s="3" t="s">
        <v>523</v>
      </c>
      <c r="I172" s="3">
        <v>2003</v>
      </c>
      <c r="J172" s="21" t="s">
        <v>2276</v>
      </c>
      <c r="K172" s="21" t="s">
        <v>2276</v>
      </c>
      <c r="L172" s="21" t="s">
        <v>2276</v>
      </c>
      <c r="M172" s="21" t="s">
        <v>2276</v>
      </c>
      <c r="N172" s="21" t="s">
        <v>2276</v>
      </c>
      <c r="O172" s="21" t="s">
        <v>2276</v>
      </c>
      <c r="P172" s="21" t="s">
        <v>2276</v>
      </c>
      <c r="Q172" s="21" t="s">
        <v>2276</v>
      </c>
      <c r="R172" s="21" t="s">
        <v>2276</v>
      </c>
      <c r="S172" s="21" t="s">
        <v>2276</v>
      </c>
      <c r="T172" s="21" t="s">
        <v>2276</v>
      </c>
      <c r="U172" s="21" t="s">
        <v>2276</v>
      </c>
      <c r="V172" s="21" t="s">
        <v>2276</v>
      </c>
      <c r="W172" s="21" t="s">
        <v>2276</v>
      </c>
      <c r="X172" s="21" t="s">
        <v>2276</v>
      </c>
      <c r="Y172" s="21" t="s">
        <v>2276</v>
      </c>
      <c r="Z172" s="3" t="s">
        <v>2276</v>
      </c>
      <c r="AA172" s="3" t="s">
        <v>2276</v>
      </c>
      <c r="AB172" s="3" t="s">
        <v>2276</v>
      </c>
      <c r="AC172" s="4" t="s">
        <v>1398</v>
      </c>
      <c r="AD172" s="4" t="s">
        <v>1442</v>
      </c>
    </row>
    <row r="173" spans="1:30" ht="112.5" customHeight="1">
      <c r="A173" s="11" t="s">
        <v>162</v>
      </c>
      <c r="B173" s="3" t="s">
        <v>1401</v>
      </c>
      <c r="C173" s="23" t="s">
        <v>24</v>
      </c>
      <c r="D173" s="11" t="s">
        <v>143</v>
      </c>
      <c r="E173" s="19" t="s">
        <v>396</v>
      </c>
      <c r="F173" s="19" t="s">
        <v>74</v>
      </c>
      <c r="G173" s="11" t="s">
        <v>74</v>
      </c>
      <c r="H173" s="3" t="s">
        <v>523</v>
      </c>
      <c r="I173" s="3">
        <v>2004</v>
      </c>
      <c r="J173" s="21" t="s">
        <v>2276</v>
      </c>
      <c r="K173" s="21" t="s">
        <v>2276</v>
      </c>
      <c r="L173" s="21" t="s">
        <v>2276</v>
      </c>
      <c r="M173" s="21" t="s">
        <v>2276</v>
      </c>
      <c r="N173" s="21" t="s">
        <v>2276</v>
      </c>
      <c r="O173" s="21" t="s">
        <v>2276</v>
      </c>
      <c r="P173" s="21" t="s">
        <v>2276</v>
      </c>
      <c r="Q173" s="21" t="s">
        <v>2276</v>
      </c>
      <c r="R173" s="21" t="s">
        <v>2276</v>
      </c>
      <c r="S173" s="21" t="s">
        <v>2276</v>
      </c>
      <c r="T173" s="21" t="s">
        <v>2276</v>
      </c>
      <c r="U173" s="21" t="s">
        <v>2276</v>
      </c>
      <c r="V173" s="21" t="s">
        <v>2276</v>
      </c>
      <c r="W173" s="21" t="s">
        <v>2276</v>
      </c>
      <c r="X173" s="21" t="s">
        <v>2276</v>
      </c>
      <c r="Y173" s="21" t="s">
        <v>2276</v>
      </c>
      <c r="Z173" s="3" t="s">
        <v>2276</v>
      </c>
      <c r="AA173" s="3" t="s">
        <v>2276</v>
      </c>
      <c r="AB173" s="3" t="s">
        <v>2276</v>
      </c>
      <c r="AC173" s="4" t="s">
        <v>1398</v>
      </c>
      <c r="AD173" s="4" t="s">
        <v>1442</v>
      </c>
    </row>
    <row r="174" spans="1:30" ht="112.5" customHeight="1">
      <c r="A174" s="11" t="s">
        <v>162</v>
      </c>
      <c r="B174" s="3" t="s">
        <v>1402</v>
      </c>
      <c r="C174" s="23" t="s">
        <v>24</v>
      </c>
      <c r="D174" s="11" t="s">
        <v>143</v>
      </c>
      <c r="E174" s="19" t="s">
        <v>396</v>
      </c>
      <c r="F174" s="19" t="s">
        <v>74</v>
      </c>
      <c r="G174" s="11" t="s">
        <v>74</v>
      </c>
      <c r="H174" s="3" t="s">
        <v>523</v>
      </c>
      <c r="I174" s="3">
        <v>2005</v>
      </c>
      <c r="J174" s="21" t="s">
        <v>2276</v>
      </c>
      <c r="K174" s="21" t="s">
        <v>2276</v>
      </c>
      <c r="L174" s="21" t="s">
        <v>2276</v>
      </c>
      <c r="M174" s="21" t="s">
        <v>2276</v>
      </c>
      <c r="N174" s="21" t="s">
        <v>2276</v>
      </c>
      <c r="O174" s="21" t="s">
        <v>2276</v>
      </c>
      <c r="P174" s="21" t="s">
        <v>2276</v>
      </c>
      <c r="Q174" s="21" t="s">
        <v>2276</v>
      </c>
      <c r="R174" s="21" t="s">
        <v>2276</v>
      </c>
      <c r="S174" s="21" t="s">
        <v>2276</v>
      </c>
      <c r="T174" s="21" t="s">
        <v>2276</v>
      </c>
      <c r="U174" s="21" t="s">
        <v>2276</v>
      </c>
      <c r="V174" s="21" t="s">
        <v>2276</v>
      </c>
      <c r="W174" s="21" t="s">
        <v>2276</v>
      </c>
      <c r="X174" s="21" t="s">
        <v>2276</v>
      </c>
      <c r="Y174" s="21" t="s">
        <v>2276</v>
      </c>
      <c r="Z174" s="3" t="s">
        <v>2276</v>
      </c>
      <c r="AA174" s="3" t="s">
        <v>2276</v>
      </c>
      <c r="AB174" s="3" t="s">
        <v>2276</v>
      </c>
      <c r="AC174" s="4" t="s">
        <v>1398</v>
      </c>
      <c r="AD174" s="4" t="s">
        <v>1442</v>
      </c>
    </row>
    <row r="175" spans="1:30" ht="112.5" customHeight="1">
      <c r="A175" s="11" t="s">
        <v>162</v>
      </c>
      <c r="B175" s="3" t="s">
        <v>1403</v>
      </c>
      <c r="C175" s="23" t="s">
        <v>24</v>
      </c>
      <c r="D175" s="11" t="s">
        <v>143</v>
      </c>
      <c r="E175" s="19" t="s">
        <v>396</v>
      </c>
      <c r="F175" s="19" t="s">
        <v>74</v>
      </c>
      <c r="G175" s="11" t="s">
        <v>74</v>
      </c>
      <c r="H175" s="3" t="s">
        <v>523</v>
      </c>
      <c r="I175" s="3">
        <v>2006</v>
      </c>
      <c r="J175" s="21" t="s">
        <v>2276</v>
      </c>
      <c r="K175" s="21" t="s">
        <v>2276</v>
      </c>
      <c r="L175" s="21" t="s">
        <v>2276</v>
      </c>
      <c r="M175" s="21" t="s">
        <v>2276</v>
      </c>
      <c r="N175" s="21" t="s">
        <v>2276</v>
      </c>
      <c r="O175" s="21" t="s">
        <v>2276</v>
      </c>
      <c r="P175" s="21" t="s">
        <v>2276</v>
      </c>
      <c r="Q175" s="21" t="s">
        <v>2276</v>
      </c>
      <c r="R175" s="21" t="s">
        <v>2276</v>
      </c>
      <c r="S175" s="21" t="s">
        <v>2276</v>
      </c>
      <c r="T175" s="21" t="s">
        <v>2276</v>
      </c>
      <c r="U175" s="21" t="s">
        <v>2276</v>
      </c>
      <c r="V175" s="21" t="s">
        <v>2276</v>
      </c>
      <c r="W175" s="21" t="s">
        <v>2276</v>
      </c>
      <c r="X175" s="21" t="s">
        <v>2276</v>
      </c>
      <c r="Y175" s="21" t="s">
        <v>2276</v>
      </c>
      <c r="Z175" s="3" t="s">
        <v>2276</v>
      </c>
      <c r="AA175" s="3" t="s">
        <v>2276</v>
      </c>
      <c r="AB175" s="3" t="s">
        <v>2276</v>
      </c>
      <c r="AC175" s="4" t="s">
        <v>1398</v>
      </c>
      <c r="AD175" s="4" t="s">
        <v>1442</v>
      </c>
    </row>
    <row r="176" spans="1:30" ht="112.5" customHeight="1">
      <c r="A176" s="11" t="s">
        <v>162</v>
      </c>
      <c r="B176" s="3" t="s">
        <v>1404</v>
      </c>
      <c r="C176" s="23" t="s">
        <v>24</v>
      </c>
      <c r="D176" s="11" t="s">
        <v>143</v>
      </c>
      <c r="E176" s="19" t="s">
        <v>396</v>
      </c>
      <c r="F176" s="19" t="s">
        <v>74</v>
      </c>
      <c r="G176" s="11" t="s">
        <v>74</v>
      </c>
      <c r="H176" s="3" t="s">
        <v>523</v>
      </c>
      <c r="I176" s="3">
        <v>2007</v>
      </c>
      <c r="J176" s="21" t="s">
        <v>2276</v>
      </c>
      <c r="K176" s="21" t="s">
        <v>2276</v>
      </c>
      <c r="L176" s="21" t="s">
        <v>2276</v>
      </c>
      <c r="M176" s="21" t="s">
        <v>2276</v>
      </c>
      <c r="N176" s="21" t="s">
        <v>2276</v>
      </c>
      <c r="O176" s="21" t="s">
        <v>2276</v>
      </c>
      <c r="P176" s="21" t="s">
        <v>2276</v>
      </c>
      <c r="Q176" s="21" t="s">
        <v>2276</v>
      </c>
      <c r="R176" s="21" t="s">
        <v>2276</v>
      </c>
      <c r="S176" s="21" t="s">
        <v>2276</v>
      </c>
      <c r="T176" s="21" t="s">
        <v>2276</v>
      </c>
      <c r="U176" s="21" t="s">
        <v>2276</v>
      </c>
      <c r="V176" s="21" t="s">
        <v>2276</v>
      </c>
      <c r="W176" s="21" t="s">
        <v>2276</v>
      </c>
      <c r="X176" s="21" t="s">
        <v>2276</v>
      </c>
      <c r="Y176" s="21" t="s">
        <v>2276</v>
      </c>
      <c r="Z176" s="3" t="s">
        <v>2276</v>
      </c>
      <c r="AA176" s="3" t="s">
        <v>2276</v>
      </c>
      <c r="AB176" s="3" t="s">
        <v>2276</v>
      </c>
      <c r="AC176" s="4" t="s">
        <v>1398</v>
      </c>
      <c r="AD176" s="4" t="s">
        <v>1442</v>
      </c>
    </row>
    <row r="177" spans="1:30" ht="112.5" customHeight="1">
      <c r="A177" s="11" t="s">
        <v>162</v>
      </c>
      <c r="B177" s="3" t="s">
        <v>1405</v>
      </c>
      <c r="C177" s="23" t="s">
        <v>24</v>
      </c>
      <c r="D177" s="11" t="s">
        <v>143</v>
      </c>
      <c r="E177" s="19" t="s">
        <v>396</v>
      </c>
      <c r="F177" s="19" t="s">
        <v>74</v>
      </c>
      <c r="G177" s="11" t="s">
        <v>74</v>
      </c>
      <c r="H177" s="3" t="s">
        <v>523</v>
      </c>
      <c r="I177" s="3">
        <v>2008</v>
      </c>
      <c r="J177" s="21" t="s">
        <v>2276</v>
      </c>
      <c r="K177" s="21" t="s">
        <v>2276</v>
      </c>
      <c r="L177" s="21" t="s">
        <v>2276</v>
      </c>
      <c r="M177" s="21" t="s">
        <v>2276</v>
      </c>
      <c r="N177" s="21" t="s">
        <v>2276</v>
      </c>
      <c r="O177" s="21" t="s">
        <v>2276</v>
      </c>
      <c r="P177" s="21" t="s">
        <v>2276</v>
      </c>
      <c r="Q177" s="21" t="s">
        <v>2276</v>
      </c>
      <c r="R177" s="21" t="s">
        <v>2276</v>
      </c>
      <c r="S177" s="21" t="s">
        <v>2276</v>
      </c>
      <c r="T177" s="21" t="s">
        <v>2276</v>
      </c>
      <c r="U177" s="21" t="s">
        <v>2276</v>
      </c>
      <c r="V177" s="21" t="s">
        <v>2276</v>
      </c>
      <c r="W177" s="21" t="s">
        <v>2276</v>
      </c>
      <c r="X177" s="21" t="s">
        <v>2276</v>
      </c>
      <c r="Y177" s="21" t="s">
        <v>2276</v>
      </c>
      <c r="Z177" s="3" t="s">
        <v>2276</v>
      </c>
      <c r="AA177" s="3" t="s">
        <v>2276</v>
      </c>
      <c r="AB177" s="3" t="s">
        <v>2276</v>
      </c>
      <c r="AC177" s="4" t="s">
        <v>1398</v>
      </c>
      <c r="AD177" s="4" t="s">
        <v>1442</v>
      </c>
    </row>
    <row r="178" spans="1:30" ht="112.5" customHeight="1">
      <c r="A178" s="11" t="s">
        <v>162</v>
      </c>
      <c r="B178" s="3" t="s">
        <v>1406</v>
      </c>
      <c r="C178" s="23" t="s">
        <v>24</v>
      </c>
      <c r="D178" s="11" t="s">
        <v>143</v>
      </c>
      <c r="E178" s="19" t="s">
        <v>396</v>
      </c>
      <c r="F178" s="19" t="s">
        <v>74</v>
      </c>
      <c r="G178" s="11" t="s">
        <v>74</v>
      </c>
      <c r="H178" s="3" t="s">
        <v>523</v>
      </c>
      <c r="I178" s="3">
        <v>2009</v>
      </c>
      <c r="J178" s="21" t="s">
        <v>2276</v>
      </c>
      <c r="K178" s="21" t="s">
        <v>2276</v>
      </c>
      <c r="L178" s="21" t="s">
        <v>2276</v>
      </c>
      <c r="M178" s="21" t="s">
        <v>2276</v>
      </c>
      <c r="N178" s="21" t="s">
        <v>2276</v>
      </c>
      <c r="O178" s="21" t="s">
        <v>2276</v>
      </c>
      <c r="P178" s="21" t="s">
        <v>2276</v>
      </c>
      <c r="Q178" s="21" t="s">
        <v>2276</v>
      </c>
      <c r="R178" s="21" t="s">
        <v>2276</v>
      </c>
      <c r="S178" s="21" t="s">
        <v>2276</v>
      </c>
      <c r="T178" s="21" t="s">
        <v>2276</v>
      </c>
      <c r="U178" s="21" t="s">
        <v>2276</v>
      </c>
      <c r="V178" s="21" t="s">
        <v>2276</v>
      </c>
      <c r="W178" s="21" t="s">
        <v>2276</v>
      </c>
      <c r="X178" s="21" t="s">
        <v>2276</v>
      </c>
      <c r="Y178" s="21" t="s">
        <v>2276</v>
      </c>
      <c r="Z178" s="3" t="s">
        <v>2276</v>
      </c>
      <c r="AA178" s="3" t="s">
        <v>2276</v>
      </c>
      <c r="AB178" s="3" t="s">
        <v>2276</v>
      </c>
      <c r="AC178" s="4" t="s">
        <v>1398</v>
      </c>
      <c r="AD178" s="4" t="s">
        <v>1442</v>
      </c>
    </row>
    <row r="179" spans="1:30" ht="112.5" customHeight="1">
      <c r="A179" s="11" t="s">
        <v>162</v>
      </c>
      <c r="B179" s="3" t="s">
        <v>1407</v>
      </c>
      <c r="C179" s="23" t="s">
        <v>24</v>
      </c>
      <c r="D179" s="11" t="s">
        <v>143</v>
      </c>
      <c r="E179" s="19" t="s">
        <v>396</v>
      </c>
      <c r="F179" s="19" t="s">
        <v>74</v>
      </c>
      <c r="G179" s="11" t="s">
        <v>74</v>
      </c>
      <c r="H179" s="3" t="s">
        <v>523</v>
      </c>
      <c r="I179" s="3">
        <v>2010</v>
      </c>
      <c r="J179" s="21" t="s">
        <v>2276</v>
      </c>
      <c r="K179" s="21" t="s">
        <v>2276</v>
      </c>
      <c r="L179" s="21" t="s">
        <v>2276</v>
      </c>
      <c r="M179" s="21" t="s">
        <v>2276</v>
      </c>
      <c r="N179" s="21" t="s">
        <v>2276</v>
      </c>
      <c r="O179" s="21" t="s">
        <v>2276</v>
      </c>
      <c r="P179" s="21" t="s">
        <v>2276</v>
      </c>
      <c r="Q179" s="21" t="s">
        <v>2276</v>
      </c>
      <c r="R179" s="21" t="s">
        <v>2276</v>
      </c>
      <c r="S179" s="21" t="s">
        <v>2276</v>
      </c>
      <c r="T179" s="21" t="s">
        <v>2276</v>
      </c>
      <c r="U179" s="21" t="s">
        <v>2276</v>
      </c>
      <c r="V179" s="21" t="s">
        <v>2276</v>
      </c>
      <c r="W179" s="21" t="s">
        <v>2276</v>
      </c>
      <c r="X179" s="21" t="s">
        <v>2276</v>
      </c>
      <c r="Y179" s="21" t="s">
        <v>2276</v>
      </c>
      <c r="Z179" s="3" t="s">
        <v>2276</v>
      </c>
      <c r="AA179" s="3" t="s">
        <v>2276</v>
      </c>
      <c r="AB179" s="3" t="s">
        <v>2276</v>
      </c>
      <c r="AC179" s="4" t="s">
        <v>1398</v>
      </c>
      <c r="AD179" s="4" t="s">
        <v>1442</v>
      </c>
    </row>
    <row r="180" spans="1:30" ht="112.5" customHeight="1">
      <c r="A180" s="11" t="s">
        <v>162</v>
      </c>
      <c r="B180" s="3" t="s">
        <v>1408</v>
      </c>
      <c r="C180" s="23" t="s">
        <v>24</v>
      </c>
      <c r="D180" s="11" t="s">
        <v>143</v>
      </c>
      <c r="E180" s="19" t="s">
        <v>396</v>
      </c>
      <c r="F180" s="19" t="s">
        <v>74</v>
      </c>
      <c r="G180" s="11" t="s">
        <v>74</v>
      </c>
      <c r="H180" s="3" t="s">
        <v>523</v>
      </c>
      <c r="I180" s="3">
        <v>2011</v>
      </c>
      <c r="J180" s="21" t="s">
        <v>2276</v>
      </c>
      <c r="K180" s="21" t="s">
        <v>2276</v>
      </c>
      <c r="L180" s="21" t="s">
        <v>2276</v>
      </c>
      <c r="M180" s="21" t="s">
        <v>2276</v>
      </c>
      <c r="N180" s="21" t="s">
        <v>2276</v>
      </c>
      <c r="O180" s="21" t="s">
        <v>2276</v>
      </c>
      <c r="P180" s="21" t="s">
        <v>2276</v>
      </c>
      <c r="Q180" s="21" t="s">
        <v>2276</v>
      </c>
      <c r="R180" s="21" t="s">
        <v>2276</v>
      </c>
      <c r="S180" s="21" t="s">
        <v>2276</v>
      </c>
      <c r="T180" s="21" t="s">
        <v>2276</v>
      </c>
      <c r="U180" s="21" t="s">
        <v>2276</v>
      </c>
      <c r="V180" s="21" t="s">
        <v>2276</v>
      </c>
      <c r="W180" s="21" t="s">
        <v>2276</v>
      </c>
      <c r="X180" s="21" t="s">
        <v>2276</v>
      </c>
      <c r="Y180" s="21" t="s">
        <v>2276</v>
      </c>
      <c r="Z180" s="3" t="s">
        <v>2276</v>
      </c>
      <c r="AA180" s="3" t="s">
        <v>2276</v>
      </c>
      <c r="AB180" s="3" t="s">
        <v>2276</v>
      </c>
      <c r="AC180" s="4" t="s">
        <v>1398</v>
      </c>
      <c r="AD180" s="4" t="s">
        <v>1442</v>
      </c>
    </row>
    <row r="181" spans="1:30" ht="112.5" customHeight="1">
      <c r="A181" s="11" t="s">
        <v>162</v>
      </c>
      <c r="B181" s="3" t="s">
        <v>1409</v>
      </c>
      <c r="C181" s="23" t="s">
        <v>24</v>
      </c>
      <c r="D181" s="11" t="s">
        <v>143</v>
      </c>
      <c r="E181" s="19" t="s">
        <v>396</v>
      </c>
      <c r="F181" s="19" t="s">
        <v>74</v>
      </c>
      <c r="G181" s="11" t="s">
        <v>74</v>
      </c>
      <c r="H181" s="3" t="s">
        <v>523</v>
      </c>
      <c r="I181" s="3">
        <v>2012</v>
      </c>
      <c r="J181" s="21" t="s">
        <v>2276</v>
      </c>
      <c r="K181" s="21" t="s">
        <v>2276</v>
      </c>
      <c r="L181" s="21" t="s">
        <v>2276</v>
      </c>
      <c r="M181" s="21" t="s">
        <v>2276</v>
      </c>
      <c r="N181" s="21" t="s">
        <v>2276</v>
      </c>
      <c r="O181" s="21" t="s">
        <v>2276</v>
      </c>
      <c r="P181" s="21" t="s">
        <v>2276</v>
      </c>
      <c r="Q181" s="21" t="s">
        <v>2276</v>
      </c>
      <c r="R181" s="21" t="s">
        <v>2276</v>
      </c>
      <c r="S181" s="21" t="s">
        <v>2276</v>
      </c>
      <c r="T181" s="21" t="s">
        <v>2276</v>
      </c>
      <c r="U181" s="21" t="s">
        <v>2276</v>
      </c>
      <c r="V181" s="21" t="s">
        <v>2276</v>
      </c>
      <c r="W181" s="21" t="s">
        <v>2276</v>
      </c>
      <c r="X181" s="21" t="s">
        <v>2276</v>
      </c>
      <c r="Y181" s="21" t="s">
        <v>2276</v>
      </c>
      <c r="Z181" s="3" t="s">
        <v>2276</v>
      </c>
      <c r="AA181" s="3" t="s">
        <v>2276</v>
      </c>
      <c r="AB181" s="3" t="s">
        <v>2276</v>
      </c>
      <c r="AC181" s="4" t="s">
        <v>1398</v>
      </c>
      <c r="AD181" s="4" t="s">
        <v>1442</v>
      </c>
    </row>
    <row r="182" spans="1:30" ht="112.5" customHeight="1">
      <c r="A182" s="11" t="s">
        <v>162</v>
      </c>
      <c r="B182" s="3" t="s">
        <v>1423</v>
      </c>
      <c r="C182" s="23" t="s">
        <v>24</v>
      </c>
      <c r="D182" s="11" t="s">
        <v>143</v>
      </c>
      <c r="E182" s="19" t="s">
        <v>45</v>
      </c>
      <c r="F182" s="19" t="s">
        <v>74</v>
      </c>
      <c r="G182" s="11" t="s">
        <v>74</v>
      </c>
      <c r="H182" s="3" t="s">
        <v>523</v>
      </c>
      <c r="I182" s="3">
        <v>2002</v>
      </c>
      <c r="J182" s="21" t="s">
        <v>2276</v>
      </c>
      <c r="K182" s="21" t="s">
        <v>2276</v>
      </c>
      <c r="L182" s="21" t="s">
        <v>2276</v>
      </c>
      <c r="M182" s="21" t="s">
        <v>2276</v>
      </c>
      <c r="N182" s="21" t="s">
        <v>2276</v>
      </c>
      <c r="O182" s="21" t="s">
        <v>2276</v>
      </c>
      <c r="P182" s="21" t="s">
        <v>2276</v>
      </c>
      <c r="Q182" s="21" t="s">
        <v>2276</v>
      </c>
      <c r="R182" s="21" t="s">
        <v>2276</v>
      </c>
      <c r="S182" s="21" t="s">
        <v>2276</v>
      </c>
      <c r="T182" s="21" t="s">
        <v>2276</v>
      </c>
      <c r="U182" s="21" t="s">
        <v>2276</v>
      </c>
      <c r="V182" s="21" t="s">
        <v>2276</v>
      </c>
      <c r="W182" s="21" t="s">
        <v>2276</v>
      </c>
      <c r="X182" s="21" t="s">
        <v>2276</v>
      </c>
      <c r="Y182" s="21" t="s">
        <v>2276</v>
      </c>
      <c r="Z182" s="3" t="s">
        <v>2276</v>
      </c>
      <c r="AA182" s="3" t="s">
        <v>2276</v>
      </c>
      <c r="AB182" s="3" t="s">
        <v>2276</v>
      </c>
      <c r="AC182" s="4" t="s">
        <v>1398</v>
      </c>
      <c r="AD182" s="4" t="s">
        <v>1442</v>
      </c>
    </row>
    <row r="183" spans="1:30" ht="112.5" customHeight="1">
      <c r="A183" s="11" t="s">
        <v>162</v>
      </c>
      <c r="B183" s="3" t="s">
        <v>1424</v>
      </c>
      <c r="C183" s="23" t="s">
        <v>24</v>
      </c>
      <c r="D183" s="11" t="s">
        <v>143</v>
      </c>
      <c r="E183" s="19" t="s">
        <v>45</v>
      </c>
      <c r="F183" s="19" t="s">
        <v>74</v>
      </c>
      <c r="G183" s="11" t="s">
        <v>74</v>
      </c>
      <c r="H183" s="3" t="s">
        <v>523</v>
      </c>
      <c r="I183" s="3">
        <v>2003</v>
      </c>
      <c r="J183" s="21" t="s">
        <v>2276</v>
      </c>
      <c r="K183" s="21" t="s">
        <v>2276</v>
      </c>
      <c r="L183" s="21" t="s">
        <v>2276</v>
      </c>
      <c r="M183" s="21" t="s">
        <v>2276</v>
      </c>
      <c r="N183" s="21" t="s">
        <v>2276</v>
      </c>
      <c r="O183" s="21" t="s">
        <v>2276</v>
      </c>
      <c r="P183" s="21" t="s">
        <v>2276</v>
      </c>
      <c r="Q183" s="21" t="s">
        <v>2276</v>
      </c>
      <c r="R183" s="21" t="s">
        <v>2276</v>
      </c>
      <c r="S183" s="21" t="s">
        <v>2276</v>
      </c>
      <c r="T183" s="21" t="s">
        <v>2276</v>
      </c>
      <c r="U183" s="21" t="s">
        <v>2276</v>
      </c>
      <c r="V183" s="21" t="s">
        <v>2276</v>
      </c>
      <c r="W183" s="21" t="s">
        <v>2276</v>
      </c>
      <c r="X183" s="21" t="s">
        <v>2276</v>
      </c>
      <c r="Y183" s="21" t="s">
        <v>2276</v>
      </c>
      <c r="Z183" s="3" t="s">
        <v>2276</v>
      </c>
      <c r="AA183" s="3" t="s">
        <v>2276</v>
      </c>
      <c r="AB183" s="3" t="s">
        <v>2276</v>
      </c>
      <c r="AC183" s="4" t="s">
        <v>1398</v>
      </c>
      <c r="AD183" s="4" t="s">
        <v>1442</v>
      </c>
    </row>
    <row r="184" spans="1:30" ht="112.5" customHeight="1">
      <c r="A184" s="11" t="s">
        <v>162</v>
      </c>
      <c r="B184" s="3" t="s">
        <v>1425</v>
      </c>
      <c r="C184" s="23" t="s">
        <v>24</v>
      </c>
      <c r="D184" s="11" t="s">
        <v>143</v>
      </c>
      <c r="E184" s="19" t="s">
        <v>45</v>
      </c>
      <c r="F184" s="19" t="s">
        <v>74</v>
      </c>
      <c r="G184" s="11" t="s">
        <v>74</v>
      </c>
      <c r="H184" s="3" t="s">
        <v>523</v>
      </c>
      <c r="I184" s="3">
        <v>2004</v>
      </c>
      <c r="J184" s="21" t="s">
        <v>2276</v>
      </c>
      <c r="K184" s="21" t="s">
        <v>2276</v>
      </c>
      <c r="L184" s="21" t="s">
        <v>2276</v>
      </c>
      <c r="M184" s="21" t="s">
        <v>2276</v>
      </c>
      <c r="N184" s="21" t="s">
        <v>2276</v>
      </c>
      <c r="O184" s="21" t="s">
        <v>2276</v>
      </c>
      <c r="P184" s="21" t="s">
        <v>2276</v>
      </c>
      <c r="Q184" s="21" t="s">
        <v>2276</v>
      </c>
      <c r="R184" s="21" t="s">
        <v>2276</v>
      </c>
      <c r="S184" s="21" t="s">
        <v>2276</v>
      </c>
      <c r="T184" s="21" t="s">
        <v>2276</v>
      </c>
      <c r="U184" s="21" t="s">
        <v>2276</v>
      </c>
      <c r="V184" s="21" t="s">
        <v>2276</v>
      </c>
      <c r="W184" s="21" t="s">
        <v>2276</v>
      </c>
      <c r="X184" s="21" t="s">
        <v>2276</v>
      </c>
      <c r="Y184" s="21" t="s">
        <v>2276</v>
      </c>
      <c r="Z184" s="3" t="s">
        <v>2276</v>
      </c>
      <c r="AA184" s="3" t="s">
        <v>2276</v>
      </c>
      <c r="AB184" s="3" t="s">
        <v>2276</v>
      </c>
      <c r="AC184" s="4" t="s">
        <v>1398</v>
      </c>
      <c r="AD184" s="4" t="s">
        <v>1442</v>
      </c>
    </row>
    <row r="185" spans="1:30" ht="112.5" customHeight="1">
      <c r="A185" s="11" t="s">
        <v>162</v>
      </c>
      <c r="B185" s="3" t="s">
        <v>1426</v>
      </c>
      <c r="C185" s="23" t="s">
        <v>24</v>
      </c>
      <c r="D185" s="11" t="s">
        <v>143</v>
      </c>
      <c r="E185" s="19" t="s">
        <v>45</v>
      </c>
      <c r="F185" s="19" t="s">
        <v>74</v>
      </c>
      <c r="G185" s="11" t="s">
        <v>74</v>
      </c>
      <c r="H185" s="3" t="s">
        <v>523</v>
      </c>
      <c r="I185" s="3">
        <v>2005</v>
      </c>
      <c r="J185" s="21" t="s">
        <v>2276</v>
      </c>
      <c r="K185" s="21" t="s">
        <v>2276</v>
      </c>
      <c r="L185" s="21" t="s">
        <v>2276</v>
      </c>
      <c r="M185" s="21" t="s">
        <v>2276</v>
      </c>
      <c r="N185" s="21" t="s">
        <v>2276</v>
      </c>
      <c r="O185" s="21" t="s">
        <v>2276</v>
      </c>
      <c r="P185" s="21" t="s">
        <v>2276</v>
      </c>
      <c r="Q185" s="21" t="s">
        <v>2276</v>
      </c>
      <c r="R185" s="21" t="s">
        <v>2276</v>
      </c>
      <c r="S185" s="21" t="s">
        <v>2276</v>
      </c>
      <c r="T185" s="21" t="s">
        <v>2276</v>
      </c>
      <c r="U185" s="21" t="s">
        <v>2276</v>
      </c>
      <c r="V185" s="21" t="s">
        <v>2276</v>
      </c>
      <c r="W185" s="21" t="s">
        <v>2276</v>
      </c>
      <c r="X185" s="21" t="s">
        <v>2276</v>
      </c>
      <c r="Y185" s="21" t="s">
        <v>2276</v>
      </c>
      <c r="Z185" s="3" t="s">
        <v>2276</v>
      </c>
      <c r="AA185" s="3" t="s">
        <v>2276</v>
      </c>
      <c r="AB185" s="3" t="s">
        <v>2276</v>
      </c>
      <c r="AC185" s="4" t="s">
        <v>1398</v>
      </c>
      <c r="AD185" s="4" t="s">
        <v>1442</v>
      </c>
    </row>
    <row r="186" spans="1:30" ht="112.5" customHeight="1">
      <c r="A186" s="11" t="s">
        <v>162</v>
      </c>
      <c r="B186" s="3" t="s">
        <v>1427</v>
      </c>
      <c r="C186" s="23" t="s">
        <v>24</v>
      </c>
      <c r="D186" s="11" t="s">
        <v>143</v>
      </c>
      <c r="E186" s="19" t="s">
        <v>45</v>
      </c>
      <c r="F186" s="19" t="s">
        <v>74</v>
      </c>
      <c r="G186" s="11" t="s">
        <v>74</v>
      </c>
      <c r="H186" s="3" t="s">
        <v>523</v>
      </c>
      <c r="I186" s="3">
        <v>2006</v>
      </c>
      <c r="J186" s="21" t="s">
        <v>2276</v>
      </c>
      <c r="K186" s="21" t="s">
        <v>2276</v>
      </c>
      <c r="L186" s="21" t="s">
        <v>2276</v>
      </c>
      <c r="M186" s="21" t="s">
        <v>2276</v>
      </c>
      <c r="N186" s="21" t="s">
        <v>2276</v>
      </c>
      <c r="O186" s="21" t="s">
        <v>2276</v>
      </c>
      <c r="P186" s="21" t="s">
        <v>2276</v>
      </c>
      <c r="Q186" s="21" t="s">
        <v>2276</v>
      </c>
      <c r="R186" s="21" t="s">
        <v>2276</v>
      </c>
      <c r="S186" s="21" t="s">
        <v>2276</v>
      </c>
      <c r="T186" s="21" t="s">
        <v>2276</v>
      </c>
      <c r="U186" s="21" t="s">
        <v>2276</v>
      </c>
      <c r="V186" s="21" t="s">
        <v>2276</v>
      </c>
      <c r="W186" s="21" t="s">
        <v>2276</v>
      </c>
      <c r="X186" s="21" t="s">
        <v>2276</v>
      </c>
      <c r="Y186" s="21" t="s">
        <v>2276</v>
      </c>
      <c r="Z186" s="3" t="s">
        <v>2276</v>
      </c>
      <c r="AA186" s="3" t="s">
        <v>2276</v>
      </c>
      <c r="AB186" s="3" t="s">
        <v>2276</v>
      </c>
      <c r="AC186" s="4" t="s">
        <v>1398</v>
      </c>
      <c r="AD186" s="4" t="s">
        <v>1442</v>
      </c>
    </row>
    <row r="187" spans="1:30" ht="112.5" customHeight="1">
      <c r="A187" s="11" t="s">
        <v>162</v>
      </c>
      <c r="B187" s="3" t="s">
        <v>1428</v>
      </c>
      <c r="C187" s="23" t="s">
        <v>24</v>
      </c>
      <c r="D187" s="11" t="s">
        <v>143</v>
      </c>
      <c r="E187" s="19" t="s">
        <v>45</v>
      </c>
      <c r="F187" s="19" t="s">
        <v>74</v>
      </c>
      <c r="G187" s="11" t="s">
        <v>74</v>
      </c>
      <c r="H187" s="3" t="s">
        <v>523</v>
      </c>
      <c r="I187" s="3">
        <v>2007</v>
      </c>
      <c r="J187" s="21" t="s">
        <v>2276</v>
      </c>
      <c r="K187" s="21" t="s">
        <v>2276</v>
      </c>
      <c r="L187" s="21" t="s">
        <v>2276</v>
      </c>
      <c r="M187" s="21" t="s">
        <v>2276</v>
      </c>
      <c r="N187" s="21" t="s">
        <v>2276</v>
      </c>
      <c r="O187" s="21" t="s">
        <v>2276</v>
      </c>
      <c r="P187" s="21" t="s">
        <v>2276</v>
      </c>
      <c r="Q187" s="21" t="s">
        <v>2276</v>
      </c>
      <c r="R187" s="21" t="s">
        <v>2276</v>
      </c>
      <c r="S187" s="21" t="s">
        <v>2276</v>
      </c>
      <c r="T187" s="21" t="s">
        <v>2276</v>
      </c>
      <c r="U187" s="21" t="s">
        <v>2276</v>
      </c>
      <c r="V187" s="21" t="s">
        <v>2276</v>
      </c>
      <c r="W187" s="21" t="s">
        <v>2276</v>
      </c>
      <c r="X187" s="21" t="s">
        <v>2276</v>
      </c>
      <c r="Y187" s="21" t="s">
        <v>2276</v>
      </c>
      <c r="Z187" s="3" t="s">
        <v>2276</v>
      </c>
      <c r="AA187" s="3" t="s">
        <v>2276</v>
      </c>
      <c r="AB187" s="3" t="s">
        <v>2276</v>
      </c>
      <c r="AC187" s="4" t="s">
        <v>1398</v>
      </c>
      <c r="AD187" s="4" t="s">
        <v>1442</v>
      </c>
    </row>
    <row r="188" spans="1:30" ht="112.5" customHeight="1">
      <c r="A188" s="11" t="s">
        <v>162</v>
      </c>
      <c r="B188" s="3" t="s">
        <v>1429</v>
      </c>
      <c r="C188" s="23" t="s">
        <v>24</v>
      </c>
      <c r="D188" s="11" t="s">
        <v>143</v>
      </c>
      <c r="E188" s="19" t="s">
        <v>45</v>
      </c>
      <c r="F188" s="19" t="s">
        <v>74</v>
      </c>
      <c r="G188" s="11" t="s">
        <v>74</v>
      </c>
      <c r="H188" s="3" t="s">
        <v>523</v>
      </c>
      <c r="I188" s="3">
        <v>2008</v>
      </c>
      <c r="J188" s="21" t="s">
        <v>2276</v>
      </c>
      <c r="K188" s="21" t="s">
        <v>2276</v>
      </c>
      <c r="L188" s="21" t="s">
        <v>2276</v>
      </c>
      <c r="M188" s="21" t="s">
        <v>2276</v>
      </c>
      <c r="N188" s="21" t="s">
        <v>2276</v>
      </c>
      <c r="O188" s="21" t="s">
        <v>2276</v>
      </c>
      <c r="P188" s="21" t="s">
        <v>2276</v>
      </c>
      <c r="Q188" s="21" t="s">
        <v>2276</v>
      </c>
      <c r="R188" s="21" t="s">
        <v>2276</v>
      </c>
      <c r="S188" s="21" t="s">
        <v>2276</v>
      </c>
      <c r="T188" s="21" t="s">
        <v>2276</v>
      </c>
      <c r="U188" s="21" t="s">
        <v>2276</v>
      </c>
      <c r="V188" s="21" t="s">
        <v>2276</v>
      </c>
      <c r="W188" s="21" t="s">
        <v>2276</v>
      </c>
      <c r="X188" s="21" t="s">
        <v>2276</v>
      </c>
      <c r="Y188" s="21" t="s">
        <v>2276</v>
      </c>
      <c r="Z188" s="3" t="s">
        <v>2276</v>
      </c>
      <c r="AA188" s="3" t="s">
        <v>2276</v>
      </c>
      <c r="AB188" s="3" t="s">
        <v>2276</v>
      </c>
      <c r="AC188" s="4" t="s">
        <v>1398</v>
      </c>
      <c r="AD188" s="4" t="s">
        <v>1442</v>
      </c>
    </row>
    <row r="189" spans="1:30" ht="112.5" customHeight="1">
      <c r="A189" s="11" t="s">
        <v>162</v>
      </c>
      <c r="B189" s="3" t="s">
        <v>1430</v>
      </c>
      <c r="C189" s="23" t="s">
        <v>24</v>
      </c>
      <c r="D189" s="11" t="s">
        <v>143</v>
      </c>
      <c r="E189" s="19" t="s">
        <v>45</v>
      </c>
      <c r="F189" s="19" t="s">
        <v>74</v>
      </c>
      <c r="G189" s="11" t="s">
        <v>74</v>
      </c>
      <c r="H189" s="3" t="s">
        <v>523</v>
      </c>
      <c r="I189" s="3">
        <v>2009</v>
      </c>
      <c r="J189" s="21" t="s">
        <v>2276</v>
      </c>
      <c r="K189" s="21" t="s">
        <v>2276</v>
      </c>
      <c r="L189" s="21" t="s">
        <v>2276</v>
      </c>
      <c r="M189" s="21" t="s">
        <v>2276</v>
      </c>
      <c r="N189" s="21" t="s">
        <v>2276</v>
      </c>
      <c r="O189" s="21" t="s">
        <v>2276</v>
      </c>
      <c r="P189" s="21" t="s">
        <v>2276</v>
      </c>
      <c r="Q189" s="21" t="s">
        <v>2276</v>
      </c>
      <c r="R189" s="21" t="s">
        <v>2276</v>
      </c>
      <c r="S189" s="21" t="s">
        <v>2276</v>
      </c>
      <c r="T189" s="21" t="s">
        <v>2276</v>
      </c>
      <c r="U189" s="21" t="s">
        <v>2276</v>
      </c>
      <c r="V189" s="21" t="s">
        <v>2276</v>
      </c>
      <c r="W189" s="21" t="s">
        <v>2276</v>
      </c>
      <c r="X189" s="21" t="s">
        <v>2276</v>
      </c>
      <c r="Y189" s="21" t="s">
        <v>2276</v>
      </c>
      <c r="Z189" s="3" t="s">
        <v>2276</v>
      </c>
      <c r="AA189" s="3" t="s">
        <v>2276</v>
      </c>
      <c r="AB189" s="3" t="s">
        <v>2276</v>
      </c>
      <c r="AC189" s="4" t="s">
        <v>1398</v>
      </c>
      <c r="AD189" s="4" t="s">
        <v>1442</v>
      </c>
    </row>
    <row r="190" spans="1:30" ht="112.5" customHeight="1">
      <c r="A190" s="11" t="s">
        <v>162</v>
      </c>
      <c r="B190" s="3" t="s">
        <v>1431</v>
      </c>
      <c r="C190" s="23" t="s">
        <v>24</v>
      </c>
      <c r="D190" s="11" t="s">
        <v>143</v>
      </c>
      <c r="E190" s="19" t="s">
        <v>45</v>
      </c>
      <c r="F190" s="19" t="s">
        <v>74</v>
      </c>
      <c r="G190" s="11" t="s">
        <v>74</v>
      </c>
      <c r="H190" s="3" t="s">
        <v>523</v>
      </c>
      <c r="I190" s="3">
        <v>2010</v>
      </c>
      <c r="J190" s="21" t="s">
        <v>2276</v>
      </c>
      <c r="K190" s="21" t="s">
        <v>2276</v>
      </c>
      <c r="L190" s="21" t="s">
        <v>2276</v>
      </c>
      <c r="M190" s="21" t="s">
        <v>2276</v>
      </c>
      <c r="N190" s="21" t="s">
        <v>2276</v>
      </c>
      <c r="O190" s="21" t="s">
        <v>2276</v>
      </c>
      <c r="P190" s="21" t="s">
        <v>2276</v>
      </c>
      <c r="Q190" s="21" t="s">
        <v>2276</v>
      </c>
      <c r="R190" s="21" t="s">
        <v>2276</v>
      </c>
      <c r="S190" s="21" t="s">
        <v>2276</v>
      </c>
      <c r="T190" s="21" t="s">
        <v>2276</v>
      </c>
      <c r="U190" s="21" t="s">
        <v>2276</v>
      </c>
      <c r="V190" s="21" t="s">
        <v>2276</v>
      </c>
      <c r="W190" s="21" t="s">
        <v>2276</v>
      </c>
      <c r="X190" s="21" t="s">
        <v>2276</v>
      </c>
      <c r="Y190" s="21" t="s">
        <v>2276</v>
      </c>
      <c r="Z190" s="3" t="s">
        <v>2276</v>
      </c>
      <c r="AA190" s="3" t="s">
        <v>2276</v>
      </c>
      <c r="AB190" s="3" t="s">
        <v>2276</v>
      </c>
      <c r="AC190" s="4" t="s">
        <v>1398</v>
      </c>
      <c r="AD190" s="4" t="s">
        <v>1442</v>
      </c>
    </row>
    <row r="191" spans="1:30" ht="112.5" customHeight="1">
      <c r="A191" s="11" t="s">
        <v>162</v>
      </c>
      <c r="B191" s="3" t="s">
        <v>1432</v>
      </c>
      <c r="C191" s="23" t="s">
        <v>24</v>
      </c>
      <c r="D191" s="11" t="s">
        <v>143</v>
      </c>
      <c r="E191" s="19" t="s">
        <v>45</v>
      </c>
      <c r="F191" s="19" t="s">
        <v>74</v>
      </c>
      <c r="G191" s="11" t="s">
        <v>74</v>
      </c>
      <c r="H191" s="3" t="s">
        <v>523</v>
      </c>
      <c r="I191" s="3">
        <v>2011</v>
      </c>
      <c r="J191" s="21" t="s">
        <v>2276</v>
      </c>
      <c r="K191" s="21" t="s">
        <v>2276</v>
      </c>
      <c r="L191" s="21" t="s">
        <v>2276</v>
      </c>
      <c r="M191" s="21" t="s">
        <v>2276</v>
      </c>
      <c r="N191" s="21" t="s">
        <v>2276</v>
      </c>
      <c r="O191" s="21" t="s">
        <v>2276</v>
      </c>
      <c r="P191" s="21" t="s">
        <v>2276</v>
      </c>
      <c r="Q191" s="21" t="s">
        <v>2276</v>
      </c>
      <c r="R191" s="21" t="s">
        <v>2276</v>
      </c>
      <c r="S191" s="21" t="s">
        <v>2276</v>
      </c>
      <c r="T191" s="21" t="s">
        <v>2276</v>
      </c>
      <c r="U191" s="21" t="s">
        <v>2276</v>
      </c>
      <c r="V191" s="21" t="s">
        <v>2276</v>
      </c>
      <c r="W191" s="21" t="s">
        <v>2276</v>
      </c>
      <c r="X191" s="21" t="s">
        <v>2276</v>
      </c>
      <c r="Y191" s="21" t="s">
        <v>2276</v>
      </c>
      <c r="Z191" s="3" t="s">
        <v>2276</v>
      </c>
      <c r="AA191" s="3" t="s">
        <v>2276</v>
      </c>
      <c r="AB191" s="3" t="s">
        <v>2276</v>
      </c>
      <c r="AC191" s="4" t="s">
        <v>1398</v>
      </c>
      <c r="AD191" s="4" t="s">
        <v>1442</v>
      </c>
    </row>
    <row r="192" spans="1:30" ht="112.5" customHeight="1">
      <c r="A192" s="11" t="s">
        <v>162</v>
      </c>
      <c r="B192" s="3" t="s">
        <v>1433</v>
      </c>
      <c r="C192" s="23" t="s">
        <v>24</v>
      </c>
      <c r="D192" s="11" t="s">
        <v>143</v>
      </c>
      <c r="E192" s="19" t="s">
        <v>45</v>
      </c>
      <c r="F192" s="19" t="s">
        <v>74</v>
      </c>
      <c r="G192" s="11" t="s">
        <v>74</v>
      </c>
      <c r="H192" s="3" t="s">
        <v>523</v>
      </c>
      <c r="I192" s="3">
        <v>2012</v>
      </c>
      <c r="J192" s="21" t="s">
        <v>2276</v>
      </c>
      <c r="K192" s="21" t="s">
        <v>2276</v>
      </c>
      <c r="L192" s="21" t="s">
        <v>2276</v>
      </c>
      <c r="M192" s="21" t="s">
        <v>2276</v>
      </c>
      <c r="N192" s="21" t="s">
        <v>2276</v>
      </c>
      <c r="O192" s="21" t="s">
        <v>2276</v>
      </c>
      <c r="P192" s="21" t="s">
        <v>2276</v>
      </c>
      <c r="Q192" s="21" t="s">
        <v>2276</v>
      </c>
      <c r="R192" s="21" t="s">
        <v>2276</v>
      </c>
      <c r="S192" s="21" t="s">
        <v>2276</v>
      </c>
      <c r="T192" s="21" t="s">
        <v>2276</v>
      </c>
      <c r="U192" s="21" t="s">
        <v>2276</v>
      </c>
      <c r="V192" s="21" t="s">
        <v>2276</v>
      </c>
      <c r="W192" s="21" t="s">
        <v>2276</v>
      </c>
      <c r="X192" s="21" t="s">
        <v>2276</v>
      </c>
      <c r="Y192" s="21" t="s">
        <v>2276</v>
      </c>
      <c r="Z192" s="3" t="s">
        <v>2276</v>
      </c>
      <c r="AA192" s="3" t="s">
        <v>2276</v>
      </c>
      <c r="AB192" s="3" t="s">
        <v>2276</v>
      </c>
      <c r="AC192" s="4" t="s">
        <v>1398</v>
      </c>
      <c r="AD192" s="4" t="s">
        <v>1442</v>
      </c>
    </row>
    <row r="193" spans="1:30" ht="112.5" customHeight="1">
      <c r="A193" s="11" t="s">
        <v>163</v>
      </c>
      <c r="B193" s="3" t="s">
        <v>171</v>
      </c>
      <c r="C193" s="23" t="s">
        <v>24</v>
      </c>
      <c r="D193" s="11" t="s">
        <v>143</v>
      </c>
      <c r="E193" s="19" t="s">
        <v>396</v>
      </c>
      <c r="F193" s="19" t="s">
        <v>74</v>
      </c>
      <c r="G193" s="11" t="s">
        <v>74</v>
      </c>
      <c r="H193" s="3" t="s">
        <v>523</v>
      </c>
      <c r="I193" s="3">
        <v>2002</v>
      </c>
      <c r="J193" s="21" t="s">
        <v>2276</v>
      </c>
      <c r="K193" s="21" t="s">
        <v>2276</v>
      </c>
      <c r="L193" s="21" t="s">
        <v>2276</v>
      </c>
      <c r="M193" s="21" t="s">
        <v>2276</v>
      </c>
      <c r="N193" s="21" t="s">
        <v>2276</v>
      </c>
      <c r="O193" s="21" t="s">
        <v>2276</v>
      </c>
      <c r="P193" s="21" t="s">
        <v>2276</v>
      </c>
      <c r="Q193" s="21" t="s">
        <v>2276</v>
      </c>
      <c r="R193" s="21" t="s">
        <v>2276</v>
      </c>
      <c r="S193" s="21" t="s">
        <v>2276</v>
      </c>
      <c r="T193" s="21" t="s">
        <v>2276</v>
      </c>
      <c r="U193" s="21" t="s">
        <v>2276</v>
      </c>
      <c r="V193" s="21" t="s">
        <v>2276</v>
      </c>
      <c r="W193" s="21" t="s">
        <v>2276</v>
      </c>
      <c r="X193" s="21" t="s">
        <v>2276</v>
      </c>
      <c r="Y193" s="21" t="s">
        <v>2276</v>
      </c>
      <c r="Z193" s="3" t="s">
        <v>2276</v>
      </c>
      <c r="AA193" s="3" t="s">
        <v>2276</v>
      </c>
      <c r="AB193" s="3" t="s">
        <v>2276</v>
      </c>
      <c r="AC193" s="4" t="s">
        <v>1398</v>
      </c>
      <c r="AD193" s="4" t="s">
        <v>1442</v>
      </c>
    </row>
    <row r="194" spans="1:30" ht="112.5" customHeight="1">
      <c r="A194" s="11" t="s">
        <v>163</v>
      </c>
      <c r="B194" s="3" t="s">
        <v>172</v>
      </c>
      <c r="C194" s="23" t="s">
        <v>24</v>
      </c>
      <c r="D194" s="11" t="s">
        <v>143</v>
      </c>
      <c r="E194" s="19" t="s">
        <v>396</v>
      </c>
      <c r="F194" s="19" t="s">
        <v>74</v>
      </c>
      <c r="G194" s="11" t="s">
        <v>74</v>
      </c>
      <c r="H194" s="3" t="s">
        <v>523</v>
      </c>
      <c r="I194" s="3">
        <v>2003</v>
      </c>
      <c r="J194" s="21" t="s">
        <v>2276</v>
      </c>
      <c r="K194" s="21" t="s">
        <v>2276</v>
      </c>
      <c r="L194" s="21" t="s">
        <v>2276</v>
      </c>
      <c r="M194" s="21" t="s">
        <v>2276</v>
      </c>
      <c r="N194" s="21" t="s">
        <v>2276</v>
      </c>
      <c r="O194" s="21" t="s">
        <v>2276</v>
      </c>
      <c r="P194" s="21" t="s">
        <v>2276</v>
      </c>
      <c r="Q194" s="21" t="s">
        <v>2276</v>
      </c>
      <c r="R194" s="21" t="s">
        <v>2276</v>
      </c>
      <c r="S194" s="21" t="s">
        <v>2276</v>
      </c>
      <c r="T194" s="21" t="s">
        <v>2276</v>
      </c>
      <c r="U194" s="21" t="s">
        <v>2276</v>
      </c>
      <c r="V194" s="21" t="s">
        <v>2276</v>
      </c>
      <c r="W194" s="21" t="s">
        <v>2276</v>
      </c>
      <c r="X194" s="21" t="s">
        <v>2276</v>
      </c>
      <c r="Y194" s="21" t="s">
        <v>2276</v>
      </c>
      <c r="Z194" s="3" t="s">
        <v>2276</v>
      </c>
      <c r="AA194" s="3" t="s">
        <v>2276</v>
      </c>
      <c r="AB194" s="3" t="s">
        <v>2276</v>
      </c>
      <c r="AC194" s="4" t="s">
        <v>1398</v>
      </c>
      <c r="AD194" s="4" t="s">
        <v>1442</v>
      </c>
    </row>
    <row r="195" spans="1:30" ht="112.5" customHeight="1">
      <c r="A195" s="11" t="s">
        <v>163</v>
      </c>
      <c r="B195" s="3" t="s">
        <v>173</v>
      </c>
      <c r="C195" s="23" t="s">
        <v>24</v>
      </c>
      <c r="D195" s="11" t="s">
        <v>143</v>
      </c>
      <c r="E195" s="19" t="s">
        <v>396</v>
      </c>
      <c r="F195" s="19" t="s">
        <v>74</v>
      </c>
      <c r="G195" s="11" t="s">
        <v>74</v>
      </c>
      <c r="H195" s="3" t="s">
        <v>523</v>
      </c>
      <c r="I195" s="3">
        <v>2004</v>
      </c>
      <c r="J195" s="21" t="s">
        <v>2276</v>
      </c>
      <c r="K195" s="21" t="s">
        <v>2276</v>
      </c>
      <c r="L195" s="21" t="s">
        <v>2276</v>
      </c>
      <c r="M195" s="21" t="s">
        <v>2276</v>
      </c>
      <c r="N195" s="21" t="s">
        <v>2276</v>
      </c>
      <c r="O195" s="21" t="s">
        <v>2276</v>
      </c>
      <c r="P195" s="21" t="s">
        <v>2276</v>
      </c>
      <c r="Q195" s="21" t="s">
        <v>2276</v>
      </c>
      <c r="R195" s="21" t="s">
        <v>2276</v>
      </c>
      <c r="S195" s="21" t="s">
        <v>2276</v>
      </c>
      <c r="T195" s="21" t="s">
        <v>2276</v>
      </c>
      <c r="U195" s="21" t="s">
        <v>2276</v>
      </c>
      <c r="V195" s="21" t="s">
        <v>2276</v>
      </c>
      <c r="W195" s="21" t="s">
        <v>2276</v>
      </c>
      <c r="X195" s="21" t="s">
        <v>2276</v>
      </c>
      <c r="Y195" s="21" t="s">
        <v>2276</v>
      </c>
      <c r="Z195" s="3" t="s">
        <v>2276</v>
      </c>
      <c r="AA195" s="3" t="s">
        <v>2276</v>
      </c>
      <c r="AB195" s="3" t="s">
        <v>2276</v>
      </c>
      <c r="AC195" s="4" t="s">
        <v>1398</v>
      </c>
      <c r="AD195" s="4" t="s">
        <v>1442</v>
      </c>
    </row>
    <row r="196" spans="1:30" ht="112.5" customHeight="1">
      <c r="A196" s="11" t="s">
        <v>163</v>
      </c>
      <c r="B196" s="3" t="s">
        <v>1412</v>
      </c>
      <c r="C196" s="23" t="s">
        <v>24</v>
      </c>
      <c r="D196" s="11" t="s">
        <v>143</v>
      </c>
      <c r="E196" s="19" t="s">
        <v>396</v>
      </c>
      <c r="F196" s="19" t="s">
        <v>74</v>
      </c>
      <c r="G196" s="11" t="s">
        <v>74</v>
      </c>
      <c r="H196" s="3" t="s">
        <v>523</v>
      </c>
      <c r="I196" s="3">
        <v>2005</v>
      </c>
      <c r="J196" s="21" t="s">
        <v>2276</v>
      </c>
      <c r="K196" s="21" t="s">
        <v>2276</v>
      </c>
      <c r="L196" s="21" t="s">
        <v>2276</v>
      </c>
      <c r="M196" s="21" t="s">
        <v>2276</v>
      </c>
      <c r="N196" s="21" t="s">
        <v>2276</v>
      </c>
      <c r="O196" s="21" t="s">
        <v>2276</v>
      </c>
      <c r="P196" s="21" t="s">
        <v>2276</v>
      </c>
      <c r="Q196" s="21" t="s">
        <v>2276</v>
      </c>
      <c r="R196" s="21" t="s">
        <v>2276</v>
      </c>
      <c r="S196" s="21" t="s">
        <v>2276</v>
      </c>
      <c r="T196" s="21" t="s">
        <v>2276</v>
      </c>
      <c r="U196" s="21" t="s">
        <v>2276</v>
      </c>
      <c r="V196" s="21" t="s">
        <v>2276</v>
      </c>
      <c r="W196" s="21" t="s">
        <v>2276</v>
      </c>
      <c r="X196" s="21" t="s">
        <v>2276</v>
      </c>
      <c r="Y196" s="21" t="s">
        <v>2276</v>
      </c>
      <c r="Z196" s="3" t="s">
        <v>2276</v>
      </c>
      <c r="AA196" s="3" t="s">
        <v>2276</v>
      </c>
      <c r="AB196" s="3" t="s">
        <v>2276</v>
      </c>
      <c r="AC196" s="4" t="s">
        <v>1398</v>
      </c>
      <c r="AD196" s="4" t="s">
        <v>1442</v>
      </c>
    </row>
    <row r="197" spans="1:30" ht="112.5" customHeight="1">
      <c r="A197" s="11" t="s">
        <v>163</v>
      </c>
      <c r="B197" s="3" t="s">
        <v>1413</v>
      </c>
      <c r="C197" s="23" t="s">
        <v>24</v>
      </c>
      <c r="D197" s="11" t="s">
        <v>143</v>
      </c>
      <c r="E197" s="19" t="s">
        <v>396</v>
      </c>
      <c r="F197" s="19" t="s">
        <v>74</v>
      </c>
      <c r="G197" s="11" t="s">
        <v>74</v>
      </c>
      <c r="H197" s="3" t="s">
        <v>523</v>
      </c>
      <c r="I197" s="3">
        <v>2006</v>
      </c>
      <c r="J197" s="21" t="s">
        <v>2276</v>
      </c>
      <c r="K197" s="21" t="s">
        <v>2276</v>
      </c>
      <c r="L197" s="21" t="s">
        <v>2276</v>
      </c>
      <c r="M197" s="21" t="s">
        <v>2276</v>
      </c>
      <c r="N197" s="21" t="s">
        <v>2276</v>
      </c>
      <c r="O197" s="21" t="s">
        <v>2276</v>
      </c>
      <c r="P197" s="21" t="s">
        <v>2276</v>
      </c>
      <c r="Q197" s="21" t="s">
        <v>2276</v>
      </c>
      <c r="R197" s="21" t="s">
        <v>2276</v>
      </c>
      <c r="S197" s="21" t="s">
        <v>2276</v>
      </c>
      <c r="T197" s="21" t="s">
        <v>2276</v>
      </c>
      <c r="U197" s="21" t="s">
        <v>2276</v>
      </c>
      <c r="V197" s="21" t="s">
        <v>2276</v>
      </c>
      <c r="W197" s="21" t="s">
        <v>2276</v>
      </c>
      <c r="X197" s="21" t="s">
        <v>2276</v>
      </c>
      <c r="Y197" s="21" t="s">
        <v>2276</v>
      </c>
      <c r="Z197" s="3" t="s">
        <v>2276</v>
      </c>
      <c r="AA197" s="3" t="s">
        <v>2276</v>
      </c>
      <c r="AB197" s="3" t="s">
        <v>2276</v>
      </c>
      <c r="AC197" s="4" t="s">
        <v>1398</v>
      </c>
      <c r="AD197" s="4" t="s">
        <v>1442</v>
      </c>
    </row>
    <row r="198" spans="1:30" ht="112.5" customHeight="1">
      <c r="A198" s="11" t="s">
        <v>163</v>
      </c>
      <c r="B198" s="3" t="s">
        <v>1414</v>
      </c>
      <c r="C198" s="23" t="s">
        <v>24</v>
      </c>
      <c r="D198" s="11" t="s">
        <v>143</v>
      </c>
      <c r="E198" s="19" t="s">
        <v>396</v>
      </c>
      <c r="F198" s="19" t="s">
        <v>74</v>
      </c>
      <c r="G198" s="11" t="s">
        <v>74</v>
      </c>
      <c r="H198" s="3" t="s">
        <v>523</v>
      </c>
      <c r="I198" s="3">
        <v>2007</v>
      </c>
      <c r="J198" s="21" t="s">
        <v>2276</v>
      </c>
      <c r="K198" s="21" t="s">
        <v>2276</v>
      </c>
      <c r="L198" s="21" t="s">
        <v>2276</v>
      </c>
      <c r="M198" s="21" t="s">
        <v>2276</v>
      </c>
      <c r="N198" s="21" t="s">
        <v>2276</v>
      </c>
      <c r="O198" s="21" t="s">
        <v>2276</v>
      </c>
      <c r="P198" s="21" t="s">
        <v>2276</v>
      </c>
      <c r="Q198" s="21" t="s">
        <v>2276</v>
      </c>
      <c r="R198" s="21" t="s">
        <v>2276</v>
      </c>
      <c r="S198" s="21" t="s">
        <v>2276</v>
      </c>
      <c r="T198" s="21" t="s">
        <v>2276</v>
      </c>
      <c r="U198" s="21" t="s">
        <v>2276</v>
      </c>
      <c r="V198" s="21" t="s">
        <v>2276</v>
      </c>
      <c r="W198" s="21" t="s">
        <v>2276</v>
      </c>
      <c r="X198" s="21" t="s">
        <v>2276</v>
      </c>
      <c r="Y198" s="21" t="s">
        <v>2276</v>
      </c>
      <c r="Z198" s="3" t="s">
        <v>2276</v>
      </c>
      <c r="AA198" s="3" t="s">
        <v>2276</v>
      </c>
      <c r="AB198" s="3" t="s">
        <v>2276</v>
      </c>
      <c r="AC198" s="4" t="s">
        <v>1398</v>
      </c>
      <c r="AD198" s="4" t="s">
        <v>1442</v>
      </c>
    </row>
    <row r="199" spans="1:30" ht="112.5" customHeight="1">
      <c r="A199" s="11" t="s">
        <v>163</v>
      </c>
      <c r="B199" s="3" t="s">
        <v>1415</v>
      </c>
      <c r="C199" s="23" t="s">
        <v>24</v>
      </c>
      <c r="D199" s="11" t="s">
        <v>143</v>
      </c>
      <c r="E199" s="19" t="s">
        <v>396</v>
      </c>
      <c r="F199" s="19" t="s">
        <v>74</v>
      </c>
      <c r="G199" s="11" t="s">
        <v>74</v>
      </c>
      <c r="H199" s="3" t="s">
        <v>523</v>
      </c>
      <c r="I199" s="3">
        <v>2008</v>
      </c>
      <c r="J199" s="21" t="s">
        <v>2276</v>
      </c>
      <c r="K199" s="21" t="s">
        <v>2276</v>
      </c>
      <c r="L199" s="21" t="s">
        <v>2276</v>
      </c>
      <c r="M199" s="21" t="s">
        <v>2276</v>
      </c>
      <c r="N199" s="21" t="s">
        <v>2276</v>
      </c>
      <c r="O199" s="21" t="s">
        <v>2276</v>
      </c>
      <c r="P199" s="21" t="s">
        <v>2276</v>
      </c>
      <c r="Q199" s="21" t="s">
        <v>2276</v>
      </c>
      <c r="R199" s="21" t="s">
        <v>2276</v>
      </c>
      <c r="S199" s="21" t="s">
        <v>2276</v>
      </c>
      <c r="T199" s="21" t="s">
        <v>2276</v>
      </c>
      <c r="U199" s="21" t="s">
        <v>2276</v>
      </c>
      <c r="V199" s="21" t="s">
        <v>2276</v>
      </c>
      <c r="W199" s="21" t="s">
        <v>2276</v>
      </c>
      <c r="X199" s="21" t="s">
        <v>2276</v>
      </c>
      <c r="Y199" s="21" t="s">
        <v>2276</v>
      </c>
      <c r="Z199" s="3" t="s">
        <v>2276</v>
      </c>
      <c r="AA199" s="3" t="s">
        <v>2276</v>
      </c>
      <c r="AB199" s="3" t="s">
        <v>2276</v>
      </c>
      <c r="AC199" s="4" t="s">
        <v>1398</v>
      </c>
      <c r="AD199" s="4" t="s">
        <v>1442</v>
      </c>
    </row>
    <row r="200" spans="1:30" ht="112.5" customHeight="1">
      <c r="A200" s="11" t="s">
        <v>163</v>
      </c>
      <c r="B200" s="3" t="s">
        <v>1416</v>
      </c>
      <c r="C200" s="23" t="s">
        <v>24</v>
      </c>
      <c r="D200" s="11" t="s">
        <v>143</v>
      </c>
      <c r="E200" s="19" t="s">
        <v>396</v>
      </c>
      <c r="F200" s="19" t="s">
        <v>74</v>
      </c>
      <c r="G200" s="11" t="s">
        <v>74</v>
      </c>
      <c r="H200" s="3" t="s">
        <v>523</v>
      </c>
      <c r="I200" s="3">
        <v>2009</v>
      </c>
      <c r="J200" s="21" t="s">
        <v>2276</v>
      </c>
      <c r="K200" s="21" t="s">
        <v>2276</v>
      </c>
      <c r="L200" s="21" t="s">
        <v>2276</v>
      </c>
      <c r="M200" s="21" t="s">
        <v>2276</v>
      </c>
      <c r="N200" s="21" t="s">
        <v>2276</v>
      </c>
      <c r="O200" s="21" t="s">
        <v>2276</v>
      </c>
      <c r="P200" s="21" t="s">
        <v>2276</v>
      </c>
      <c r="Q200" s="21" t="s">
        <v>2276</v>
      </c>
      <c r="R200" s="21" t="s">
        <v>2276</v>
      </c>
      <c r="S200" s="21" t="s">
        <v>2276</v>
      </c>
      <c r="T200" s="21" t="s">
        <v>2276</v>
      </c>
      <c r="U200" s="21" t="s">
        <v>2276</v>
      </c>
      <c r="V200" s="21" t="s">
        <v>2276</v>
      </c>
      <c r="W200" s="21" t="s">
        <v>2276</v>
      </c>
      <c r="X200" s="21" t="s">
        <v>2276</v>
      </c>
      <c r="Y200" s="21" t="s">
        <v>2276</v>
      </c>
      <c r="Z200" s="3" t="s">
        <v>2276</v>
      </c>
      <c r="AA200" s="3" t="s">
        <v>2276</v>
      </c>
      <c r="AB200" s="3" t="s">
        <v>2276</v>
      </c>
      <c r="AC200" s="4" t="s">
        <v>1398</v>
      </c>
      <c r="AD200" s="4" t="s">
        <v>1442</v>
      </c>
    </row>
    <row r="201" spans="1:30" ht="112.5" customHeight="1">
      <c r="A201" s="11" t="s">
        <v>163</v>
      </c>
      <c r="B201" s="3" t="s">
        <v>1417</v>
      </c>
      <c r="C201" s="23" t="s">
        <v>24</v>
      </c>
      <c r="D201" s="11" t="s">
        <v>143</v>
      </c>
      <c r="E201" s="19" t="s">
        <v>396</v>
      </c>
      <c r="F201" s="19" t="s">
        <v>74</v>
      </c>
      <c r="G201" s="11" t="s">
        <v>74</v>
      </c>
      <c r="H201" s="3" t="s">
        <v>523</v>
      </c>
      <c r="I201" s="3">
        <v>2010</v>
      </c>
      <c r="J201" s="21" t="s">
        <v>2276</v>
      </c>
      <c r="K201" s="21" t="s">
        <v>2276</v>
      </c>
      <c r="L201" s="21" t="s">
        <v>2276</v>
      </c>
      <c r="M201" s="21" t="s">
        <v>2276</v>
      </c>
      <c r="N201" s="21" t="s">
        <v>2276</v>
      </c>
      <c r="O201" s="21" t="s">
        <v>2276</v>
      </c>
      <c r="P201" s="21" t="s">
        <v>2276</v>
      </c>
      <c r="Q201" s="21" t="s">
        <v>2276</v>
      </c>
      <c r="R201" s="21" t="s">
        <v>2276</v>
      </c>
      <c r="S201" s="21" t="s">
        <v>2276</v>
      </c>
      <c r="T201" s="21" t="s">
        <v>2276</v>
      </c>
      <c r="U201" s="21" t="s">
        <v>2276</v>
      </c>
      <c r="V201" s="21" t="s">
        <v>2276</v>
      </c>
      <c r="W201" s="21" t="s">
        <v>2276</v>
      </c>
      <c r="X201" s="21" t="s">
        <v>2276</v>
      </c>
      <c r="Y201" s="21" t="s">
        <v>2276</v>
      </c>
      <c r="Z201" s="3" t="s">
        <v>2276</v>
      </c>
      <c r="AA201" s="3" t="s">
        <v>2276</v>
      </c>
      <c r="AB201" s="3" t="s">
        <v>2276</v>
      </c>
      <c r="AC201" s="4" t="s">
        <v>1398</v>
      </c>
      <c r="AD201" s="4" t="s">
        <v>1442</v>
      </c>
    </row>
    <row r="202" spans="1:30" ht="112.5" customHeight="1">
      <c r="A202" s="11" t="s">
        <v>163</v>
      </c>
      <c r="B202" s="3" t="s">
        <v>1418</v>
      </c>
      <c r="C202" s="23" t="s">
        <v>24</v>
      </c>
      <c r="D202" s="11" t="s">
        <v>143</v>
      </c>
      <c r="E202" s="19" t="s">
        <v>396</v>
      </c>
      <c r="F202" s="19" t="s">
        <v>74</v>
      </c>
      <c r="G202" s="11" t="s">
        <v>74</v>
      </c>
      <c r="H202" s="3" t="s">
        <v>523</v>
      </c>
      <c r="I202" s="3">
        <v>2011</v>
      </c>
      <c r="J202" s="21" t="s">
        <v>2276</v>
      </c>
      <c r="K202" s="21" t="s">
        <v>2276</v>
      </c>
      <c r="L202" s="21" t="s">
        <v>2276</v>
      </c>
      <c r="M202" s="21" t="s">
        <v>2276</v>
      </c>
      <c r="N202" s="21" t="s">
        <v>2276</v>
      </c>
      <c r="O202" s="21" t="s">
        <v>2276</v>
      </c>
      <c r="P202" s="21" t="s">
        <v>2276</v>
      </c>
      <c r="Q202" s="21" t="s">
        <v>2276</v>
      </c>
      <c r="R202" s="21" t="s">
        <v>2276</v>
      </c>
      <c r="S202" s="21" t="s">
        <v>2276</v>
      </c>
      <c r="T202" s="21" t="s">
        <v>2276</v>
      </c>
      <c r="U202" s="21" t="s">
        <v>2276</v>
      </c>
      <c r="V202" s="21" t="s">
        <v>2276</v>
      </c>
      <c r="W202" s="21" t="s">
        <v>2276</v>
      </c>
      <c r="X202" s="21" t="s">
        <v>2276</v>
      </c>
      <c r="Y202" s="21" t="s">
        <v>2276</v>
      </c>
      <c r="Z202" s="3" t="s">
        <v>2276</v>
      </c>
      <c r="AA202" s="3" t="s">
        <v>2276</v>
      </c>
      <c r="AB202" s="3" t="s">
        <v>2276</v>
      </c>
      <c r="AC202" s="4" t="s">
        <v>1398</v>
      </c>
      <c r="AD202" s="4" t="s">
        <v>1442</v>
      </c>
    </row>
    <row r="203" spans="1:30" ht="112.5" customHeight="1">
      <c r="A203" s="11" t="s">
        <v>163</v>
      </c>
      <c r="B203" s="3" t="s">
        <v>1419</v>
      </c>
      <c r="C203" s="23" t="s">
        <v>24</v>
      </c>
      <c r="D203" s="11" t="s">
        <v>143</v>
      </c>
      <c r="E203" s="19" t="s">
        <v>396</v>
      </c>
      <c r="F203" s="19" t="s">
        <v>74</v>
      </c>
      <c r="G203" s="11" t="s">
        <v>74</v>
      </c>
      <c r="H203" s="3" t="s">
        <v>523</v>
      </c>
      <c r="I203" s="3">
        <v>2012</v>
      </c>
      <c r="J203" s="21" t="s">
        <v>2276</v>
      </c>
      <c r="K203" s="21" t="s">
        <v>2276</v>
      </c>
      <c r="L203" s="21" t="s">
        <v>2276</v>
      </c>
      <c r="M203" s="21" t="s">
        <v>2276</v>
      </c>
      <c r="N203" s="21" t="s">
        <v>2276</v>
      </c>
      <c r="O203" s="21" t="s">
        <v>2276</v>
      </c>
      <c r="P203" s="21" t="s">
        <v>2276</v>
      </c>
      <c r="Q203" s="21" t="s">
        <v>2276</v>
      </c>
      <c r="R203" s="21" t="s">
        <v>2276</v>
      </c>
      <c r="S203" s="21" t="s">
        <v>2276</v>
      </c>
      <c r="T203" s="21" t="s">
        <v>2276</v>
      </c>
      <c r="U203" s="21" t="s">
        <v>2276</v>
      </c>
      <c r="V203" s="21" t="s">
        <v>2276</v>
      </c>
      <c r="W203" s="21" t="s">
        <v>2276</v>
      </c>
      <c r="X203" s="21" t="s">
        <v>2276</v>
      </c>
      <c r="Y203" s="21" t="s">
        <v>2276</v>
      </c>
      <c r="Z203" s="3" t="s">
        <v>2276</v>
      </c>
      <c r="AA203" s="3" t="s">
        <v>2276</v>
      </c>
      <c r="AB203" s="3" t="s">
        <v>2276</v>
      </c>
      <c r="AC203" s="4" t="s">
        <v>1398</v>
      </c>
      <c r="AD203" s="4" t="s">
        <v>1442</v>
      </c>
    </row>
    <row r="204" spans="1:30" ht="112.5" customHeight="1">
      <c r="A204" s="11" t="s">
        <v>163</v>
      </c>
      <c r="B204" s="3" t="s">
        <v>1420</v>
      </c>
      <c r="C204" s="23" t="s">
        <v>24</v>
      </c>
      <c r="D204" s="11" t="s">
        <v>143</v>
      </c>
      <c r="E204" s="19" t="s">
        <v>45</v>
      </c>
      <c r="F204" s="19" t="s">
        <v>74</v>
      </c>
      <c r="G204" s="11" t="s">
        <v>74</v>
      </c>
      <c r="H204" s="3" t="s">
        <v>523</v>
      </c>
      <c r="I204" s="3">
        <v>2002</v>
      </c>
      <c r="J204" s="21" t="s">
        <v>2276</v>
      </c>
      <c r="K204" s="21" t="s">
        <v>2276</v>
      </c>
      <c r="L204" s="21" t="s">
        <v>2276</v>
      </c>
      <c r="M204" s="21" t="s">
        <v>2276</v>
      </c>
      <c r="N204" s="21" t="s">
        <v>2276</v>
      </c>
      <c r="O204" s="21" t="s">
        <v>2276</v>
      </c>
      <c r="P204" s="21" t="s">
        <v>2276</v>
      </c>
      <c r="Q204" s="21" t="s">
        <v>2276</v>
      </c>
      <c r="R204" s="21" t="s">
        <v>2276</v>
      </c>
      <c r="S204" s="21" t="s">
        <v>2276</v>
      </c>
      <c r="T204" s="21" t="s">
        <v>2276</v>
      </c>
      <c r="U204" s="21" t="s">
        <v>2276</v>
      </c>
      <c r="V204" s="21" t="s">
        <v>2276</v>
      </c>
      <c r="W204" s="21" t="s">
        <v>2276</v>
      </c>
      <c r="X204" s="21" t="s">
        <v>2276</v>
      </c>
      <c r="Y204" s="21" t="s">
        <v>2276</v>
      </c>
      <c r="Z204" s="3" t="s">
        <v>2276</v>
      </c>
      <c r="AA204" s="3" t="s">
        <v>2276</v>
      </c>
      <c r="AB204" s="3" t="s">
        <v>2276</v>
      </c>
      <c r="AC204" s="4" t="s">
        <v>1398</v>
      </c>
      <c r="AD204" s="4" t="s">
        <v>1442</v>
      </c>
    </row>
    <row r="205" spans="1:30" ht="112.5" customHeight="1">
      <c r="A205" s="11" t="s">
        <v>163</v>
      </c>
      <c r="B205" s="3" t="s">
        <v>1421</v>
      </c>
      <c r="C205" s="23" t="s">
        <v>24</v>
      </c>
      <c r="D205" s="11" t="s">
        <v>143</v>
      </c>
      <c r="E205" s="19" t="s">
        <v>45</v>
      </c>
      <c r="F205" s="19" t="s">
        <v>74</v>
      </c>
      <c r="G205" s="11" t="s">
        <v>74</v>
      </c>
      <c r="H205" s="3" t="s">
        <v>523</v>
      </c>
      <c r="I205" s="3">
        <v>2003</v>
      </c>
      <c r="J205" s="21" t="s">
        <v>2276</v>
      </c>
      <c r="K205" s="21" t="s">
        <v>2276</v>
      </c>
      <c r="L205" s="21" t="s">
        <v>2276</v>
      </c>
      <c r="M205" s="21" t="s">
        <v>2276</v>
      </c>
      <c r="N205" s="21" t="s">
        <v>2276</v>
      </c>
      <c r="O205" s="21" t="s">
        <v>2276</v>
      </c>
      <c r="P205" s="21" t="s">
        <v>2276</v>
      </c>
      <c r="Q205" s="21" t="s">
        <v>2276</v>
      </c>
      <c r="R205" s="21" t="s">
        <v>2276</v>
      </c>
      <c r="S205" s="21" t="s">
        <v>2276</v>
      </c>
      <c r="T205" s="21" t="s">
        <v>2276</v>
      </c>
      <c r="U205" s="21" t="s">
        <v>2276</v>
      </c>
      <c r="V205" s="21" t="s">
        <v>2276</v>
      </c>
      <c r="W205" s="21" t="s">
        <v>2276</v>
      </c>
      <c r="X205" s="21" t="s">
        <v>2276</v>
      </c>
      <c r="Y205" s="21" t="s">
        <v>2276</v>
      </c>
      <c r="Z205" s="3" t="s">
        <v>2276</v>
      </c>
      <c r="AA205" s="3" t="s">
        <v>2276</v>
      </c>
      <c r="AB205" s="3" t="s">
        <v>2276</v>
      </c>
      <c r="AC205" s="4" t="s">
        <v>1398</v>
      </c>
      <c r="AD205" s="4" t="s">
        <v>1442</v>
      </c>
    </row>
    <row r="206" spans="1:30" ht="112.5" customHeight="1">
      <c r="A206" s="11" t="s">
        <v>163</v>
      </c>
      <c r="B206" s="3" t="s">
        <v>1422</v>
      </c>
      <c r="C206" s="23" t="s">
        <v>24</v>
      </c>
      <c r="D206" s="11" t="s">
        <v>143</v>
      </c>
      <c r="E206" s="19" t="s">
        <v>45</v>
      </c>
      <c r="F206" s="19" t="s">
        <v>74</v>
      </c>
      <c r="G206" s="11" t="s">
        <v>74</v>
      </c>
      <c r="H206" s="3" t="s">
        <v>523</v>
      </c>
      <c r="I206" s="3">
        <v>2004</v>
      </c>
      <c r="J206" s="21" t="s">
        <v>2276</v>
      </c>
      <c r="K206" s="21" t="s">
        <v>2276</v>
      </c>
      <c r="L206" s="21" t="s">
        <v>2276</v>
      </c>
      <c r="M206" s="21" t="s">
        <v>2276</v>
      </c>
      <c r="N206" s="21" t="s">
        <v>2276</v>
      </c>
      <c r="O206" s="21" t="s">
        <v>2276</v>
      </c>
      <c r="P206" s="21" t="s">
        <v>2276</v>
      </c>
      <c r="Q206" s="21" t="s">
        <v>2276</v>
      </c>
      <c r="R206" s="21" t="s">
        <v>2276</v>
      </c>
      <c r="S206" s="21" t="s">
        <v>2276</v>
      </c>
      <c r="T206" s="21" t="s">
        <v>2276</v>
      </c>
      <c r="U206" s="21" t="s">
        <v>2276</v>
      </c>
      <c r="V206" s="21" t="s">
        <v>2276</v>
      </c>
      <c r="W206" s="21" t="s">
        <v>2276</v>
      </c>
      <c r="X206" s="21" t="s">
        <v>2276</v>
      </c>
      <c r="Y206" s="21" t="s">
        <v>2276</v>
      </c>
      <c r="Z206" s="3" t="s">
        <v>2276</v>
      </c>
      <c r="AA206" s="3" t="s">
        <v>2276</v>
      </c>
      <c r="AB206" s="3" t="s">
        <v>2276</v>
      </c>
      <c r="AC206" s="4" t="s">
        <v>1398</v>
      </c>
      <c r="AD206" s="4" t="s">
        <v>1442</v>
      </c>
    </row>
    <row r="207" spans="1:30" ht="112.5" customHeight="1">
      <c r="A207" s="11" t="s">
        <v>163</v>
      </c>
      <c r="B207" s="3" t="s">
        <v>1434</v>
      </c>
      <c r="C207" s="23" t="s">
        <v>24</v>
      </c>
      <c r="D207" s="11" t="s">
        <v>143</v>
      </c>
      <c r="E207" s="19" t="s">
        <v>45</v>
      </c>
      <c r="F207" s="19" t="s">
        <v>74</v>
      </c>
      <c r="G207" s="11" t="s">
        <v>74</v>
      </c>
      <c r="H207" s="3" t="s">
        <v>523</v>
      </c>
      <c r="I207" s="3">
        <v>2005</v>
      </c>
      <c r="J207" s="21" t="s">
        <v>2276</v>
      </c>
      <c r="K207" s="21" t="s">
        <v>2276</v>
      </c>
      <c r="L207" s="21" t="s">
        <v>2276</v>
      </c>
      <c r="M207" s="21" t="s">
        <v>2276</v>
      </c>
      <c r="N207" s="21" t="s">
        <v>2276</v>
      </c>
      <c r="O207" s="21" t="s">
        <v>2276</v>
      </c>
      <c r="P207" s="21" t="s">
        <v>2276</v>
      </c>
      <c r="Q207" s="21" t="s">
        <v>2276</v>
      </c>
      <c r="R207" s="21" t="s">
        <v>2276</v>
      </c>
      <c r="S207" s="21" t="s">
        <v>2276</v>
      </c>
      <c r="T207" s="21" t="s">
        <v>2276</v>
      </c>
      <c r="U207" s="21" t="s">
        <v>2276</v>
      </c>
      <c r="V207" s="21" t="s">
        <v>2276</v>
      </c>
      <c r="W207" s="21" t="s">
        <v>2276</v>
      </c>
      <c r="X207" s="21" t="s">
        <v>2276</v>
      </c>
      <c r="Y207" s="21" t="s">
        <v>2276</v>
      </c>
      <c r="Z207" s="3" t="s">
        <v>2276</v>
      </c>
      <c r="AA207" s="3" t="s">
        <v>2276</v>
      </c>
      <c r="AB207" s="3" t="s">
        <v>2276</v>
      </c>
      <c r="AC207" s="4" t="s">
        <v>1398</v>
      </c>
      <c r="AD207" s="4" t="s">
        <v>1442</v>
      </c>
    </row>
    <row r="208" spans="1:30" ht="112.5" customHeight="1">
      <c r="A208" s="11" t="s">
        <v>163</v>
      </c>
      <c r="B208" s="3" t="s">
        <v>1435</v>
      </c>
      <c r="C208" s="23" t="s">
        <v>24</v>
      </c>
      <c r="D208" s="11" t="s">
        <v>143</v>
      </c>
      <c r="E208" s="19" t="s">
        <v>45</v>
      </c>
      <c r="F208" s="19" t="s">
        <v>74</v>
      </c>
      <c r="G208" s="11" t="s">
        <v>74</v>
      </c>
      <c r="H208" s="3" t="s">
        <v>523</v>
      </c>
      <c r="I208" s="3">
        <v>2006</v>
      </c>
      <c r="J208" s="21" t="s">
        <v>2276</v>
      </c>
      <c r="K208" s="21" t="s">
        <v>2276</v>
      </c>
      <c r="L208" s="21" t="s">
        <v>2276</v>
      </c>
      <c r="M208" s="21" t="s">
        <v>2276</v>
      </c>
      <c r="N208" s="21" t="s">
        <v>2276</v>
      </c>
      <c r="O208" s="21" t="s">
        <v>2276</v>
      </c>
      <c r="P208" s="21" t="s">
        <v>2276</v>
      </c>
      <c r="Q208" s="21" t="s">
        <v>2276</v>
      </c>
      <c r="R208" s="21" t="s">
        <v>2276</v>
      </c>
      <c r="S208" s="21" t="s">
        <v>2276</v>
      </c>
      <c r="T208" s="21" t="s">
        <v>2276</v>
      </c>
      <c r="U208" s="21" t="s">
        <v>2276</v>
      </c>
      <c r="V208" s="21" t="s">
        <v>2276</v>
      </c>
      <c r="W208" s="21" t="s">
        <v>2276</v>
      </c>
      <c r="X208" s="21" t="s">
        <v>2276</v>
      </c>
      <c r="Y208" s="21" t="s">
        <v>2276</v>
      </c>
      <c r="Z208" s="3" t="s">
        <v>2276</v>
      </c>
      <c r="AA208" s="3" t="s">
        <v>2276</v>
      </c>
      <c r="AB208" s="3" t="s">
        <v>2276</v>
      </c>
      <c r="AC208" s="4" t="s">
        <v>1398</v>
      </c>
      <c r="AD208" s="4" t="s">
        <v>1442</v>
      </c>
    </row>
    <row r="209" spans="1:30" ht="112.5" customHeight="1">
      <c r="A209" s="11" t="s">
        <v>163</v>
      </c>
      <c r="B209" s="3" t="s">
        <v>1436</v>
      </c>
      <c r="C209" s="23" t="s">
        <v>24</v>
      </c>
      <c r="D209" s="11" t="s">
        <v>143</v>
      </c>
      <c r="E209" s="19" t="s">
        <v>45</v>
      </c>
      <c r="F209" s="19" t="s">
        <v>74</v>
      </c>
      <c r="G209" s="11" t="s">
        <v>74</v>
      </c>
      <c r="H209" s="3" t="s">
        <v>523</v>
      </c>
      <c r="I209" s="3">
        <v>2007</v>
      </c>
      <c r="J209" s="21" t="s">
        <v>2276</v>
      </c>
      <c r="K209" s="21" t="s">
        <v>2276</v>
      </c>
      <c r="L209" s="21" t="s">
        <v>2276</v>
      </c>
      <c r="M209" s="21" t="s">
        <v>2276</v>
      </c>
      <c r="N209" s="21" t="s">
        <v>2276</v>
      </c>
      <c r="O209" s="21" t="s">
        <v>2276</v>
      </c>
      <c r="P209" s="21" t="s">
        <v>2276</v>
      </c>
      <c r="Q209" s="21" t="s">
        <v>2276</v>
      </c>
      <c r="R209" s="21" t="s">
        <v>2276</v>
      </c>
      <c r="S209" s="21" t="s">
        <v>2276</v>
      </c>
      <c r="T209" s="21" t="s">
        <v>2276</v>
      </c>
      <c r="U209" s="21" t="s">
        <v>2276</v>
      </c>
      <c r="V209" s="21" t="s">
        <v>2276</v>
      </c>
      <c r="W209" s="21" t="s">
        <v>2276</v>
      </c>
      <c r="X209" s="21" t="s">
        <v>2276</v>
      </c>
      <c r="Y209" s="21" t="s">
        <v>2276</v>
      </c>
      <c r="Z209" s="3" t="s">
        <v>2276</v>
      </c>
      <c r="AA209" s="3" t="s">
        <v>2276</v>
      </c>
      <c r="AB209" s="3" t="s">
        <v>2276</v>
      </c>
      <c r="AC209" s="4" t="s">
        <v>1398</v>
      </c>
      <c r="AD209" s="4" t="s">
        <v>1442</v>
      </c>
    </row>
    <row r="210" spans="1:30" ht="112.5" customHeight="1">
      <c r="A210" s="11" t="s">
        <v>163</v>
      </c>
      <c r="B210" s="3" t="s">
        <v>1437</v>
      </c>
      <c r="C210" s="23" t="s">
        <v>24</v>
      </c>
      <c r="D210" s="11" t="s">
        <v>143</v>
      </c>
      <c r="E210" s="19" t="s">
        <v>45</v>
      </c>
      <c r="F210" s="19" t="s">
        <v>74</v>
      </c>
      <c r="G210" s="11" t="s">
        <v>74</v>
      </c>
      <c r="H210" s="3" t="s">
        <v>523</v>
      </c>
      <c r="I210" s="3">
        <v>2008</v>
      </c>
      <c r="J210" s="21" t="s">
        <v>2276</v>
      </c>
      <c r="K210" s="21" t="s">
        <v>2276</v>
      </c>
      <c r="L210" s="21" t="s">
        <v>2276</v>
      </c>
      <c r="M210" s="21" t="s">
        <v>2276</v>
      </c>
      <c r="N210" s="21" t="s">
        <v>2276</v>
      </c>
      <c r="O210" s="21" t="s">
        <v>2276</v>
      </c>
      <c r="P210" s="21" t="s">
        <v>2276</v>
      </c>
      <c r="Q210" s="21" t="s">
        <v>2276</v>
      </c>
      <c r="R210" s="21" t="s">
        <v>2276</v>
      </c>
      <c r="S210" s="21" t="s">
        <v>2276</v>
      </c>
      <c r="T210" s="21" t="s">
        <v>2276</v>
      </c>
      <c r="U210" s="21" t="s">
        <v>2276</v>
      </c>
      <c r="V210" s="21" t="s">
        <v>2276</v>
      </c>
      <c r="W210" s="21" t="s">
        <v>2276</v>
      </c>
      <c r="X210" s="21" t="s">
        <v>2276</v>
      </c>
      <c r="Y210" s="21" t="s">
        <v>2276</v>
      </c>
      <c r="Z210" s="3" t="s">
        <v>2276</v>
      </c>
      <c r="AA210" s="3" t="s">
        <v>2276</v>
      </c>
      <c r="AB210" s="3" t="s">
        <v>2276</v>
      </c>
      <c r="AC210" s="4" t="s">
        <v>1398</v>
      </c>
      <c r="AD210" s="4" t="s">
        <v>1442</v>
      </c>
    </row>
    <row r="211" spans="1:30" ht="112.5" customHeight="1">
      <c r="A211" s="11" t="s">
        <v>163</v>
      </c>
      <c r="B211" s="3" t="s">
        <v>1438</v>
      </c>
      <c r="C211" s="23" t="s">
        <v>24</v>
      </c>
      <c r="D211" s="11" t="s">
        <v>143</v>
      </c>
      <c r="E211" s="19" t="s">
        <v>45</v>
      </c>
      <c r="F211" s="19" t="s">
        <v>74</v>
      </c>
      <c r="G211" s="11" t="s">
        <v>74</v>
      </c>
      <c r="H211" s="3" t="s">
        <v>523</v>
      </c>
      <c r="I211" s="3">
        <v>2009</v>
      </c>
      <c r="J211" s="21" t="s">
        <v>2276</v>
      </c>
      <c r="K211" s="21" t="s">
        <v>2276</v>
      </c>
      <c r="L211" s="21" t="s">
        <v>2276</v>
      </c>
      <c r="M211" s="21" t="s">
        <v>2276</v>
      </c>
      <c r="N211" s="21" t="s">
        <v>2276</v>
      </c>
      <c r="O211" s="21" t="s">
        <v>2276</v>
      </c>
      <c r="P211" s="21" t="s">
        <v>2276</v>
      </c>
      <c r="Q211" s="21" t="s">
        <v>2276</v>
      </c>
      <c r="R211" s="21" t="s">
        <v>2276</v>
      </c>
      <c r="S211" s="21" t="s">
        <v>2276</v>
      </c>
      <c r="T211" s="21" t="s">
        <v>2276</v>
      </c>
      <c r="U211" s="21" t="s">
        <v>2276</v>
      </c>
      <c r="V211" s="21" t="s">
        <v>2276</v>
      </c>
      <c r="W211" s="21" t="s">
        <v>2276</v>
      </c>
      <c r="X211" s="21" t="s">
        <v>2276</v>
      </c>
      <c r="Y211" s="21" t="s">
        <v>2276</v>
      </c>
      <c r="Z211" s="3" t="s">
        <v>2276</v>
      </c>
      <c r="AA211" s="3" t="s">
        <v>2276</v>
      </c>
      <c r="AB211" s="3" t="s">
        <v>2276</v>
      </c>
      <c r="AC211" s="4" t="s">
        <v>1398</v>
      </c>
      <c r="AD211" s="4" t="s">
        <v>1442</v>
      </c>
    </row>
    <row r="212" spans="1:30" ht="112.5" customHeight="1">
      <c r="A212" s="11" t="s">
        <v>163</v>
      </c>
      <c r="B212" s="3" t="s">
        <v>1439</v>
      </c>
      <c r="C212" s="23" t="s">
        <v>24</v>
      </c>
      <c r="D212" s="11" t="s">
        <v>143</v>
      </c>
      <c r="E212" s="19" t="s">
        <v>45</v>
      </c>
      <c r="F212" s="19" t="s">
        <v>74</v>
      </c>
      <c r="G212" s="11" t="s">
        <v>74</v>
      </c>
      <c r="H212" s="3" t="s">
        <v>523</v>
      </c>
      <c r="I212" s="3">
        <v>2010</v>
      </c>
      <c r="J212" s="21" t="s">
        <v>2276</v>
      </c>
      <c r="K212" s="21" t="s">
        <v>2276</v>
      </c>
      <c r="L212" s="21" t="s">
        <v>2276</v>
      </c>
      <c r="M212" s="21" t="s">
        <v>2276</v>
      </c>
      <c r="N212" s="21" t="s">
        <v>2276</v>
      </c>
      <c r="O212" s="21" t="s">
        <v>2276</v>
      </c>
      <c r="P212" s="21" t="s">
        <v>2276</v>
      </c>
      <c r="Q212" s="21" t="s">
        <v>2276</v>
      </c>
      <c r="R212" s="21" t="s">
        <v>2276</v>
      </c>
      <c r="S212" s="21" t="s">
        <v>2276</v>
      </c>
      <c r="T212" s="21" t="s">
        <v>2276</v>
      </c>
      <c r="U212" s="21" t="s">
        <v>2276</v>
      </c>
      <c r="V212" s="21" t="s">
        <v>2276</v>
      </c>
      <c r="W212" s="21" t="s">
        <v>2276</v>
      </c>
      <c r="X212" s="21" t="s">
        <v>2276</v>
      </c>
      <c r="Y212" s="21" t="s">
        <v>2276</v>
      </c>
      <c r="Z212" s="3" t="s">
        <v>2276</v>
      </c>
      <c r="AA212" s="3" t="s">
        <v>2276</v>
      </c>
      <c r="AB212" s="3" t="s">
        <v>2276</v>
      </c>
      <c r="AC212" s="4" t="s">
        <v>1398</v>
      </c>
      <c r="AD212" s="4" t="s">
        <v>1442</v>
      </c>
    </row>
    <row r="213" spans="1:30" ht="112.5" customHeight="1">
      <c r="A213" s="11" t="s">
        <v>163</v>
      </c>
      <c r="B213" s="3" t="s">
        <v>1440</v>
      </c>
      <c r="C213" s="23" t="s">
        <v>24</v>
      </c>
      <c r="D213" s="11" t="s">
        <v>143</v>
      </c>
      <c r="E213" s="19" t="s">
        <v>45</v>
      </c>
      <c r="F213" s="19" t="s">
        <v>74</v>
      </c>
      <c r="G213" s="11" t="s">
        <v>74</v>
      </c>
      <c r="H213" s="3" t="s">
        <v>523</v>
      </c>
      <c r="I213" s="3">
        <v>2011</v>
      </c>
      <c r="J213" s="21" t="s">
        <v>2276</v>
      </c>
      <c r="K213" s="21" t="s">
        <v>2276</v>
      </c>
      <c r="L213" s="21" t="s">
        <v>2276</v>
      </c>
      <c r="M213" s="21" t="s">
        <v>2276</v>
      </c>
      <c r="N213" s="21" t="s">
        <v>2276</v>
      </c>
      <c r="O213" s="21" t="s">
        <v>2276</v>
      </c>
      <c r="P213" s="21" t="s">
        <v>2276</v>
      </c>
      <c r="Q213" s="21" t="s">
        <v>2276</v>
      </c>
      <c r="R213" s="21" t="s">
        <v>2276</v>
      </c>
      <c r="S213" s="21" t="s">
        <v>2276</v>
      </c>
      <c r="T213" s="21" t="s">
        <v>2276</v>
      </c>
      <c r="U213" s="21" t="s">
        <v>2276</v>
      </c>
      <c r="V213" s="21" t="s">
        <v>2276</v>
      </c>
      <c r="W213" s="21" t="s">
        <v>2276</v>
      </c>
      <c r="X213" s="21" t="s">
        <v>2276</v>
      </c>
      <c r="Y213" s="21" t="s">
        <v>2276</v>
      </c>
      <c r="Z213" s="3" t="s">
        <v>2276</v>
      </c>
      <c r="AA213" s="3" t="s">
        <v>2276</v>
      </c>
      <c r="AB213" s="3" t="s">
        <v>2276</v>
      </c>
      <c r="AC213" s="4" t="s">
        <v>1398</v>
      </c>
      <c r="AD213" s="4" t="s">
        <v>1442</v>
      </c>
    </row>
    <row r="214" spans="1:30" ht="120" customHeight="1">
      <c r="A214" s="11" t="s">
        <v>163</v>
      </c>
      <c r="B214" s="3" t="s">
        <v>1441</v>
      </c>
      <c r="C214" s="23" t="s">
        <v>24</v>
      </c>
      <c r="D214" s="11" t="s">
        <v>143</v>
      </c>
      <c r="E214" s="19" t="s">
        <v>45</v>
      </c>
      <c r="F214" s="19" t="s">
        <v>74</v>
      </c>
      <c r="G214" s="11" t="s">
        <v>74</v>
      </c>
      <c r="H214" s="3" t="s">
        <v>523</v>
      </c>
      <c r="I214" s="3">
        <v>2012</v>
      </c>
      <c r="J214" s="21" t="s">
        <v>2276</v>
      </c>
      <c r="K214" s="21" t="s">
        <v>2276</v>
      </c>
      <c r="L214" s="21" t="s">
        <v>2276</v>
      </c>
      <c r="M214" s="21" t="s">
        <v>2276</v>
      </c>
      <c r="N214" s="21" t="s">
        <v>2276</v>
      </c>
      <c r="O214" s="21" t="s">
        <v>2276</v>
      </c>
      <c r="P214" s="21" t="s">
        <v>2276</v>
      </c>
      <c r="Q214" s="21" t="s">
        <v>2276</v>
      </c>
      <c r="R214" s="21" t="s">
        <v>2276</v>
      </c>
      <c r="S214" s="21" t="s">
        <v>2276</v>
      </c>
      <c r="T214" s="21" t="s">
        <v>2276</v>
      </c>
      <c r="U214" s="21" t="s">
        <v>2276</v>
      </c>
      <c r="V214" s="21" t="s">
        <v>2276</v>
      </c>
      <c r="W214" s="21" t="s">
        <v>2276</v>
      </c>
      <c r="X214" s="21" t="s">
        <v>2276</v>
      </c>
      <c r="Y214" s="21" t="s">
        <v>2276</v>
      </c>
      <c r="Z214" s="3" t="s">
        <v>2276</v>
      </c>
      <c r="AA214" s="3" t="s">
        <v>2276</v>
      </c>
      <c r="AB214" s="3" t="s">
        <v>2276</v>
      </c>
      <c r="AC214" s="4" t="s">
        <v>1398</v>
      </c>
      <c r="AD214" s="4" t="s">
        <v>1442</v>
      </c>
    </row>
    <row r="215" spans="1:30" ht="151.5" customHeight="1">
      <c r="A215" s="11" t="s">
        <v>163</v>
      </c>
      <c r="B215" s="3" t="s">
        <v>1444</v>
      </c>
      <c r="C215" s="23" t="s">
        <v>24</v>
      </c>
      <c r="D215" s="11" t="s">
        <v>143</v>
      </c>
      <c r="E215" s="11" t="s">
        <v>84</v>
      </c>
      <c r="F215" s="19" t="s">
        <v>74</v>
      </c>
      <c r="G215" s="11" t="s">
        <v>74</v>
      </c>
      <c r="H215" s="3" t="s">
        <v>523</v>
      </c>
      <c r="I215" s="3">
        <v>2002</v>
      </c>
      <c r="J215" s="21" t="s">
        <v>2276</v>
      </c>
      <c r="K215" s="21" t="s">
        <v>2276</v>
      </c>
      <c r="L215" s="21" t="s">
        <v>2276</v>
      </c>
      <c r="M215" s="21" t="s">
        <v>2276</v>
      </c>
      <c r="N215" s="21" t="s">
        <v>2276</v>
      </c>
      <c r="O215" s="21" t="s">
        <v>2276</v>
      </c>
      <c r="P215" s="21" t="s">
        <v>2276</v>
      </c>
      <c r="Q215" s="21" t="s">
        <v>2276</v>
      </c>
      <c r="R215" s="21" t="s">
        <v>2276</v>
      </c>
      <c r="S215" s="21" t="s">
        <v>2276</v>
      </c>
      <c r="T215" s="21" t="s">
        <v>2276</v>
      </c>
      <c r="U215" s="21" t="s">
        <v>2276</v>
      </c>
      <c r="V215" s="21" t="s">
        <v>2276</v>
      </c>
      <c r="W215" s="21" t="s">
        <v>2276</v>
      </c>
      <c r="X215" s="21" t="s">
        <v>2276</v>
      </c>
      <c r="Y215" s="21" t="s">
        <v>2276</v>
      </c>
      <c r="Z215" s="3" t="s">
        <v>2276</v>
      </c>
      <c r="AA215" s="3" t="s">
        <v>2276</v>
      </c>
      <c r="AB215" s="3" t="s">
        <v>2276</v>
      </c>
      <c r="AC215" s="4" t="s">
        <v>1398</v>
      </c>
      <c r="AD215" s="4" t="s">
        <v>1455</v>
      </c>
    </row>
    <row r="216" spans="1:30" ht="160.5" customHeight="1">
      <c r="A216" s="11" t="s">
        <v>163</v>
      </c>
      <c r="B216" s="3" t="s">
        <v>1445</v>
      </c>
      <c r="C216" s="23" t="s">
        <v>24</v>
      </c>
      <c r="D216" s="11" t="s">
        <v>143</v>
      </c>
      <c r="E216" s="11" t="s">
        <v>84</v>
      </c>
      <c r="F216" s="19" t="s">
        <v>74</v>
      </c>
      <c r="G216" s="11" t="s">
        <v>74</v>
      </c>
      <c r="H216" s="3" t="s">
        <v>523</v>
      </c>
      <c r="I216" s="3">
        <v>2003</v>
      </c>
      <c r="J216" s="21" t="s">
        <v>2276</v>
      </c>
      <c r="K216" s="21" t="s">
        <v>2276</v>
      </c>
      <c r="L216" s="21" t="s">
        <v>2276</v>
      </c>
      <c r="M216" s="21" t="s">
        <v>2276</v>
      </c>
      <c r="N216" s="21" t="s">
        <v>2276</v>
      </c>
      <c r="O216" s="21" t="s">
        <v>2276</v>
      </c>
      <c r="P216" s="21" t="s">
        <v>2276</v>
      </c>
      <c r="Q216" s="21" t="s">
        <v>2276</v>
      </c>
      <c r="R216" s="21" t="s">
        <v>2276</v>
      </c>
      <c r="S216" s="21" t="s">
        <v>2276</v>
      </c>
      <c r="T216" s="21" t="s">
        <v>2276</v>
      </c>
      <c r="U216" s="21" t="s">
        <v>2276</v>
      </c>
      <c r="V216" s="21" t="s">
        <v>2276</v>
      </c>
      <c r="W216" s="21" t="s">
        <v>2276</v>
      </c>
      <c r="X216" s="21" t="s">
        <v>2276</v>
      </c>
      <c r="Y216" s="21" t="s">
        <v>2276</v>
      </c>
      <c r="Z216" s="3" t="s">
        <v>2276</v>
      </c>
      <c r="AA216" s="3" t="s">
        <v>2276</v>
      </c>
      <c r="AB216" s="3" t="s">
        <v>2276</v>
      </c>
      <c r="AC216" s="4" t="s">
        <v>1398</v>
      </c>
      <c r="AD216" s="4" t="s">
        <v>1455</v>
      </c>
    </row>
    <row r="217" spans="1:30" ht="160.5" customHeight="1">
      <c r="A217" s="11" t="s">
        <v>163</v>
      </c>
      <c r="B217" s="3" t="s">
        <v>1446</v>
      </c>
      <c r="C217" s="23" t="s">
        <v>24</v>
      </c>
      <c r="D217" s="11" t="s">
        <v>143</v>
      </c>
      <c r="E217" s="11" t="s">
        <v>84</v>
      </c>
      <c r="F217" s="19" t="s">
        <v>74</v>
      </c>
      <c r="G217" s="11" t="s">
        <v>74</v>
      </c>
      <c r="H217" s="3" t="s">
        <v>523</v>
      </c>
      <c r="I217" s="3">
        <v>2004</v>
      </c>
      <c r="J217" s="21" t="s">
        <v>2276</v>
      </c>
      <c r="K217" s="21" t="s">
        <v>2276</v>
      </c>
      <c r="L217" s="21" t="s">
        <v>2276</v>
      </c>
      <c r="M217" s="21" t="s">
        <v>2276</v>
      </c>
      <c r="N217" s="21" t="s">
        <v>2276</v>
      </c>
      <c r="O217" s="21" t="s">
        <v>2276</v>
      </c>
      <c r="P217" s="21" t="s">
        <v>2276</v>
      </c>
      <c r="Q217" s="21" t="s">
        <v>2276</v>
      </c>
      <c r="R217" s="21" t="s">
        <v>2276</v>
      </c>
      <c r="S217" s="21" t="s">
        <v>2276</v>
      </c>
      <c r="T217" s="21" t="s">
        <v>2276</v>
      </c>
      <c r="U217" s="21" t="s">
        <v>2276</v>
      </c>
      <c r="V217" s="21" t="s">
        <v>2276</v>
      </c>
      <c r="W217" s="21" t="s">
        <v>2276</v>
      </c>
      <c r="X217" s="21" t="s">
        <v>2276</v>
      </c>
      <c r="Y217" s="21" t="s">
        <v>2276</v>
      </c>
      <c r="Z217" s="3" t="s">
        <v>2276</v>
      </c>
      <c r="AA217" s="3" t="s">
        <v>2276</v>
      </c>
      <c r="AB217" s="3" t="s">
        <v>2276</v>
      </c>
      <c r="AC217" s="4" t="s">
        <v>1398</v>
      </c>
      <c r="AD217" s="4" t="s">
        <v>1455</v>
      </c>
    </row>
    <row r="218" spans="1:30" ht="160.5" customHeight="1">
      <c r="A218" s="11" t="s">
        <v>163</v>
      </c>
      <c r="B218" s="3" t="s">
        <v>1447</v>
      </c>
      <c r="C218" s="23" t="s">
        <v>24</v>
      </c>
      <c r="D218" s="11" t="s">
        <v>143</v>
      </c>
      <c r="E218" s="11" t="s">
        <v>84</v>
      </c>
      <c r="F218" s="19" t="s">
        <v>74</v>
      </c>
      <c r="G218" s="11" t="s">
        <v>74</v>
      </c>
      <c r="H218" s="3" t="s">
        <v>523</v>
      </c>
      <c r="I218" s="3">
        <v>2005</v>
      </c>
      <c r="J218" s="21" t="s">
        <v>2276</v>
      </c>
      <c r="K218" s="21" t="s">
        <v>2276</v>
      </c>
      <c r="L218" s="21" t="s">
        <v>2276</v>
      </c>
      <c r="M218" s="21" t="s">
        <v>2276</v>
      </c>
      <c r="N218" s="21" t="s">
        <v>2276</v>
      </c>
      <c r="O218" s="21" t="s">
        <v>2276</v>
      </c>
      <c r="P218" s="21" t="s">
        <v>2276</v>
      </c>
      <c r="Q218" s="21" t="s">
        <v>2276</v>
      </c>
      <c r="R218" s="21" t="s">
        <v>2276</v>
      </c>
      <c r="S218" s="21" t="s">
        <v>2276</v>
      </c>
      <c r="T218" s="21" t="s">
        <v>2276</v>
      </c>
      <c r="U218" s="21" t="s">
        <v>2276</v>
      </c>
      <c r="V218" s="21" t="s">
        <v>2276</v>
      </c>
      <c r="W218" s="21" t="s">
        <v>2276</v>
      </c>
      <c r="X218" s="21" t="s">
        <v>2276</v>
      </c>
      <c r="Y218" s="21" t="s">
        <v>2276</v>
      </c>
      <c r="Z218" s="3" t="s">
        <v>2276</v>
      </c>
      <c r="AA218" s="3" t="s">
        <v>2276</v>
      </c>
      <c r="AB218" s="3" t="s">
        <v>2276</v>
      </c>
      <c r="AC218" s="4" t="s">
        <v>1398</v>
      </c>
      <c r="AD218" s="4" t="s">
        <v>1455</v>
      </c>
    </row>
    <row r="219" spans="1:30" ht="160.5" customHeight="1">
      <c r="A219" s="11" t="s">
        <v>163</v>
      </c>
      <c r="B219" s="3" t="s">
        <v>1448</v>
      </c>
      <c r="C219" s="23" t="s">
        <v>24</v>
      </c>
      <c r="D219" s="11" t="s">
        <v>143</v>
      </c>
      <c r="E219" s="11" t="s">
        <v>84</v>
      </c>
      <c r="F219" s="19" t="s">
        <v>74</v>
      </c>
      <c r="G219" s="11" t="s">
        <v>74</v>
      </c>
      <c r="H219" s="3" t="s">
        <v>523</v>
      </c>
      <c r="I219" s="3">
        <v>2006</v>
      </c>
      <c r="J219" s="21" t="s">
        <v>2276</v>
      </c>
      <c r="K219" s="21" t="s">
        <v>2276</v>
      </c>
      <c r="L219" s="21" t="s">
        <v>2276</v>
      </c>
      <c r="M219" s="21" t="s">
        <v>2276</v>
      </c>
      <c r="N219" s="21" t="s">
        <v>2276</v>
      </c>
      <c r="O219" s="21" t="s">
        <v>2276</v>
      </c>
      <c r="P219" s="21" t="s">
        <v>2276</v>
      </c>
      <c r="Q219" s="21" t="s">
        <v>2276</v>
      </c>
      <c r="R219" s="21" t="s">
        <v>2276</v>
      </c>
      <c r="S219" s="21" t="s">
        <v>2276</v>
      </c>
      <c r="T219" s="21" t="s">
        <v>2276</v>
      </c>
      <c r="U219" s="21" t="s">
        <v>2276</v>
      </c>
      <c r="V219" s="21" t="s">
        <v>2276</v>
      </c>
      <c r="W219" s="21" t="s">
        <v>2276</v>
      </c>
      <c r="X219" s="21" t="s">
        <v>2276</v>
      </c>
      <c r="Y219" s="21" t="s">
        <v>2276</v>
      </c>
      <c r="Z219" s="3" t="s">
        <v>2276</v>
      </c>
      <c r="AA219" s="3" t="s">
        <v>2276</v>
      </c>
      <c r="AB219" s="3" t="s">
        <v>2276</v>
      </c>
      <c r="AC219" s="4" t="s">
        <v>1398</v>
      </c>
      <c r="AD219" s="4" t="s">
        <v>1455</v>
      </c>
    </row>
    <row r="220" spans="1:30" ht="160.5" customHeight="1">
      <c r="A220" s="11" t="s">
        <v>163</v>
      </c>
      <c r="B220" s="3" t="s">
        <v>1449</v>
      </c>
      <c r="C220" s="23" t="s">
        <v>24</v>
      </c>
      <c r="D220" s="11" t="s">
        <v>143</v>
      </c>
      <c r="E220" s="11" t="s">
        <v>84</v>
      </c>
      <c r="F220" s="19" t="s">
        <v>74</v>
      </c>
      <c r="G220" s="11" t="s">
        <v>74</v>
      </c>
      <c r="H220" s="3" t="s">
        <v>523</v>
      </c>
      <c r="I220" s="3">
        <v>2007</v>
      </c>
      <c r="J220" s="21" t="s">
        <v>2276</v>
      </c>
      <c r="K220" s="21" t="s">
        <v>2276</v>
      </c>
      <c r="L220" s="21" t="s">
        <v>2276</v>
      </c>
      <c r="M220" s="21" t="s">
        <v>2276</v>
      </c>
      <c r="N220" s="21" t="s">
        <v>2276</v>
      </c>
      <c r="O220" s="21" t="s">
        <v>2276</v>
      </c>
      <c r="P220" s="21" t="s">
        <v>2276</v>
      </c>
      <c r="Q220" s="21" t="s">
        <v>2276</v>
      </c>
      <c r="R220" s="21" t="s">
        <v>2276</v>
      </c>
      <c r="S220" s="21" t="s">
        <v>2276</v>
      </c>
      <c r="T220" s="21" t="s">
        <v>2276</v>
      </c>
      <c r="U220" s="21" t="s">
        <v>2276</v>
      </c>
      <c r="V220" s="21" t="s">
        <v>2276</v>
      </c>
      <c r="W220" s="21" t="s">
        <v>2276</v>
      </c>
      <c r="X220" s="21" t="s">
        <v>2276</v>
      </c>
      <c r="Y220" s="21" t="s">
        <v>2276</v>
      </c>
      <c r="Z220" s="3" t="s">
        <v>2276</v>
      </c>
      <c r="AA220" s="3" t="s">
        <v>2276</v>
      </c>
      <c r="AB220" s="3" t="s">
        <v>2276</v>
      </c>
      <c r="AC220" s="4" t="s">
        <v>1398</v>
      </c>
      <c r="AD220" s="4" t="s">
        <v>1455</v>
      </c>
    </row>
    <row r="221" spans="1:30" ht="160.5" customHeight="1">
      <c r="A221" s="11" t="s">
        <v>163</v>
      </c>
      <c r="B221" s="3" t="s">
        <v>1450</v>
      </c>
      <c r="C221" s="23" t="s">
        <v>24</v>
      </c>
      <c r="D221" s="11" t="s">
        <v>143</v>
      </c>
      <c r="E221" s="11" t="s">
        <v>84</v>
      </c>
      <c r="F221" s="19" t="s">
        <v>74</v>
      </c>
      <c r="G221" s="11" t="s">
        <v>74</v>
      </c>
      <c r="H221" s="3" t="s">
        <v>523</v>
      </c>
      <c r="I221" s="3">
        <v>2008</v>
      </c>
      <c r="J221" s="21" t="s">
        <v>2276</v>
      </c>
      <c r="K221" s="21" t="s">
        <v>2276</v>
      </c>
      <c r="L221" s="21" t="s">
        <v>2276</v>
      </c>
      <c r="M221" s="21" t="s">
        <v>2276</v>
      </c>
      <c r="N221" s="21" t="s">
        <v>2276</v>
      </c>
      <c r="O221" s="21" t="s">
        <v>2276</v>
      </c>
      <c r="P221" s="21" t="s">
        <v>2276</v>
      </c>
      <c r="Q221" s="21" t="s">
        <v>2276</v>
      </c>
      <c r="R221" s="21" t="s">
        <v>2276</v>
      </c>
      <c r="S221" s="21" t="s">
        <v>2276</v>
      </c>
      <c r="T221" s="21" t="s">
        <v>2276</v>
      </c>
      <c r="U221" s="21" t="s">
        <v>2276</v>
      </c>
      <c r="V221" s="21" t="s">
        <v>2276</v>
      </c>
      <c r="W221" s="21" t="s">
        <v>2276</v>
      </c>
      <c r="X221" s="21" t="s">
        <v>2276</v>
      </c>
      <c r="Y221" s="21" t="s">
        <v>2276</v>
      </c>
      <c r="Z221" s="3" t="s">
        <v>2276</v>
      </c>
      <c r="AA221" s="3" t="s">
        <v>2276</v>
      </c>
      <c r="AB221" s="3" t="s">
        <v>2276</v>
      </c>
      <c r="AC221" s="4" t="s">
        <v>1398</v>
      </c>
      <c r="AD221" s="4" t="s">
        <v>1455</v>
      </c>
    </row>
    <row r="222" spans="1:30" ht="160.5" customHeight="1">
      <c r="A222" s="11" t="s">
        <v>163</v>
      </c>
      <c r="B222" s="3" t="s">
        <v>1451</v>
      </c>
      <c r="C222" s="23" t="s">
        <v>24</v>
      </c>
      <c r="D222" s="11" t="s">
        <v>143</v>
      </c>
      <c r="E222" s="11" t="s">
        <v>84</v>
      </c>
      <c r="F222" s="19" t="s">
        <v>74</v>
      </c>
      <c r="G222" s="11" t="s">
        <v>74</v>
      </c>
      <c r="H222" s="3" t="s">
        <v>523</v>
      </c>
      <c r="I222" s="3">
        <v>2009</v>
      </c>
      <c r="J222" s="21" t="s">
        <v>2276</v>
      </c>
      <c r="K222" s="21" t="s">
        <v>2276</v>
      </c>
      <c r="L222" s="21" t="s">
        <v>2276</v>
      </c>
      <c r="M222" s="21" t="s">
        <v>2276</v>
      </c>
      <c r="N222" s="21" t="s">
        <v>2276</v>
      </c>
      <c r="O222" s="21" t="s">
        <v>2276</v>
      </c>
      <c r="P222" s="21" t="s">
        <v>2276</v>
      </c>
      <c r="Q222" s="21" t="s">
        <v>2276</v>
      </c>
      <c r="R222" s="21" t="s">
        <v>2276</v>
      </c>
      <c r="S222" s="21" t="s">
        <v>2276</v>
      </c>
      <c r="T222" s="21" t="s">
        <v>2276</v>
      </c>
      <c r="U222" s="21" t="s">
        <v>2276</v>
      </c>
      <c r="V222" s="21" t="s">
        <v>2276</v>
      </c>
      <c r="W222" s="21" t="s">
        <v>2276</v>
      </c>
      <c r="X222" s="21" t="s">
        <v>2276</v>
      </c>
      <c r="Y222" s="21" t="s">
        <v>2276</v>
      </c>
      <c r="Z222" s="3" t="s">
        <v>2276</v>
      </c>
      <c r="AA222" s="3" t="s">
        <v>2276</v>
      </c>
      <c r="AB222" s="3" t="s">
        <v>2276</v>
      </c>
      <c r="AC222" s="4" t="s">
        <v>1398</v>
      </c>
      <c r="AD222" s="4" t="s">
        <v>1455</v>
      </c>
    </row>
    <row r="223" spans="1:30" ht="160.5" customHeight="1">
      <c r="A223" s="11" t="s">
        <v>163</v>
      </c>
      <c r="B223" s="3" t="s">
        <v>1452</v>
      </c>
      <c r="C223" s="23" t="s">
        <v>24</v>
      </c>
      <c r="D223" s="11" t="s">
        <v>143</v>
      </c>
      <c r="E223" s="11" t="s">
        <v>84</v>
      </c>
      <c r="F223" s="19" t="s">
        <v>74</v>
      </c>
      <c r="G223" s="11" t="s">
        <v>74</v>
      </c>
      <c r="H223" s="3" t="s">
        <v>523</v>
      </c>
      <c r="I223" s="3">
        <v>2010</v>
      </c>
      <c r="J223" s="21" t="s">
        <v>2276</v>
      </c>
      <c r="K223" s="21" t="s">
        <v>2276</v>
      </c>
      <c r="L223" s="21" t="s">
        <v>2276</v>
      </c>
      <c r="M223" s="21" t="s">
        <v>2276</v>
      </c>
      <c r="N223" s="21" t="s">
        <v>2276</v>
      </c>
      <c r="O223" s="21" t="s">
        <v>2276</v>
      </c>
      <c r="P223" s="21" t="s">
        <v>2276</v>
      </c>
      <c r="Q223" s="21" t="s">
        <v>2276</v>
      </c>
      <c r="R223" s="21" t="s">
        <v>2276</v>
      </c>
      <c r="S223" s="21" t="s">
        <v>2276</v>
      </c>
      <c r="T223" s="21" t="s">
        <v>2276</v>
      </c>
      <c r="U223" s="21" t="s">
        <v>2276</v>
      </c>
      <c r="V223" s="21" t="s">
        <v>2276</v>
      </c>
      <c r="W223" s="21" t="s">
        <v>2276</v>
      </c>
      <c r="X223" s="21" t="s">
        <v>2276</v>
      </c>
      <c r="Y223" s="21" t="s">
        <v>2276</v>
      </c>
      <c r="Z223" s="3" t="s">
        <v>2276</v>
      </c>
      <c r="AA223" s="3" t="s">
        <v>2276</v>
      </c>
      <c r="AB223" s="3" t="s">
        <v>2276</v>
      </c>
      <c r="AC223" s="4" t="s">
        <v>1398</v>
      </c>
      <c r="AD223" s="4" t="s">
        <v>1455</v>
      </c>
    </row>
    <row r="224" spans="1:30" ht="160.5" customHeight="1">
      <c r="A224" s="11" t="s">
        <v>163</v>
      </c>
      <c r="B224" s="3" t="s">
        <v>1453</v>
      </c>
      <c r="C224" s="23" t="s">
        <v>24</v>
      </c>
      <c r="D224" s="11" t="s">
        <v>143</v>
      </c>
      <c r="E224" s="11" t="s">
        <v>84</v>
      </c>
      <c r="F224" s="19" t="s">
        <v>74</v>
      </c>
      <c r="G224" s="11" t="s">
        <v>74</v>
      </c>
      <c r="H224" s="3" t="s">
        <v>523</v>
      </c>
      <c r="I224" s="3">
        <v>2011</v>
      </c>
      <c r="J224" s="21" t="s">
        <v>2276</v>
      </c>
      <c r="K224" s="21" t="s">
        <v>2276</v>
      </c>
      <c r="L224" s="21" t="s">
        <v>2276</v>
      </c>
      <c r="M224" s="21" t="s">
        <v>2276</v>
      </c>
      <c r="N224" s="21" t="s">
        <v>2276</v>
      </c>
      <c r="O224" s="21" t="s">
        <v>2276</v>
      </c>
      <c r="P224" s="21" t="s">
        <v>2276</v>
      </c>
      <c r="Q224" s="21" t="s">
        <v>2276</v>
      </c>
      <c r="R224" s="21" t="s">
        <v>2276</v>
      </c>
      <c r="S224" s="21" t="s">
        <v>2276</v>
      </c>
      <c r="T224" s="21" t="s">
        <v>2276</v>
      </c>
      <c r="U224" s="21" t="s">
        <v>2276</v>
      </c>
      <c r="V224" s="21" t="s">
        <v>2276</v>
      </c>
      <c r="W224" s="21" t="s">
        <v>2276</v>
      </c>
      <c r="X224" s="21" t="s">
        <v>2276</v>
      </c>
      <c r="Y224" s="21" t="s">
        <v>2276</v>
      </c>
      <c r="Z224" s="3" t="s">
        <v>2276</v>
      </c>
      <c r="AA224" s="3" t="s">
        <v>2276</v>
      </c>
      <c r="AB224" s="3" t="s">
        <v>2276</v>
      </c>
      <c r="AC224" s="4" t="s">
        <v>1398</v>
      </c>
      <c r="AD224" s="4" t="s">
        <v>1455</v>
      </c>
    </row>
    <row r="225" spans="1:30" ht="160.5" customHeight="1">
      <c r="A225" s="11" t="s">
        <v>163</v>
      </c>
      <c r="B225" s="3" t="s">
        <v>1454</v>
      </c>
      <c r="C225" s="23" t="s">
        <v>24</v>
      </c>
      <c r="D225" s="11" t="s">
        <v>143</v>
      </c>
      <c r="E225" s="11" t="s">
        <v>84</v>
      </c>
      <c r="F225" s="19" t="s">
        <v>74</v>
      </c>
      <c r="G225" s="11" t="s">
        <v>74</v>
      </c>
      <c r="H225" s="3" t="s">
        <v>523</v>
      </c>
      <c r="I225" s="3">
        <v>2012</v>
      </c>
      <c r="J225" s="21" t="s">
        <v>2276</v>
      </c>
      <c r="K225" s="21" t="s">
        <v>2276</v>
      </c>
      <c r="L225" s="21" t="s">
        <v>2276</v>
      </c>
      <c r="M225" s="21" t="s">
        <v>2276</v>
      </c>
      <c r="N225" s="21" t="s">
        <v>2276</v>
      </c>
      <c r="O225" s="21" t="s">
        <v>2276</v>
      </c>
      <c r="P225" s="21" t="s">
        <v>2276</v>
      </c>
      <c r="Q225" s="21" t="s">
        <v>2276</v>
      </c>
      <c r="R225" s="21" t="s">
        <v>2276</v>
      </c>
      <c r="S225" s="21" t="s">
        <v>2276</v>
      </c>
      <c r="T225" s="21" t="s">
        <v>2276</v>
      </c>
      <c r="U225" s="21" t="s">
        <v>2276</v>
      </c>
      <c r="V225" s="21" t="s">
        <v>2276</v>
      </c>
      <c r="W225" s="21" t="s">
        <v>2276</v>
      </c>
      <c r="X225" s="21" t="s">
        <v>2276</v>
      </c>
      <c r="Y225" s="21" t="s">
        <v>2276</v>
      </c>
      <c r="Z225" s="3" t="s">
        <v>2276</v>
      </c>
      <c r="AA225" s="3" t="s">
        <v>2276</v>
      </c>
      <c r="AB225" s="3" t="s">
        <v>2276</v>
      </c>
      <c r="AC225" s="4" t="s">
        <v>1398</v>
      </c>
      <c r="AD225" s="4" t="s">
        <v>1455</v>
      </c>
    </row>
    <row r="226" spans="1:30" ht="56" customHeight="1">
      <c r="A226" s="11" t="s">
        <v>174</v>
      </c>
      <c r="B226" s="3" t="s">
        <v>185</v>
      </c>
      <c r="C226" s="23" t="s">
        <v>24</v>
      </c>
      <c r="D226" s="23" t="s">
        <v>27</v>
      </c>
      <c r="E226" s="4" t="s">
        <v>397</v>
      </c>
      <c r="F226" s="19" t="s">
        <v>161</v>
      </c>
      <c r="G226" s="19" t="s">
        <v>2276</v>
      </c>
      <c r="H226" s="3" t="s">
        <v>523</v>
      </c>
      <c r="I226" s="3"/>
      <c r="J226" s="21" t="s">
        <v>2276</v>
      </c>
      <c r="K226" s="21" t="s">
        <v>2276</v>
      </c>
      <c r="L226" s="21" t="s">
        <v>2276</v>
      </c>
      <c r="M226" s="21" t="s">
        <v>2276</v>
      </c>
      <c r="N226" s="21" t="s">
        <v>2276</v>
      </c>
      <c r="O226" s="21" t="s">
        <v>2276</v>
      </c>
      <c r="P226" s="21" t="s">
        <v>2276</v>
      </c>
      <c r="Q226" s="21" t="s">
        <v>2276</v>
      </c>
      <c r="R226" s="21" t="s">
        <v>2276</v>
      </c>
      <c r="S226" s="21" t="s">
        <v>2276</v>
      </c>
      <c r="T226" s="21" t="s">
        <v>2276</v>
      </c>
      <c r="U226" s="21" t="s">
        <v>2276</v>
      </c>
      <c r="V226" s="21" t="s">
        <v>2276</v>
      </c>
      <c r="W226" s="21" t="s">
        <v>2276</v>
      </c>
      <c r="X226" s="21" t="s">
        <v>2276</v>
      </c>
      <c r="Y226" s="21">
        <v>7.15</v>
      </c>
      <c r="Z226" s="3" t="s">
        <v>188</v>
      </c>
      <c r="AA226" s="3" t="s">
        <v>189</v>
      </c>
      <c r="AB226" s="3" t="s">
        <v>64</v>
      </c>
      <c r="AC226" s="3"/>
      <c r="AD226" s="4" t="s">
        <v>1459</v>
      </c>
    </row>
    <row r="227" spans="1:30" ht="52.5" customHeight="1">
      <c r="A227" s="11" t="s">
        <v>175</v>
      </c>
      <c r="B227" s="3" t="s">
        <v>186</v>
      </c>
      <c r="C227" s="23" t="s">
        <v>24</v>
      </c>
      <c r="D227" s="23" t="s">
        <v>27</v>
      </c>
      <c r="E227" s="30" t="s">
        <v>130</v>
      </c>
      <c r="F227" s="19" t="s">
        <v>161</v>
      </c>
      <c r="G227" s="19" t="s">
        <v>2276</v>
      </c>
      <c r="H227" s="3" t="s">
        <v>523</v>
      </c>
      <c r="I227" s="3"/>
      <c r="J227" s="21" t="s">
        <v>2276</v>
      </c>
      <c r="K227" s="21" t="s">
        <v>2276</v>
      </c>
      <c r="L227" s="21" t="s">
        <v>2276</v>
      </c>
      <c r="M227" s="21" t="s">
        <v>2276</v>
      </c>
      <c r="N227" s="21" t="s">
        <v>2276</v>
      </c>
      <c r="O227" s="21" t="s">
        <v>2276</v>
      </c>
      <c r="P227" s="21" t="s">
        <v>2276</v>
      </c>
      <c r="Q227" s="21" t="s">
        <v>2276</v>
      </c>
      <c r="R227" s="21" t="s">
        <v>2276</v>
      </c>
      <c r="S227" s="21" t="s">
        <v>2276</v>
      </c>
      <c r="T227" s="21" t="s">
        <v>2276</v>
      </c>
      <c r="U227" s="21" t="s">
        <v>2276</v>
      </c>
      <c r="V227" s="21" t="s">
        <v>2276</v>
      </c>
      <c r="W227" s="21" t="s">
        <v>2276</v>
      </c>
      <c r="X227" s="21" t="s">
        <v>2276</v>
      </c>
      <c r="Y227" s="21">
        <v>11.97</v>
      </c>
      <c r="Z227" s="3" t="s">
        <v>188</v>
      </c>
      <c r="AA227" s="3" t="s">
        <v>189</v>
      </c>
      <c r="AB227" s="3" t="s">
        <v>64</v>
      </c>
      <c r="AC227" s="3"/>
      <c r="AD227" s="4" t="s">
        <v>1459</v>
      </c>
    </row>
    <row r="228" spans="1:30" ht="59.5" customHeight="1">
      <c r="A228" s="11" t="s">
        <v>176</v>
      </c>
      <c r="B228" s="3" t="s">
        <v>187</v>
      </c>
      <c r="C228" s="23" t="s">
        <v>24</v>
      </c>
      <c r="D228" s="23" t="s">
        <v>27</v>
      </c>
      <c r="E228" s="11" t="s">
        <v>130</v>
      </c>
      <c r="F228" s="19" t="s">
        <v>161</v>
      </c>
      <c r="G228" s="19" t="s">
        <v>2276</v>
      </c>
      <c r="H228" s="3" t="s">
        <v>523</v>
      </c>
      <c r="I228" s="3"/>
      <c r="J228" s="21" t="s">
        <v>2276</v>
      </c>
      <c r="K228" s="21" t="s">
        <v>2276</v>
      </c>
      <c r="L228" s="21" t="s">
        <v>2276</v>
      </c>
      <c r="M228" s="21" t="s">
        <v>2276</v>
      </c>
      <c r="N228" s="21" t="s">
        <v>2276</v>
      </c>
      <c r="O228" s="21" t="s">
        <v>2276</v>
      </c>
      <c r="P228" s="21" t="s">
        <v>2276</v>
      </c>
      <c r="Q228" s="21" t="s">
        <v>2276</v>
      </c>
      <c r="R228" s="21" t="s">
        <v>2276</v>
      </c>
      <c r="S228" s="21" t="s">
        <v>2276</v>
      </c>
      <c r="T228" s="21" t="s">
        <v>2276</v>
      </c>
      <c r="U228" s="21" t="s">
        <v>2276</v>
      </c>
      <c r="V228" s="21" t="s">
        <v>2276</v>
      </c>
      <c r="W228" s="21" t="s">
        <v>2276</v>
      </c>
      <c r="X228" s="21" t="s">
        <v>2276</v>
      </c>
      <c r="Y228" s="21">
        <v>14.16</v>
      </c>
      <c r="Z228" s="3" t="s">
        <v>188</v>
      </c>
      <c r="AA228" s="3" t="s">
        <v>189</v>
      </c>
      <c r="AB228" s="3" t="s">
        <v>64</v>
      </c>
      <c r="AC228" s="3"/>
      <c r="AD228" s="4" t="s">
        <v>1459</v>
      </c>
    </row>
    <row r="229" spans="1:30" ht="84" customHeight="1">
      <c r="A229" s="11" t="s">
        <v>373</v>
      </c>
      <c r="B229" s="11" t="s">
        <v>378</v>
      </c>
      <c r="C229" s="23" t="s">
        <v>24</v>
      </c>
      <c r="D229" s="23" t="s">
        <v>27</v>
      </c>
      <c r="E229" s="4" t="s">
        <v>396</v>
      </c>
      <c r="F229" s="19" t="s">
        <v>161</v>
      </c>
      <c r="G229" s="19"/>
      <c r="H229" s="3" t="s">
        <v>523</v>
      </c>
      <c r="I229" s="3"/>
      <c r="J229" s="21" t="s">
        <v>2276</v>
      </c>
      <c r="K229" s="21" t="s">
        <v>2276</v>
      </c>
      <c r="L229" s="21" t="s">
        <v>2276</v>
      </c>
      <c r="M229" s="21" t="s">
        <v>2276</v>
      </c>
      <c r="N229" s="21" t="s">
        <v>2276</v>
      </c>
      <c r="O229" s="21" t="s">
        <v>2276</v>
      </c>
      <c r="P229" s="21" t="s">
        <v>2276</v>
      </c>
      <c r="Q229" s="21" t="s">
        <v>2276</v>
      </c>
      <c r="R229" s="21" t="s">
        <v>2276</v>
      </c>
      <c r="S229" s="21" t="s">
        <v>2276</v>
      </c>
      <c r="T229" s="21" t="s">
        <v>2276</v>
      </c>
      <c r="U229" s="21" t="s">
        <v>2276</v>
      </c>
      <c r="V229" s="21" t="s">
        <v>2276</v>
      </c>
      <c r="W229" s="21" t="s">
        <v>2276</v>
      </c>
      <c r="X229" s="21" t="s">
        <v>2276</v>
      </c>
      <c r="Y229" s="21" t="s">
        <v>2276</v>
      </c>
      <c r="Z229" s="3" t="s">
        <v>189</v>
      </c>
      <c r="AA229" s="3" t="s">
        <v>38</v>
      </c>
      <c r="AB229" s="3" t="s">
        <v>64</v>
      </c>
      <c r="AC229" s="4" t="s">
        <v>380</v>
      </c>
      <c r="AD229" s="4" t="s">
        <v>394</v>
      </c>
    </row>
    <row r="230" spans="1:30" ht="90.5" customHeight="1">
      <c r="A230" s="11" t="s">
        <v>373</v>
      </c>
      <c r="B230" s="11" t="s">
        <v>379</v>
      </c>
      <c r="C230" s="23" t="s">
        <v>24</v>
      </c>
      <c r="D230" s="23" t="s">
        <v>27</v>
      </c>
      <c r="E230" s="4" t="s">
        <v>397</v>
      </c>
      <c r="F230" s="19" t="s">
        <v>161</v>
      </c>
      <c r="G230" s="19"/>
      <c r="H230" s="3" t="s">
        <v>523</v>
      </c>
      <c r="I230" s="3"/>
      <c r="J230" s="21" t="s">
        <v>2276</v>
      </c>
      <c r="K230" s="21" t="s">
        <v>2276</v>
      </c>
      <c r="L230" s="21" t="s">
        <v>2276</v>
      </c>
      <c r="M230" s="21" t="s">
        <v>2276</v>
      </c>
      <c r="N230" s="21" t="s">
        <v>2276</v>
      </c>
      <c r="O230" s="21" t="s">
        <v>2276</v>
      </c>
      <c r="P230" s="21" t="s">
        <v>2276</v>
      </c>
      <c r="Q230" s="21" t="s">
        <v>2276</v>
      </c>
      <c r="R230" s="21" t="s">
        <v>2276</v>
      </c>
      <c r="S230" s="21" t="s">
        <v>2276</v>
      </c>
      <c r="T230" s="21" t="s">
        <v>2276</v>
      </c>
      <c r="U230" s="21" t="s">
        <v>2276</v>
      </c>
      <c r="V230" s="21" t="s">
        <v>2276</v>
      </c>
      <c r="W230" s="21" t="s">
        <v>2276</v>
      </c>
      <c r="X230" s="21" t="s">
        <v>2276</v>
      </c>
      <c r="Y230" s="21" t="s">
        <v>2276</v>
      </c>
      <c r="Z230" s="3" t="s">
        <v>189</v>
      </c>
      <c r="AA230" s="3" t="s">
        <v>38</v>
      </c>
      <c r="AB230" s="3" t="s">
        <v>64</v>
      </c>
      <c r="AC230" s="4" t="s">
        <v>381</v>
      </c>
      <c r="AD230" s="4" t="s">
        <v>394</v>
      </c>
    </row>
    <row r="231" spans="1:30" ht="76.5" customHeight="1">
      <c r="A231" s="3" t="s">
        <v>382</v>
      </c>
      <c r="B231" s="11" t="s">
        <v>390</v>
      </c>
      <c r="C231" s="23" t="s">
        <v>24</v>
      </c>
      <c r="D231" s="23" t="s">
        <v>27</v>
      </c>
      <c r="E231" s="4" t="s">
        <v>397</v>
      </c>
      <c r="F231" s="19" t="s">
        <v>28</v>
      </c>
      <c r="G231" s="11" t="s">
        <v>2276</v>
      </c>
      <c r="H231" s="11" t="s">
        <v>524</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2276</v>
      </c>
      <c r="Z231" s="3" t="s">
        <v>400</v>
      </c>
      <c r="AA231" s="3" t="s">
        <v>399</v>
      </c>
      <c r="AB231" s="3" t="s">
        <v>64</v>
      </c>
      <c r="AC231" s="3"/>
      <c r="AD231" s="10"/>
    </row>
    <row r="232" spans="1:30" ht="108" customHeight="1">
      <c r="A232" s="3" t="s">
        <v>382</v>
      </c>
      <c r="B232" s="11" t="s">
        <v>403</v>
      </c>
      <c r="C232" s="23" t="s">
        <v>24</v>
      </c>
      <c r="D232" s="23" t="s">
        <v>27</v>
      </c>
      <c r="E232" s="4" t="s">
        <v>130</v>
      </c>
      <c r="F232" s="19" t="s">
        <v>161</v>
      </c>
      <c r="G232" s="11" t="s">
        <v>2276</v>
      </c>
      <c r="H232" s="3" t="s">
        <v>523</v>
      </c>
      <c r="I232" s="3"/>
      <c r="J232" s="21" t="s">
        <v>2276</v>
      </c>
      <c r="K232" s="21" t="s">
        <v>2276</v>
      </c>
      <c r="L232" s="21" t="s">
        <v>2276</v>
      </c>
      <c r="M232" s="21" t="s">
        <v>2276</v>
      </c>
      <c r="N232" s="21" t="s">
        <v>2276</v>
      </c>
      <c r="O232" s="21" t="s">
        <v>2276</v>
      </c>
      <c r="P232" s="21" t="s">
        <v>2276</v>
      </c>
      <c r="Q232" s="21" t="s">
        <v>2276</v>
      </c>
      <c r="R232" s="21" t="s">
        <v>2276</v>
      </c>
      <c r="S232" s="21" t="s">
        <v>2276</v>
      </c>
      <c r="T232" s="21" t="s">
        <v>2276</v>
      </c>
      <c r="U232" s="21" t="s">
        <v>2276</v>
      </c>
      <c r="V232" s="21" t="s">
        <v>2276</v>
      </c>
      <c r="W232" s="21" t="s">
        <v>2276</v>
      </c>
      <c r="X232" s="21" t="s">
        <v>2276</v>
      </c>
      <c r="Y232" s="21">
        <v>3.310162</v>
      </c>
      <c r="Z232" s="3" t="s">
        <v>400</v>
      </c>
      <c r="AA232" s="3" t="s">
        <v>399</v>
      </c>
      <c r="AB232" s="3" t="s">
        <v>64</v>
      </c>
      <c r="AC232" s="3"/>
      <c r="AD232" s="10" t="s">
        <v>415</v>
      </c>
    </row>
    <row r="233" spans="1:30" ht="76.5" customHeight="1">
      <c r="A233" s="3" t="s">
        <v>382</v>
      </c>
      <c r="B233" s="11" t="s">
        <v>410</v>
      </c>
      <c r="C233" s="23" t="s">
        <v>24</v>
      </c>
      <c r="D233" s="23" t="s">
        <v>406</v>
      </c>
      <c r="E233" s="4" t="s">
        <v>130</v>
      </c>
      <c r="F233" s="19" t="s">
        <v>161</v>
      </c>
      <c r="G233" s="11" t="s">
        <v>2276</v>
      </c>
      <c r="H233" s="3" t="s">
        <v>523</v>
      </c>
      <c r="I233" s="3"/>
      <c r="J233" s="21" t="s">
        <v>2276</v>
      </c>
      <c r="K233" s="21" t="s">
        <v>2276</v>
      </c>
      <c r="L233" s="21" t="s">
        <v>2276</v>
      </c>
      <c r="M233" s="21" t="s">
        <v>2276</v>
      </c>
      <c r="N233" s="21" t="s">
        <v>2276</v>
      </c>
      <c r="O233" s="21" t="s">
        <v>2276</v>
      </c>
      <c r="P233" s="21" t="s">
        <v>2276</v>
      </c>
      <c r="Q233" s="21" t="s">
        <v>2276</v>
      </c>
      <c r="R233" s="21" t="s">
        <v>2276</v>
      </c>
      <c r="S233" s="21" t="s">
        <v>2276</v>
      </c>
      <c r="T233" s="21" t="s">
        <v>2276</v>
      </c>
      <c r="U233" s="21" t="s">
        <v>2276</v>
      </c>
      <c r="V233" s="21" t="s">
        <v>2276</v>
      </c>
      <c r="W233" s="21" t="s">
        <v>2276</v>
      </c>
      <c r="X233" s="21" t="s">
        <v>2276</v>
      </c>
      <c r="Y233" s="21" t="s">
        <v>2276</v>
      </c>
      <c r="Z233" s="3" t="s">
        <v>404</v>
      </c>
      <c r="AA233" s="3" t="s">
        <v>405</v>
      </c>
      <c r="AB233" s="3" t="s">
        <v>64</v>
      </c>
      <c r="AC233" s="4" t="s">
        <v>408</v>
      </c>
      <c r="AD233" s="10" t="s">
        <v>409</v>
      </c>
    </row>
    <row r="234" spans="1:30" ht="76.5" customHeight="1">
      <c r="A234" s="3" t="s">
        <v>382</v>
      </c>
      <c r="B234" s="11" t="s">
        <v>1464</v>
      </c>
      <c r="C234" s="23" t="s">
        <v>24</v>
      </c>
      <c r="D234" s="23" t="s">
        <v>26</v>
      </c>
      <c r="E234" s="4" t="s">
        <v>130</v>
      </c>
      <c r="F234" s="19" t="s">
        <v>2662</v>
      </c>
      <c r="G234" s="11" t="s">
        <v>2276</v>
      </c>
      <c r="H234" s="3" t="s">
        <v>523</v>
      </c>
      <c r="I234" s="3"/>
      <c r="J234" s="21" t="s">
        <v>2276</v>
      </c>
      <c r="K234" s="21" t="s">
        <v>2276</v>
      </c>
      <c r="L234" s="21" t="s">
        <v>2276</v>
      </c>
      <c r="M234" s="21" t="s">
        <v>2276</v>
      </c>
      <c r="N234" s="21" t="s">
        <v>2276</v>
      </c>
      <c r="O234" s="21" t="s">
        <v>2276</v>
      </c>
      <c r="P234" s="21" t="s">
        <v>2276</v>
      </c>
      <c r="Q234" s="21" t="s">
        <v>2276</v>
      </c>
      <c r="R234" s="21" t="s">
        <v>2276</v>
      </c>
      <c r="S234" s="21" t="s">
        <v>2276</v>
      </c>
      <c r="T234" s="21" t="s">
        <v>2276</v>
      </c>
      <c r="U234" s="21" t="s">
        <v>2276</v>
      </c>
      <c r="V234" s="21" t="s">
        <v>2276</v>
      </c>
      <c r="W234" s="21" t="s">
        <v>2276</v>
      </c>
      <c r="X234" s="21" t="s">
        <v>2276</v>
      </c>
      <c r="Y234" s="21" t="s">
        <v>2276</v>
      </c>
      <c r="Z234" s="3" t="s">
        <v>404</v>
      </c>
      <c r="AA234" s="3" t="s">
        <v>405</v>
      </c>
      <c r="AB234" s="3" t="s">
        <v>64</v>
      </c>
      <c r="AC234" s="4" t="s">
        <v>408</v>
      </c>
      <c r="AD234" s="10" t="s">
        <v>409</v>
      </c>
    </row>
    <row r="235" spans="1:30" ht="97" customHeight="1">
      <c r="A235" s="3" t="s">
        <v>383</v>
      </c>
      <c r="B235" s="3" t="s">
        <v>391</v>
      </c>
      <c r="C235" s="23" t="s">
        <v>24</v>
      </c>
      <c r="D235" s="23" t="s">
        <v>27</v>
      </c>
      <c r="E235" s="4" t="s">
        <v>397</v>
      </c>
      <c r="F235" s="19" t="s">
        <v>28</v>
      </c>
      <c r="G235" s="11" t="s">
        <v>2276</v>
      </c>
      <c r="H235" s="11" t="s">
        <v>524</v>
      </c>
      <c r="I235" s="3"/>
      <c r="J235" s="21">
        <v>0</v>
      </c>
      <c r="K235" s="21">
        <v>0</v>
      </c>
      <c r="L235" s="21">
        <v>0</v>
      </c>
      <c r="M235" s="21">
        <v>0</v>
      </c>
      <c r="N235" s="21">
        <v>0</v>
      </c>
      <c r="O235" s="21">
        <v>0</v>
      </c>
      <c r="P235" s="21">
        <v>0</v>
      </c>
      <c r="Q235" s="21" t="s">
        <v>2276</v>
      </c>
      <c r="R235" s="21" t="s">
        <v>2276</v>
      </c>
      <c r="S235" s="21">
        <v>0</v>
      </c>
      <c r="T235" s="21">
        <v>0</v>
      </c>
      <c r="U235" s="21">
        <v>0</v>
      </c>
      <c r="V235" s="21">
        <v>0</v>
      </c>
      <c r="W235" s="21">
        <v>0</v>
      </c>
      <c r="X235" s="21">
        <v>0</v>
      </c>
      <c r="Y235" s="21" t="s">
        <v>2276</v>
      </c>
      <c r="Z235" s="3" t="s">
        <v>400</v>
      </c>
      <c r="AA235" s="3" t="s">
        <v>399</v>
      </c>
      <c r="AB235" s="3" t="s">
        <v>64</v>
      </c>
      <c r="AC235" s="3"/>
      <c r="AD235" s="10"/>
    </row>
    <row r="236" spans="1:30" ht="103" customHeight="1">
      <c r="A236" s="3" t="s">
        <v>383</v>
      </c>
      <c r="B236" s="3" t="s">
        <v>407</v>
      </c>
      <c r="C236" s="23" t="s">
        <v>24</v>
      </c>
      <c r="D236" s="23" t="s">
        <v>27</v>
      </c>
      <c r="E236" s="4" t="s">
        <v>130</v>
      </c>
      <c r="F236" s="19" t="s">
        <v>161</v>
      </c>
      <c r="G236" s="11" t="s">
        <v>2276</v>
      </c>
      <c r="H236" s="3" t="s">
        <v>523</v>
      </c>
      <c r="I236" s="3"/>
      <c r="J236" s="21" t="s">
        <v>2276</v>
      </c>
      <c r="K236" s="21" t="s">
        <v>2276</v>
      </c>
      <c r="L236" s="21" t="s">
        <v>2276</v>
      </c>
      <c r="M236" s="21" t="s">
        <v>2276</v>
      </c>
      <c r="N236" s="21" t="s">
        <v>2276</v>
      </c>
      <c r="O236" s="21" t="s">
        <v>2276</v>
      </c>
      <c r="P236" s="21" t="s">
        <v>2276</v>
      </c>
      <c r="Q236" s="21" t="s">
        <v>2276</v>
      </c>
      <c r="R236" s="21" t="s">
        <v>2276</v>
      </c>
      <c r="S236" s="21" t="s">
        <v>2276</v>
      </c>
      <c r="T236" s="21" t="s">
        <v>2276</v>
      </c>
      <c r="U236" s="21" t="s">
        <v>2276</v>
      </c>
      <c r="V236" s="21" t="s">
        <v>2276</v>
      </c>
      <c r="W236" s="21" t="s">
        <v>2276</v>
      </c>
      <c r="X236" s="21" t="s">
        <v>2276</v>
      </c>
      <c r="Y236" s="21">
        <v>5.2383449999999998</v>
      </c>
      <c r="Z236" s="3" t="s">
        <v>400</v>
      </c>
      <c r="AA236" s="3" t="s">
        <v>399</v>
      </c>
      <c r="AB236" s="3" t="s">
        <v>64</v>
      </c>
      <c r="AC236" s="3"/>
      <c r="AD236" s="10" t="s">
        <v>415</v>
      </c>
    </row>
    <row r="237" spans="1:30" ht="66.5" customHeight="1">
      <c r="A237" s="3" t="s">
        <v>383</v>
      </c>
      <c r="B237" s="11" t="s">
        <v>411</v>
      </c>
      <c r="C237" s="23" t="s">
        <v>24</v>
      </c>
      <c r="D237" s="23" t="s">
        <v>406</v>
      </c>
      <c r="E237" s="4" t="s">
        <v>130</v>
      </c>
      <c r="F237" s="19" t="s">
        <v>161</v>
      </c>
      <c r="G237" s="11" t="s">
        <v>2276</v>
      </c>
      <c r="H237" s="3" t="s">
        <v>523</v>
      </c>
      <c r="I237" s="3"/>
      <c r="J237" s="21" t="s">
        <v>2276</v>
      </c>
      <c r="K237" s="21" t="s">
        <v>2276</v>
      </c>
      <c r="L237" s="21" t="s">
        <v>2276</v>
      </c>
      <c r="M237" s="21" t="s">
        <v>2276</v>
      </c>
      <c r="N237" s="21" t="s">
        <v>2276</v>
      </c>
      <c r="O237" s="21" t="s">
        <v>2276</v>
      </c>
      <c r="P237" s="21" t="s">
        <v>2276</v>
      </c>
      <c r="Q237" s="21" t="s">
        <v>2276</v>
      </c>
      <c r="R237" s="21" t="s">
        <v>2276</v>
      </c>
      <c r="S237" s="21" t="s">
        <v>2276</v>
      </c>
      <c r="T237" s="21" t="s">
        <v>2276</v>
      </c>
      <c r="U237" s="21" t="s">
        <v>2276</v>
      </c>
      <c r="V237" s="21" t="s">
        <v>2276</v>
      </c>
      <c r="W237" s="21" t="s">
        <v>2276</v>
      </c>
      <c r="X237" s="21" t="s">
        <v>2276</v>
      </c>
      <c r="Y237" s="21" t="s">
        <v>2276</v>
      </c>
      <c r="Z237" s="3" t="s">
        <v>404</v>
      </c>
      <c r="AA237" s="3" t="s">
        <v>405</v>
      </c>
      <c r="AB237" s="3" t="s">
        <v>64</v>
      </c>
      <c r="AC237" s="4" t="s">
        <v>408</v>
      </c>
      <c r="AD237" s="10" t="s">
        <v>409</v>
      </c>
    </row>
    <row r="238" spans="1:30" ht="73" customHeight="1">
      <c r="A238" s="3" t="s">
        <v>388</v>
      </c>
      <c r="B238" s="3" t="s">
        <v>392</v>
      </c>
      <c r="C238" s="23" t="s">
        <v>24</v>
      </c>
      <c r="D238" s="23" t="s">
        <v>27</v>
      </c>
      <c r="E238" s="4" t="s">
        <v>397</v>
      </c>
      <c r="F238" s="19" t="s">
        <v>28</v>
      </c>
      <c r="G238" s="11" t="s">
        <v>2276</v>
      </c>
      <c r="H238" s="11" t="s">
        <v>524</v>
      </c>
      <c r="I238" s="3"/>
      <c r="J238" s="21">
        <v>0</v>
      </c>
      <c r="K238" s="21">
        <v>0</v>
      </c>
      <c r="L238" s="21">
        <v>0</v>
      </c>
      <c r="M238" s="21">
        <v>0</v>
      </c>
      <c r="N238" s="21">
        <v>0</v>
      </c>
      <c r="O238" s="21">
        <v>0</v>
      </c>
      <c r="P238" s="21">
        <v>0</v>
      </c>
      <c r="Q238" s="21" t="s">
        <v>2276</v>
      </c>
      <c r="R238" s="21" t="s">
        <v>2276</v>
      </c>
      <c r="S238" s="21">
        <v>0</v>
      </c>
      <c r="T238" s="21">
        <v>0</v>
      </c>
      <c r="U238" s="21">
        <v>0</v>
      </c>
      <c r="V238" s="21">
        <v>0</v>
      </c>
      <c r="W238" s="21">
        <v>0</v>
      </c>
      <c r="X238" s="21">
        <v>0</v>
      </c>
      <c r="Y238" s="21" t="s">
        <v>2276</v>
      </c>
      <c r="Z238" s="3" t="s">
        <v>400</v>
      </c>
      <c r="AA238" s="3" t="s">
        <v>399</v>
      </c>
      <c r="AB238" s="3" t="s">
        <v>64</v>
      </c>
      <c r="AC238" s="10" t="s">
        <v>401</v>
      </c>
      <c r="AD238" s="10"/>
    </row>
    <row r="239" spans="1:30" ht="73" customHeight="1">
      <c r="A239" s="3" t="s">
        <v>388</v>
      </c>
      <c r="B239" s="3" t="s">
        <v>412</v>
      </c>
      <c r="C239" s="23" t="s">
        <v>24</v>
      </c>
      <c r="D239" s="23" t="s">
        <v>27</v>
      </c>
      <c r="E239" s="4" t="s">
        <v>130</v>
      </c>
      <c r="F239" s="19" t="s">
        <v>161</v>
      </c>
      <c r="G239" s="11" t="s">
        <v>2276</v>
      </c>
      <c r="H239" s="11" t="s">
        <v>524</v>
      </c>
      <c r="I239" s="3"/>
      <c r="J239" s="21">
        <v>0</v>
      </c>
      <c r="K239" s="21">
        <v>0</v>
      </c>
      <c r="L239" s="21">
        <v>0</v>
      </c>
      <c r="M239" s="21">
        <v>0</v>
      </c>
      <c r="N239" s="21">
        <v>0</v>
      </c>
      <c r="O239" s="21">
        <v>0</v>
      </c>
      <c r="P239" s="21">
        <v>0</v>
      </c>
      <c r="Q239" s="21" t="s">
        <v>2276</v>
      </c>
      <c r="R239" s="21" t="s">
        <v>2276</v>
      </c>
      <c r="S239" s="21">
        <v>0</v>
      </c>
      <c r="T239" s="21">
        <v>0</v>
      </c>
      <c r="U239" s="21">
        <v>0</v>
      </c>
      <c r="V239" s="21">
        <v>0</v>
      </c>
      <c r="W239" s="21">
        <v>0</v>
      </c>
      <c r="X239" s="21">
        <v>0</v>
      </c>
      <c r="Y239" s="21" t="s">
        <v>2276</v>
      </c>
      <c r="Z239" s="3" t="s">
        <v>400</v>
      </c>
      <c r="AA239" s="3" t="s">
        <v>399</v>
      </c>
      <c r="AB239" s="3" t="s">
        <v>64</v>
      </c>
      <c r="AC239" s="10" t="s">
        <v>1466</v>
      </c>
      <c r="AD239" s="10"/>
    </row>
    <row r="240" spans="1:30" ht="108" customHeight="1">
      <c r="A240" s="3" t="s">
        <v>389</v>
      </c>
      <c r="B240" s="3" t="s">
        <v>393</v>
      </c>
      <c r="C240" s="23" t="s">
        <v>24</v>
      </c>
      <c r="D240" s="23" t="s">
        <v>27</v>
      </c>
      <c r="E240" s="4" t="s">
        <v>397</v>
      </c>
      <c r="F240" s="19" t="s">
        <v>28</v>
      </c>
      <c r="G240" s="11" t="s">
        <v>2276</v>
      </c>
      <c r="H240" s="11" t="s">
        <v>524</v>
      </c>
      <c r="I240" s="3"/>
      <c r="J240" s="21">
        <v>0</v>
      </c>
      <c r="K240" s="21">
        <v>0</v>
      </c>
      <c r="L240" s="21">
        <v>0</v>
      </c>
      <c r="M240" s="21">
        <v>0</v>
      </c>
      <c r="N240" s="21">
        <v>0</v>
      </c>
      <c r="O240" s="21">
        <v>0</v>
      </c>
      <c r="P240" s="21">
        <v>0</v>
      </c>
      <c r="Q240" s="21" t="s">
        <v>2276</v>
      </c>
      <c r="R240" s="21" t="s">
        <v>2276</v>
      </c>
      <c r="S240" s="21">
        <v>0</v>
      </c>
      <c r="T240" s="21">
        <v>0</v>
      </c>
      <c r="U240" s="21">
        <v>0</v>
      </c>
      <c r="V240" s="21">
        <v>0</v>
      </c>
      <c r="W240" s="21">
        <v>0</v>
      </c>
      <c r="X240" s="21">
        <v>0</v>
      </c>
      <c r="Y240" s="21" t="s">
        <v>2276</v>
      </c>
      <c r="Z240" s="3" t="s">
        <v>35</v>
      </c>
      <c r="AA240" s="3" t="s">
        <v>399</v>
      </c>
      <c r="AB240" s="3" t="s">
        <v>64</v>
      </c>
      <c r="AC240" s="10" t="s">
        <v>402</v>
      </c>
      <c r="AD240" s="10"/>
    </row>
    <row r="241" spans="1:30" ht="108" customHeight="1">
      <c r="A241" s="3" t="s">
        <v>389</v>
      </c>
      <c r="B241" s="3" t="s">
        <v>413</v>
      </c>
      <c r="C241" s="23" t="s">
        <v>24</v>
      </c>
      <c r="D241" s="23" t="s">
        <v>143</v>
      </c>
      <c r="E241" s="4" t="s">
        <v>397</v>
      </c>
      <c r="F241" s="19" t="s">
        <v>2662</v>
      </c>
      <c r="G241" s="11" t="s">
        <v>2276</v>
      </c>
      <c r="H241" s="3" t="s">
        <v>523</v>
      </c>
      <c r="I241" s="3"/>
      <c r="J241" s="21" t="s">
        <v>2276</v>
      </c>
      <c r="K241" s="21" t="s">
        <v>2276</v>
      </c>
      <c r="L241" s="21" t="s">
        <v>2276</v>
      </c>
      <c r="M241" s="21" t="s">
        <v>2276</v>
      </c>
      <c r="N241" s="21" t="s">
        <v>2276</v>
      </c>
      <c r="O241" s="21" t="s">
        <v>2276</v>
      </c>
      <c r="P241" s="21" t="s">
        <v>2276</v>
      </c>
      <c r="Q241" s="21" t="s">
        <v>2276</v>
      </c>
      <c r="R241" s="21" t="s">
        <v>2276</v>
      </c>
      <c r="S241" s="21" t="s">
        <v>2276</v>
      </c>
      <c r="T241" s="21" t="s">
        <v>2276</v>
      </c>
      <c r="U241" s="21" t="s">
        <v>2276</v>
      </c>
      <c r="V241" s="21" t="s">
        <v>2276</v>
      </c>
      <c r="W241" s="21" t="s">
        <v>2276</v>
      </c>
      <c r="X241" s="21" t="s">
        <v>2276</v>
      </c>
      <c r="Y241" s="21" t="s">
        <v>2276</v>
      </c>
      <c r="Z241" s="3" t="s">
        <v>35</v>
      </c>
      <c r="AA241" s="3" t="s">
        <v>399</v>
      </c>
      <c r="AB241" s="3" t="s">
        <v>64</v>
      </c>
      <c r="AC241" s="10" t="s">
        <v>402</v>
      </c>
      <c r="AD241" s="10" t="s">
        <v>414</v>
      </c>
    </row>
    <row r="242" spans="1:30" ht="108" customHeight="1">
      <c r="A242" s="3" t="s">
        <v>389</v>
      </c>
      <c r="B242" s="3" t="s">
        <v>1469</v>
      </c>
      <c r="C242" s="23" t="s">
        <v>24</v>
      </c>
      <c r="D242" s="23" t="s">
        <v>27</v>
      </c>
      <c r="E242" s="4" t="s">
        <v>130</v>
      </c>
      <c r="F242" s="19" t="s">
        <v>161</v>
      </c>
      <c r="G242" s="11" t="s">
        <v>2276</v>
      </c>
      <c r="H242" s="3" t="s">
        <v>523</v>
      </c>
      <c r="I242" s="3"/>
      <c r="J242" s="21" t="s">
        <v>2276</v>
      </c>
      <c r="K242" s="21" t="s">
        <v>2276</v>
      </c>
      <c r="L242" s="21" t="s">
        <v>2276</v>
      </c>
      <c r="M242" s="21" t="s">
        <v>2276</v>
      </c>
      <c r="N242" s="21" t="s">
        <v>2276</v>
      </c>
      <c r="O242" s="21" t="s">
        <v>2276</v>
      </c>
      <c r="P242" s="21" t="s">
        <v>2276</v>
      </c>
      <c r="Q242" s="21" t="s">
        <v>2276</v>
      </c>
      <c r="R242" s="21" t="s">
        <v>2276</v>
      </c>
      <c r="S242" s="21" t="s">
        <v>2276</v>
      </c>
      <c r="T242" s="21" t="s">
        <v>2276</v>
      </c>
      <c r="U242" s="21" t="s">
        <v>2276</v>
      </c>
      <c r="V242" s="21" t="s">
        <v>2276</v>
      </c>
      <c r="W242" s="21" t="s">
        <v>2276</v>
      </c>
      <c r="X242" s="21" t="s">
        <v>2276</v>
      </c>
      <c r="Y242" s="21">
        <v>8.6058520000000005</v>
      </c>
      <c r="Z242" s="3" t="s">
        <v>35</v>
      </c>
      <c r="AA242" s="3" t="s">
        <v>399</v>
      </c>
      <c r="AB242" s="3" t="s">
        <v>64</v>
      </c>
      <c r="AC242" s="10" t="s">
        <v>402</v>
      </c>
      <c r="AD242" s="10" t="s">
        <v>415</v>
      </c>
    </row>
    <row r="243" spans="1:30" ht="63.5" customHeight="1">
      <c r="A243" s="11" t="s">
        <v>416</v>
      </c>
      <c r="B243" s="3" t="s">
        <v>419</v>
      </c>
      <c r="C243" s="23" t="s">
        <v>24</v>
      </c>
      <c r="D243" s="23" t="s">
        <v>27</v>
      </c>
      <c r="E243" s="4" t="s">
        <v>130</v>
      </c>
      <c r="F243" s="19" t="s">
        <v>161</v>
      </c>
      <c r="G243" s="11" t="s">
        <v>2276</v>
      </c>
      <c r="H243" s="3" t="s">
        <v>523</v>
      </c>
      <c r="I243" s="3"/>
      <c r="J243" s="21" t="s">
        <v>2276</v>
      </c>
      <c r="K243" s="21" t="s">
        <v>2276</v>
      </c>
      <c r="L243" s="21" t="s">
        <v>2276</v>
      </c>
      <c r="M243" s="21" t="s">
        <v>2276</v>
      </c>
      <c r="N243" s="21" t="s">
        <v>2276</v>
      </c>
      <c r="O243" s="21" t="s">
        <v>2276</v>
      </c>
      <c r="P243" s="21" t="s">
        <v>2276</v>
      </c>
      <c r="Q243" s="21" t="s">
        <v>2276</v>
      </c>
      <c r="R243" s="21" t="s">
        <v>2276</v>
      </c>
      <c r="S243" s="21" t="s">
        <v>2276</v>
      </c>
      <c r="T243" s="21" t="s">
        <v>2276</v>
      </c>
      <c r="U243" s="21" t="s">
        <v>2276</v>
      </c>
      <c r="V243" s="21" t="s">
        <v>2276</v>
      </c>
      <c r="W243" s="21" t="s">
        <v>2276</v>
      </c>
      <c r="X243" s="21" t="s">
        <v>2276</v>
      </c>
      <c r="Y243" s="21">
        <v>10</v>
      </c>
      <c r="Z243" s="3" t="s">
        <v>2276</v>
      </c>
      <c r="AA243" s="3" t="s">
        <v>2276</v>
      </c>
      <c r="AB243" s="3" t="s">
        <v>2276</v>
      </c>
      <c r="AC243" s="3"/>
      <c r="AD243" s="4" t="s">
        <v>1475</v>
      </c>
    </row>
    <row r="244" spans="1:30" ht="77" customHeight="1">
      <c r="A244" s="11" t="s">
        <v>420</v>
      </c>
      <c r="B244" s="11" t="s">
        <v>424</v>
      </c>
      <c r="C244" s="23" t="s">
        <v>24</v>
      </c>
      <c r="D244" s="23" t="s">
        <v>27</v>
      </c>
      <c r="E244" s="4" t="s">
        <v>130</v>
      </c>
      <c r="F244" s="19" t="s">
        <v>161</v>
      </c>
      <c r="G244" s="11" t="s">
        <v>2276</v>
      </c>
      <c r="H244" s="3" t="s">
        <v>523</v>
      </c>
      <c r="I244" s="3"/>
      <c r="J244" s="21" t="s">
        <v>2276</v>
      </c>
      <c r="K244" s="21" t="s">
        <v>2276</v>
      </c>
      <c r="L244" s="21" t="s">
        <v>2276</v>
      </c>
      <c r="M244" s="21" t="s">
        <v>2276</v>
      </c>
      <c r="N244" s="21" t="s">
        <v>2276</v>
      </c>
      <c r="O244" s="21" t="s">
        <v>2276</v>
      </c>
      <c r="P244" s="21" t="s">
        <v>2276</v>
      </c>
      <c r="Q244" s="21" t="s">
        <v>2276</v>
      </c>
      <c r="R244" s="21" t="s">
        <v>2276</v>
      </c>
      <c r="S244" s="21" t="s">
        <v>2276</v>
      </c>
      <c r="T244" s="21" t="s">
        <v>2276</v>
      </c>
      <c r="U244" s="21" t="s">
        <v>2276</v>
      </c>
      <c r="V244" s="21" t="s">
        <v>2276</v>
      </c>
      <c r="W244" s="21" t="s">
        <v>2276</v>
      </c>
      <c r="X244" s="21" t="s">
        <v>2276</v>
      </c>
      <c r="Y244" s="21">
        <v>13</v>
      </c>
      <c r="Z244" s="3" t="s">
        <v>425</v>
      </c>
      <c r="AA244" s="3" t="s">
        <v>68</v>
      </c>
      <c r="AB244" s="3" t="s">
        <v>2276</v>
      </c>
      <c r="AC244" s="4" t="s">
        <v>1478</v>
      </c>
      <c r="AD244" s="4" t="s">
        <v>1479</v>
      </c>
    </row>
    <row r="245" spans="1:30" ht="67.5" customHeight="1">
      <c r="A245" s="11" t="s">
        <v>427</v>
      </c>
      <c r="B245" s="11" t="s">
        <v>428</v>
      </c>
      <c r="C245" s="23" t="s">
        <v>24</v>
      </c>
      <c r="D245" s="23" t="s">
        <v>27</v>
      </c>
      <c r="E245" s="4" t="s">
        <v>130</v>
      </c>
      <c r="F245" s="19" t="s">
        <v>161</v>
      </c>
      <c r="G245" s="11" t="s">
        <v>2276</v>
      </c>
      <c r="H245" s="3" t="s">
        <v>523</v>
      </c>
      <c r="I245" s="3"/>
      <c r="J245" s="21" t="s">
        <v>2276</v>
      </c>
      <c r="K245" s="21" t="s">
        <v>2276</v>
      </c>
      <c r="L245" s="21" t="s">
        <v>2276</v>
      </c>
      <c r="M245" s="21" t="s">
        <v>2276</v>
      </c>
      <c r="N245" s="21" t="s">
        <v>2276</v>
      </c>
      <c r="O245" s="21" t="s">
        <v>2276</v>
      </c>
      <c r="P245" s="21" t="s">
        <v>2276</v>
      </c>
      <c r="Q245" s="21" t="s">
        <v>2276</v>
      </c>
      <c r="R245" s="21" t="s">
        <v>2276</v>
      </c>
      <c r="S245" s="21" t="s">
        <v>2276</v>
      </c>
      <c r="T245" s="21" t="s">
        <v>2276</v>
      </c>
      <c r="U245" s="21" t="s">
        <v>2276</v>
      </c>
      <c r="V245" s="21" t="s">
        <v>2276</v>
      </c>
      <c r="W245" s="21" t="s">
        <v>2276</v>
      </c>
      <c r="X245" s="21" t="s">
        <v>2276</v>
      </c>
      <c r="Y245" s="21">
        <v>26</v>
      </c>
      <c r="Z245" s="3" t="s">
        <v>425</v>
      </c>
      <c r="AA245" s="3" t="s">
        <v>68</v>
      </c>
      <c r="AB245" s="3" t="s">
        <v>2276</v>
      </c>
      <c r="AC245" s="4" t="s">
        <v>426</v>
      </c>
      <c r="AD245" s="4" t="s">
        <v>1480</v>
      </c>
    </row>
    <row r="246" spans="1:30" ht="67" customHeight="1">
      <c r="A246" s="23" t="s">
        <v>430</v>
      </c>
      <c r="B246" s="23" t="s">
        <v>432</v>
      </c>
      <c r="C246" s="23" t="s">
        <v>24</v>
      </c>
      <c r="D246" s="23" t="s">
        <v>27</v>
      </c>
      <c r="E246" s="24" t="s">
        <v>130</v>
      </c>
      <c r="F246" s="26" t="s">
        <v>28</v>
      </c>
      <c r="G246" s="11" t="s">
        <v>2276</v>
      </c>
      <c r="H246" s="22" t="s">
        <v>523</v>
      </c>
      <c r="I246" s="22"/>
      <c r="J246" s="80" t="s">
        <v>2276</v>
      </c>
      <c r="K246" s="80" t="s">
        <v>2276</v>
      </c>
      <c r="L246" s="80" t="s">
        <v>2276</v>
      </c>
      <c r="M246" s="80" t="s">
        <v>2276</v>
      </c>
      <c r="N246" s="80" t="s">
        <v>2276</v>
      </c>
      <c r="O246" s="80" t="s">
        <v>2276</v>
      </c>
      <c r="P246" s="80" t="s">
        <v>2276</v>
      </c>
      <c r="Q246" s="21" t="s">
        <v>2276</v>
      </c>
      <c r="R246" s="21" t="s">
        <v>2276</v>
      </c>
      <c r="S246" s="80" t="s">
        <v>2276</v>
      </c>
      <c r="T246" s="80" t="s">
        <v>2276</v>
      </c>
      <c r="U246" s="80" t="s">
        <v>2276</v>
      </c>
      <c r="V246" s="80" t="s">
        <v>2276</v>
      </c>
      <c r="W246" s="80" t="s">
        <v>2276</v>
      </c>
      <c r="X246" s="80" t="s">
        <v>2276</v>
      </c>
      <c r="Y246" s="80">
        <v>1</v>
      </c>
      <c r="Z246" s="22" t="s">
        <v>2276</v>
      </c>
      <c r="AA246" s="22" t="s">
        <v>2276</v>
      </c>
      <c r="AB246" s="3" t="s">
        <v>2276</v>
      </c>
      <c r="AC246" s="24" t="s">
        <v>434</v>
      </c>
      <c r="AD246" s="24" t="s">
        <v>435</v>
      </c>
    </row>
    <row r="247" spans="1:30" ht="63.5" customHeight="1">
      <c r="A247" s="23" t="s">
        <v>430</v>
      </c>
      <c r="B247" s="23" t="s">
        <v>433</v>
      </c>
      <c r="C247" s="23" t="s">
        <v>24</v>
      </c>
      <c r="D247" s="23" t="s">
        <v>27</v>
      </c>
      <c r="E247" s="24" t="s">
        <v>130</v>
      </c>
      <c r="F247" s="26" t="s">
        <v>161</v>
      </c>
      <c r="G247" s="11" t="s">
        <v>2276</v>
      </c>
      <c r="H247" s="22" t="s">
        <v>523</v>
      </c>
      <c r="I247" s="22"/>
      <c r="J247" s="80" t="s">
        <v>2276</v>
      </c>
      <c r="K247" s="80" t="s">
        <v>2276</v>
      </c>
      <c r="L247" s="80" t="s">
        <v>2276</v>
      </c>
      <c r="M247" s="80" t="s">
        <v>2276</v>
      </c>
      <c r="N247" s="80" t="s">
        <v>2276</v>
      </c>
      <c r="O247" s="80" t="s">
        <v>2276</v>
      </c>
      <c r="P247" s="80" t="s">
        <v>2276</v>
      </c>
      <c r="Q247" s="21" t="s">
        <v>2276</v>
      </c>
      <c r="R247" s="21" t="s">
        <v>2276</v>
      </c>
      <c r="S247" s="80" t="s">
        <v>2276</v>
      </c>
      <c r="T247" s="80" t="s">
        <v>2276</v>
      </c>
      <c r="U247" s="80" t="s">
        <v>2276</v>
      </c>
      <c r="V247" s="80" t="s">
        <v>2276</v>
      </c>
      <c r="W247" s="80" t="s">
        <v>2276</v>
      </c>
      <c r="X247" s="80" t="s">
        <v>2276</v>
      </c>
      <c r="Y247" s="80">
        <v>20</v>
      </c>
      <c r="Z247" s="22" t="s">
        <v>2276</v>
      </c>
      <c r="AA247" s="22" t="s">
        <v>2276</v>
      </c>
      <c r="AB247" s="3" t="s">
        <v>2276</v>
      </c>
      <c r="AC247" s="24" t="s">
        <v>437</v>
      </c>
      <c r="AD247" s="24" t="s">
        <v>5013</v>
      </c>
    </row>
    <row r="248" spans="1:30" ht="60" customHeight="1">
      <c r="A248" s="3" t="s">
        <v>438</v>
      </c>
      <c r="B248" s="3" t="s">
        <v>442</v>
      </c>
      <c r="C248" s="23" t="s">
        <v>24</v>
      </c>
      <c r="D248" s="23" t="s">
        <v>27</v>
      </c>
      <c r="E248" s="24" t="s">
        <v>130</v>
      </c>
      <c r="F248" s="26" t="s">
        <v>161</v>
      </c>
      <c r="G248" s="11" t="s">
        <v>2276</v>
      </c>
      <c r="H248" s="3" t="s">
        <v>523</v>
      </c>
      <c r="I248" s="3"/>
      <c r="J248" s="21" t="s">
        <v>2276</v>
      </c>
      <c r="K248" s="21" t="s">
        <v>2276</v>
      </c>
      <c r="L248" s="21" t="s">
        <v>2276</v>
      </c>
      <c r="M248" s="21" t="s">
        <v>2276</v>
      </c>
      <c r="N248" s="21" t="s">
        <v>2276</v>
      </c>
      <c r="O248" s="21" t="s">
        <v>2276</v>
      </c>
      <c r="P248" s="21" t="s">
        <v>2276</v>
      </c>
      <c r="Q248" s="21" t="s">
        <v>2276</v>
      </c>
      <c r="R248" s="21" t="s">
        <v>2276</v>
      </c>
      <c r="S248" s="21" t="s">
        <v>2276</v>
      </c>
      <c r="T248" s="21" t="s">
        <v>2276</v>
      </c>
      <c r="U248" s="21" t="s">
        <v>2276</v>
      </c>
      <c r="V248" s="21" t="s">
        <v>2276</v>
      </c>
      <c r="W248" s="21" t="s">
        <v>2276</v>
      </c>
      <c r="X248" s="21" t="s">
        <v>2276</v>
      </c>
      <c r="Y248" s="21">
        <v>11</v>
      </c>
      <c r="Z248" s="3" t="s">
        <v>68</v>
      </c>
      <c r="AA248" s="3" t="s">
        <v>68</v>
      </c>
      <c r="AB248" s="3" t="s">
        <v>2276</v>
      </c>
      <c r="AC248" s="3"/>
      <c r="AD248" s="4" t="s">
        <v>1481</v>
      </c>
    </row>
    <row r="249" spans="1:30" ht="69.5" customHeight="1">
      <c r="A249" s="11" t="s">
        <v>446</v>
      </c>
      <c r="B249" s="11" t="s">
        <v>447</v>
      </c>
      <c r="C249" s="23" t="s">
        <v>24</v>
      </c>
      <c r="D249" s="23" t="s">
        <v>27</v>
      </c>
      <c r="E249" s="4" t="s">
        <v>396</v>
      </c>
      <c r="F249" s="19" t="s">
        <v>28</v>
      </c>
      <c r="G249" s="11" t="s">
        <v>2276</v>
      </c>
      <c r="H249" s="11" t="s">
        <v>524</v>
      </c>
      <c r="I249" s="3"/>
      <c r="J249" s="21">
        <v>0</v>
      </c>
      <c r="K249" s="21">
        <v>0</v>
      </c>
      <c r="L249" s="21">
        <v>0</v>
      </c>
      <c r="M249" s="21">
        <v>0</v>
      </c>
      <c r="N249" s="21">
        <v>0</v>
      </c>
      <c r="O249" s="21">
        <v>0</v>
      </c>
      <c r="P249" s="21">
        <v>0</v>
      </c>
      <c r="Q249" s="21" t="s">
        <v>2276</v>
      </c>
      <c r="R249" s="21" t="s">
        <v>2276</v>
      </c>
      <c r="S249" s="21">
        <v>0</v>
      </c>
      <c r="T249" s="21">
        <v>0</v>
      </c>
      <c r="U249" s="21">
        <v>0</v>
      </c>
      <c r="V249" s="21">
        <v>0</v>
      </c>
      <c r="W249" s="21">
        <v>0</v>
      </c>
      <c r="X249" s="21">
        <v>0</v>
      </c>
      <c r="Y249" s="21" t="s">
        <v>2276</v>
      </c>
      <c r="Z249" s="3" t="s">
        <v>2276</v>
      </c>
      <c r="AA249" s="3" t="s">
        <v>2276</v>
      </c>
      <c r="AB249" s="3" t="s">
        <v>2276</v>
      </c>
      <c r="AC249" s="4" t="s">
        <v>448</v>
      </c>
      <c r="AD249" s="4"/>
    </row>
    <row r="250" spans="1:30" ht="121.5" customHeight="1">
      <c r="A250" s="11" t="s">
        <v>446</v>
      </c>
      <c r="B250" s="11" t="s">
        <v>451</v>
      </c>
      <c r="C250" s="23" t="s">
        <v>24</v>
      </c>
      <c r="D250" s="23" t="s">
        <v>27</v>
      </c>
      <c r="E250" s="24" t="s">
        <v>130</v>
      </c>
      <c r="F250" s="19" t="s">
        <v>55</v>
      </c>
      <c r="G250" s="11" t="s">
        <v>2276</v>
      </c>
      <c r="H250" s="11" t="s">
        <v>524</v>
      </c>
      <c r="I250" s="3"/>
      <c r="J250" s="21">
        <v>0</v>
      </c>
      <c r="K250" s="21">
        <v>0</v>
      </c>
      <c r="L250" s="21">
        <v>0</v>
      </c>
      <c r="M250" s="21">
        <v>0</v>
      </c>
      <c r="N250" s="21">
        <v>0</v>
      </c>
      <c r="O250" s="21">
        <v>0</v>
      </c>
      <c r="P250" s="21">
        <v>0</v>
      </c>
      <c r="Q250" s="21" t="s">
        <v>2276</v>
      </c>
      <c r="R250" s="21" t="s">
        <v>2276</v>
      </c>
      <c r="S250" s="21">
        <v>0</v>
      </c>
      <c r="T250" s="21">
        <v>0</v>
      </c>
      <c r="U250" s="21">
        <v>0</v>
      </c>
      <c r="V250" s="21">
        <v>0</v>
      </c>
      <c r="W250" s="21">
        <v>0</v>
      </c>
      <c r="X250" s="21">
        <v>0</v>
      </c>
      <c r="Y250" s="21" t="s">
        <v>2276</v>
      </c>
      <c r="Z250" s="3" t="s">
        <v>2276</v>
      </c>
      <c r="AA250" s="3" t="s">
        <v>2276</v>
      </c>
      <c r="AB250" s="3" t="s">
        <v>2276</v>
      </c>
      <c r="AC250" s="4" t="s">
        <v>449</v>
      </c>
      <c r="AD250" s="4"/>
    </row>
    <row r="251" spans="1:30" ht="101" customHeight="1">
      <c r="A251" s="11" t="s">
        <v>446</v>
      </c>
      <c r="B251" s="11" t="s">
        <v>452</v>
      </c>
      <c r="C251" s="23" t="s">
        <v>24</v>
      </c>
      <c r="D251" s="23" t="s">
        <v>27</v>
      </c>
      <c r="E251" s="24" t="s">
        <v>130</v>
      </c>
      <c r="F251" s="19" t="s">
        <v>2662</v>
      </c>
      <c r="G251" s="11" t="s">
        <v>2276</v>
      </c>
      <c r="H251" s="19" t="s">
        <v>523</v>
      </c>
      <c r="I251" s="3"/>
      <c r="J251" s="21" t="s">
        <v>2276</v>
      </c>
      <c r="K251" s="21" t="s">
        <v>2276</v>
      </c>
      <c r="L251" s="21" t="s">
        <v>2276</v>
      </c>
      <c r="M251" s="21" t="s">
        <v>2276</v>
      </c>
      <c r="N251" s="21" t="s">
        <v>2276</v>
      </c>
      <c r="O251" s="21" t="s">
        <v>2276</v>
      </c>
      <c r="P251" s="21" t="s">
        <v>2276</v>
      </c>
      <c r="Q251" s="21" t="s">
        <v>2276</v>
      </c>
      <c r="R251" s="21" t="s">
        <v>2276</v>
      </c>
      <c r="S251" s="21" t="s">
        <v>2276</v>
      </c>
      <c r="T251" s="21" t="s">
        <v>2276</v>
      </c>
      <c r="U251" s="21" t="s">
        <v>2276</v>
      </c>
      <c r="V251" s="21" t="s">
        <v>2276</v>
      </c>
      <c r="W251" s="21" t="s">
        <v>2276</v>
      </c>
      <c r="X251" s="21" t="s">
        <v>2276</v>
      </c>
      <c r="Y251" s="21" t="s">
        <v>2276</v>
      </c>
      <c r="Z251" s="3" t="s">
        <v>2276</v>
      </c>
      <c r="AA251" s="3" t="s">
        <v>2276</v>
      </c>
      <c r="AB251" s="3" t="s">
        <v>2276</v>
      </c>
      <c r="AC251" s="4" t="s">
        <v>1484</v>
      </c>
      <c r="AD251" s="4" t="s">
        <v>450</v>
      </c>
    </row>
    <row r="252" spans="1:30" ht="95" customHeight="1">
      <c r="A252" s="3" t="s">
        <v>454</v>
      </c>
      <c r="B252" s="3" t="s">
        <v>461</v>
      </c>
      <c r="C252" s="23" t="s">
        <v>24</v>
      </c>
      <c r="D252" s="23" t="s">
        <v>27</v>
      </c>
      <c r="E252" s="4" t="s">
        <v>396</v>
      </c>
      <c r="F252" s="19" t="s">
        <v>28</v>
      </c>
      <c r="G252" s="11" t="s">
        <v>2276</v>
      </c>
      <c r="H252" s="11" t="s">
        <v>524</v>
      </c>
      <c r="I252" s="3"/>
      <c r="J252" s="21">
        <v>0</v>
      </c>
      <c r="K252" s="21">
        <v>0</v>
      </c>
      <c r="L252" s="21">
        <v>0</v>
      </c>
      <c r="M252" s="21">
        <v>0</v>
      </c>
      <c r="N252" s="21">
        <v>0</v>
      </c>
      <c r="O252" s="21">
        <v>0</v>
      </c>
      <c r="P252" s="21">
        <v>0</v>
      </c>
      <c r="Q252" s="21" t="s">
        <v>2276</v>
      </c>
      <c r="R252" s="21" t="s">
        <v>2276</v>
      </c>
      <c r="S252" s="21">
        <v>0</v>
      </c>
      <c r="T252" s="21">
        <v>0</v>
      </c>
      <c r="U252" s="21">
        <v>0</v>
      </c>
      <c r="V252" s="21">
        <v>0</v>
      </c>
      <c r="W252" s="21">
        <v>0</v>
      </c>
      <c r="X252" s="21">
        <v>0</v>
      </c>
      <c r="Y252" s="21" t="s">
        <v>2276</v>
      </c>
      <c r="Z252" s="3" t="s">
        <v>2276</v>
      </c>
      <c r="AA252" s="3" t="s">
        <v>2276</v>
      </c>
      <c r="AB252" s="3" t="s">
        <v>2276</v>
      </c>
      <c r="AC252" s="4" t="s">
        <v>462</v>
      </c>
      <c r="AD252" s="3"/>
    </row>
    <row r="253" spans="1:30" ht="66" customHeight="1">
      <c r="A253" s="3" t="s">
        <v>455</v>
      </c>
      <c r="B253" s="3" t="s">
        <v>463</v>
      </c>
      <c r="C253" s="23" t="s">
        <v>24</v>
      </c>
      <c r="D253" s="23" t="s">
        <v>27</v>
      </c>
      <c r="E253" s="4" t="s">
        <v>396</v>
      </c>
      <c r="F253" s="19" t="s">
        <v>28</v>
      </c>
      <c r="G253" s="11" t="s">
        <v>2276</v>
      </c>
      <c r="H253" s="11" t="s">
        <v>524</v>
      </c>
      <c r="I253" s="3"/>
      <c r="J253" s="21">
        <v>0</v>
      </c>
      <c r="K253" s="21">
        <v>0</v>
      </c>
      <c r="L253" s="21">
        <v>0</v>
      </c>
      <c r="M253" s="21">
        <v>0</v>
      </c>
      <c r="N253" s="21">
        <v>0</v>
      </c>
      <c r="O253" s="21">
        <v>0</v>
      </c>
      <c r="P253" s="21">
        <v>0</v>
      </c>
      <c r="Q253" s="21" t="s">
        <v>2276</v>
      </c>
      <c r="R253" s="21" t="s">
        <v>2276</v>
      </c>
      <c r="S253" s="21">
        <v>0</v>
      </c>
      <c r="T253" s="21">
        <v>0</v>
      </c>
      <c r="U253" s="21">
        <v>0</v>
      </c>
      <c r="V253" s="21">
        <v>0</v>
      </c>
      <c r="W253" s="21">
        <v>0</v>
      </c>
      <c r="X253" s="21">
        <v>0</v>
      </c>
      <c r="Y253" s="21" t="s">
        <v>2276</v>
      </c>
      <c r="Z253" s="3" t="s">
        <v>2276</v>
      </c>
      <c r="AA253" s="3" t="s">
        <v>2276</v>
      </c>
      <c r="AB253" s="3" t="s">
        <v>2276</v>
      </c>
      <c r="AC253" s="4" t="s">
        <v>462</v>
      </c>
      <c r="AD253" s="3"/>
    </row>
    <row r="254" spans="1:30" ht="79.5" customHeight="1">
      <c r="A254" s="3" t="s">
        <v>455</v>
      </c>
      <c r="B254" s="3" t="s">
        <v>1485</v>
      </c>
      <c r="C254" s="23" t="s">
        <v>24</v>
      </c>
      <c r="D254" s="23" t="s">
        <v>27</v>
      </c>
      <c r="E254" s="24" t="s">
        <v>130</v>
      </c>
      <c r="F254" s="19" t="s">
        <v>55</v>
      </c>
      <c r="G254" s="11" t="s">
        <v>2276</v>
      </c>
      <c r="H254" s="11" t="s">
        <v>524</v>
      </c>
      <c r="I254" s="3"/>
      <c r="J254" s="21">
        <v>0</v>
      </c>
      <c r="K254" s="21">
        <v>0</v>
      </c>
      <c r="L254" s="21">
        <v>0</v>
      </c>
      <c r="M254" s="21">
        <v>0</v>
      </c>
      <c r="N254" s="21">
        <v>0</v>
      </c>
      <c r="O254" s="21">
        <v>0</v>
      </c>
      <c r="P254" s="21">
        <v>0</v>
      </c>
      <c r="Q254" s="21" t="s">
        <v>2276</v>
      </c>
      <c r="R254" s="21" t="s">
        <v>2276</v>
      </c>
      <c r="S254" s="21">
        <v>0</v>
      </c>
      <c r="T254" s="21">
        <v>0</v>
      </c>
      <c r="U254" s="21">
        <v>0</v>
      </c>
      <c r="V254" s="21">
        <v>0</v>
      </c>
      <c r="W254" s="21">
        <v>0</v>
      </c>
      <c r="X254" s="21">
        <v>0</v>
      </c>
      <c r="Y254" s="21" t="s">
        <v>2276</v>
      </c>
      <c r="Z254" s="3" t="s">
        <v>2276</v>
      </c>
      <c r="AA254" s="3" t="s">
        <v>2276</v>
      </c>
      <c r="AB254" s="3" t="s">
        <v>2276</v>
      </c>
      <c r="AC254" s="4" t="s">
        <v>464</v>
      </c>
      <c r="AD254" s="3"/>
    </row>
    <row r="255" spans="1:30" ht="97.5" customHeight="1">
      <c r="A255" s="11" t="s">
        <v>466</v>
      </c>
      <c r="B255" s="11" t="s">
        <v>476</v>
      </c>
      <c r="C255" s="23" t="s">
        <v>24</v>
      </c>
      <c r="D255" s="23" t="s">
        <v>27</v>
      </c>
      <c r="E255" s="4" t="s">
        <v>397</v>
      </c>
      <c r="F255" s="19" t="s">
        <v>28</v>
      </c>
      <c r="G255" s="11" t="s">
        <v>2276</v>
      </c>
      <c r="H255" s="11" t="s">
        <v>524</v>
      </c>
      <c r="I255" s="3">
        <v>2010</v>
      </c>
      <c r="J255" s="21">
        <v>0</v>
      </c>
      <c r="K255" s="21">
        <v>0</v>
      </c>
      <c r="L255" s="21">
        <v>0</v>
      </c>
      <c r="M255" s="21">
        <v>0</v>
      </c>
      <c r="N255" s="21">
        <v>0</v>
      </c>
      <c r="O255" s="21">
        <v>0</v>
      </c>
      <c r="P255" s="21">
        <v>0</v>
      </c>
      <c r="Q255" s="21" t="s">
        <v>2276</v>
      </c>
      <c r="R255" s="21" t="s">
        <v>2276</v>
      </c>
      <c r="S255" s="21">
        <v>0</v>
      </c>
      <c r="T255" s="21">
        <v>0</v>
      </c>
      <c r="U255" s="21">
        <v>0</v>
      </c>
      <c r="V255" s="21">
        <v>0</v>
      </c>
      <c r="W255" s="21">
        <v>0</v>
      </c>
      <c r="X255" s="21">
        <v>0</v>
      </c>
      <c r="Y255" s="21" t="s">
        <v>2276</v>
      </c>
      <c r="Z255" s="3" t="s">
        <v>2276</v>
      </c>
      <c r="AA255" s="3" t="s">
        <v>2276</v>
      </c>
      <c r="AB255" s="3" t="s">
        <v>2276</v>
      </c>
      <c r="AC255" s="4" t="s">
        <v>479</v>
      </c>
      <c r="AD255" s="3"/>
    </row>
    <row r="256" spans="1:30" ht="93.5" customHeight="1">
      <c r="A256" s="11" t="s">
        <v>466</v>
      </c>
      <c r="B256" s="11" t="s">
        <v>477</v>
      </c>
      <c r="C256" s="23" t="s">
        <v>24</v>
      </c>
      <c r="D256" s="23" t="s">
        <v>27</v>
      </c>
      <c r="E256" s="24" t="s">
        <v>130</v>
      </c>
      <c r="F256" s="19" t="s">
        <v>2662</v>
      </c>
      <c r="G256" s="11" t="s">
        <v>2276</v>
      </c>
      <c r="H256" s="11" t="s">
        <v>524</v>
      </c>
      <c r="I256" s="3">
        <v>2010</v>
      </c>
      <c r="J256" s="21">
        <v>0</v>
      </c>
      <c r="K256" s="21">
        <v>0</v>
      </c>
      <c r="L256" s="21">
        <v>0</v>
      </c>
      <c r="M256" s="21">
        <v>0</v>
      </c>
      <c r="N256" s="21">
        <v>0</v>
      </c>
      <c r="O256" s="21">
        <v>0</v>
      </c>
      <c r="P256" s="21">
        <v>0</v>
      </c>
      <c r="Q256" s="21" t="s">
        <v>2276</v>
      </c>
      <c r="R256" s="21" t="s">
        <v>2276</v>
      </c>
      <c r="S256" s="21">
        <v>0</v>
      </c>
      <c r="T256" s="21">
        <v>0</v>
      </c>
      <c r="U256" s="21">
        <v>0</v>
      </c>
      <c r="V256" s="21">
        <v>0</v>
      </c>
      <c r="W256" s="21">
        <v>0</v>
      </c>
      <c r="X256" s="21">
        <v>0</v>
      </c>
      <c r="Y256" s="21" t="s">
        <v>2276</v>
      </c>
      <c r="Z256" s="3" t="s">
        <v>2276</v>
      </c>
      <c r="AA256" s="3" t="s">
        <v>2276</v>
      </c>
      <c r="AB256" s="3" t="s">
        <v>2276</v>
      </c>
      <c r="AC256" s="4" t="s">
        <v>478</v>
      </c>
      <c r="AD256" s="3"/>
    </row>
    <row r="257" spans="1:30" ht="87.5" customHeight="1">
      <c r="A257" s="33" t="s">
        <v>467</v>
      </c>
      <c r="B257" s="33" t="s">
        <v>480</v>
      </c>
      <c r="C257" s="23" t="s">
        <v>24</v>
      </c>
      <c r="D257" s="23" t="s">
        <v>27</v>
      </c>
      <c r="E257" s="4" t="s">
        <v>397</v>
      </c>
      <c r="F257" s="19" t="s">
        <v>28</v>
      </c>
      <c r="G257" s="11" t="s">
        <v>2276</v>
      </c>
      <c r="H257" s="11" t="s">
        <v>524</v>
      </c>
      <c r="I257" s="3">
        <v>2010</v>
      </c>
      <c r="J257" s="21">
        <v>0</v>
      </c>
      <c r="K257" s="21">
        <v>0</v>
      </c>
      <c r="L257" s="21">
        <v>0</v>
      </c>
      <c r="M257" s="21">
        <v>0</v>
      </c>
      <c r="N257" s="21">
        <v>0</v>
      </c>
      <c r="O257" s="21">
        <v>0</v>
      </c>
      <c r="P257" s="21">
        <v>0</v>
      </c>
      <c r="Q257" s="21" t="s">
        <v>2276</v>
      </c>
      <c r="R257" s="21" t="s">
        <v>2276</v>
      </c>
      <c r="S257" s="21">
        <v>0</v>
      </c>
      <c r="T257" s="21">
        <v>0</v>
      </c>
      <c r="U257" s="21">
        <v>0</v>
      </c>
      <c r="V257" s="21">
        <v>0</v>
      </c>
      <c r="W257" s="21">
        <v>0</v>
      </c>
      <c r="X257" s="21">
        <v>0</v>
      </c>
      <c r="Y257" s="21" t="s">
        <v>2276</v>
      </c>
      <c r="Z257" s="3" t="s">
        <v>2276</v>
      </c>
      <c r="AA257" s="3" t="s">
        <v>2276</v>
      </c>
      <c r="AB257" s="3" t="s">
        <v>2276</v>
      </c>
      <c r="AC257" s="3"/>
      <c r="AD257" s="3"/>
    </row>
    <row r="258" spans="1:30" ht="83.5" customHeight="1">
      <c r="A258" s="35" t="s">
        <v>467</v>
      </c>
      <c r="B258" s="35" t="s">
        <v>481</v>
      </c>
      <c r="C258" s="36" t="s">
        <v>24</v>
      </c>
      <c r="D258" s="36" t="s">
        <v>27</v>
      </c>
      <c r="E258" s="37" t="s">
        <v>130</v>
      </c>
      <c r="F258" s="55" t="s">
        <v>55</v>
      </c>
      <c r="G258" s="11" t="s">
        <v>2276</v>
      </c>
      <c r="H258" s="11" t="s">
        <v>524</v>
      </c>
      <c r="I258" s="3">
        <v>2010</v>
      </c>
      <c r="J258" s="21">
        <v>0</v>
      </c>
      <c r="K258" s="21">
        <v>0</v>
      </c>
      <c r="L258" s="21">
        <v>0</v>
      </c>
      <c r="M258" s="21">
        <v>0</v>
      </c>
      <c r="N258" s="21">
        <v>0</v>
      </c>
      <c r="O258" s="21">
        <v>0</v>
      </c>
      <c r="P258" s="21">
        <v>0</v>
      </c>
      <c r="Q258" s="21" t="s">
        <v>2276</v>
      </c>
      <c r="R258" s="21" t="s">
        <v>2276</v>
      </c>
      <c r="S258" s="21">
        <v>0</v>
      </c>
      <c r="T258" s="21">
        <v>0</v>
      </c>
      <c r="U258" s="21">
        <v>0</v>
      </c>
      <c r="V258" s="21">
        <v>0</v>
      </c>
      <c r="W258" s="21">
        <v>0</v>
      </c>
      <c r="X258" s="21">
        <v>0</v>
      </c>
      <c r="Y258" s="21" t="s">
        <v>2276</v>
      </c>
      <c r="Z258" s="3" t="s">
        <v>2276</v>
      </c>
      <c r="AA258" s="3" t="s">
        <v>2276</v>
      </c>
      <c r="AB258" s="3" t="s">
        <v>2276</v>
      </c>
      <c r="AC258" s="4" t="s">
        <v>464</v>
      </c>
      <c r="AD258" s="3"/>
    </row>
    <row r="259" spans="1:30" ht="66" customHeight="1">
      <c r="A259" s="11" t="s">
        <v>467</v>
      </c>
      <c r="B259" s="11" t="s">
        <v>482</v>
      </c>
      <c r="C259" s="23" t="s">
        <v>24</v>
      </c>
      <c r="D259" s="23" t="s">
        <v>27</v>
      </c>
      <c r="E259" s="24" t="s">
        <v>130</v>
      </c>
      <c r="F259" s="19" t="s">
        <v>161</v>
      </c>
      <c r="G259" s="11" t="s">
        <v>2276</v>
      </c>
      <c r="H259" s="19" t="s">
        <v>523</v>
      </c>
      <c r="I259" s="3">
        <v>2010</v>
      </c>
      <c r="J259" s="21" t="s">
        <v>2276</v>
      </c>
      <c r="K259" s="21" t="s">
        <v>2276</v>
      </c>
      <c r="L259" s="21" t="s">
        <v>2276</v>
      </c>
      <c r="M259" s="21" t="s">
        <v>2276</v>
      </c>
      <c r="N259" s="21" t="s">
        <v>2276</v>
      </c>
      <c r="O259" s="21" t="s">
        <v>2276</v>
      </c>
      <c r="P259" s="21" t="s">
        <v>2276</v>
      </c>
      <c r="Q259" s="21" t="s">
        <v>2276</v>
      </c>
      <c r="R259" s="21" t="s">
        <v>2276</v>
      </c>
      <c r="S259" s="21" t="s">
        <v>2276</v>
      </c>
      <c r="T259" s="21" t="s">
        <v>2276</v>
      </c>
      <c r="U259" s="21" t="s">
        <v>2276</v>
      </c>
      <c r="V259" s="21" t="s">
        <v>2276</v>
      </c>
      <c r="W259" s="21" t="s">
        <v>2276</v>
      </c>
      <c r="X259" s="21" t="s">
        <v>2276</v>
      </c>
      <c r="Y259" s="21">
        <v>7</v>
      </c>
      <c r="Z259" s="3" t="s">
        <v>68</v>
      </c>
      <c r="AA259" s="3" t="s">
        <v>35</v>
      </c>
      <c r="AB259" s="3" t="s">
        <v>64</v>
      </c>
      <c r="AC259" s="4" t="s">
        <v>483</v>
      </c>
      <c r="AD259" s="4" t="s">
        <v>2412</v>
      </c>
    </row>
    <row r="260" spans="1:30" ht="68.5" customHeight="1">
      <c r="A260" s="11" t="s">
        <v>468</v>
      </c>
      <c r="B260" s="33" t="s">
        <v>484</v>
      </c>
      <c r="C260" s="23" t="s">
        <v>24</v>
      </c>
      <c r="D260" s="23" t="s">
        <v>27</v>
      </c>
      <c r="E260" s="4" t="s">
        <v>397</v>
      </c>
      <c r="F260" s="19" t="s">
        <v>28</v>
      </c>
      <c r="G260" s="11" t="s">
        <v>2276</v>
      </c>
      <c r="H260" s="11" t="s">
        <v>524</v>
      </c>
      <c r="I260" s="3">
        <v>2010</v>
      </c>
      <c r="J260" s="21">
        <v>0</v>
      </c>
      <c r="K260" s="21">
        <v>0</v>
      </c>
      <c r="L260" s="21">
        <v>0</v>
      </c>
      <c r="M260" s="21">
        <v>0</v>
      </c>
      <c r="N260" s="21">
        <v>0</v>
      </c>
      <c r="O260" s="21">
        <v>0</v>
      </c>
      <c r="P260" s="21">
        <v>0</v>
      </c>
      <c r="Q260" s="21" t="s">
        <v>2276</v>
      </c>
      <c r="R260" s="21" t="s">
        <v>2276</v>
      </c>
      <c r="S260" s="21">
        <v>0</v>
      </c>
      <c r="T260" s="21">
        <v>0</v>
      </c>
      <c r="U260" s="21">
        <v>0</v>
      </c>
      <c r="V260" s="21">
        <v>0</v>
      </c>
      <c r="W260" s="21">
        <v>0</v>
      </c>
      <c r="X260" s="21">
        <v>0</v>
      </c>
      <c r="Y260" s="21" t="s">
        <v>2276</v>
      </c>
      <c r="Z260" s="3" t="s">
        <v>2276</v>
      </c>
      <c r="AA260" s="3" t="s">
        <v>2276</v>
      </c>
      <c r="AB260" s="3" t="s">
        <v>2276</v>
      </c>
      <c r="AC260" s="3"/>
      <c r="AD260" s="4"/>
    </row>
    <row r="261" spans="1:30" ht="62.5" customHeight="1">
      <c r="A261" s="11" t="s">
        <v>468</v>
      </c>
      <c r="B261" s="35" t="s">
        <v>485</v>
      </c>
      <c r="C261" s="36" t="s">
        <v>24</v>
      </c>
      <c r="D261" s="36" t="s">
        <v>27</v>
      </c>
      <c r="E261" s="37" t="s">
        <v>130</v>
      </c>
      <c r="F261" s="55" t="s">
        <v>55</v>
      </c>
      <c r="G261" s="11" t="s">
        <v>2276</v>
      </c>
      <c r="H261" s="11" t="s">
        <v>524</v>
      </c>
      <c r="I261" s="3">
        <v>2010</v>
      </c>
      <c r="J261" s="21">
        <v>0</v>
      </c>
      <c r="K261" s="21">
        <v>0</v>
      </c>
      <c r="L261" s="21">
        <v>0</v>
      </c>
      <c r="M261" s="21">
        <v>0</v>
      </c>
      <c r="N261" s="21">
        <v>0</v>
      </c>
      <c r="O261" s="21">
        <v>0</v>
      </c>
      <c r="P261" s="21">
        <v>0</v>
      </c>
      <c r="Q261" s="21" t="s">
        <v>2276</v>
      </c>
      <c r="R261" s="21" t="s">
        <v>2276</v>
      </c>
      <c r="S261" s="21">
        <v>0</v>
      </c>
      <c r="T261" s="21">
        <v>0</v>
      </c>
      <c r="U261" s="21">
        <v>0</v>
      </c>
      <c r="V261" s="21">
        <v>0</v>
      </c>
      <c r="W261" s="21">
        <v>0</v>
      </c>
      <c r="X261" s="21">
        <v>0</v>
      </c>
      <c r="Y261" s="21" t="s">
        <v>2276</v>
      </c>
      <c r="Z261" s="3" t="s">
        <v>2276</v>
      </c>
      <c r="AA261" s="3" t="s">
        <v>2276</v>
      </c>
      <c r="AB261" s="3" t="s">
        <v>2276</v>
      </c>
      <c r="AC261" s="4" t="s">
        <v>464</v>
      </c>
      <c r="AD261" s="4"/>
    </row>
    <row r="262" spans="1:30" ht="65" customHeight="1">
      <c r="A262" s="11" t="s">
        <v>468</v>
      </c>
      <c r="B262" s="11" t="s">
        <v>486</v>
      </c>
      <c r="C262" s="23" t="s">
        <v>24</v>
      </c>
      <c r="D262" s="23" t="s">
        <v>27</v>
      </c>
      <c r="E262" s="24" t="s">
        <v>130</v>
      </c>
      <c r="F262" s="19" t="s">
        <v>161</v>
      </c>
      <c r="G262" s="11" t="s">
        <v>2276</v>
      </c>
      <c r="H262" s="19" t="s">
        <v>523</v>
      </c>
      <c r="I262" s="3">
        <v>2010</v>
      </c>
      <c r="J262" s="21" t="s">
        <v>2276</v>
      </c>
      <c r="K262" s="21" t="s">
        <v>2276</v>
      </c>
      <c r="L262" s="21" t="s">
        <v>2276</v>
      </c>
      <c r="M262" s="21" t="s">
        <v>2276</v>
      </c>
      <c r="N262" s="21" t="s">
        <v>2276</v>
      </c>
      <c r="O262" s="21" t="s">
        <v>2276</v>
      </c>
      <c r="P262" s="21" t="s">
        <v>2276</v>
      </c>
      <c r="Q262" s="21" t="s">
        <v>2276</v>
      </c>
      <c r="R262" s="21" t="s">
        <v>2276</v>
      </c>
      <c r="S262" s="21" t="s">
        <v>2276</v>
      </c>
      <c r="T262" s="21" t="s">
        <v>2276</v>
      </c>
      <c r="U262" s="21" t="s">
        <v>2276</v>
      </c>
      <c r="V262" s="21" t="s">
        <v>2276</v>
      </c>
      <c r="W262" s="21" t="s">
        <v>2276</v>
      </c>
      <c r="X262" s="21" t="s">
        <v>2276</v>
      </c>
      <c r="Y262" s="21">
        <v>7</v>
      </c>
      <c r="Z262" s="3" t="s">
        <v>68</v>
      </c>
      <c r="AA262" s="3" t="s">
        <v>35</v>
      </c>
      <c r="AB262" s="3" t="s">
        <v>64</v>
      </c>
      <c r="AC262" s="4" t="s">
        <v>491</v>
      </c>
      <c r="AD262" s="4" t="s">
        <v>2412</v>
      </c>
    </row>
    <row r="263" spans="1:30" ht="60.5" customHeight="1">
      <c r="A263" s="11" t="s">
        <v>469</v>
      </c>
      <c r="B263" s="11" t="s">
        <v>487</v>
      </c>
      <c r="C263" s="23" t="s">
        <v>24</v>
      </c>
      <c r="D263" s="23" t="s">
        <v>27</v>
      </c>
      <c r="E263" s="4" t="s">
        <v>397</v>
      </c>
      <c r="F263" s="19" t="s">
        <v>28</v>
      </c>
      <c r="G263" s="11" t="s">
        <v>2276</v>
      </c>
      <c r="H263" s="11" t="s">
        <v>524</v>
      </c>
      <c r="I263" s="3">
        <v>2010</v>
      </c>
      <c r="J263" s="21">
        <v>0</v>
      </c>
      <c r="K263" s="21">
        <v>0</v>
      </c>
      <c r="L263" s="21">
        <v>0</v>
      </c>
      <c r="M263" s="21">
        <v>0</v>
      </c>
      <c r="N263" s="21">
        <v>0</v>
      </c>
      <c r="O263" s="21">
        <v>0</v>
      </c>
      <c r="P263" s="21">
        <v>0</v>
      </c>
      <c r="Q263" s="21" t="s">
        <v>2276</v>
      </c>
      <c r="R263" s="21" t="s">
        <v>2276</v>
      </c>
      <c r="S263" s="21">
        <v>0</v>
      </c>
      <c r="T263" s="21">
        <v>0</v>
      </c>
      <c r="U263" s="21">
        <v>0</v>
      </c>
      <c r="V263" s="21">
        <v>0</v>
      </c>
      <c r="W263" s="21">
        <v>0</v>
      </c>
      <c r="X263" s="21">
        <v>0</v>
      </c>
      <c r="Y263" s="21" t="s">
        <v>2276</v>
      </c>
      <c r="Z263" s="3" t="s">
        <v>2276</v>
      </c>
      <c r="AA263" s="3" t="s">
        <v>2276</v>
      </c>
      <c r="AB263" s="3" t="s">
        <v>2276</v>
      </c>
      <c r="AC263" s="3"/>
      <c r="AD263" s="4"/>
    </row>
    <row r="264" spans="1:30" ht="61" customHeight="1">
      <c r="A264" s="11" t="s">
        <v>469</v>
      </c>
      <c r="B264" s="11" t="s">
        <v>488</v>
      </c>
      <c r="C264" s="36" t="s">
        <v>24</v>
      </c>
      <c r="D264" s="36" t="s">
        <v>27</v>
      </c>
      <c r="E264" s="37" t="s">
        <v>130</v>
      </c>
      <c r="F264" s="55" t="s">
        <v>55</v>
      </c>
      <c r="G264" s="11" t="s">
        <v>2276</v>
      </c>
      <c r="H264" s="11" t="s">
        <v>524</v>
      </c>
      <c r="I264" s="3">
        <v>2010</v>
      </c>
      <c r="J264" s="76">
        <v>0</v>
      </c>
      <c r="K264" s="76">
        <v>0</v>
      </c>
      <c r="L264" s="76">
        <v>0</v>
      </c>
      <c r="M264" s="76">
        <v>0</v>
      </c>
      <c r="N264" s="76">
        <v>0</v>
      </c>
      <c r="O264" s="76">
        <v>0</v>
      </c>
      <c r="P264" s="76">
        <v>0</v>
      </c>
      <c r="Q264" s="21" t="s">
        <v>2276</v>
      </c>
      <c r="R264" s="21" t="s">
        <v>2276</v>
      </c>
      <c r="S264" s="76">
        <v>0</v>
      </c>
      <c r="T264" s="76">
        <v>0</v>
      </c>
      <c r="U264" s="76">
        <v>0</v>
      </c>
      <c r="V264" s="76">
        <v>0</v>
      </c>
      <c r="W264" s="76">
        <v>0</v>
      </c>
      <c r="X264" s="76">
        <v>0</v>
      </c>
      <c r="Y264" s="21" t="s">
        <v>2276</v>
      </c>
      <c r="Z264" s="3" t="s">
        <v>2276</v>
      </c>
      <c r="AA264" s="3" t="s">
        <v>2276</v>
      </c>
      <c r="AB264" s="3" t="s">
        <v>2276</v>
      </c>
      <c r="AC264" s="3"/>
      <c r="AD264" s="4"/>
    </row>
    <row r="265" spans="1:30" ht="101" customHeight="1">
      <c r="A265" s="11" t="s">
        <v>469</v>
      </c>
      <c r="B265" s="11" t="s">
        <v>489</v>
      </c>
      <c r="C265" s="23" t="s">
        <v>24</v>
      </c>
      <c r="D265" s="23" t="s">
        <v>27</v>
      </c>
      <c r="E265" s="24" t="s">
        <v>130</v>
      </c>
      <c r="F265" s="19" t="s">
        <v>161</v>
      </c>
      <c r="G265" s="11" t="s">
        <v>2276</v>
      </c>
      <c r="H265" s="19" t="s">
        <v>523</v>
      </c>
      <c r="I265" s="3">
        <v>2010</v>
      </c>
      <c r="J265" s="21" t="s">
        <v>2276</v>
      </c>
      <c r="K265" s="21" t="s">
        <v>2276</v>
      </c>
      <c r="L265" s="21" t="s">
        <v>2276</v>
      </c>
      <c r="M265" s="21" t="s">
        <v>2276</v>
      </c>
      <c r="N265" s="21" t="s">
        <v>2276</v>
      </c>
      <c r="O265" s="21" t="s">
        <v>2276</v>
      </c>
      <c r="P265" s="21" t="s">
        <v>2276</v>
      </c>
      <c r="Q265" s="21" t="s">
        <v>2276</v>
      </c>
      <c r="R265" s="21" t="s">
        <v>2276</v>
      </c>
      <c r="S265" s="21" t="s">
        <v>2276</v>
      </c>
      <c r="T265" s="21" t="s">
        <v>2276</v>
      </c>
      <c r="U265" s="21" t="s">
        <v>2276</v>
      </c>
      <c r="V265" s="21" t="s">
        <v>2276</v>
      </c>
      <c r="W265" s="21" t="s">
        <v>2276</v>
      </c>
      <c r="X265" s="21" t="s">
        <v>2276</v>
      </c>
      <c r="Y265" s="21">
        <v>6</v>
      </c>
      <c r="Z265" s="3" t="s">
        <v>68</v>
      </c>
      <c r="AA265" s="3" t="s">
        <v>35</v>
      </c>
      <c r="AB265" s="3" t="s">
        <v>64</v>
      </c>
      <c r="AC265" s="4" t="s">
        <v>490</v>
      </c>
      <c r="AD265" s="4" t="s">
        <v>2412</v>
      </c>
    </row>
    <row r="266" spans="1:30" ht="44" customHeight="1">
      <c r="A266" s="11" t="s">
        <v>497</v>
      </c>
      <c r="B266" s="11" t="s">
        <v>500</v>
      </c>
      <c r="C266" s="23" t="s">
        <v>24</v>
      </c>
      <c r="D266" s="23" t="s">
        <v>27</v>
      </c>
      <c r="E266" s="4" t="s">
        <v>397</v>
      </c>
      <c r="F266" s="19" t="s">
        <v>28</v>
      </c>
      <c r="G266" s="11" t="s">
        <v>2276</v>
      </c>
      <c r="H266" s="11" t="s">
        <v>524</v>
      </c>
      <c r="I266" s="3">
        <v>1990</v>
      </c>
      <c r="J266" s="21">
        <v>0</v>
      </c>
      <c r="K266" s="21">
        <v>0</v>
      </c>
      <c r="L266" s="21">
        <v>0</v>
      </c>
      <c r="M266" s="21">
        <v>0</v>
      </c>
      <c r="N266" s="21">
        <v>0</v>
      </c>
      <c r="O266" s="21">
        <v>0</v>
      </c>
      <c r="P266" s="21">
        <v>0</v>
      </c>
      <c r="Q266" s="21" t="s">
        <v>2276</v>
      </c>
      <c r="R266" s="21" t="s">
        <v>2276</v>
      </c>
      <c r="S266" s="21">
        <v>0</v>
      </c>
      <c r="T266" s="21">
        <v>0</v>
      </c>
      <c r="U266" s="21">
        <v>0</v>
      </c>
      <c r="V266" s="21">
        <v>0</v>
      </c>
      <c r="W266" s="21">
        <v>0</v>
      </c>
      <c r="X266" s="21">
        <v>0</v>
      </c>
      <c r="Y266" s="21" t="s">
        <v>2276</v>
      </c>
      <c r="Z266" s="3" t="s">
        <v>2276</v>
      </c>
      <c r="AA266" s="3" t="s">
        <v>2276</v>
      </c>
      <c r="AB266" s="3" t="s">
        <v>2276</v>
      </c>
      <c r="AC266" s="3"/>
      <c r="AD266" s="4"/>
    </row>
    <row r="267" spans="1:30" ht="39.5" customHeight="1">
      <c r="A267" s="11" t="s">
        <v>497</v>
      </c>
      <c r="B267" s="11" t="s">
        <v>501</v>
      </c>
      <c r="C267" s="23" t="s">
        <v>24</v>
      </c>
      <c r="D267" s="23" t="s">
        <v>27</v>
      </c>
      <c r="E267" s="24" t="s">
        <v>130</v>
      </c>
      <c r="F267" s="19" t="s">
        <v>55</v>
      </c>
      <c r="G267" s="11" t="s">
        <v>2276</v>
      </c>
      <c r="H267" s="11" t="s">
        <v>524</v>
      </c>
      <c r="I267" s="3">
        <v>1990</v>
      </c>
      <c r="J267" s="21">
        <v>0</v>
      </c>
      <c r="K267" s="21">
        <v>0</v>
      </c>
      <c r="L267" s="21">
        <v>0</v>
      </c>
      <c r="M267" s="21">
        <v>0</v>
      </c>
      <c r="N267" s="21">
        <v>0</v>
      </c>
      <c r="O267" s="21">
        <v>0</v>
      </c>
      <c r="P267" s="21">
        <v>0</v>
      </c>
      <c r="Q267" s="21" t="s">
        <v>2276</v>
      </c>
      <c r="R267" s="21" t="s">
        <v>2276</v>
      </c>
      <c r="S267" s="21">
        <v>0</v>
      </c>
      <c r="T267" s="21">
        <v>0</v>
      </c>
      <c r="U267" s="21">
        <v>0</v>
      </c>
      <c r="V267" s="21">
        <v>0</v>
      </c>
      <c r="W267" s="21">
        <v>0</v>
      </c>
      <c r="X267" s="21">
        <v>0</v>
      </c>
      <c r="Y267" s="21" t="s">
        <v>2276</v>
      </c>
      <c r="Z267" s="3" t="s">
        <v>2276</v>
      </c>
      <c r="AA267" s="3" t="s">
        <v>2276</v>
      </c>
      <c r="AB267" s="3" t="s">
        <v>2276</v>
      </c>
      <c r="AC267" s="3"/>
      <c r="AD267" s="4"/>
    </row>
    <row r="268" spans="1:30" ht="47.5" customHeight="1">
      <c r="A268" s="11" t="s">
        <v>498</v>
      </c>
      <c r="B268" s="33" t="s">
        <v>502</v>
      </c>
      <c r="C268" s="23" t="s">
        <v>24</v>
      </c>
      <c r="D268" s="23" t="s">
        <v>27</v>
      </c>
      <c r="E268" s="4" t="s">
        <v>397</v>
      </c>
      <c r="F268" s="19" t="s">
        <v>28</v>
      </c>
      <c r="G268" s="11" t="s">
        <v>2276</v>
      </c>
      <c r="H268" s="11" t="s">
        <v>524</v>
      </c>
      <c r="I268" s="3">
        <v>1997</v>
      </c>
      <c r="J268" s="21">
        <v>0</v>
      </c>
      <c r="K268" s="21">
        <v>0</v>
      </c>
      <c r="L268" s="21">
        <v>0</v>
      </c>
      <c r="M268" s="21">
        <v>0</v>
      </c>
      <c r="N268" s="21">
        <v>0</v>
      </c>
      <c r="O268" s="21">
        <v>0</v>
      </c>
      <c r="P268" s="21">
        <v>0</v>
      </c>
      <c r="Q268" s="21" t="s">
        <v>2276</v>
      </c>
      <c r="R268" s="21" t="s">
        <v>2276</v>
      </c>
      <c r="S268" s="21">
        <v>0</v>
      </c>
      <c r="T268" s="21">
        <v>0</v>
      </c>
      <c r="U268" s="21">
        <v>0</v>
      </c>
      <c r="V268" s="21">
        <v>0</v>
      </c>
      <c r="W268" s="21">
        <v>0</v>
      </c>
      <c r="X268" s="21">
        <v>0</v>
      </c>
      <c r="Y268" s="21" t="s">
        <v>2276</v>
      </c>
      <c r="Z268" s="3" t="s">
        <v>2276</v>
      </c>
      <c r="AA268" s="3" t="s">
        <v>2276</v>
      </c>
      <c r="AB268" s="3" t="s">
        <v>2276</v>
      </c>
      <c r="AC268" s="3"/>
      <c r="AD268" s="4"/>
    </row>
    <row r="269" spans="1:30" ht="34.5" customHeight="1">
      <c r="A269" s="11" t="s">
        <v>498</v>
      </c>
      <c r="B269" s="35" t="s">
        <v>503</v>
      </c>
      <c r="C269" s="36" t="s">
        <v>24</v>
      </c>
      <c r="D269" s="36" t="s">
        <v>27</v>
      </c>
      <c r="E269" s="37" t="s">
        <v>130</v>
      </c>
      <c r="F269" s="55" t="s">
        <v>55</v>
      </c>
      <c r="G269" s="11" t="s">
        <v>2276</v>
      </c>
      <c r="H269" s="11" t="s">
        <v>524</v>
      </c>
      <c r="I269" s="3">
        <v>1997</v>
      </c>
      <c r="J269" s="76">
        <v>0</v>
      </c>
      <c r="K269" s="76">
        <v>0</v>
      </c>
      <c r="L269" s="76">
        <v>0</v>
      </c>
      <c r="M269" s="76">
        <v>0</v>
      </c>
      <c r="N269" s="76">
        <v>0</v>
      </c>
      <c r="O269" s="76">
        <v>0</v>
      </c>
      <c r="P269" s="76">
        <v>0</v>
      </c>
      <c r="Q269" s="21" t="s">
        <v>2276</v>
      </c>
      <c r="R269" s="21" t="s">
        <v>2276</v>
      </c>
      <c r="S269" s="76">
        <v>0</v>
      </c>
      <c r="T269" s="76">
        <v>0</v>
      </c>
      <c r="U269" s="76">
        <v>0</v>
      </c>
      <c r="V269" s="76">
        <v>0</v>
      </c>
      <c r="W269" s="76">
        <v>0</v>
      </c>
      <c r="X269" s="76">
        <v>0</v>
      </c>
      <c r="Y269" s="21" t="s">
        <v>2276</v>
      </c>
      <c r="Z269" s="3" t="s">
        <v>2276</v>
      </c>
      <c r="AA269" s="3" t="s">
        <v>2276</v>
      </c>
      <c r="AB269" s="3" t="s">
        <v>2276</v>
      </c>
      <c r="AC269" s="3"/>
      <c r="AD269" s="4"/>
    </row>
    <row r="270" spans="1:30" ht="52" customHeight="1">
      <c r="A270" s="11" t="s">
        <v>498</v>
      </c>
      <c r="B270" s="11" t="s">
        <v>504</v>
      </c>
      <c r="C270" s="23" t="s">
        <v>24</v>
      </c>
      <c r="D270" s="23" t="s">
        <v>27</v>
      </c>
      <c r="E270" s="24" t="s">
        <v>130</v>
      </c>
      <c r="F270" s="19" t="s">
        <v>161</v>
      </c>
      <c r="G270" s="11" t="s">
        <v>2276</v>
      </c>
      <c r="H270" s="19" t="s">
        <v>523</v>
      </c>
      <c r="I270" s="3">
        <v>1997</v>
      </c>
      <c r="J270" s="21" t="s">
        <v>2276</v>
      </c>
      <c r="K270" s="21" t="s">
        <v>2276</v>
      </c>
      <c r="L270" s="21" t="s">
        <v>2276</v>
      </c>
      <c r="M270" s="21" t="s">
        <v>2276</v>
      </c>
      <c r="N270" s="21" t="s">
        <v>2276</v>
      </c>
      <c r="O270" s="21" t="s">
        <v>2276</v>
      </c>
      <c r="P270" s="21" t="s">
        <v>2276</v>
      </c>
      <c r="Q270" s="21" t="s">
        <v>2276</v>
      </c>
      <c r="R270" s="21" t="s">
        <v>2276</v>
      </c>
      <c r="S270" s="21" t="s">
        <v>2276</v>
      </c>
      <c r="T270" s="21" t="s">
        <v>2276</v>
      </c>
      <c r="U270" s="21" t="s">
        <v>2276</v>
      </c>
      <c r="V270" s="21" t="s">
        <v>2276</v>
      </c>
      <c r="W270" s="21" t="s">
        <v>2276</v>
      </c>
      <c r="X270" s="21" t="s">
        <v>2276</v>
      </c>
      <c r="Y270" s="21">
        <v>7</v>
      </c>
      <c r="Z270" s="3" t="s">
        <v>68</v>
      </c>
      <c r="AA270" s="3" t="s">
        <v>35</v>
      </c>
      <c r="AB270" s="3" t="s">
        <v>64</v>
      </c>
      <c r="AC270" s="3"/>
      <c r="AD270" s="4" t="s">
        <v>2412</v>
      </c>
    </row>
    <row r="271" spans="1:30" ht="41.5" customHeight="1">
      <c r="A271" s="11" t="s">
        <v>499</v>
      </c>
      <c r="B271" s="33" t="s">
        <v>505</v>
      </c>
      <c r="C271" s="23" t="s">
        <v>24</v>
      </c>
      <c r="D271" s="23" t="s">
        <v>27</v>
      </c>
      <c r="E271" s="4" t="s">
        <v>397</v>
      </c>
      <c r="F271" s="19" t="s">
        <v>28</v>
      </c>
      <c r="G271" s="11" t="s">
        <v>2276</v>
      </c>
      <c r="H271" s="11" t="s">
        <v>524</v>
      </c>
      <c r="I271" s="3">
        <v>1990</v>
      </c>
      <c r="J271" s="21">
        <v>0</v>
      </c>
      <c r="K271" s="21">
        <v>0</v>
      </c>
      <c r="L271" s="21">
        <v>0</v>
      </c>
      <c r="M271" s="21">
        <v>0</v>
      </c>
      <c r="N271" s="21">
        <v>0</v>
      </c>
      <c r="O271" s="21">
        <v>0</v>
      </c>
      <c r="P271" s="21">
        <v>0</v>
      </c>
      <c r="Q271" s="21" t="s">
        <v>2276</v>
      </c>
      <c r="R271" s="21" t="s">
        <v>2276</v>
      </c>
      <c r="S271" s="21">
        <v>0</v>
      </c>
      <c r="T271" s="21">
        <v>0</v>
      </c>
      <c r="U271" s="21">
        <v>0</v>
      </c>
      <c r="V271" s="21">
        <v>0</v>
      </c>
      <c r="W271" s="21">
        <v>0</v>
      </c>
      <c r="X271" s="21">
        <v>0</v>
      </c>
      <c r="Y271" s="21" t="s">
        <v>2276</v>
      </c>
      <c r="Z271" s="3" t="s">
        <v>2276</v>
      </c>
      <c r="AA271" s="3" t="s">
        <v>2276</v>
      </c>
      <c r="AB271" s="3" t="s">
        <v>2276</v>
      </c>
      <c r="AC271" s="3"/>
      <c r="AD271" s="4"/>
    </row>
    <row r="272" spans="1:30" ht="39.5" customHeight="1">
      <c r="A272" s="11" t="s">
        <v>499</v>
      </c>
      <c r="B272" s="35" t="s">
        <v>506</v>
      </c>
      <c r="C272" s="36" t="s">
        <v>24</v>
      </c>
      <c r="D272" s="36" t="s">
        <v>27</v>
      </c>
      <c r="E272" s="37" t="s">
        <v>130</v>
      </c>
      <c r="F272" s="55" t="s">
        <v>55</v>
      </c>
      <c r="G272" s="11" t="s">
        <v>2276</v>
      </c>
      <c r="H272" s="11" t="s">
        <v>524</v>
      </c>
      <c r="I272" s="3">
        <v>1990</v>
      </c>
      <c r="J272" s="76">
        <v>0</v>
      </c>
      <c r="K272" s="76">
        <v>0</v>
      </c>
      <c r="L272" s="76">
        <v>0</v>
      </c>
      <c r="M272" s="76">
        <v>0</v>
      </c>
      <c r="N272" s="76">
        <v>0</v>
      </c>
      <c r="O272" s="76">
        <v>0</v>
      </c>
      <c r="P272" s="76">
        <v>0</v>
      </c>
      <c r="Q272" s="21" t="s">
        <v>2276</v>
      </c>
      <c r="R272" s="21" t="s">
        <v>2276</v>
      </c>
      <c r="S272" s="76">
        <v>0</v>
      </c>
      <c r="T272" s="76">
        <v>0</v>
      </c>
      <c r="U272" s="76">
        <v>0</v>
      </c>
      <c r="V272" s="76">
        <v>0</v>
      </c>
      <c r="W272" s="76">
        <v>0</v>
      </c>
      <c r="X272" s="76">
        <v>0</v>
      </c>
      <c r="Y272" s="21" t="s">
        <v>2276</v>
      </c>
      <c r="Z272" s="3" t="s">
        <v>2276</v>
      </c>
      <c r="AA272" s="3" t="s">
        <v>2276</v>
      </c>
      <c r="AB272" s="3" t="s">
        <v>2276</v>
      </c>
      <c r="AC272" s="3"/>
      <c r="AD272" s="4"/>
    </row>
    <row r="273" spans="1:30" ht="59" customHeight="1">
      <c r="A273" s="11" t="s">
        <v>499</v>
      </c>
      <c r="B273" s="11" t="s">
        <v>507</v>
      </c>
      <c r="C273" s="23" t="s">
        <v>24</v>
      </c>
      <c r="D273" s="23" t="s">
        <v>27</v>
      </c>
      <c r="E273" s="24" t="s">
        <v>130</v>
      </c>
      <c r="F273" s="19" t="s">
        <v>161</v>
      </c>
      <c r="G273" s="11" t="s">
        <v>2276</v>
      </c>
      <c r="H273" s="19" t="s">
        <v>523</v>
      </c>
      <c r="I273" s="3">
        <v>1990</v>
      </c>
      <c r="J273" s="21" t="s">
        <v>2276</v>
      </c>
      <c r="K273" s="21" t="s">
        <v>2276</v>
      </c>
      <c r="L273" s="21" t="s">
        <v>2276</v>
      </c>
      <c r="M273" s="21" t="s">
        <v>2276</v>
      </c>
      <c r="N273" s="21" t="s">
        <v>2276</v>
      </c>
      <c r="O273" s="21" t="s">
        <v>2276</v>
      </c>
      <c r="P273" s="21" t="s">
        <v>2276</v>
      </c>
      <c r="Q273" s="21" t="s">
        <v>2276</v>
      </c>
      <c r="R273" s="21" t="s">
        <v>2276</v>
      </c>
      <c r="S273" s="21" t="s">
        <v>2276</v>
      </c>
      <c r="T273" s="21" t="s">
        <v>2276</v>
      </c>
      <c r="U273" s="21" t="s">
        <v>2276</v>
      </c>
      <c r="V273" s="21" t="s">
        <v>2276</v>
      </c>
      <c r="W273" s="21" t="s">
        <v>2276</v>
      </c>
      <c r="X273" s="21" t="s">
        <v>2276</v>
      </c>
      <c r="Y273" s="21">
        <v>12</v>
      </c>
      <c r="Z273" s="3" t="s">
        <v>68</v>
      </c>
      <c r="AA273" s="3" t="s">
        <v>35</v>
      </c>
      <c r="AB273" s="3" t="s">
        <v>64</v>
      </c>
      <c r="AC273" s="3"/>
      <c r="AD273" s="4" t="s">
        <v>2412</v>
      </c>
    </row>
    <row r="274" spans="1:30" ht="154.5" customHeight="1">
      <c r="A274" s="11" t="s">
        <v>509</v>
      </c>
      <c r="B274" s="11" t="s">
        <v>2309</v>
      </c>
      <c r="C274" s="23" t="s">
        <v>24</v>
      </c>
      <c r="D274" s="23" t="s">
        <v>1245</v>
      </c>
      <c r="E274" s="24" t="s">
        <v>116</v>
      </c>
      <c r="F274" s="19" t="s">
        <v>161</v>
      </c>
      <c r="G274" s="11" t="s">
        <v>2276</v>
      </c>
      <c r="H274" s="19" t="s">
        <v>523</v>
      </c>
      <c r="I274" s="3"/>
      <c r="J274" s="21" t="s">
        <v>2276</v>
      </c>
      <c r="K274" s="21" t="s">
        <v>2276</v>
      </c>
      <c r="L274" s="21" t="s">
        <v>2276</v>
      </c>
      <c r="M274" s="21" t="s">
        <v>2276</v>
      </c>
      <c r="N274" s="21" t="s">
        <v>2276</v>
      </c>
      <c r="O274" s="21" t="s">
        <v>2276</v>
      </c>
      <c r="P274" s="21" t="s">
        <v>2276</v>
      </c>
      <c r="Q274" s="21" t="s">
        <v>2276</v>
      </c>
      <c r="R274" s="21" t="s">
        <v>2276</v>
      </c>
      <c r="S274" s="21" t="s">
        <v>2276</v>
      </c>
      <c r="T274" s="21" t="s">
        <v>2276</v>
      </c>
      <c r="U274" s="21" t="s">
        <v>2276</v>
      </c>
      <c r="V274" s="21" t="s">
        <v>2276</v>
      </c>
      <c r="W274" s="21" t="s">
        <v>2276</v>
      </c>
      <c r="X274" s="21" t="s">
        <v>2276</v>
      </c>
      <c r="Y274" s="21" t="s">
        <v>2276</v>
      </c>
      <c r="Z274" s="3" t="s">
        <v>2276</v>
      </c>
      <c r="AA274" s="3" t="s">
        <v>2276</v>
      </c>
      <c r="AB274" s="3" t="s">
        <v>2312</v>
      </c>
      <c r="AC274" s="4" t="s">
        <v>2313</v>
      </c>
      <c r="AD274" s="4" t="s">
        <v>2323</v>
      </c>
    </row>
    <row r="275" spans="1:30" ht="138" customHeight="1">
      <c r="A275" s="11" t="s">
        <v>509</v>
      </c>
      <c r="B275" s="11" t="s">
        <v>2310</v>
      </c>
      <c r="C275" s="23" t="s">
        <v>24</v>
      </c>
      <c r="D275" s="23" t="s">
        <v>1245</v>
      </c>
      <c r="E275" s="24" t="s">
        <v>116</v>
      </c>
      <c r="F275" s="19" t="s">
        <v>74</v>
      </c>
      <c r="G275" s="11" t="s">
        <v>2276</v>
      </c>
      <c r="H275" s="19" t="s">
        <v>523</v>
      </c>
      <c r="I275" s="3"/>
      <c r="J275" s="21" t="s">
        <v>2276</v>
      </c>
      <c r="K275" s="21" t="s">
        <v>2276</v>
      </c>
      <c r="L275" s="21" t="s">
        <v>2276</v>
      </c>
      <c r="M275" s="21" t="s">
        <v>2276</v>
      </c>
      <c r="N275" s="21" t="s">
        <v>2276</v>
      </c>
      <c r="O275" s="21" t="s">
        <v>2276</v>
      </c>
      <c r="P275" s="21" t="s">
        <v>2276</v>
      </c>
      <c r="Q275" s="21" t="s">
        <v>2276</v>
      </c>
      <c r="R275" s="21" t="s">
        <v>2276</v>
      </c>
      <c r="S275" s="21" t="s">
        <v>2276</v>
      </c>
      <c r="T275" s="21" t="s">
        <v>2276</v>
      </c>
      <c r="U275" s="21" t="s">
        <v>2276</v>
      </c>
      <c r="V275" s="21" t="s">
        <v>2276</v>
      </c>
      <c r="W275" s="21" t="s">
        <v>2276</v>
      </c>
      <c r="X275" s="21" t="s">
        <v>2276</v>
      </c>
      <c r="Y275" s="21" t="s">
        <v>2276</v>
      </c>
      <c r="Z275" s="3" t="s">
        <v>2276</v>
      </c>
      <c r="AA275" s="3" t="s">
        <v>2276</v>
      </c>
      <c r="AB275" s="3" t="s">
        <v>2312</v>
      </c>
      <c r="AC275" s="4" t="s">
        <v>2313</v>
      </c>
      <c r="AD275" s="4" t="s">
        <v>2324</v>
      </c>
    </row>
    <row r="276" spans="1:30" ht="108" customHeight="1">
      <c r="A276" s="11" t="s">
        <v>509</v>
      </c>
      <c r="B276" s="11" t="s">
        <v>2311</v>
      </c>
      <c r="C276" s="23" t="s">
        <v>24</v>
      </c>
      <c r="D276" s="23" t="s">
        <v>143</v>
      </c>
      <c r="E276" s="24" t="s">
        <v>1105</v>
      </c>
      <c r="F276" s="19" t="s">
        <v>74</v>
      </c>
      <c r="G276" s="11" t="s">
        <v>2276</v>
      </c>
      <c r="H276" s="19" t="s">
        <v>524</v>
      </c>
      <c r="I276" s="3"/>
      <c r="J276" s="21">
        <v>0</v>
      </c>
      <c r="K276" s="21">
        <v>0</v>
      </c>
      <c r="L276" s="21">
        <v>0</v>
      </c>
      <c r="M276" s="21">
        <v>0</v>
      </c>
      <c r="N276" s="21">
        <v>0</v>
      </c>
      <c r="O276" s="21">
        <v>0</v>
      </c>
      <c r="P276" s="21">
        <v>0</v>
      </c>
      <c r="Q276" s="21" t="s">
        <v>2276</v>
      </c>
      <c r="R276" s="21" t="s">
        <v>2276</v>
      </c>
      <c r="S276" s="21">
        <v>0</v>
      </c>
      <c r="T276" s="21">
        <v>0</v>
      </c>
      <c r="U276" s="21">
        <v>0</v>
      </c>
      <c r="V276" s="21">
        <v>0</v>
      </c>
      <c r="W276" s="21">
        <v>0</v>
      </c>
      <c r="X276" s="21">
        <v>0</v>
      </c>
      <c r="Y276" s="21">
        <v>0</v>
      </c>
      <c r="Z276" s="3" t="s">
        <v>2276</v>
      </c>
      <c r="AA276" s="3" t="s">
        <v>2276</v>
      </c>
      <c r="AB276" s="3"/>
      <c r="AC276" s="4" t="s">
        <v>2314</v>
      </c>
      <c r="AD276" s="4"/>
    </row>
    <row r="277" spans="1:30" ht="147" customHeight="1">
      <c r="A277" s="11" t="s">
        <v>2315</v>
      </c>
      <c r="B277" s="11" t="s">
        <v>2317</v>
      </c>
      <c r="C277" s="23" t="s">
        <v>24</v>
      </c>
      <c r="D277" s="23" t="s">
        <v>2305</v>
      </c>
      <c r="E277" s="24" t="s">
        <v>116</v>
      </c>
      <c r="F277" s="19" t="s">
        <v>161</v>
      </c>
      <c r="G277" s="11" t="s">
        <v>2276</v>
      </c>
      <c r="H277" s="19" t="s">
        <v>523</v>
      </c>
      <c r="I277" s="3"/>
      <c r="J277" s="21" t="s">
        <v>2276</v>
      </c>
      <c r="K277" s="21" t="s">
        <v>2276</v>
      </c>
      <c r="L277" s="21" t="s">
        <v>2276</v>
      </c>
      <c r="M277" s="21" t="s">
        <v>2276</v>
      </c>
      <c r="N277" s="21" t="s">
        <v>2276</v>
      </c>
      <c r="O277" s="21" t="s">
        <v>2276</v>
      </c>
      <c r="P277" s="21" t="s">
        <v>2276</v>
      </c>
      <c r="Q277" s="21" t="s">
        <v>2276</v>
      </c>
      <c r="R277" s="21" t="s">
        <v>2276</v>
      </c>
      <c r="S277" s="21" t="s">
        <v>2276</v>
      </c>
      <c r="T277" s="21" t="s">
        <v>2276</v>
      </c>
      <c r="U277" s="21" t="s">
        <v>2276</v>
      </c>
      <c r="V277" s="21" t="s">
        <v>2276</v>
      </c>
      <c r="W277" s="21" t="s">
        <v>2276</v>
      </c>
      <c r="X277" s="21" t="s">
        <v>2276</v>
      </c>
      <c r="Y277" s="21" t="s">
        <v>2276</v>
      </c>
      <c r="Z277" s="3" t="s">
        <v>2276</v>
      </c>
      <c r="AA277" s="3" t="s">
        <v>2276</v>
      </c>
      <c r="AB277" s="3" t="s">
        <v>2312</v>
      </c>
      <c r="AC277" s="4" t="s">
        <v>2313</v>
      </c>
      <c r="AD277" s="4" t="s">
        <v>2325</v>
      </c>
    </row>
    <row r="278" spans="1:30" ht="138" customHeight="1">
      <c r="A278" s="11" t="s">
        <v>2315</v>
      </c>
      <c r="B278" s="11" t="s">
        <v>2318</v>
      </c>
      <c r="C278" s="23" t="s">
        <v>24</v>
      </c>
      <c r="D278" s="23" t="s">
        <v>2305</v>
      </c>
      <c r="E278" s="24" t="s">
        <v>116</v>
      </c>
      <c r="F278" s="19" t="s">
        <v>74</v>
      </c>
      <c r="G278" s="11" t="s">
        <v>2276</v>
      </c>
      <c r="H278" s="19" t="s">
        <v>523</v>
      </c>
      <c r="I278" s="3"/>
      <c r="J278" s="21" t="s">
        <v>2276</v>
      </c>
      <c r="K278" s="21" t="s">
        <v>2276</v>
      </c>
      <c r="L278" s="21" t="s">
        <v>2276</v>
      </c>
      <c r="M278" s="21" t="s">
        <v>2276</v>
      </c>
      <c r="N278" s="21" t="s">
        <v>2276</v>
      </c>
      <c r="O278" s="21" t="s">
        <v>2276</v>
      </c>
      <c r="P278" s="21" t="s">
        <v>2276</v>
      </c>
      <c r="Q278" s="21" t="s">
        <v>2276</v>
      </c>
      <c r="R278" s="21" t="s">
        <v>2276</v>
      </c>
      <c r="S278" s="21" t="s">
        <v>2276</v>
      </c>
      <c r="T278" s="21" t="s">
        <v>2276</v>
      </c>
      <c r="U278" s="21" t="s">
        <v>2276</v>
      </c>
      <c r="V278" s="21" t="s">
        <v>2276</v>
      </c>
      <c r="W278" s="21" t="s">
        <v>2276</v>
      </c>
      <c r="X278" s="21" t="s">
        <v>2276</v>
      </c>
      <c r="Y278" s="21" t="s">
        <v>2276</v>
      </c>
      <c r="Z278" s="3" t="s">
        <v>2276</v>
      </c>
      <c r="AA278" s="3" t="s">
        <v>2276</v>
      </c>
      <c r="AB278" s="3" t="s">
        <v>2312</v>
      </c>
      <c r="AC278" s="4" t="s">
        <v>2313</v>
      </c>
      <c r="AD278" s="4" t="s">
        <v>2326</v>
      </c>
    </row>
    <row r="279" spans="1:30" ht="138" customHeight="1">
      <c r="A279" s="11" t="s">
        <v>2315</v>
      </c>
      <c r="B279" s="11" t="s">
        <v>2319</v>
      </c>
      <c r="C279" s="23" t="s">
        <v>24</v>
      </c>
      <c r="D279" s="23" t="s">
        <v>143</v>
      </c>
      <c r="E279" s="24" t="s">
        <v>1105</v>
      </c>
      <c r="F279" s="19" t="s">
        <v>74</v>
      </c>
      <c r="G279" s="11" t="s">
        <v>2276</v>
      </c>
      <c r="H279" s="19" t="s">
        <v>524</v>
      </c>
      <c r="I279" s="3"/>
      <c r="J279" s="21">
        <v>0</v>
      </c>
      <c r="K279" s="21">
        <v>0</v>
      </c>
      <c r="L279" s="21">
        <v>0</v>
      </c>
      <c r="M279" s="21">
        <v>0</v>
      </c>
      <c r="N279" s="21">
        <v>0</v>
      </c>
      <c r="O279" s="21">
        <v>0</v>
      </c>
      <c r="P279" s="21">
        <v>0</v>
      </c>
      <c r="Q279" s="21" t="s">
        <v>2276</v>
      </c>
      <c r="R279" s="21" t="s">
        <v>2276</v>
      </c>
      <c r="S279" s="21">
        <v>0</v>
      </c>
      <c r="T279" s="21">
        <v>0</v>
      </c>
      <c r="U279" s="21">
        <v>0</v>
      </c>
      <c r="V279" s="21">
        <v>0</v>
      </c>
      <c r="W279" s="21">
        <v>0</v>
      </c>
      <c r="X279" s="21">
        <v>0</v>
      </c>
      <c r="Y279" s="21">
        <v>0</v>
      </c>
      <c r="Z279" s="3" t="s">
        <v>2276</v>
      </c>
      <c r="AA279" s="3" t="s">
        <v>2276</v>
      </c>
      <c r="AB279" s="3"/>
      <c r="AC279" s="4" t="s">
        <v>2314</v>
      </c>
      <c r="AD279" s="4"/>
    </row>
    <row r="280" spans="1:30" ht="152" customHeight="1">
      <c r="A280" s="11" t="s">
        <v>2316</v>
      </c>
      <c r="B280" s="11" t="s">
        <v>2320</v>
      </c>
      <c r="C280" s="23" t="s">
        <v>24</v>
      </c>
      <c r="D280" s="23" t="s">
        <v>2305</v>
      </c>
      <c r="E280" s="24" t="s">
        <v>116</v>
      </c>
      <c r="F280" s="19" t="s">
        <v>161</v>
      </c>
      <c r="G280" s="11" t="s">
        <v>2276</v>
      </c>
      <c r="H280" s="19" t="s">
        <v>523</v>
      </c>
      <c r="I280" s="3"/>
      <c r="J280" s="21" t="s">
        <v>2276</v>
      </c>
      <c r="K280" s="21" t="s">
        <v>2276</v>
      </c>
      <c r="L280" s="21" t="s">
        <v>2276</v>
      </c>
      <c r="M280" s="21" t="s">
        <v>2276</v>
      </c>
      <c r="N280" s="21" t="s">
        <v>2276</v>
      </c>
      <c r="O280" s="21" t="s">
        <v>2276</v>
      </c>
      <c r="P280" s="21" t="s">
        <v>2276</v>
      </c>
      <c r="Q280" s="21" t="s">
        <v>2276</v>
      </c>
      <c r="R280" s="21" t="s">
        <v>2276</v>
      </c>
      <c r="S280" s="21" t="s">
        <v>2276</v>
      </c>
      <c r="T280" s="21" t="s">
        <v>2276</v>
      </c>
      <c r="U280" s="21" t="s">
        <v>2276</v>
      </c>
      <c r="V280" s="21" t="s">
        <v>2276</v>
      </c>
      <c r="W280" s="21" t="s">
        <v>2276</v>
      </c>
      <c r="X280" s="21" t="s">
        <v>2276</v>
      </c>
      <c r="Y280" s="21" t="s">
        <v>2276</v>
      </c>
      <c r="Z280" s="3" t="s">
        <v>2276</v>
      </c>
      <c r="AA280" s="3" t="s">
        <v>2276</v>
      </c>
      <c r="AB280" s="3" t="s">
        <v>2312</v>
      </c>
      <c r="AC280" s="4" t="s">
        <v>2313</v>
      </c>
      <c r="AD280" s="4" t="s">
        <v>2327</v>
      </c>
    </row>
    <row r="281" spans="1:30" ht="138" customHeight="1">
      <c r="A281" s="11" t="s">
        <v>2316</v>
      </c>
      <c r="B281" s="11" t="s">
        <v>2321</v>
      </c>
      <c r="C281" s="23" t="s">
        <v>24</v>
      </c>
      <c r="D281" s="23" t="s">
        <v>2305</v>
      </c>
      <c r="E281" s="24" t="s">
        <v>116</v>
      </c>
      <c r="F281" s="19" t="s">
        <v>74</v>
      </c>
      <c r="G281" s="11" t="s">
        <v>2276</v>
      </c>
      <c r="H281" s="19" t="s">
        <v>523</v>
      </c>
      <c r="I281" s="3"/>
      <c r="J281" s="21" t="s">
        <v>2276</v>
      </c>
      <c r="K281" s="21" t="s">
        <v>2276</v>
      </c>
      <c r="L281" s="21" t="s">
        <v>2276</v>
      </c>
      <c r="M281" s="21" t="s">
        <v>2276</v>
      </c>
      <c r="N281" s="21" t="s">
        <v>2276</v>
      </c>
      <c r="O281" s="21" t="s">
        <v>2276</v>
      </c>
      <c r="P281" s="21" t="s">
        <v>2276</v>
      </c>
      <c r="Q281" s="21" t="s">
        <v>2276</v>
      </c>
      <c r="R281" s="21" t="s">
        <v>2276</v>
      </c>
      <c r="S281" s="21" t="s">
        <v>2276</v>
      </c>
      <c r="T281" s="21" t="s">
        <v>2276</v>
      </c>
      <c r="U281" s="21" t="s">
        <v>2276</v>
      </c>
      <c r="V281" s="21" t="s">
        <v>2276</v>
      </c>
      <c r="W281" s="21" t="s">
        <v>2276</v>
      </c>
      <c r="X281" s="21" t="s">
        <v>2276</v>
      </c>
      <c r="Y281" s="21" t="s">
        <v>2276</v>
      </c>
      <c r="Z281" s="3" t="s">
        <v>2276</v>
      </c>
      <c r="AA281" s="3" t="s">
        <v>2276</v>
      </c>
      <c r="AB281" s="3" t="s">
        <v>2312</v>
      </c>
      <c r="AC281" s="4" t="s">
        <v>2313</v>
      </c>
      <c r="AD281" s="4" t="s">
        <v>5014</v>
      </c>
    </row>
    <row r="282" spans="1:30" ht="138" customHeight="1">
      <c r="A282" s="11" t="s">
        <v>2316</v>
      </c>
      <c r="B282" s="11" t="s">
        <v>2322</v>
      </c>
      <c r="C282" s="23" t="s">
        <v>24</v>
      </c>
      <c r="D282" s="23" t="s">
        <v>143</v>
      </c>
      <c r="E282" s="24" t="s">
        <v>1105</v>
      </c>
      <c r="F282" s="19" t="s">
        <v>74</v>
      </c>
      <c r="G282" s="11" t="s">
        <v>2276</v>
      </c>
      <c r="H282" s="19" t="s">
        <v>524</v>
      </c>
      <c r="I282" s="3"/>
      <c r="J282" s="21">
        <v>0</v>
      </c>
      <c r="K282" s="21">
        <v>0</v>
      </c>
      <c r="L282" s="21">
        <v>0</v>
      </c>
      <c r="M282" s="21">
        <v>0</v>
      </c>
      <c r="N282" s="21">
        <v>0</v>
      </c>
      <c r="O282" s="21">
        <v>0</v>
      </c>
      <c r="P282" s="21">
        <v>0</v>
      </c>
      <c r="Q282" s="21" t="s">
        <v>2276</v>
      </c>
      <c r="R282" s="21" t="s">
        <v>2276</v>
      </c>
      <c r="S282" s="21">
        <v>0</v>
      </c>
      <c r="T282" s="21">
        <v>0</v>
      </c>
      <c r="U282" s="21">
        <v>0</v>
      </c>
      <c r="V282" s="21">
        <v>0</v>
      </c>
      <c r="W282" s="21">
        <v>0</v>
      </c>
      <c r="X282" s="21">
        <v>0</v>
      </c>
      <c r="Y282" s="21">
        <v>0</v>
      </c>
      <c r="Z282" s="3" t="s">
        <v>2276</v>
      </c>
      <c r="AA282" s="3" t="s">
        <v>2276</v>
      </c>
      <c r="AB282" s="3"/>
      <c r="AC282" s="4" t="s">
        <v>2314</v>
      </c>
      <c r="AD282" s="4"/>
    </row>
    <row r="283" spans="1:30" ht="75" customHeight="1">
      <c r="A283" s="11" t="s">
        <v>510</v>
      </c>
      <c r="B283" s="11" t="s">
        <v>514</v>
      </c>
      <c r="C283" s="23" t="s">
        <v>24</v>
      </c>
      <c r="D283" s="23" t="s">
        <v>27</v>
      </c>
      <c r="E283" s="24" t="s">
        <v>130</v>
      </c>
      <c r="F283" s="19" t="s">
        <v>161</v>
      </c>
      <c r="G283" s="11" t="s">
        <v>2276</v>
      </c>
      <c r="H283" s="19" t="s">
        <v>523</v>
      </c>
      <c r="I283" s="3"/>
      <c r="J283" s="21" t="s">
        <v>2276</v>
      </c>
      <c r="K283" s="21" t="s">
        <v>2276</v>
      </c>
      <c r="L283" s="21" t="s">
        <v>2276</v>
      </c>
      <c r="M283" s="21" t="s">
        <v>2276</v>
      </c>
      <c r="N283" s="21" t="s">
        <v>2276</v>
      </c>
      <c r="O283" s="21" t="s">
        <v>2276</v>
      </c>
      <c r="P283" s="21" t="s">
        <v>2276</v>
      </c>
      <c r="Q283" s="21" t="s">
        <v>2276</v>
      </c>
      <c r="R283" s="21" t="s">
        <v>2276</v>
      </c>
      <c r="S283" s="21" t="s">
        <v>2276</v>
      </c>
      <c r="T283" s="21" t="s">
        <v>2276</v>
      </c>
      <c r="U283" s="21" t="s">
        <v>2276</v>
      </c>
      <c r="V283" s="21" t="s">
        <v>2276</v>
      </c>
      <c r="W283" s="21" t="s">
        <v>2276</v>
      </c>
      <c r="X283" s="21" t="s">
        <v>2276</v>
      </c>
      <c r="Y283" s="21">
        <v>8</v>
      </c>
      <c r="Z283" s="3" t="s">
        <v>2276</v>
      </c>
      <c r="AA283" s="3" t="s">
        <v>2276</v>
      </c>
      <c r="AB283" s="3" t="s">
        <v>2276</v>
      </c>
      <c r="AC283" s="4" t="s">
        <v>515</v>
      </c>
      <c r="AD283" s="4" t="s">
        <v>1494</v>
      </c>
    </row>
    <row r="284" spans="1:30" ht="109.5" customHeight="1">
      <c r="A284" s="11" t="s">
        <v>510</v>
      </c>
      <c r="B284" s="11" t="s">
        <v>517</v>
      </c>
      <c r="C284" s="23" t="s">
        <v>24</v>
      </c>
      <c r="D284" s="23" t="s">
        <v>27</v>
      </c>
      <c r="E284" s="24" t="s">
        <v>130</v>
      </c>
      <c r="F284" s="19" t="s">
        <v>28</v>
      </c>
      <c r="G284" s="11" t="s">
        <v>2276</v>
      </c>
      <c r="H284" s="19" t="s">
        <v>523</v>
      </c>
      <c r="I284" s="3"/>
      <c r="J284" s="21" t="s">
        <v>2276</v>
      </c>
      <c r="K284" s="21" t="s">
        <v>2276</v>
      </c>
      <c r="L284" s="21" t="s">
        <v>2276</v>
      </c>
      <c r="M284" s="21" t="s">
        <v>2276</v>
      </c>
      <c r="N284" s="21" t="s">
        <v>2276</v>
      </c>
      <c r="O284" s="21" t="s">
        <v>2276</v>
      </c>
      <c r="P284" s="21" t="s">
        <v>2276</v>
      </c>
      <c r="Q284" s="21" t="s">
        <v>2276</v>
      </c>
      <c r="R284" s="21" t="s">
        <v>2276</v>
      </c>
      <c r="S284" s="21" t="s">
        <v>2276</v>
      </c>
      <c r="T284" s="21" t="s">
        <v>2276</v>
      </c>
      <c r="U284" s="21" t="s">
        <v>2276</v>
      </c>
      <c r="V284" s="21" t="s">
        <v>2276</v>
      </c>
      <c r="W284" s="21" t="s">
        <v>2276</v>
      </c>
      <c r="X284" s="21" t="s">
        <v>2276</v>
      </c>
      <c r="Y284" s="21">
        <v>1</v>
      </c>
      <c r="Z284" s="3" t="s">
        <v>2276</v>
      </c>
      <c r="AA284" s="3" t="s">
        <v>2276</v>
      </c>
      <c r="AB284" s="3" t="s">
        <v>2276</v>
      </c>
      <c r="AC284" s="18" t="s">
        <v>516</v>
      </c>
      <c r="AD284" s="3"/>
    </row>
    <row r="285" spans="1:30" ht="79.5" customHeight="1">
      <c r="A285" s="11" t="s">
        <v>510</v>
      </c>
      <c r="B285" s="11" t="s">
        <v>518</v>
      </c>
      <c r="C285" s="23" t="s">
        <v>24</v>
      </c>
      <c r="D285" s="23" t="s">
        <v>27</v>
      </c>
      <c r="E285" s="4" t="s">
        <v>397</v>
      </c>
      <c r="F285" s="19" t="s">
        <v>28</v>
      </c>
      <c r="G285" s="11" t="s">
        <v>2276</v>
      </c>
      <c r="H285" s="19" t="s">
        <v>524</v>
      </c>
      <c r="I285" s="3"/>
      <c r="J285" s="21">
        <v>0</v>
      </c>
      <c r="K285" s="21">
        <v>0</v>
      </c>
      <c r="L285" s="21">
        <v>0</v>
      </c>
      <c r="M285" s="21">
        <v>0</v>
      </c>
      <c r="N285" s="21">
        <v>0</v>
      </c>
      <c r="O285" s="21">
        <v>0</v>
      </c>
      <c r="P285" s="21">
        <v>0</v>
      </c>
      <c r="Q285" s="21" t="s">
        <v>2276</v>
      </c>
      <c r="R285" s="21" t="s">
        <v>2276</v>
      </c>
      <c r="S285" s="21">
        <v>0</v>
      </c>
      <c r="T285" s="21">
        <v>0</v>
      </c>
      <c r="U285" s="21">
        <v>0</v>
      </c>
      <c r="V285" s="21">
        <v>0</v>
      </c>
      <c r="W285" s="21">
        <v>0</v>
      </c>
      <c r="X285" s="21">
        <v>0</v>
      </c>
      <c r="Y285" s="21" t="s">
        <v>2276</v>
      </c>
      <c r="Z285" s="3" t="s">
        <v>2276</v>
      </c>
      <c r="AA285" s="3" t="s">
        <v>2276</v>
      </c>
      <c r="AB285" s="3" t="s">
        <v>2276</v>
      </c>
      <c r="AC285" s="18" t="s">
        <v>519</v>
      </c>
      <c r="AD285" s="3"/>
    </row>
    <row r="286" spans="1:30" ht="135" customHeight="1">
      <c r="A286" s="3" t="s">
        <v>520</v>
      </c>
      <c r="B286" s="3" t="s">
        <v>538</v>
      </c>
      <c r="C286" s="23" t="s">
        <v>24</v>
      </c>
      <c r="D286" s="11" t="s">
        <v>143</v>
      </c>
      <c r="E286" s="24" t="s">
        <v>130</v>
      </c>
      <c r="F286" s="19" t="s">
        <v>74</v>
      </c>
      <c r="G286" s="11" t="s">
        <v>2276</v>
      </c>
      <c r="H286" s="19" t="s">
        <v>523</v>
      </c>
      <c r="I286" s="3"/>
      <c r="J286" s="21" t="s">
        <v>2276</v>
      </c>
      <c r="K286" s="21" t="s">
        <v>2276</v>
      </c>
      <c r="L286" s="21" t="s">
        <v>2276</v>
      </c>
      <c r="M286" s="21" t="s">
        <v>2276</v>
      </c>
      <c r="N286" s="21" t="s">
        <v>2276</v>
      </c>
      <c r="O286" s="21" t="s">
        <v>2276</v>
      </c>
      <c r="P286" s="21" t="s">
        <v>2276</v>
      </c>
      <c r="Q286" s="21" t="s">
        <v>2276</v>
      </c>
      <c r="R286" s="21" t="s">
        <v>2276</v>
      </c>
      <c r="S286" s="21" t="s">
        <v>2276</v>
      </c>
      <c r="T286" s="21" t="s">
        <v>2276</v>
      </c>
      <c r="U286" s="21" t="s">
        <v>2276</v>
      </c>
      <c r="V286" s="21" t="s">
        <v>2276</v>
      </c>
      <c r="W286" s="21" t="s">
        <v>2276</v>
      </c>
      <c r="X286" s="21" t="s">
        <v>2276</v>
      </c>
      <c r="Y286" s="21" t="s">
        <v>2276</v>
      </c>
      <c r="Z286" s="3" t="s">
        <v>2276</v>
      </c>
      <c r="AA286" s="3" t="s">
        <v>2276</v>
      </c>
      <c r="AB286" s="3" t="s">
        <v>2276</v>
      </c>
      <c r="AC286" s="4" t="s">
        <v>540</v>
      </c>
      <c r="AD286" s="4"/>
    </row>
    <row r="287" spans="1:30" ht="75.5" customHeight="1">
      <c r="A287" s="3" t="s">
        <v>520</v>
      </c>
      <c r="B287" s="3" t="s">
        <v>539</v>
      </c>
      <c r="C287" s="23" t="s">
        <v>24</v>
      </c>
      <c r="D287" s="11" t="s">
        <v>143</v>
      </c>
      <c r="E287" s="24" t="s">
        <v>45</v>
      </c>
      <c r="F287" s="19" t="s">
        <v>74</v>
      </c>
      <c r="G287" s="11" t="s">
        <v>2276</v>
      </c>
      <c r="H287" s="19" t="s">
        <v>524</v>
      </c>
      <c r="I287" s="3"/>
      <c r="J287" s="21">
        <v>0</v>
      </c>
      <c r="K287" s="21">
        <v>0</v>
      </c>
      <c r="L287" s="21">
        <v>0</v>
      </c>
      <c r="M287" s="21">
        <v>0</v>
      </c>
      <c r="N287" s="21">
        <v>0</v>
      </c>
      <c r="O287" s="21">
        <v>0</v>
      </c>
      <c r="P287" s="21">
        <v>0</v>
      </c>
      <c r="Q287" s="21" t="s">
        <v>2276</v>
      </c>
      <c r="R287" s="21" t="s">
        <v>2276</v>
      </c>
      <c r="S287" s="21">
        <v>0</v>
      </c>
      <c r="T287" s="21">
        <v>0</v>
      </c>
      <c r="U287" s="21">
        <v>0</v>
      </c>
      <c r="V287" s="21">
        <v>0</v>
      </c>
      <c r="W287" s="21">
        <v>0</v>
      </c>
      <c r="X287" s="21">
        <v>0</v>
      </c>
      <c r="Y287" s="21" t="s">
        <v>2276</v>
      </c>
      <c r="Z287" s="3" t="s">
        <v>2276</v>
      </c>
      <c r="AA287" s="3" t="s">
        <v>2276</v>
      </c>
      <c r="AB287" s="3" t="s">
        <v>2276</v>
      </c>
      <c r="AC287" s="4" t="s">
        <v>542</v>
      </c>
      <c r="AD287" s="4"/>
    </row>
    <row r="288" spans="1:30" ht="132" customHeight="1">
      <c r="A288" s="11" t="s">
        <v>546</v>
      </c>
      <c r="B288" s="11" t="s">
        <v>548</v>
      </c>
      <c r="C288" s="23" t="s">
        <v>24</v>
      </c>
      <c r="D288" s="23" t="s">
        <v>27</v>
      </c>
      <c r="E288" s="26" t="s">
        <v>130</v>
      </c>
      <c r="F288" s="19" t="s">
        <v>2276</v>
      </c>
      <c r="G288" s="19" t="s">
        <v>161</v>
      </c>
      <c r="H288" s="19" t="s">
        <v>523</v>
      </c>
      <c r="I288" s="3">
        <v>1987</v>
      </c>
      <c r="J288" s="21" t="s">
        <v>2276</v>
      </c>
      <c r="K288" s="21" t="s">
        <v>2276</v>
      </c>
      <c r="L288" s="21" t="s">
        <v>2276</v>
      </c>
      <c r="M288" s="21" t="s">
        <v>2276</v>
      </c>
      <c r="N288" s="21" t="s">
        <v>2276</v>
      </c>
      <c r="O288" s="21" t="s">
        <v>2276</v>
      </c>
      <c r="P288" s="21" t="s">
        <v>2276</v>
      </c>
      <c r="Q288" s="21" t="s">
        <v>2276</v>
      </c>
      <c r="R288" s="21" t="s">
        <v>2276</v>
      </c>
      <c r="S288" s="21" t="s">
        <v>2276</v>
      </c>
      <c r="T288" s="21">
        <v>300</v>
      </c>
      <c r="U288" s="21" t="s">
        <v>2276</v>
      </c>
      <c r="V288" s="21">
        <v>17.706738130000002</v>
      </c>
      <c r="W288" s="21" t="s">
        <v>2276</v>
      </c>
      <c r="X288" s="21">
        <v>3.8216561000000003E-2</v>
      </c>
      <c r="Y288" s="21">
        <v>7.4</v>
      </c>
      <c r="Z288" s="3" t="s">
        <v>2276</v>
      </c>
      <c r="AA288" s="3" t="s">
        <v>2276</v>
      </c>
      <c r="AB288" s="3" t="s">
        <v>2276</v>
      </c>
      <c r="AC288" s="4" t="s">
        <v>552</v>
      </c>
      <c r="AD288" s="4" t="s">
        <v>2413</v>
      </c>
    </row>
    <row r="289" spans="1:30" ht="118" customHeight="1">
      <c r="A289" s="11" t="s">
        <v>546</v>
      </c>
      <c r="B289" s="11" t="s">
        <v>549</v>
      </c>
      <c r="C289" s="23" t="s">
        <v>24</v>
      </c>
      <c r="D289" s="11" t="s">
        <v>143</v>
      </c>
      <c r="E289" s="26" t="s">
        <v>130</v>
      </c>
      <c r="F289" s="19" t="s">
        <v>2276</v>
      </c>
      <c r="G289" s="19" t="s">
        <v>74</v>
      </c>
      <c r="H289" s="19" t="s">
        <v>523</v>
      </c>
      <c r="I289" s="3">
        <v>1987</v>
      </c>
      <c r="J289" s="21" t="s">
        <v>2276</v>
      </c>
      <c r="K289" s="21" t="s">
        <v>2276</v>
      </c>
      <c r="L289" s="21" t="s">
        <v>2276</v>
      </c>
      <c r="M289" s="21" t="s">
        <v>2276</v>
      </c>
      <c r="N289" s="21" t="s">
        <v>2276</v>
      </c>
      <c r="O289" s="21" t="s">
        <v>2276</v>
      </c>
      <c r="P289" s="21" t="s">
        <v>2276</v>
      </c>
      <c r="Q289" s="21" t="s">
        <v>2276</v>
      </c>
      <c r="R289" s="21" t="s">
        <v>2276</v>
      </c>
      <c r="S289" s="21" t="s">
        <v>2276</v>
      </c>
      <c r="T289" s="21">
        <v>200</v>
      </c>
      <c r="U289" s="21" t="s">
        <v>2276</v>
      </c>
      <c r="V289" s="21">
        <v>2.5477710000000001E-2</v>
      </c>
      <c r="W289" s="21" t="s">
        <v>2276</v>
      </c>
      <c r="X289" s="21">
        <v>2.5477706999999999E-2</v>
      </c>
      <c r="Y289" s="21" t="s">
        <v>2276</v>
      </c>
      <c r="Z289" s="3" t="s">
        <v>2276</v>
      </c>
      <c r="AA289" s="3" t="s">
        <v>2276</v>
      </c>
      <c r="AB289" s="3" t="s">
        <v>2276</v>
      </c>
      <c r="AC289" s="4" t="s">
        <v>552</v>
      </c>
      <c r="AD289" s="4" t="s">
        <v>2413</v>
      </c>
    </row>
    <row r="290" spans="1:30" ht="121" customHeight="1">
      <c r="A290" s="11" t="s">
        <v>547</v>
      </c>
      <c r="B290" s="11" t="s">
        <v>550</v>
      </c>
      <c r="C290" s="23" t="s">
        <v>24</v>
      </c>
      <c r="D290" s="23" t="s">
        <v>27</v>
      </c>
      <c r="E290" s="26" t="s">
        <v>130</v>
      </c>
      <c r="F290" s="19" t="s">
        <v>2276</v>
      </c>
      <c r="G290" s="19" t="s">
        <v>161</v>
      </c>
      <c r="H290" s="19" t="s">
        <v>523</v>
      </c>
      <c r="I290" s="3">
        <v>2014</v>
      </c>
      <c r="J290" s="21" t="s">
        <v>2276</v>
      </c>
      <c r="K290" s="21" t="s">
        <v>2276</v>
      </c>
      <c r="L290" s="21" t="s">
        <v>2276</v>
      </c>
      <c r="M290" s="21" t="s">
        <v>2276</v>
      </c>
      <c r="N290" s="21" t="s">
        <v>2276</v>
      </c>
      <c r="O290" s="21" t="s">
        <v>2276</v>
      </c>
      <c r="P290" s="21" t="s">
        <v>2276</v>
      </c>
      <c r="Q290" s="21" t="s">
        <v>2276</v>
      </c>
      <c r="R290" s="21" t="s">
        <v>2276</v>
      </c>
      <c r="S290" s="21" t="s">
        <v>2276</v>
      </c>
      <c r="T290" s="21">
        <v>850</v>
      </c>
      <c r="U290" s="21" t="s">
        <v>2276</v>
      </c>
      <c r="V290" s="21">
        <v>12.73699156</v>
      </c>
      <c r="W290" s="21" t="s">
        <v>2276</v>
      </c>
      <c r="X290" s="21">
        <v>0.10828025500000001</v>
      </c>
      <c r="Y290" s="21">
        <v>6.1</v>
      </c>
      <c r="Z290" s="3" t="s">
        <v>2276</v>
      </c>
      <c r="AA290" s="3" t="s">
        <v>2276</v>
      </c>
      <c r="AB290" s="3" t="s">
        <v>2276</v>
      </c>
      <c r="AC290" s="4" t="s">
        <v>552</v>
      </c>
      <c r="AD290" s="4" t="s">
        <v>2413</v>
      </c>
    </row>
    <row r="291" spans="1:30" ht="112" customHeight="1">
      <c r="A291" s="11" t="s">
        <v>547</v>
      </c>
      <c r="B291" s="11" t="s">
        <v>551</v>
      </c>
      <c r="C291" s="23" t="s">
        <v>24</v>
      </c>
      <c r="D291" s="23" t="s">
        <v>27</v>
      </c>
      <c r="E291" s="26" t="s">
        <v>130</v>
      </c>
      <c r="F291" s="19" t="s">
        <v>2276</v>
      </c>
      <c r="G291" s="19" t="s">
        <v>161</v>
      </c>
      <c r="H291" s="19" t="s">
        <v>523</v>
      </c>
      <c r="I291" s="3">
        <v>2014</v>
      </c>
      <c r="J291" s="21" t="s">
        <v>2276</v>
      </c>
      <c r="K291" s="21" t="s">
        <v>2276</v>
      </c>
      <c r="L291" s="21" t="s">
        <v>2276</v>
      </c>
      <c r="M291" s="21" t="s">
        <v>2276</v>
      </c>
      <c r="N291" s="21" t="s">
        <v>2276</v>
      </c>
      <c r="O291" s="21" t="s">
        <v>2276</v>
      </c>
      <c r="P291" s="21" t="s">
        <v>2276</v>
      </c>
      <c r="Q291" s="21" t="s">
        <v>2276</v>
      </c>
      <c r="R291" s="21" t="s">
        <v>2276</v>
      </c>
      <c r="S291" s="21" t="s">
        <v>2276</v>
      </c>
      <c r="T291" s="21">
        <v>150</v>
      </c>
      <c r="U291" s="21" t="s">
        <v>2276</v>
      </c>
      <c r="V291" s="21">
        <v>1.9108279999999998E-2</v>
      </c>
      <c r="W291" s="21" t="s">
        <v>2276</v>
      </c>
      <c r="X291" s="21">
        <v>1.9108279999999998E-2</v>
      </c>
      <c r="Y291" s="21" t="s">
        <v>2276</v>
      </c>
      <c r="Z291" s="3" t="s">
        <v>2276</v>
      </c>
      <c r="AA291" s="3" t="s">
        <v>2276</v>
      </c>
      <c r="AB291" s="3" t="s">
        <v>2276</v>
      </c>
      <c r="AC291" s="4" t="s">
        <v>552</v>
      </c>
      <c r="AD291" s="4" t="s">
        <v>2413</v>
      </c>
    </row>
    <row r="292" spans="1:30" ht="112" customHeight="1">
      <c r="A292" s="11" t="s">
        <v>1728</v>
      </c>
      <c r="B292" s="11" t="s">
        <v>1775</v>
      </c>
      <c r="C292" s="23" t="s">
        <v>24</v>
      </c>
      <c r="D292" s="23" t="s">
        <v>143</v>
      </c>
      <c r="E292" s="26" t="s">
        <v>397</v>
      </c>
      <c r="F292" s="19" t="s">
        <v>74</v>
      </c>
      <c r="G292" s="11" t="s">
        <v>2276</v>
      </c>
      <c r="H292" s="19" t="s">
        <v>523</v>
      </c>
      <c r="I292" s="3"/>
      <c r="J292" s="21" t="s">
        <v>2276</v>
      </c>
      <c r="K292" s="21" t="s">
        <v>2276</v>
      </c>
      <c r="L292" s="21" t="s">
        <v>2276</v>
      </c>
      <c r="M292" s="21" t="s">
        <v>2276</v>
      </c>
      <c r="N292" s="21" t="s">
        <v>2276</v>
      </c>
      <c r="O292" s="21" t="s">
        <v>2276</v>
      </c>
      <c r="P292" s="21" t="s">
        <v>2276</v>
      </c>
      <c r="Q292" s="21" t="s">
        <v>2276</v>
      </c>
      <c r="R292" s="21" t="s">
        <v>2276</v>
      </c>
      <c r="S292" s="21" t="s">
        <v>2276</v>
      </c>
      <c r="T292" s="21" t="s">
        <v>2276</v>
      </c>
      <c r="U292" s="21" t="s">
        <v>2276</v>
      </c>
      <c r="V292" s="21" t="s">
        <v>2276</v>
      </c>
      <c r="W292" s="21" t="s">
        <v>2276</v>
      </c>
      <c r="X292" s="21" t="s">
        <v>2276</v>
      </c>
      <c r="Y292" s="21" t="s">
        <v>2276</v>
      </c>
      <c r="Z292" s="3" t="s">
        <v>2276</v>
      </c>
      <c r="AA292" s="3" t="s">
        <v>2276</v>
      </c>
      <c r="AB292" s="3" t="s">
        <v>2276</v>
      </c>
      <c r="AC292" s="4"/>
      <c r="AD292" s="4"/>
    </row>
    <row r="293" spans="1:30" ht="112" customHeight="1">
      <c r="A293" s="11" t="s">
        <v>1727</v>
      </c>
      <c r="B293" s="11" t="s">
        <v>1776</v>
      </c>
      <c r="C293" s="23" t="s">
        <v>24</v>
      </c>
      <c r="D293" s="23" t="s">
        <v>143</v>
      </c>
      <c r="E293" s="26" t="s">
        <v>397</v>
      </c>
      <c r="F293" s="19" t="s">
        <v>74</v>
      </c>
      <c r="G293" s="11" t="s">
        <v>2276</v>
      </c>
      <c r="H293" s="19" t="s">
        <v>523</v>
      </c>
      <c r="I293" s="3"/>
      <c r="J293" s="21" t="s">
        <v>2276</v>
      </c>
      <c r="K293" s="21" t="s">
        <v>2276</v>
      </c>
      <c r="L293" s="21" t="s">
        <v>2276</v>
      </c>
      <c r="M293" s="21" t="s">
        <v>2276</v>
      </c>
      <c r="N293" s="21" t="s">
        <v>2276</v>
      </c>
      <c r="O293" s="21" t="s">
        <v>2276</v>
      </c>
      <c r="P293" s="21" t="s">
        <v>2276</v>
      </c>
      <c r="Q293" s="21" t="s">
        <v>2276</v>
      </c>
      <c r="R293" s="21" t="s">
        <v>2276</v>
      </c>
      <c r="S293" s="21" t="s">
        <v>2276</v>
      </c>
      <c r="T293" s="21" t="s">
        <v>2276</v>
      </c>
      <c r="U293" s="21" t="s">
        <v>2276</v>
      </c>
      <c r="V293" s="21" t="s">
        <v>2276</v>
      </c>
      <c r="W293" s="21" t="s">
        <v>2276</v>
      </c>
      <c r="X293" s="21" t="s">
        <v>2276</v>
      </c>
      <c r="Y293" s="21" t="s">
        <v>2276</v>
      </c>
      <c r="Z293" s="3" t="s">
        <v>2276</v>
      </c>
      <c r="AA293" s="3" t="s">
        <v>2276</v>
      </c>
      <c r="AB293" s="3" t="s">
        <v>2276</v>
      </c>
      <c r="AC293" s="4"/>
      <c r="AD293" s="4"/>
    </row>
    <row r="294" spans="1:30" ht="112" customHeight="1">
      <c r="A294" s="11" t="s">
        <v>1729</v>
      </c>
      <c r="B294" s="11" t="s">
        <v>1777</v>
      </c>
      <c r="C294" s="23" t="s">
        <v>24</v>
      </c>
      <c r="D294" s="23" t="s">
        <v>143</v>
      </c>
      <c r="E294" s="26" t="s">
        <v>397</v>
      </c>
      <c r="F294" s="19" t="s">
        <v>74</v>
      </c>
      <c r="G294" s="11" t="s">
        <v>2276</v>
      </c>
      <c r="H294" s="19" t="s">
        <v>523</v>
      </c>
      <c r="I294" s="3"/>
      <c r="J294" s="21" t="s">
        <v>2276</v>
      </c>
      <c r="K294" s="21" t="s">
        <v>2276</v>
      </c>
      <c r="L294" s="21" t="s">
        <v>2276</v>
      </c>
      <c r="M294" s="21" t="s">
        <v>2276</v>
      </c>
      <c r="N294" s="21" t="s">
        <v>2276</v>
      </c>
      <c r="O294" s="21" t="s">
        <v>2276</v>
      </c>
      <c r="P294" s="21" t="s">
        <v>2276</v>
      </c>
      <c r="Q294" s="21" t="s">
        <v>2276</v>
      </c>
      <c r="R294" s="21" t="s">
        <v>2276</v>
      </c>
      <c r="S294" s="21" t="s">
        <v>2276</v>
      </c>
      <c r="T294" s="21" t="s">
        <v>2276</v>
      </c>
      <c r="U294" s="21" t="s">
        <v>2276</v>
      </c>
      <c r="V294" s="21" t="s">
        <v>2276</v>
      </c>
      <c r="W294" s="21" t="s">
        <v>2276</v>
      </c>
      <c r="X294" s="21" t="s">
        <v>2276</v>
      </c>
      <c r="Y294" s="21" t="s">
        <v>2276</v>
      </c>
      <c r="Z294" s="3" t="s">
        <v>2276</v>
      </c>
      <c r="AA294" s="3" t="s">
        <v>2276</v>
      </c>
      <c r="AB294" s="3" t="s">
        <v>2276</v>
      </c>
      <c r="AC294" s="4"/>
      <c r="AD294" s="4"/>
    </row>
    <row r="295" spans="1:30" ht="112" customHeight="1">
      <c r="A295" s="11" t="s">
        <v>1730</v>
      </c>
      <c r="B295" s="11" t="s">
        <v>1778</v>
      </c>
      <c r="C295" s="23" t="s">
        <v>24</v>
      </c>
      <c r="D295" s="23" t="s">
        <v>143</v>
      </c>
      <c r="E295" s="26" t="s">
        <v>130</v>
      </c>
      <c r="F295" s="19" t="s">
        <v>74</v>
      </c>
      <c r="G295" s="11" t="s">
        <v>2276</v>
      </c>
      <c r="H295" s="19" t="s">
        <v>523</v>
      </c>
      <c r="I295" s="3"/>
      <c r="J295" s="21" t="s">
        <v>2276</v>
      </c>
      <c r="K295" s="21" t="s">
        <v>2276</v>
      </c>
      <c r="L295" s="21" t="s">
        <v>2276</v>
      </c>
      <c r="M295" s="21" t="s">
        <v>2276</v>
      </c>
      <c r="N295" s="21" t="s">
        <v>2276</v>
      </c>
      <c r="O295" s="21" t="s">
        <v>2276</v>
      </c>
      <c r="P295" s="21" t="s">
        <v>2276</v>
      </c>
      <c r="Q295" s="21" t="s">
        <v>2276</v>
      </c>
      <c r="R295" s="21" t="s">
        <v>2276</v>
      </c>
      <c r="S295" s="21" t="s">
        <v>2276</v>
      </c>
      <c r="T295" s="21" t="s">
        <v>2276</v>
      </c>
      <c r="U295" s="21" t="s">
        <v>2276</v>
      </c>
      <c r="V295" s="21" t="s">
        <v>2276</v>
      </c>
      <c r="W295" s="21" t="s">
        <v>2276</v>
      </c>
      <c r="X295" s="21" t="s">
        <v>2276</v>
      </c>
      <c r="Y295" s="21" t="s">
        <v>2276</v>
      </c>
      <c r="Z295" s="3" t="s">
        <v>2276</v>
      </c>
      <c r="AA295" s="3" t="s">
        <v>2276</v>
      </c>
      <c r="AB295" s="3" t="s">
        <v>2276</v>
      </c>
      <c r="AC295" s="4"/>
      <c r="AD295" s="4"/>
    </row>
    <row r="296" spans="1:30" ht="112" customHeight="1">
      <c r="A296" s="11" t="s">
        <v>1730</v>
      </c>
      <c r="B296" s="11" t="s">
        <v>1779</v>
      </c>
      <c r="C296" s="23" t="s">
        <v>24</v>
      </c>
      <c r="D296" s="23" t="s">
        <v>27</v>
      </c>
      <c r="E296" s="26" t="s">
        <v>130</v>
      </c>
      <c r="F296" s="19" t="s">
        <v>161</v>
      </c>
      <c r="G296" s="11" t="s">
        <v>2276</v>
      </c>
      <c r="H296" s="19" t="s">
        <v>523</v>
      </c>
      <c r="I296" s="3"/>
      <c r="J296" s="21" t="s">
        <v>2276</v>
      </c>
      <c r="K296" s="21" t="s">
        <v>2276</v>
      </c>
      <c r="L296" s="21" t="s">
        <v>2276</v>
      </c>
      <c r="M296" s="21" t="s">
        <v>2276</v>
      </c>
      <c r="N296" s="21" t="s">
        <v>2276</v>
      </c>
      <c r="O296" s="21" t="s">
        <v>2276</v>
      </c>
      <c r="P296" s="21" t="s">
        <v>2276</v>
      </c>
      <c r="Q296" s="21" t="s">
        <v>2276</v>
      </c>
      <c r="R296" s="21" t="s">
        <v>2276</v>
      </c>
      <c r="S296" s="21" t="s">
        <v>2276</v>
      </c>
      <c r="T296" s="21" t="s">
        <v>2276</v>
      </c>
      <c r="U296" s="21" t="s">
        <v>2276</v>
      </c>
      <c r="V296" s="21" t="s">
        <v>2276</v>
      </c>
      <c r="W296" s="21" t="s">
        <v>2276</v>
      </c>
      <c r="X296" s="21" t="s">
        <v>2276</v>
      </c>
      <c r="Y296" s="21" t="s">
        <v>2276</v>
      </c>
      <c r="Z296" s="3" t="s">
        <v>2276</v>
      </c>
      <c r="AA296" s="3" t="s">
        <v>2276</v>
      </c>
      <c r="AB296" s="3" t="s">
        <v>2276</v>
      </c>
      <c r="AC296" s="4"/>
      <c r="AD296" s="4"/>
    </row>
    <row r="297" spans="1:30" ht="112" customHeight="1">
      <c r="A297" s="11" t="s">
        <v>1731</v>
      </c>
      <c r="B297" s="11" t="s">
        <v>1780</v>
      </c>
      <c r="C297" s="23" t="s">
        <v>24</v>
      </c>
      <c r="D297" s="23" t="s">
        <v>143</v>
      </c>
      <c r="E297" s="26" t="s">
        <v>397</v>
      </c>
      <c r="F297" s="19" t="s">
        <v>74</v>
      </c>
      <c r="G297" s="11" t="s">
        <v>2276</v>
      </c>
      <c r="H297" s="19" t="s">
        <v>523</v>
      </c>
      <c r="I297" s="3"/>
      <c r="J297" s="21" t="s">
        <v>2276</v>
      </c>
      <c r="K297" s="21" t="s">
        <v>2276</v>
      </c>
      <c r="L297" s="21" t="s">
        <v>2276</v>
      </c>
      <c r="M297" s="21" t="s">
        <v>2276</v>
      </c>
      <c r="N297" s="21" t="s">
        <v>2276</v>
      </c>
      <c r="O297" s="21" t="s">
        <v>2276</v>
      </c>
      <c r="P297" s="21" t="s">
        <v>2276</v>
      </c>
      <c r="Q297" s="21" t="s">
        <v>2276</v>
      </c>
      <c r="R297" s="21" t="s">
        <v>2276</v>
      </c>
      <c r="S297" s="21" t="s">
        <v>2276</v>
      </c>
      <c r="T297" s="21" t="s">
        <v>2276</v>
      </c>
      <c r="U297" s="21" t="s">
        <v>2276</v>
      </c>
      <c r="V297" s="21" t="s">
        <v>2276</v>
      </c>
      <c r="W297" s="21" t="s">
        <v>2276</v>
      </c>
      <c r="X297" s="21" t="s">
        <v>2276</v>
      </c>
      <c r="Y297" s="21" t="s">
        <v>2276</v>
      </c>
      <c r="Z297" s="3" t="s">
        <v>2276</v>
      </c>
      <c r="AA297" s="3" t="s">
        <v>2276</v>
      </c>
      <c r="AB297" s="3" t="s">
        <v>2276</v>
      </c>
      <c r="AC297" s="4"/>
      <c r="AD297" s="4"/>
    </row>
    <row r="298" spans="1:30" ht="112" customHeight="1">
      <c r="A298" s="11" t="s">
        <v>1734</v>
      </c>
      <c r="B298" s="11" t="s">
        <v>1781</v>
      </c>
      <c r="C298" s="23" t="s">
        <v>24</v>
      </c>
      <c r="D298" s="23" t="s">
        <v>143</v>
      </c>
      <c r="E298" s="26" t="s">
        <v>130</v>
      </c>
      <c r="F298" s="19" t="s">
        <v>74</v>
      </c>
      <c r="G298" s="11" t="s">
        <v>2276</v>
      </c>
      <c r="H298" s="19" t="s">
        <v>523</v>
      </c>
      <c r="I298" s="3"/>
      <c r="J298" s="21" t="s">
        <v>2276</v>
      </c>
      <c r="K298" s="21" t="s">
        <v>2276</v>
      </c>
      <c r="L298" s="21" t="s">
        <v>2276</v>
      </c>
      <c r="M298" s="21" t="s">
        <v>2276</v>
      </c>
      <c r="N298" s="21" t="s">
        <v>2276</v>
      </c>
      <c r="O298" s="21" t="s">
        <v>2276</v>
      </c>
      <c r="P298" s="21" t="s">
        <v>2276</v>
      </c>
      <c r="Q298" s="21" t="s">
        <v>2276</v>
      </c>
      <c r="R298" s="21" t="s">
        <v>2276</v>
      </c>
      <c r="S298" s="21" t="s">
        <v>2276</v>
      </c>
      <c r="T298" s="21" t="s">
        <v>2276</v>
      </c>
      <c r="U298" s="21" t="s">
        <v>2276</v>
      </c>
      <c r="V298" s="21" t="s">
        <v>2276</v>
      </c>
      <c r="W298" s="21" t="s">
        <v>2276</v>
      </c>
      <c r="X298" s="21" t="s">
        <v>2276</v>
      </c>
      <c r="Y298" s="21" t="s">
        <v>2276</v>
      </c>
      <c r="Z298" s="3" t="s">
        <v>2276</v>
      </c>
      <c r="AA298" s="3" t="s">
        <v>2276</v>
      </c>
      <c r="AB298" s="3" t="s">
        <v>2276</v>
      </c>
      <c r="AC298" s="4"/>
      <c r="AD298" s="4"/>
    </row>
    <row r="299" spans="1:30" ht="112" customHeight="1">
      <c r="A299" s="11" t="s">
        <v>1734</v>
      </c>
      <c r="B299" s="11" t="s">
        <v>1782</v>
      </c>
      <c r="C299" s="23" t="s">
        <v>24</v>
      </c>
      <c r="D299" s="23" t="s">
        <v>27</v>
      </c>
      <c r="E299" s="26" t="s">
        <v>130</v>
      </c>
      <c r="F299" s="19" t="s">
        <v>161</v>
      </c>
      <c r="G299" s="11" t="s">
        <v>2276</v>
      </c>
      <c r="H299" s="19" t="s">
        <v>523</v>
      </c>
      <c r="I299" s="3"/>
      <c r="J299" s="21" t="s">
        <v>2276</v>
      </c>
      <c r="K299" s="21" t="s">
        <v>2276</v>
      </c>
      <c r="L299" s="21" t="s">
        <v>2276</v>
      </c>
      <c r="M299" s="21" t="s">
        <v>2276</v>
      </c>
      <c r="N299" s="21" t="s">
        <v>2276</v>
      </c>
      <c r="O299" s="21" t="s">
        <v>2276</v>
      </c>
      <c r="P299" s="21" t="s">
        <v>2276</v>
      </c>
      <c r="Q299" s="21" t="s">
        <v>2276</v>
      </c>
      <c r="R299" s="21" t="s">
        <v>2276</v>
      </c>
      <c r="S299" s="21" t="s">
        <v>2276</v>
      </c>
      <c r="T299" s="21" t="s">
        <v>2276</v>
      </c>
      <c r="U299" s="21" t="s">
        <v>2276</v>
      </c>
      <c r="V299" s="21" t="s">
        <v>2276</v>
      </c>
      <c r="W299" s="21" t="s">
        <v>2276</v>
      </c>
      <c r="X299" s="21" t="s">
        <v>2276</v>
      </c>
      <c r="Y299" s="21" t="s">
        <v>2276</v>
      </c>
      <c r="Z299" s="3" t="s">
        <v>2276</v>
      </c>
      <c r="AA299" s="3" t="s">
        <v>2276</v>
      </c>
      <c r="AB299" s="3" t="s">
        <v>2276</v>
      </c>
      <c r="AC299" s="4"/>
      <c r="AD299" s="4"/>
    </row>
    <row r="300" spans="1:30" ht="112" customHeight="1">
      <c r="A300" s="11" t="s">
        <v>1735</v>
      </c>
      <c r="B300" s="11" t="s">
        <v>1783</v>
      </c>
      <c r="C300" s="23" t="s">
        <v>24</v>
      </c>
      <c r="D300" s="23" t="s">
        <v>143</v>
      </c>
      <c r="E300" s="26" t="s">
        <v>130</v>
      </c>
      <c r="F300" s="19" t="s">
        <v>74</v>
      </c>
      <c r="G300" s="11" t="s">
        <v>2276</v>
      </c>
      <c r="H300" s="19" t="s">
        <v>523</v>
      </c>
      <c r="I300" s="3"/>
      <c r="J300" s="21" t="s">
        <v>2276</v>
      </c>
      <c r="K300" s="21" t="s">
        <v>2276</v>
      </c>
      <c r="L300" s="21" t="s">
        <v>2276</v>
      </c>
      <c r="M300" s="21" t="s">
        <v>2276</v>
      </c>
      <c r="N300" s="21" t="s">
        <v>2276</v>
      </c>
      <c r="O300" s="21" t="s">
        <v>2276</v>
      </c>
      <c r="P300" s="21" t="s">
        <v>2276</v>
      </c>
      <c r="Q300" s="21" t="s">
        <v>2276</v>
      </c>
      <c r="R300" s="21" t="s">
        <v>2276</v>
      </c>
      <c r="S300" s="21" t="s">
        <v>2276</v>
      </c>
      <c r="T300" s="21" t="s">
        <v>2276</v>
      </c>
      <c r="U300" s="21" t="s">
        <v>2276</v>
      </c>
      <c r="V300" s="21" t="s">
        <v>2276</v>
      </c>
      <c r="W300" s="21" t="s">
        <v>2276</v>
      </c>
      <c r="X300" s="21" t="s">
        <v>2276</v>
      </c>
      <c r="Y300" s="21" t="s">
        <v>2276</v>
      </c>
      <c r="Z300" s="3" t="s">
        <v>2276</v>
      </c>
      <c r="AA300" s="3" t="s">
        <v>2276</v>
      </c>
      <c r="AB300" s="3" t="s">
        <v>2276</v>
      </c>
      <c r="AC300" s="4"/>
      <c r="AD300" s="4"/>
    </row>
    <row r="301" spans="1:30" ht="112" customHeight="1">
      <c r="A301" s="11" t="s">
        <v>1735</v>
      </c>
      <c r="B301" s="11" t="s">
        <v>1784</v>
      </c>
      <c r="C301" s="23" t="s">
        <v>24</v>
      </c>
      <c r="D301" s="23" t="s">
        <v>27</v>
      </c>
      <c r="E301" s="26" t="s">
        <v>130</v>
      </c>
      <c r="F301" s="26" t="s">
        <v>161</v>
      </c>
      <c r="G301" s="11" t="s">
        <v>2276</v>
      </c>
      <c r="H301" s="19" t="s">
        <v>523</v>
      </c>
      <c r="I301" s="3"/>
      <c r="J301" s="21" t="s">
        <v>2276</v>
      </c>
      <c r="K301" s="21" t="s">
        <v>2276</v>
      </c>
      <c r="L301" s="21" t="s">
        <v>2276</v>
      </c>
      <c r="M301" s="21" t="s">
        <v>2276</v>
      </c>
      <c r="N301" s="21" t="s">
        <v>2276</v>
      </c>
      <c r="O301" s="21" t="s">
        <v>2276</v>
      </c>
      <c r="P301" s="21" t="s">
        <v>2276</v>
      </c>
      <c r="Q301" s="21" t="s">
        <v>2276</v>
      </c>
      <c r="R301" s="21" t="s">
        <v>2276</v>
      </c>
      <c r="S301" s="21" t="s">
        <v>2276</v>
      </c>
      <c r="T301" s="21" t="s">
        <v>2276</v>
      </c>
      <c r="U301" s="21" t="s">
        <v>2276</v>
      </c>
      <c r="V301" s="21" t="s">
        <v>2276</v>
      </c>
      <c r="W301" s="21" t="s">
        <v>2276</v>
      </c>
      <c r="X301" s="21" t="s">
        <v>2276</v>
      </c>
      <c r="Y301" s="21" t="s">
        <v>2276</v>
      </c>
      <c r="Z301" s="3" t="s">
        <v>2276</v>
      </c>
      <c r="AA301" s="3" t="s">
        <v>2276</v>
      </c>
      <c r="AB301" s="3" t="s">
        <v>2276</v>
      </c>
      <c r="AC301" s="4"/>
      <c r="AD301" s="4"/>
    </row>
    <row r="302" spans="1:30" ht="112" customHeight="1">
      <c r="A302" s="11" t="s">
        <v>1732</v>
      </c>
      <c r="B302" s="11" t="s">
        <v>1785</v>
      </c>
      <c r="C302" s="23" t="s">
        <v>24</v>
      </c>
      <c r="D302" s="23" t="s">
        <v>143</v>
      </c>
      <c r="E302" s="26" t="s">
        <v>130</v>
      </c>
      <c r="F302" s="19" t="s">
        <v>74</v>
      </c>
      <c r="G302" s="11" t="s">
        <v>2276</v>
      </c>
      <c r="H302" s="19" t="s">
        <v>523</v>
      </c>
      <c r="I302" s="3"/>
      <c r="J302" s="21" t="s">
        <v>2276</v>
      </c>
      <c r="K302" s="21" t="s">
        <v>2276</v>
      </c>
      <c r="L302" s="21" t="s">
        <v>2276</v>
      </c>
      <c r="M302" s="21" t="s">
        <v>2276</v>
      </c>
      <c r="N302" s="21" t="s">
        <v>2276</v>
      </c>
      <c r="O302" s="21" t="s">
        <v>2276</v>
      </c>
      <c r="P302" s="21" t="s">
        <v>2276</v>
      </c>
      <c r="Q302" s="21" t="s">
        <v>2276</v>
      </c>
      <c r="R302" s="21" t="s">
        <v>2276</v>
      </c>
      <c r="S302" s="21" t="s">
        <v>2276</v>
      </c>
      <c r="T302" s="21" t="s">
        <v>2276</v>
      </c>
      <c r="U302" s="21" t="s">
        <v>2276</v>
      </c>
      <c r="V302" s="21" t="s">
        <v>2276</v>
      </c>
      <c r="W302" s="21" t="s">
        <v>2276</v>
      </c>
      <c r="X302" s="21" t="s">
        <v>2276</v>
      </c>
      <c r="Y302" s="21" t="s">
        <v>2276</v>
      </c>
      <c r="Z302" s="3" t="s">
        <v>2276</v>
      </c>
      <c r="AA302" s="3" t="s">
        <v>2276</v>
      </c>
      <c r="AB302" s="3" t="s">
        <v>2276</v>
      </c>
      <c r="AC302" s="4"/>
      <c r="AD302" s="4"/>
    </row>
    <row r="303" spans="1:30" ht="112" customHeight="1">
      <c r="A303" s="11" t="s">
        <v>1732</v>
      </c>
      <c r="B303" s="11" t="s">
        <v>1786</v>
      </c>
      <c r="C303" s="23" t="s">
        <v>24</v>
      </c>
      <c r="D303" s="23" t="s">
        <v>27</v>
      </c>
      <c r="E303" s="26" t="s">
        <v>130</v>
      </c>
      <c r="F303" s="26" t="s">
        <v>161</v>
      </c>
      <c r="G303" s="11" t="s">
        <v>2276</v>
      </c>
      <c r="H303" s="19" t="s">
        <v>523</v>
      </c>
      <c r="I303" s="3"/>
      <c r="J303" s="21" t="s">
        <v>2276</v>
      </c>
      <c r="K303" s="21" t="s">
        <v>2276</v>
      </c>
      <c r="L303" s="21" t="s">
        <v>2276</v>
      </c>
      <c r="M303" s="21" t="s">
        <v>2276</v>
      </c>
      <c r="N303" s="21" t="s">
        <v>2276</v>
      </c>
      <c r="O303" s="21" t="s">
        <v>2276</v>
      </c>
      <c r="P303" s="21" t="s">
        <v>2276</v>
      </c>
      <c r="Q303" s="21" t="s">
        <v>2276</v>
      </c>
      <c r="R303" s="21" t="s">
        <v>2276</v>
      </c>
      <c r="S303" s="21" t="s">
        <v>2276</v>
      </c>
      <c r="T303" s="21" t="s">
        <v>2276</v>
      </c>
      <c r="U303" s="21" t="s">
        <v>2276</v>
      </c>
      <c r="V303" s="21" t="s">
        <v>2276</v>
      </c>
      <c r="W303" s="21" t="s">
        <v>2276</v>
      </c>
      <c r="X303" s="21" t="s">
        <v>2276</v>
      </c>
      <c r="Y303" s="21" t="s">
        <v>2276</v>
      </c>
      <c r="Z303" s="3" t="s">
        <v>2276</v>
      </c>
      <c r="AA303" s="3" t="s">
        <v>2276</v>
      </c>
      <c r="AB303" s="3" t="s">
        <v>2276</v>
      </c>
      <c r="AC303" s="4"/>
      <c r="AD303" s="4"/>
    </row>
    <row r="304" spans="1:30" ht="112" customHeight="1">
      <c r="A304" s="11" t="s">
        <v>1733</v>
      </c>
      <c r="B304" s="11" t="s">
        <v>1787</v>
      </c>
      <c r="C304" s="23" t="s">
        <v>24</v>
      </c>
      <c r="D304" s="23" t="s">
        <v>143</v>
      </c>
      <c r="E304" s="26" t="s">
        <v>130</v>
      </c>
      <c r="F304" s="19" t="s">
        <v>74</v>
      </c>
      <c r="G304" s="11" t="s">
        <v>2276</v>
      </c>
      <c r="H304" s="19" t="s">
        <v>523</v>
      </c>
      <c r="I304" s="3"/>
      <c r="J304" s="21" t="s">
        <v>2276</v>
      </c>
      <c r="K304" s="21" t="s">
        <v>2276</v>
      </c>
      <c r="L304" s="21" t="s">
        <v>2276</v>
      </c>
      <c r="M304" s="21" t="s">
        <v>2276</v>
      </c>
      <c r="N304" s="21" t="s">
        <v>2276</v>
      </c>
      <c r="O304" s="21" t="s">
        <v>2276</v>
      </c>
      <c r="P304" s="21" t="s">
        <v>2276</v>
      </c>
      <c r="Q304" s="21" t="s">
        <v>2276</v>
      </c>
      <c r="R304" s="21" t="s">
        <v>2276</v>
      </c>
      <c r="S304" s="21" t="s">
        <v>2276</v>
      </c>
      <c r="T304" s="21" t="s">
        <v>2276</v>
      </c>
      <c r="U304" s="21" t="s">
        <v>2276</v>
      </c>
      <c r="V304" s="21" t="s">
        <v>2276</v>
      </c>
      <c r="W304" s="21" t="s">
        <v>2276</v>
      </c>
      <c r="X304" s="21" t="s">
        <v>2276</v>
      </c>
      <c r="Y304" s="21" t="s">
        <v>2276</v>
      </c>
      <c r="Z304" s="3" t="s">
        <v>2276</v>
      </c>
      <c r="AA304" s="3" t="s">
        <v>2276</v>
      </c>
      <c r="AB304" s="3" t="s">
        <v>2276</v>
      </c>
      <c r="AC304" s="4"/>
      <c r="AD304" s="4"/>
    </row>
    <row r="305" spans="1:30" ht="112" customHeight="1">
      <c r="A305" s="11" t="s">
        <v>1733</v>
      </c>
      <c r="B305" s="11" t="s">
        <v>1788</v>
      </c>
      <c r="C305" s="23" t="s">
        <v>24</v>
      </c>
      <c r="D305" s="23" t="s">
        <v>27</v>
      </c>
      <c r="E305" s="26" t="s">
        <v>130</v>
      </c>
      <c r="F305" s="19" t="s">
        <v>161</v>
      </c>
      <c r="G305" s="11" t="s">
        <v>2276</v>
      </c>
      <c r="H305" s="19" t="s">
        <v>523</v>
      </c>
      <c r="I305" s="3"/>
      <c r="J305" s="21" t="s">
        <v>2276</v>
      </c>
      <c r="K305" s="21" t="s">
        <v>2276</v>
      </c>
      <c r="L305" s="21" t="s">
        <v>2276</v>
      </c>
      <c r="M305" s="21" t="s">
        <v>2276</v>
      </c>
      <c r="N305" s="21" t="s">
        <v>2276</v>
      </c>
      <c r="O305" s="21" t="s">
        <v>2276</v>
      </c>
      <c r="P305" s="21" t="s">
        <v>2276</v>
      </c>
      <c r="Q305" s="21" t="s">
        <v>2276</v>
      </c>
      <c r="R305" s="21" t="s">
        <v>2276</v>
      </c>
      <c r="S305" s="21" t="s">
        <v>2276</v>
      </c>
      <c r="T305" s="21" t="s">
        <v>2276</v>
      </c>
      <c r="U305" s="21" t="s">
        <v>2276</v>
      </c>
      <c r="V305" s="21" t="s">
        <v>2276</v>
      </c>
      <c r="W305" s="21" t="s">
        <v>2276</v>
      </c>
      <c r="X305" s="21" t="s">
        <v>2276</v>
      </c>
      <c r="Y305" s="21" t="s">
        <v>2276</v>
      </c>
      <c r="Z305" s="3" t="s">
        <v>2276</v>
      </c>
      <c r="AA305" s="3" t="s">
        <v>2276</v>
      </c>
      <c r="AB305" s="3" t="s">
        <v>2276</v>
      </c>
      <c r="AC305" s="4"/>
      <c r="AD305" s="4"/>
    </row>
    <row r="306" spans="1:30" ht="112" customHeight="1">
      <c r="A306" s="11" t="s">
        <v>1736</v>
      </c>
      <c r="B306" s="11" t="s">
        <v>1789</v>
      </c>
      <c r="C306" s="23" t="s">
        <v>24</v>
      </c>
      <c r="D306" s="23" t="s">
        <v>143</v>
      </c>
      <c r="E306" s="26" t="s">
        <v>130</v>
      </c>
      <c r="F306" s="19" t="s">
        <v>74</v>
      </c>
      <c r="G306" s="11" t="s">
        <v>2276</v>
      </c>
      <c r="H306" s="19" t="s">
        <v>523</v>
      </c>
      <c r="I306" s="3"/>
      <c r="J306" s="21" t="s">
        <v>2276</v>
      </c>
      <c r="K306" s="21" t="s">
        <v>2276</v>
      </c>
      <c r="L306" s="21" t="s">
        <v>2276</v>
      </c>
      <c r="M306" s="21" t="s">
        <v>2276</v>
      </c>
      <c r="N306" s="21" t="s">
        <v>2276</v>
      </c>
      <c r="O306" s="21" t="s">
        <v>2276</v>
      </c>
      <c r="P306" s="21" t="s">
        <v>2276</v>
      </c>
      <c r="Q306" s="21" t="s">
        <v>2276</v>
      </c>
      <c r="R306" s="21" t="s">
        <v>2276</v>
      </c>
      <c r="S306" s="21" t="s">
        <v>2276</v>
      </c>
      <c r="T306" s="21" t="s">
        <v>2276</v>
      </c>
      <c r="U306" s="21" t="s">
        <v>2276</v>
      </c>
      <c r="V306" s="21" t="s">
        <v>2276</v>
      </c>
      <c r="W306" s="21" t="s">
        <v>2276</v>
      </c>
      <c r="X306" s="21" t="s">
        <v>2276</v>
      </c>
      <c r="Y306" s="21" t="s">
        <v>2276</v>
      </c>
      <c r="Z306" s="3" t="s">
        <v>2276</v>
      </c>
      <c r="AA306" s="3" t="s">
        <v>2276</v>
      </c>
      <c r="AB306" s="3" t="s">
        <v>2276</v>
      </c>
      <c r="AC306" s="4"/>
      <c r="AD306" s="4"/>
    </row>
    <row r="307" spans="1:30" ht="112" customHeight="1">
      <c r="A307" s="11" t="s">
        <v>1736</v>
      </c>
      <c r="B307" s="11" t="s">
        <v>1790</v>
      </c>
      <c r="C307" s="23" t="s">
        <v>24</v>
      </c>
      <c r="D307" s="23" t="s">
        <v>27</v>
      </c>
      <c r="E307" s="26" t="s">
        <v>130</v>
      </c>
      <c r="F307" s="19" t="s">
        <v>161</v>
      </c>
      <c r="G307" s="11" t="s">
        <v>2276</v>
      </c>
      <c r="H307" s="19" t="s">
        <v>523</v>
      </c>
      <c r="I307" s="3"/>
      <c r="J307" s="21" t="s">
        <v>2276</v>
      </c>
      <c r="K307" s="21" t="s">
        <v>2276</v>
      </c>
      <c r="L307" s="21" t="s">
        <v>2276</v>
      </c>
      <c r="M307" s="21" t="s">
        <v>2276</v>
      </c>
      <c r="N307" s="21" t="s">
        <v>2276</v>
      </c>
      <c r="O307" s="21" t="s">
        <v>2276</v>
      </c>
      <c r="P307" s="21" t="s">
        <v>2276</v>
      </c>
      <c r="Q307" s="21" t="s">
        <v>2276</v>
      </c>
      <c r="R307" s="21" t="s">
        <v>2276</v>
      </c>
      <c r="S307" s="21" t="s">
        <v>2276</v>
      </c>
      <c r="T307" s="21" t="s">
        <v>2276</v>
      </c>
      <c r="U307" s="21" t="s">
        <v>2276</v>
      </c>
      <c r="V307" s="21" t="s">
        <v>2276</v>
      </c>
      <c r="W307" s="21" t="s">
        <v>2276</v>
      </c>
      <c r="X307" s="21" t="s">
        <v>2276</v>
      </c>
      <c r="Y307" s="21" t="s">
        <v>2276</v>
      </c>
      <c r="Z307" s="3" t="s">
        <v>2276</v>
      </c>
      <c r="AA307" s="3" t="s">
        <v>2276</v>
      </c>
      <c r="AB307" s="3" t="s">
        <v>2276</v>
      </c>
      <c r="AC307" s="4"/>
      <c r="AD307" s="4"/>
    </row>
    <row r="308" spans="1:30" ht="112" customHeight="1">
      <c r="A308" s="11" t="s">
        <v>1737</v>
      </c>
      <c r="B308" s="11" t="s">
        <v>1791</v>
      </c>
      <c r="C308" s="23" t="s">
        <v>24</v>
      </c>
      <c r="D308" s="23" t="s">
        <v>143</v>
      </c>
      <c r="E308" s="26" t="s">
        <v>397</v>
      </c>
      <c r="F308" s="19" t="s">
        <v>74</v>
      </c>
      <c r="G308" s="11" t="s">
        <v>2276</v>
      </c>
      <c r="H308" s="19" t="s">
        <v>523</v>
      </c>
      <c r="I308" s="3"/>
      <c r="J308" s="21" t="s">
        <v>2276</v>
      </c>
      <c r="K308" s="21" t="s">
        <v>2276</v>
      </c>
      <c r="L308" s="21" t="s">
        <v>2276</v>
      </c>
      <c r="M308" s="21" t="s">
        <v>2276</v>
      </c>
      <c r="N308" s="21" t="s">
        <v>2276</v>
      </c>
      <c r="O308" s="21" t="s">
        <v>2276</v>
      </c>
      <c r="P308" s="21" t="s">
        <v>2276</v>
      </c>
      <c r="Q308" s="21" t="s">
        <v>2276</v>
      </c>
      <c r="R308" s="21" t="s">
        <v>2276</v>
      </c>
      <c r="S308" s="21" t="s">
        <v>2276</v>
      </c>
      <c r="T308" s="21" t="s">
        <v>2276</v>
      </c>
      <c r="U308" s="21" t="s">
        <v>2276</v>
      </c>
      <c r="V308" s="21" t="s">
        <v>2276</v>
      </c>
      <c r="W308" s="21" t="s">
        <v>2276</v>
      </c>
      <c r="X308" s="21" t="s">
        <v>2276</v>
      </c>
      <c r="Y308" s="21" t="s">
        <v>2276</v>
      </c>
      <c r="Z308" s="3" t="s">
        <v>2276</v>
      </c>
      <c r="AA308" s="3" t="s">
        <v>2276</v>
      </c>
      <c r="AB308" s="3" t="s">
        <v>2276</v>
      </c>
      <c r="AC308" s="4"/>
      <c r="AD308" s="4"/>
    </row>
    <row r="309" spans="1:30" ht="112" customHeight="1">
      <c r="A309" s="11" t="s">
        <v>1738</v>
      </c>
      <c r="B309" s="11" t="s">
        <v>1792</v>
      </c>
      <c r="C309" s="23" t="s">
        <v>24</v>
      </c>
      <c r="D309" s="23" t="s">
        <v>143</v>
      </c>
      <c r="E309" s="26" t="s">
        <v>130</v>
      </c>
      <c r="F309" s="19" t="s">
        <v>74</v>
      </c>
      <c r="G309" s="11" t="s">
        <v>2276</v>
      </c>
      <c r="H309" s="19" t="s">
        <v>523</v>
      </c>
      <c r="I309" s="3"/>
      <c r="J309" s="21" t="s">
        <v>2276</v>
      </c>
      <c r="K309" s="21" t="s">
        <v>2276</v>
      </c>
      <c r="L309" s="21" t="s">
        <v>2276</v>
      </c>
      <c r="M309" s="21" t="s">
        <v>2276</v>
      </c>
      <c r="N309" s="21" t="s">
        <v>2276</v>
      </c>
      <c r="O309" s="21" t="s">
        <v>2276</v>
      </c>
      <c r="P309" s="21" t="s">
        <v>2276</v>
      </c>
      <c r="Q309" s="21" t="s">
        <v>2276</v>
      </c>
      <c r="R309" s="21" t="s">
        <v>2276</v>
      </c>
      <c r="S309" s="21" t="s">
        <v>2276</v>
      </c>
      <c r="T309" s="21" t="s">
        <v>2276</v>
      </c>
      <c r="U309" s="21" t="s">
        <v>2276</v>
      </c>
      <c r="V309" s="21" t="s">
        <v>2276</v>
      </c>
      <c r="W309" s="21" t="s">
        <v>2276</v>
      </c>
      <c r="X309" s="21" t="s">
        <v>2276</v>
      </c>
      <c r="Y309" s="21" t="s">
        <v>2276</v>
      </c>
      <c r="Z309" s="3" t="s">
        <v>2276</v>
      </c>
      <c r="AA309" s="3" t="s">
        <v>2276</v>
      </c>
      <c r="AB309" s="3" t="s">
        <v>2276</v>
      </c>
      <c r="AC309" s="4"/>
      <c r="AD309" s="4"/>
    </row>
    <row r="310" spans="1:30" ht="112" customHeight="1">
      <c r="A310" s="11" t="s">
        <v>1738</v>
      </c>
      <c r="B310" s="11" t="s">
        <v>1793</v>
      </c>
      <c r="C310" s="23" t="s">
        <v>24</v>
      </c>
      <c r="D310" s="23" t="s">
        <v>27</v>
      </c>
      <c r="E310" s="26" t="s">
        <v>130</v>
      </c>
      <c r="F310" s="19" t="s">
        <v>161</v>
      </c>
      <c r="G310" s="11" t="s">
        <v>2276</v>
      </c>
      <c r="H310" s="19" t="s">
        <v>523</v>
      </c>
      <c r="I310" s="3"/>
      <c r="J310" s="21" t="s">
        <v>2276</v>
      </c>
      <c r="K310" s="21" t="s">
        <v>2276</v>
      </c>
      <c r="L310" s="21" t="s">
        <v>2276</v>
      </c>
      <c r="M310" s="21" t="s">
        <v>2276</v>
      </c>
      <c r="N310" s="21" t="s">
        <v>2276</v>
      </c>
      <c r="O310" s="21" t="s">
        <v>2276</v>
      </c>
      <c r="P310" s="21" t="s">
        <v>2276</v>
      </c>
      <c r="Q310" s="21" t="s">
        <v>2276</v>
      </c>
      <c r="R310" s="21" t="s">
        <v>2276</v>
      </c>
      <c r="S310" s="21" t="s">
        <v>2276</v>
      </c>
      <c r="T310" s="21" t="s">
        <v>2276</v>
      </c>
      <c r="U310" s="21" t="s">
        <v>2276</v>
      </c>
      <c r="V310" s="21" t="s">
        <v>2276</v>
      </c>
      <c r="W310" s="21" t="s">
        <v>2276</v>
      </c>
      <c r="X310" s="21" t="s">
        <v>2276</v>
      </c>
      <c r="Y310" s="21" t="s">
        <v>2276</v>
      </c>
      <c r="Z310" s="3" t="s">
        <v>2276</v>
      </c>
      <c r="AA310" s="3" t="s">
        <v>2276</v>
      </c>
      <c r="AB310" s="3" t="s">
        <v>2276</v>
      </c>
      <c r="AC310" s="4"/>
      <c r="AD310" s="4"/>
    </row>
    <row r="311" spans="1:30" ht="112" customHeight="1">
      <c r="A311" s="11" t="s">
        <v>1739</v>
      </c>
      <c r="B311" s="11" t="s">
        <v>1794</v>
      </c>
      <c r="C311" s="23" t="s">
        <v>24</v>
      </c>
      <c r="D311" s="23" t="s">
        <v>143</v>
      </c>
      <c r="E311" s="26" t="s">
        <v>397</v>
      </c>
      <c r="F311" s="19" t="s">
        <v>74</v>
      </c>
      <c r="G311" s="11" t="s">
        <v>2276</v>
      </c>
      <c r="H311" s="19" t="s">
        <v>523</v>
      </c>
      <c r="I311" s="3"/>
      <c r="J311" s="21" t="s">
        <v>2276</v>
      </c>
      <c r="K311" s="21" t="s">
        <v>2276</v>
      </c>
      <c r="L311" s="21" t="s">
        <v>2276</v>
      </c>
      <c r="M311" s="21" t="s">
        <v>2276</v>
      </c>
      <c r="N311" s="21" t="s">
        <v>2276</v>
      </c>
      <c r="O311" s="21" t="s">
        <v>2276</v>
      </c>
      <c r="P311" s="21" t="s">
        <v>2276</v>
      </c>
      <c r="Q311" s="21" t="s">
        <v>2276</v>
      </c>
      <c r="R311" s="21" t="s">
        <v>2276</v>
      </c>
      <c r="S311" s="21" t="s">
        <v>2276</v>
      </c>
      <c r="T311" s="21" t="s">
        <v>2276</v>
      </c>
      <c r="U311" s="21" t="s">
        <v>2276</v>
      </c>
      <c r="V311" s="21" t="s">
        <v>2276</v>
      </c>
      <c r="W311" s="21" t="s">
        <v>2276</v>
      </c>
      <c r="X311" s="21" t="s">
        <v>2276</v>
      </c>
      <c r="Y311" s="21" t="s">
        <v>2276</v>
      </c>
      <c r="Z311" s="3" t="s">
        <v>2276</v>
      </c>
      <c r="AA311" s="3" t="s">
        <v>2276</v>
      </c>
      <c r="AB311" s="3" t="s">
        <v>2276</v>
      </c>
      <c r="AC311" s="4"/>
      <c r="AD311" s="4"/>
    </row>
    <row r="312" spans="1:30" ht="112" customHeight="1">
      <c r="A312" s="11" t="s">
        <v>1739</v>
      </c>
      <c r="B312" s="11" t="s">
        <v>1795</v>
      </c>
      <c r="C312" s="23" t="s">
        <v>24</v>
      </c>
      <c r="D312" s="23" t="s">
        <v>143</v>
      </c>
      <c r="E312" s="26" t="s">
        <v>130</v>
      </c>
      <c r="F312" s="19" t="s">
        <v>74</v>
      </c>
      <c r="G312" s="11" t="s">
        <v>2276</v>
      </c>
      <c r="H312" s="19" t="s">
        <v>523</v>
      </c>
      <c r="I312" s="3"/>
      <c r="J312" s="21" t="s">
        <v>2276</v>
      </c>
      <c r="K312" s="21" t="s">
        <v>2276</v>
      </c>
      <c r="L312" s="21" t="s">
        <v>2276</v>
      </c>
      <c r="M312" s="21" t="s">
        <v>2276</v>
      </c>
      <c r="N312" s="21" t="s">
        <v>2276</v>
      </c>
      <c r="O312" s="21" t="s">
        <v>2276</v>
      </c>
      <c r="P312" s="21" t="s">
        <v>2276</v>
      </c>
      <c r="Q312" s="21" t="s">
        <v>2276</v>
      </c>
      <c r="R312" s="21" t="s">
        <v>2276</v>
      </c>
      <c r="S312" s="21" t="s">
        <v>2276</v>
      </c>
      <c r="T312" s="21" t="s">
        <v>2276</v>
      </c>
      <c r="U312" s="21" t="s">
        <v>2276</v>
      </c>
      <c r="V312" s="21" t="s">
        <v>2276</v>
      </c>
      <c r="W312" s="21" t="s">
        <v>2276</v>
      </c>
      <c r="X312" s="21" t="s">
        <v>2276</v>
      </c>
      <c r="Y312" s="21" t="s">
        <v>2276</v>
      </c>
      <c r="Z312" s="3" t="s">
        <v>2276</v>
      </c>
      <c r="AA312" s="3" t="s">
        <v>2276</v>
      </c>
      <c r="AB312" s="3" t="s">
        <v>2276</v>
      </c>
      <c r="AC312" s="4"/>
      <c r="AD312" s="4"/>
    </row>
    <row r="313" spans="1:30" ht="112" customHeight="1">
      <c r="A313" s="11" t="s">
        <v>1739</v>
      </c>
      <c r="B313" s="11" t="s">
        <v>1796</v>
      </c>
      <c r="C313" s="23" t="s">
        <v>24</v>
      </c>
      <c r="D313" s="23" t="s">
        <v>27</v>
      </c>
      <c r="E313" s="26" t="s">
        <v>130</v>
      </c>
      <c r="F313" s="19" t="s">
        <v>161</v>
      </c>
      <c r="G313" s="11" t="s">
        <v>2276</v>
      </c>
      <c r="H313" s="19" t="s">
        <v>523</v>
      </c>
      <c r="I313" s="3"/>
      <c r="J313" s="21" t="s">
        <v>2276</v>
      </c>
      <c r="K313" s="21" t="s">
        <v>2276</v>
      </c>
      <c r="L313" s="21" t="s">
        <v>2276</v>
      </c>
      <c r="M313" s="21" t="s">
        <v>2276</v>
      </c>
      <c r="N313" s="21" t="s">
        <v>2276</v>
      </c>
      <c r="O313" s="21" t="s">
        <v>2276</v>
      </c>
      <c r="P313" s="21" t="s">
        <v>2276</v>
      </c>
      <c r="Q313" s="21" t="s">
        <v>2276</v>
      </c>
      <c r="R313" s="21" t="s">
        <v>2276</v>
      </c>
      <c r="S313" s="21" t="s">
        <v>2276</v>
      </c>
      <c r="T313" s="21" t="s">
        <v>2276</v>
      </c>
      <c r="U313" s="21" t="s">
        <v>2276</v>
      </c>
      <c r="V313" s="21" t="s">
        <v>2276</v>
      </c>
      <c r="W313" s="21" t="s">
        <v>2276</v>
      </c>
      <c r="X313" s="21" t="s">
        <v>2276</v>
      </c>
      <c r="Y313" s="21" t="s">
        <v>2276</v>
      </c>
      <c r="Z313" s="3" t="s">
        <v>2276</v>
      </c>
      <c r="AA313" s="3" t="s">
        <v>2276</v>
      </c>
      <c r="AB313" s="3" t="s">
        <v>2276</v>
      </c>
      <c r="AC313" s="4"/>
      <c r="AD313" s="4"/>
    </row>
    <row r="314" spans="1:30" ht="112" customHeight="1">
      <c r="A314" s="11" t="s">
        <v>1740</v>
      </c>
      <c r="B314" s="11" t="s">
        <v>1797</v>
      </c>
      <c r="C314" s="23" t="s">
        <v>24</v>
      </c>
      <c r="D314" s="23" t="s">
        <v>143</v>
      </c>
      <c r="E314" s="26" t="s">
        <v>397</v>
      </c>
      <c r="F314" s="19" t="s">
        <v>74</v>
      </c>
      <c r="G314" s="11" t="s">
        <v>2276</v>
      </c>
      <c r="H314" s="19" t="s">
        <v>523</v>
      </c>
      <c r="I314" s="3"/>
      <c r="J314" s="21" t="s">
        <v>2276</v>
      </c>
      <c r="K314" s="21" t="s">
        <v>2276</v>
      </c>
      <c r="L314" s="21" t="s">
        <v>2276</v>
      </c>
      <c r="M314" s="21" t="s">
        <v>2276</v>
      </c>
      <c r="N314" s="21" t="s">
        <v>2276</v>
      </c>
      <c r="O314" s="21" t="s">
        <v>2276</v>
      </c>
      <c r="P314" s="21" t="s">
        <v>2276</v>
      </c>
      <c r="Q314" s="21" t="s">
        <v>2276</v>
      </c>
      <c r="R314" s="21" t="s">
        <v>2276</v>
      </c>
      <c r="S314" s="21" t="s">
        <v>2276</v>
      </c>
      <c r="T314" s="21" t="s">
        <v>2276</v>
      </c>
      <c r="U314" s="21" t="s">
        <v>2276</v>
      </c>
      <c r="V314" s="21" t="s">
        <v>2276</v>
      </c>
      <c r="W314" s="21" t="s">
        <v>2276</v>
      </c>
      <c r="X314" s="21" t="s">
        <v>2276</v>
      </c>
      <c r="Y314" s="21" t="s">
        <v>2276</v>
      </c>
      <c r="Z314" s="3" t="s">
        <v>2276</v>
      </c>
      <c r="AA314" s="3" t="s">
        <v>2276</v>
      </c>
      <c r="AB314" s="3" t="s">
        <v>2276</v>
      </c>
      <c r="AC314" s="4"/>
      <c r="AD314" s="4"/>
    </row>
    <row r="315" spans="1:30" ht="112" customHeight="1">
      <c r="A315" s="11" t="s">
        <v>1741</v>
      </c>
      <c r="B315" s="11" t="s">
        <v>1798</v>
      </c>
      <c r="C315" s="23" t="s">
        <v>24</v>
      </c>
      <c r="D315" s="23" t="s">
        <v>143</v>
      </c>
      <c r="E315" s="26" t="s">
        <v>130</v>
      </c>
      <c r="F315" s="19" t="s">
        <v>74</v>
      </c>
      <c r="G315" s="11" t="s">
        <v>2276</v>
      </c>
      <c r="H315" s="19" t="s">
        <v>523</v>
      </c>
      <c r="I315" s="3"/>
      <c r="J315" s="21" t="s">
        <v>2276</v>
      </c>
      <c r="K315" s="21" t="s">
        <v>2276</v>
      </c>
      <c r="L315" s="21" t="s">
        <v>2276</v>
      </c>
      <c r="M315" s="21" t="s">
        <v>2276</v>
      </c>
      <c r="N315" s="21" t="s">
        <v>2276</v>
      </c>
      <c r="O315" s="21" t="s">
        <v>2276</v>
      </c>
      <c r="P315" s="21" t="s">
        <v>2276</v>
      </c>
      <c r="Q315" s="21" t="s">
        <v>2276</v>
      </c>
      <c r="R315" s="21" t="s">
        <v>2276</v>
      </c>
      <c r="S315" s="21" t="s">
        <v>2276</v>
      </c>
      <c r="T315" s="21" t="s">
        <v>2276</v>
      </c>
      <c r="U315" s="21" t="s">
        <v>2276</v>
      </c>
      <c r="V315" s="21" t="s">
        <v>2276</v>
      </c>
      <c r="W315" s="21" t="s">
        <v>2276</v>
      </c>
      <c r="X315" s="21" t="s">
        <v>2276</v>
      </c>
      <c r="Y315" s="21" t="s">
        <v>2276</v>
      </c>
      <c r="Z315" s="3" t="s">
        <v>2276</v>
      </c>
      <c r="AA315" s="3" t="s">
        <v>2276</v>
      </c>
      <c r="AB315" s="3" t="s">
        <v>2276</v>
      </c>
      <c r="AC315" s="4"/>
      <c r="AD315" s="4"/>
    </row>
    <row r="316" spans="1:30" ht="112" customHeight="1">
      <c r="A316" s="11" t="s">
        <v>1741</v>
      </c>
      <c r="B316" s="11" t="s">
        <v>1799</v>
      </c>
      <c r="C316" s="23" t="s">
        <v>24</v>
      </c>
      <c r="D316" s="23" t="s">
        <v>27</v>
      </c>
      <c r="E316" s="26" t="s">
        <v>130</v>
      </c>
      <c r="F316" s="19" t="s">
        <v>161</v>
      </c>
      <c r="G316" s="11" t="s">
        <v>2276</v>
      </c>
      <c r="H316" s="19" t="s">
        <v>523</v>
      </c>
      <c r="I316" s="3"/>
      <c r="J316" s="21" t="s">
        <v>2276</v>
      </c>
      <c r="K316" s="21" t="s">
        <v>2276</v>
      </c>
      <c r="L316" s="21" t="s">
        <v>2276</v>
      </c>
      <c r="M316" s="21" t="s">
        <v>2276</v>
      </c>
      <c r="N316" s="21" t="s">
        <v>2276</v>
      </c>
      <c r="O316" s="21" t="s">
        <v>2276</v>
      </c>
      <c r="P316" s="21" t="s">
        <v>2276</v>
      </c>
      <c r="Q316" s="21" t="s">
        <v>2276</v>
      </c>
      <c r="R316" s="21" t="s">
        <v>2276</v>
      </c>
      <c r="S316" s="21" t="s">
        <v>2276</v>
      </c>
      <c r="T316" s="21" t="s">
        <v>2276</v>
      </c>
      <c r="U316" s="21" t="s">
        <v>2276</v>
      </c>
      <c r="V316" s="21" t="s">
        <v>2276</v>
      </c>
      <c r="W316" s="21" t="s">
        <v>2276</v>
      </c>
      <c r="X316" s="21" t="s">
        <v>2276</v>
      </c>
      <c r="Y316" s="21" t="s">
        <v>2276</v>
      </c>
      <c r="Z316" s="3" t="s">
        <v>2276</v>
      </c>
      <c r="AA316" s="3" t="s">
        <v>2276</v>
      </c>
      <c r="AB316" s="3" t="s">
        <v>2276</v>
      </c>
      <c r="AC316" s="4"/>
      <c r="AD316" s="4"/>
    </row>
    <row r="317" spans="1:30" ht="112" customHeight="1">
      <c r="A317" s="11" t="s">
        <v>1742</v>
      </c>
      <c r="B317" s="11" t="s">
        <v>1800</v>
      </c>
      <c r="C317" s="23" t="s">
        <v>24</v>
      </c>
      <c r="D317" s="23" t="s">
        <v>143</v>
      </c>
      <c r="E317" s="26" t="s">
        <v>130</v>
      </c>
      <c r="F317" s="19" t="s">
        <v>74</v>
      </c>
      <c r="G317" s="11" t="s">
        <v>2276</v>
      </c>
      <c r="H317" s="19" t="s">
        <v>523</v>
      </c>
      <c r="I317" s="3"/>
      <c r="J317" s="21" t="s">
        <v>2276</v>
      </c>
      <c r="K317" s="21" t="s">
        <v>2276</v>
      </c>
      <c r="L317" s="21" t="s">
        <v>2276</v>
      </c>
      <c r="M317" s="21" t="s">
        <v>2276</v>
      </c>
      <c r="N317" s="21" t="s">
        <v>2276</v>
      </c>
      <c r="O317" s="21" t="s">
        <v>2276</v>
      </c>
      <c r="P317" s="21" t="s">
        <v>2276</v>
      </c>
      <c r="Q317" s="21" t="s">
        <v>2276</v>
      </c>
      <c r="R317" s="21" t="s">
        <v>2276</v>
      </c>
      <c r="S317" s="21" t="s">
        <v>2276</v>
      </c>
      <c r="T317" s="21" t="s">
        <v>2276</v>
      </c>
      <c r="U317" s="21" t="s">
        <v>2276</v>
      </c>
      <c r="V317" s="21" t="s">
        <v>2276</v>
      </c>
      <c r="W317" s="21" t="s">
        <v>2276</v>
      </c>
      <c r="X317" s="21" t="s">
        <v>2276</v>
      </c>
      <c r="Y317" s="21" t="s">
        <v>2276</v>
      </c>
      <c r="Z317" s="3" t="s">
        <v>2276</v>
      </c>
      <c r="AA317" s="3" t="s">
        <v>2276</v>
      </c>
      <c r="AB317" s="3" t="s">
        <v>2276</v>
      </c>
      <c r="AC317" s="4"/>
      <c r="AD317" s="4"/>
    </row>
    <row r="318" spans="1:30" ht="112" customHeight="1">
      <c r="A318" s="11" t="s">
        <v>1742</v>
      </c>
      <c r="B318" s="11" t="s">
        <v>1801</v>
      </c>
      <c r="C318" s="23" t="s">
        <v>24</v>
      </c>
      <c r="D318" s="23" t="s">
        <v>27</v>
      </c>
      <c r="E318" s="26" t="s">
        <v>130</v>
      </c>
      <c r="F318" s="19" t="s">
        <v>161</v>
      </c>
      <c r="G318" s="11" t="s">
        <v>2276</v>
      </c>
      <c r="H318" s="19" t="s">
        <v>523</v>
      </c>
      <c r="I318" s="3"/>
      <c r="J318" s="21" t="s">
        <v>2276</v>
      </c>
      <c r="K318" s="21" t="s">
        <v>2276</v>
      </c>
      <c r="L318" s="21" t="s">
        <v>2276</v>
      </c>
      <c r="M318" s="21" t="s">
        <v>2276</v>
      </c>
      <c r="N318" s="21" t="s">
        <v>2276</v>
      </c>
      <c r="O318" s="21" t="s">
        <v>2276</v>
      </c>
      <c r="P318" s="21" t="s">
        <v>2276</v>
      </c>
      <c r="Q318" s="21" t="s">
        <v>2276</v>
      </c>
      <c r="R318" s="21" t="s">
        <v>2276</v>
      </c>
      <c r="S318" s="21" t="s">
        <v>2276</v>
      </c>
      <c r="T318" s="21" t="s">
        <v>2276</v>
      </c>
      <c r="U318" s="21" t="s">
        <v>2276</v>
      </c>
      <c r="V318" s="21" t="s">
        <v>2276</v>
      </c>
      <c r="W318" s="21" t="s">
        <v>2276</v>
      </c>
      <c r="X318" s="21" t="s">
        <v>2276</v>
      </c>
      <c r="Y318" s="21" t="s">
        <v>2276</v>
      </c>
      <c r="Z318" s="3" t="s">
        <v>2276</v>
      </c>
      <c r="AA318" s="3" t="s">
        <v>2276</v>
      </c>
      <c r="AB318" s="3" t="s">
        <v>2276</v>
      </c>
      <c r="AC318" s="4"/>
      <c r="AD318" s="4"/>
    </row>
    <row r="319" spans="1:30" ht="112" customHeight="1">
      <c r="A319" s="11" t="s">
        <v>1743</v>
      </c>
      <c r="B319" s="11" t="s">
        <v>1802</v>
      </c>
      <c r="C319" s="23" t="s">
        <v>24</v>
      </c>
      <c r="D319" s="23" t="s">
        <v>143</v>
      </c>
      <c r="E319" s="26" t="s">
        <v>130</v>
      </c>
      <c r="F319" s="19" t="s">
        <v>74</v>
      </c>
      <c r="G319" s="11" t="s">
        <v>2276</v>
      </c>
      <c r="H319" s="19" t="s">
        <v>523</v>
      </c>
      <c r="I319" s="3"/>
      <c r="J319" s="21" t="s">
        <v>2276</v>
      </c>
      <c r="K319" s="21" t="s">
        <v>2276</v>
      </c>
      <c r="L319" s="21" t="s">
        <v>2276</v>
      </c>
      <c r="M319" s="21" t="s">
        <v>2276</v>
      </c>
      <c r="N319" s="21" t="s">
        <v>2276</v>
      </c>
      <c r="O319" s="21" t="s">
        <v>2276</v>
      </c>
      <c r="P319" s="21" t="s">
        <v>2276</v>
      </c>
      <c r="Q319" s="21" t="s">
        <v>2276</v>
      </c>
      <c r="R319" s="21" t="s">
        <v>2276</v>
      </c>
      <c r="S319" s="21" t="s">
        <v>2276</v>
      </c>
      <c r="T319" s="21" t="s">
        <v>2276</v>
      </c>
      <c r="U319" s="21" t="s">
        <v>2276</v>
      </c>
      <c r="V319" s="21" t="s">
        <v>2276</v>
      </c>
      <c r="W319" s="21" t="s">
        <v>2276</v>
      </c>
      <c r="X319" s="21" t="s">
        <v>2276</v>
      </c>
      <c r="Y319" s="21" t="s">
        <v>2276</v>
      </c>
      <c r="Z319" s="3" t="s">
        <v>2276</v>
      </c>
      <c r="AA319" s="3" t="s">
        <v>2276</v>
      </c>
      <c r="AB319" s="3" t="s">
        <v>2276</v>
      </c>
      <c r="AC319" s="4"/>
      <c r="AD319" s="4"/>
    </row>
    <row r="320" spans="1:30" ht="112" customHeight="1">
      <c r="A320" s="11" t="s">
        <v>1743</v>
      </c>
      <c r="B320" s="11" t="s">
        <v>1803</v>
      </c>
      <c r="C320" s="23" t="s">
        <v>24</v>
      </c>
      <c r="D320" s="23" t="s">
        <v>27</v>
      </c>
      <c r="E320" s="26" t="s">
        <v>130</v>
      </c>
      <c r="F320" s="19" t="s">
        <v>161</v>
      </c>
      <c r="G320" s="11" t="s">
        <v>2276</v>
      </c>
      <c r="H320" s="19" t="s">
        <v>523</v>
      </c>
      <c r="I320" s="3"/>
      <c r="J320" s="21" t="s">
        <v>2276</v>
      </c>
      <c r="K320" s="21" t="s">
        <v>2276</v>
      </c>
      <c r="L320" s="21" t="s">
        <v>2276</v>
      </c>
      <c r="M320" s="21" t="s">
        <v>2276</v>
      </c>
      <c r="N320" s="21" t="s">
        <v>2276</v>
      </c>
      <c r="O320" s="21" t="s">
        <v>2276</v>
      </c>
      <c r="P320" s="21" t="s">
        <v>2276</v>
      </c>
      <c r="Q320" s="21" t="s">
        <v>2276</v>
      </c>
      <c r="R320" s="21" t="s">
        <v>2276</v>
      </c>
      <c r="S320" s="21" t="s">
        <v>2276</v>
      </c>
      <c r="T320" s="21" t="s">
        <v>2276</v>
      </c>
      <c r="U320" s="21" t="s">
        <v>2276</v>
      </c>
      <c r="V320" s="21" t="s">
        <v>2276</v>
      </c>
      <c r="W320" s="21" t="s">
        <v>2276</v>
      </c>
      <c r="X320" s="21" t="s">
        <v>2276</v>
      </c>
      <c r="Y320" s="21" t="s">
        <v>2276</v>
      </c>
      <c r="Z320" s="3" t="s">
        <v>2276</v>
      </c>
      <c r="AA320" s="3" t="s">
        <v>2276</v>
      </c>
      <c r="AB320" s="3" t="s">
        <v>2276</v>
      </c>
      <c r="AC320" s="4"/>
      <c r="AD320" s="4"/>
    </row>
    <row r="321" spans="1:30" ht="112" customHeight="1">
      <c r="A321" s="11" t="s">
        <v>1743</v>
      </c>
      <c r="B321" s="11" t="s">
        <v>1804</v>
      </c>
      <c r="C321" s="23" t="s">
        <v>24</v>
      </c>
      <c r="D321" s="23" t="s">
        <v>143</v>
      </c>
      <c r="E321" s="26" t="s">
        <v>397</v>
      </c>
      <c r="F321" s="19" t="s">
        <v>74</v>
      </c>
      <c r="G321" s="11" t="s">
        <v>2276</v>
      </c>
      <c r="H321" s="19" t="s">
        <v>523</v>
      </c>
      <c r="I321" s="3"/>
      <c r="J321" s="21" t="s">
        <v>2276</v>
      </c>
      <c r="K321" s="21" t="s">
        <v>2276</v>
      </c>
      <c r="L321" s="21" t="s">
        <v>2276</v>
      </c>
      <c r="M321" s="21" t="s">
        <v>2276</v>
      </c>
      <c r="N321" s="21" t="s">
        <v>2276</v>
      </c>
      <c r="O321" s="21" t="s">
        <v>2276</v>
      </c>
      <c r="P321" s="21" t="s">
        <v>2276</v>
      </c>
      <c r="Q321" s="21" t="s">
        <v>2276</v>
      </c>
      <c r="R321" s="21" t="s">
        <v>2276</v>
      </c>
      <c r="S321" s="21" t="s">
        <v>2276</v>
      </c>
      <c r="T321" s="21" t="s">
        <v>2276</v>
      </c>
      <c r="U321" s="21" t="s">
        <v>2276</v>
      </c>
      <c r="V321" s="21" t="s">
        <v>2276</v>
      </c>
      <c r="W321" s="21" t="s">
        <v>2276</v>
      </c>
      <c r="X321" s="21" t="s">
        <v>2276</v>
      </c>
      <c r="Y321" s="21" t="s">
        <v>2276</v>
      </c>
      <c r="Z321" s="3" t="s">
        <v>2276</v>
      </c>
      <c r="AA321" s="3" t="s">
        <v>2276</v>
      </c>
      <c r="AB321" s="3" t="s">
        <v>2276</v>
      </c>
      <c r="AC321" s="4"/>
      <c r="AD321" s="4"/>
    </row>
    <row r="322" spans="1:30" ht="112" customHeight="1">
      <c r="A322" s="11" t="s">
        <v>1744</v>
      </c>
      <c r="B322" s="11" t="s">
        <v>1805</v>
      </c>
      <c r="C322" s="23" t="s">
        <v>24</v>
      </c>
      <c r="D322" s="23" t="s">
        <v>143</v>
      </c>
      <c r="E322" s="26" t="s">
        <v>130</v>
      </c>
      <c r="F322" s="19" t="s">
        <v>74</v>
      </c>
      <c r="G322" s="11" t="s">
        <v>2276</v>
      </c>
      <c r="H322" s="19" t="s">
        <v>523</v>
      </c>
      <c r="I322" s="3"/>
      <c r="J322" s="21" t="s">
        <v>2276</v>
      </c>
      <c r="K322" s="21" t="s">
        <v>2276</v>
      </c>
      <c r="L322" s="21" t="s">
        <v>2276</v>
      </c>
      <c r="M322" s="21" t="s">
        <v>2276</v>
      </c>
      <c r="N322" s="21" t="s">
        <v>2276</v>
      </c>
      <c r="O322" s="21" t="s">
        <v>2276</v>
      </c>
      <c r="P322" s="21" t="s">
        <v>2276</v>
      </c>
      <c r="Q322" s="21" t="s">
        <v>2276</v>
      </c>
      <c r="R322" s="21" t="s">
        <v>2276</v>
      </c>
      <c r="S322" s="21" t="s">
        <v>2276</v>
      </c>
      <c r="T322" s="21" t="s">
        <v>2276</v>
      </c>
      <c r="U322" s="21" t="s">
        <v>2276</v>
      </c>
      <c r="V322" s="21" t="s">
        <v>2276</v>
      </c>
      <c r="W322" s="21" t="s">
        <v>2276</v>
      </c>
      <c r="X322" s="21" t="s">
        <v>2276</v>
      </c>
      <c r="Y322" s="21" t="s">
        <v>2276</v>
      </c>
      <c r="Z322" s="3" t="s">
        <v>2276</v>
      </c>
      <c r="AA322" s="3" t="s">
        <v>2276</v>
      </c>
      <c r="AB322" s="3" t="s">
        <v>2276</v>
      </c>
      <c r="AC322" s="4"/>
      <c r="AD322" s="4"/>
    </row>
    <row r="323" spans="1:30" ht="112" customHeight="1">
      <c r="A323" s="11" t="s">
        <v>1744</v>
      </c>
      <c r="B323" s="11" t="s">
        <v>1806</v>
      </c>
      <c r="C323" s="23" t="s">
        <v>24</v>
      </c>
      <c r="D323" s="23" t="s">
        <v>27</v>
      </c>
      <c r="E323" s="26" t="s">
        <v>130</v>
      </c>
      <c r="F323" s="19" t="s">
        <v>161</v>
      </c>
      <c r="G323" s="11" t="s">
        <v>2276</v>
      </c>
      <c r="H323" s="19" t="s">
        <v>523</v>
      </c>
      <c r="I323" s="3"/>
      <c r="J323" s="21" t="s">
        <v>2276</v>
      </c>
      <c r="K323" s="21" t="s">
        <v>2276</v>
      </c>
      <c r="L323" s="21" t="s">
        <v>2276</v>
      </c>
      <c r="M323" s="21" t="s">
        <v>2276</v>
      </c>
      <c r="N323" s="21" t="s">
        <v>2276</v>
      </c>
      <c r="O323" s="21" t="s">
        <v>2276</v>
      </c>
      <c r="P323" s="21" t="s">
        <v>2276</v>
      </c>
      <c r="Q323" s="21" t="s">
        <v>2276</v>
      </c>
      <c r="R323" s="21" t="s">
        <v>2276</v>
      </c>
      <c r="S323" s="21" t="s">
        <v>2276</v>
      </c>
      <c r="T323" s="21" t="s">
        <v>2276</v>
      </c>
      <c r="U323" s="21" t="s">
        <v>2276</v>
      </c>
      <c r="V323" s="21" t="s">
        <v>2276</v>
      </c>
      <c r="W323" s="21" t="s">
        <v>2276</v>
      </c>
      <c r="X323" s="21" t="s">
        <v>2276</v>
      </c>
      <c r="Y323" s="21" t="s">
        <v>2276</v>
      </c>
      <c r="Z323" s="3" t="s">
        <v>2276</v>
      </c>
      <c r="AA323" s="3" t="s">
        <v>2276</v>
      </c>
      <c r="AB323" s="3" t="s">
        <v>2276</v>
      </c>
      <c r="AC323" s="4"/>
      <c r="AD323" s="4"/>
    </row>
    <row r="324" spans="1:30" ht="112" customHeight="1">
      <c r="A324" s="11" t="s">
        <v>1744</v>
      </c>
      <c r="B324" s="11" t="s">
        <v>1807</v>
      </c>
      <c r="C324" s="23" t="s">
        <v>24</v>
      </c>
      <c r="D324" s="23" t="s">
        <v>143</v>
      </c>
      <c r="E324" s="26" t="s">
        <v>397</v>
      </c>
      <c r="F324" s="19" t="s">
        <v>74</v>
      </c>
      <c r="G324" s="11" t="s">
        <v>2276</v>
      </c>
      <c r="H324" s="19" t="s">
        <v>523</v>
      </c>
      <c r="I324" s="3"/>
      <c r="J324" s="21" t="s">
        <v>2276</v>
      </c>
      <c r="K324" s="21" t="s">
        <v>2276</v>
      </c>
      <c r="L324" s="21" t="s">
        <v>2276</v>
      </c>
      <c r="M324" s="21" t="s">
        <v>2276</v>
      </c>
      <c r="N324" s="21" t="s">
        <v>2276</v>
      </c>
      <c r="O324" s="21" t="s">
        <v>2276</v>
      </c>
      <c r="P324" s="21" t="s">
        <v>2276</v>
      </c>
      <c r="Q324" s="21" t="s">
        <v>2276</v>
      </c>
      <c r="R324" s="21" t="s">
        <v>2276</v>
      </c>
      <c r="S324" s="21" t="s">
        <v>2276</v>
      </c>
      <c r="T324" s="21" t="s">
        <v>2276</v>
      </c>
      <c r="U324" s="21" t="s">
        <v>2276</v>
      </c>
      <c r="V324" s="21" t="s">
        <v>2276</v>
      </c>
      <c r="W324" s="21" t="s">
        <v>2276</v>
      </c>
      <c r="X324" s="21" t="s">
        <v>2276</v>
      </c>
      <c r="Y324" s="21" t="s">
        <v>2276</v>
      </c>
      <c r="Z324" s="3" t="s">
        <v>2276</v>
      </c>
      <c r="AA324" s="3" t="s">
        <v>2276</v>
      </c>
      <c r="AB324" s="3" t="s">
        <v>2276</v>
      </c>
      <c r="AC324" s="4"/>
      <c r="AD324" s="4"/>
    </row>
    <row r="325" spans="1:30" ht="112" customHeight="1">
      <c r="A325" s="11" t="s">
        <v>1745</v>
      </c>
      <c r="B325" s="11" t="s">
        <v>1808</v>
      </c>
      <c r="C325" s="23" t="s">
        <v>24</v>
      </c>
      <c r="D325" s="23" t="s">
        <v>143</v>
      </c>
      <c r="E325" s="26" t="s">
        <v>397</v>
      </c>
      <c r="F325" s="19" t="s">
        <v>74</v>
      </c>
      <c r="G325" s="11" t="s">
        <v>2276</v>
      </c>
      <c r="H325" s="19" t="s">
        <v>523</v>
      </c>
      <c r="I325" s="3"/>
      <c r="J325" s="21" t="s">
        <v>2276</v>
      </c>
      <c r="K325" s="21" t="s">
        <v>2276</v>
      </c>
      <c r="L325" s="21" t="s">
        <v>2276</v>
      </c>
      <c r="M325" s="21" t="s">
        <v>2276</v>
      </c>
      <c r="N325" s="21" t="s">
        <v>2276</v>
      </c>
      <c r="O325" s="21" t="s">
        <v>2276</v>
      </c>
      <c r="P325" s="21" t="s">
        <v>2276</v>
      </c>
      <c r="Q325" s="21" t="s">
        <v>2276</v>
      </c>
      <c r="R325" s="21" t="s">
        <v>2276</v>
      </c>
      <c r="S325" s="21" t="s">
        <v>2276</v>
      </c>
      <c r="T325" s="21" t="s">
        <v>2276</v>
      </c>
      <c r="U325" s="21" t="s">
        <v>2276</v>
      </c>
      <c r="V325" s="21" t="s">
        <v>2276</v>
      </c>
      <c r="W325" s="21" t="s">
        <v>2276</v>
      </c>
      <c r="X325" s="21" t="s">
        <v>2276</v>
      </c>
      <c r="Y325" s="21" t="s">
        <v>2276</v>
      </c>
      <c r="Z325" s="3" t="s">
        <v>2276</v>
      </c>
      <c r="AA325" s="3" t="s">
        <v>2276</v>
      </c>
      <c r="AB325" s="3" t="s">
        <v>2276</v>
      </c>
      <c r="AC325" s="4"/>
      <c r="AD325" s="4"/>
    </row>
    <row r="326" spans="1:30" ht="112" customHeight="1">
      <c r="A326" s="11" t="s">
        <v>1746</v>
      </c>
      <c r="B326" s="11" t="s">
        <v>1809</v>
      </c>
      <c r="C326" s="23" t="s">
        <v>24</v>
      </c>
      <c r="D326" s="23" t="s">
        <v>143</v>
      </c>
      <c r="E326" s="26" t="s">
        <v>130</v>
      </c>
      <c r="F326" s="19" t="s">
        <v>74</v>
      </c>
      <c r="G326" s="11" t="s">
        <v>2276</v>
      </c>
      <c r="H326" s="19" t="s">
        <v>523</v>
      </c>
      <c r="I326" s="3"/>
      <c r="J326" s="21" t="s">
        <v>2276</v>
      </c>
      <c r="K326" s="21" t="s">
        <v>2276</v>
      </c>
      <c r="L326" s="21" t="s">
        <v>2276</v>
      </c>
      <c r="M326" s="21" t="s">
        <v>2276</v>
      </c>
      <c r="N326" s="21" t="s">
        <v>2276</v>
      </c>
      <c r="O326" s="21" t="s">
        <v>2276</v>
      </c>
      <c r="P326" s="21" t="s">
        <v>2276</v>
      </c>
      <c r="Q326" s="21" t="s">
        <v>2276</v>
      </c>
      <c r="R326" s="21" t="s">
        <v>2276</v>
      </c>
      <c r="S326" s="21" t="s">
        <v>2276</v>
      </c>
      <c r="T326" s="21" t="s">
        <v>2276</v>
      </c>
      <c r="U326" s="21" t="s">
        <v>2276</v>
      </c>
      <c r="V326" s="21" t="s">
        <v>2276</v>
      </c>
      <c r="W326" s="21" t="s">
        <v>2276</v>
      </c>
      <c r="X326" s="21" t="s">
        <v>2276</v>
      </c>
      <c r="Y326" s="21" t="s">
        <v>2276</v>
      </c>
      <c r="Z326" s="3" t="s">
        <v>2276</v>
      </c>
      <c r="AA326" s="3" t="s">
        <v>2276</v>
      </c>
      <c r="AB326" s="3" t="s">
        <v>2276</v>
      </c>
      <c r="AC326" s="4"/>
      <c r="AD326" s="4"/>
    </row>
    <row r="327" spans="1:30" ht="112" customHeight="1">
      <c r="A327" s="11" t="s">
        <v>1746</v>
      </c>
      <c r="B327" s="11" t="s">
        <v>1810</v>
      </c>
      <c r="C327" s="23" t="s">
        <v>24</v>
      </c>
      <c r="D327" s="23" t="s">
        <v>27</v>
      </c>
      <c r="E327" s="26" t="s">
        <v>130</v>
      </c>
      <c r="F327" s="19" t="s">
        <v>161</v>
      </c>
      <c r="G327" s="11" t="s">
        <v>2276</v>
      </c>
      <c r="H327" s="19" t="s">
        <v>523</v>
      </c>
      <c r="I327" s="3"/>
      <c r="J327" s="21" t="s">
        <v>2276</v>
      </c>
      <c r="K327" s="21" t="s">
        <v>2276</v>
      </c>
      <c r="L327" s="21" t="s">
        <v>2276</v>
      </c>
      <c r="M327" s="21" t="s">
        <v>2276</v>
      </c>
      <c r="N327" s="21" t="s">
        <v>2276</v>
      </c>
      <c r="O327" s="21" t="s">
        <v>2276</v>
      </c>
      <c r="P327" s="21" t="s">
        <v>2276</v>
      </c>
      <c r="Q327" s="21" t="s">
        <v>2276</v>
      </c>
      <c r="R327" s="21" t="s">
        <v>2276</v>
      </c>
      <c r="S327" s="21" t="s">
        <v>2276</v>
      </c>
      <c r="T327" s="21" t="s">
        <v>2276</v>
      </c>
      <c r="U327" s="21" t="s">
        <v>2276</v>
      </c>
      <c r="V327" s="21" t="s">
        <v>2276</v>
      </c>
      <c r="W327" s="21" t="s">
        <v>2276</v>
      </c>
      <c r="X327" s="21" t="s">
        <v>2276</v>
      </c>
      <c r="Y327" s="21" t="s">
        <v>2276</v>
      </c>
      <c r="Z327" s="3" t="s">
        <v>2276</v>
      </c>
      <c r="AA327" s="3" t="s">
        <v>2276</v>
      </c>
      <c r="AB327" s="3" t="s">
        <v>2276</v>
      </c>
      <c r="AC327" s="4"/>
      <c r="AD327" s="4"/>
    </row>
    <row r="328" spans="1:30" ht="112" customHeight="1">
      <c r="A328" s="11" t="s">
        <v>1746</v>
      </c>
      <c r="B328" s="11" t="s">
        <v>1811</v>
      </c>
      <c r="C328" s="23" t="s">
        <v>24</v>
      </c>
      <c r="D328" s="23" t="s">
        <v>143</v>
      </c>
      <c r="E328" s="26" t="s">
        <v>397</v>
      </c>
      <c r="F328" s="19" t="s">
        <v>74</v>
      </c>
      <c r="G328" s="11" t="s">
        <v>2276</v>
      </c>
      <c r="H328" s="19" t="s">
        <v>523</v>
      </c>
      <c r="I328" s="3"/>
      <c r="J328" s="21" t="s">
        <v>2276</v>
      </c>
      <c r="K328" s="21" t="s">
        <v>2276</v>
      </c>
      <c r="L328" s="21" t="s">
        <v>2276</v>
      </c>
      <c r="M328" s="21" t="s">
        <v>2276</v>
      </c>
      <c r="N328" s="21" t="s">
        <v>2276</v>
      </c>
      <c r="O328" s="21" t="s">
        <v>2276</v>
      </c>
      <c r="P328" s="21" t="s">
        <v>2276</v>
      </c>
      <c r="Q328" s="21" t="s">
        <v>2276</v>
      </c>
      <c r="R328" s="21" t="s">
        <v>2276</v>
      </c>
      <c r="S328" s="21" t="s">
        <v>2276</v>
      </c>
      <c r="T328" s="21" t="s">
        <v>2276</v>
      </c>
      <c r="U328" s="21" t="s">
        <v>2276</v>
      </c>
      <c r="V328" s="21" t="s">
        <v>2276</v>
      </c>
      <c r="W328" s="21" t="s">
        <v>2276</v>
      </c>
      <c r="X328" s="21" t="s">
        <v>2276</v>
      </c>
      <c r="Y328" s="21" t="s">
        <v>2276</v>
      </c>
      <c r="Z328" s="3" t="s">
        <v>2276</v>
      </c>
      <c r="AA328" s="3" t="s">
        <v>2276</v>
      </c>
      <c r="AB328" s="3" t="s">
        <v>2276</v>
      </c>
      <c r="AC328" s="4"/>
      <c r="AD328" s="4"/>
    </row>
    <row r="329" spans="1:30" ht="112" customHeight="1">
      <c r="A329" s="11" t="s">
        <v>1747</v>
      </c>
      <c r="B329" s="11" t="s">
        <v>1812</v>
      </c>
      <c r="C329" s="23" t="s">
        <v>24</v>
      </c>
      <c r="D329" s="23" t="s">
        <v>143</v>
      </c>
      <c r="E329" s="26" t="s">
        <v>397</v>
      </c>
      <c r="F329" s="19" t="s">
        <v>74</v>
      </c>
      <c r="G329" s="11" t="s">
        <v>2276</v>
      </c>
      <c r="H329" s="19" t="s">
        <v>523</v>
      </c>
      <c r="I329" s="3"/>
      <c r="J329" s="21" t="s">
        <v>2276</v>
      </c>
      <c r="K329" s="21" t="s">
        <v>2276</v>
      </c>
      <c r="L329" s="21" t="s">
        <v>2276</v>
      </c>
      <c r="M329" s="21" t="s">
        <v>2276</v>
      </c>
      <c r="N329" s="21" t="s">
        <v>2276</v>
      </c>
      <c r="O329" s="21" t="s">
        <v>2276</v>
      </c>
      <c r="P329" s="21" t="s">
        <v>2276</v>
      </c>
      <c r="Q329" s="21" t="s">
        <v>2276</v>
      </c>
      <c r="R329" s="21" t="s">
        <v>2276</v>
      </c>
      <c r="S329" s="21" t="s">
        <v>2276</v>
      </c>
      <c r="T329" s="21" t="s">
        <v>2276</v>
      </c>
      <c r="U329" s="21" t="s">
        <v>2276</v>
      </c>
      <c r="V329" s="21" t="s">
        <v>2276</v>
      </c>
      <c r="W329" s="21" t="s">
        <v>2276</v>
      </c>
      <c r="X329" s="21" t="s">
        <v>2276</v>
      </c>
      <c r="Y329" s="21" t="s">
        <v>2276</v>
      </c>
      <c r="Z329" s="3" t="s">
        <v>2276</v>
      </c>
      <c r="AA329" s="3" t="s">
        <v>2276</v>
      </c>
      <c r="AB329" s="3" t="s">
        <v>2276</v>
      </c>
      <c r="AC329" s="4"/>
      <c r="AD329" s="4"/>
    </row>
    <row r="330" spans="1:30" ht="112" customHeight="1">
      <c r="A330" s="11" t="s">
        <v>1748</v>
      </c>
      <c r="B330" s="11" t="s">
        <v>1813</v>
      </c>
      <c r="C330" s="23" t="s">
        <v>24</v>
      </c>
      <c r="D330" s="23" t="s">
        <v>143</v>
      </c>
      <c r="E330" s="26" t="s">
        <v>397</v>
      </c>
      <c r="F330" s="19" t="s">
        <v>74</v>
      </c>
      <c r="G330" s="11" t="s">
        <v>2276</v>
      </c>
      <c r="H330" s="19" t="s">
        <v>523</v>
      </c>
      <c r="I330" s="3"/>
      <c r="J330" s="21" t="s">
        <v>2276</v>
      </c>
      <c r="K330" s="21" t="s">
        <v>2276</v>
      </c>
      <c r="L330" s="21" t="s">
        <v>2276</v>
      </c>
      <c r="M330" s="21" t="s">
        <v>2276</v>
      </c>
      <c r="N330" s="21" t="s">
        <v>2276</v>
      </c>
      <c r="O330" s="21" t="s">
        <v>2276</v>
      </c>
      <c r="P330" s="21" t="s">
        <v>2276</v>
      </c>
      <c r="Q330" s="21" t="s">
        <v>2276</v>
      </c>
      <c r="R330" s="21" t="s">
        <v>2276</v>
      </c>
      <c r="S330" s="21" t="s">
        <v>2276</v>
      </c>
      <c r="T330" s="21" t="s">
        <v>2276</v>
      </c>
      <c r="U330" s="21" t="s">
        <v>2276</v>
      </c>
      <c r="V330" s="21" t="s">
        <v>2276</v>
      </c>
      <c r="W330" s="21" t="s">
        <v>2276</v>
      </c>
      <c r="X330" s="21" t="s">
        <v>2276</v>
      </c>
      <c r="Y330" s="21" t="s">
        <v>2276</v>
      </c>
      <c r="Z330" s="3" t="s">
        <v>2276</v>
      </c>
      <c r="AA330" s="3" t="s">
        <v>2276</v>
      </c>
      <c r="AB330" s="3" t="s">
        <v>2276</v>
      </c>
      <c r="AC330" s="4"/>
      <c r="AD330" s="4"/>
    </row>
    <row r="331" spans="1:30" ht="112" customHeight="1">
      <c r="A331" s="11" t="s">
        <v>1749</v>
      </c>
      <c r="B331" s="11" t="s">
        <v>1814</v>
      </c>
      <c r="C331" s="23" t="s">
        <v>24</v>
      </c>
      <c r="D331" s="23" t="s">
        <v>143</v>
      </c>
      <c r="E331" s="26" t="s">
        <v>397</v>
      </c>
      <c r="F331" s="19" t="s">
        <v>74</v>
      </c>
      <c r="G331" s="11" t="s">
        <v>2276</v>
      </c>
      <c r="H331" s="19" t="s">
        <v>523</v>
      </c>
      <c r="I331" s="3"/>
      <c r="J331" s="21" t="s">
        <v>2276</v>
      </c>
      <c r="K331" s="21" t="s">
        <v>2276</v>
      </c>
      <c r="L331" s="21" t="s">
        <v>2276</v>
      </c>
      <c r="M331" s="21" t="s">
        <v>2276</v>
      </c>
      <c r="N331" s="21" t="s">
        <v>2276</v>
      </c>
      <c r="O331" s="21" t="s">
        <v>2276</v>
      </c>
      <c r="P331" s="21" t="s">
        <v>2276</v>
      </c>
      <c r="Q331" s="21" t="s">
        <v>2276</v>
      </c>
      <c r="R331" s="21" t="s">
        <v>2276</v>
      </c>
      <c r="S331" s="21" t="s">
        <v>2276</v>
      </c>
      <c r="T331" s="21" t="s">
        <v>2276</v>
      </c>
      <c r="U331" s="21" t="s">
        <v>2276</v>
      </c>
      <c r="V331" s="21" t="s">
        <v>2276</v>
      </c>
      <c r="W331" s="21" t="s">
        <v>2276</v>
      </c>
      <c r="X331" s="21" t="s">
        <v>2276</v>
      </c>
      <c r="Y331" s="21" t="s">
        <v>2276</v>
      </c>
      <c r="Z331" s="3" t="s">
        <v>2276</v>
      </c>
      <c r="AA331" s="3" t="s">
        <v>2276</v>
      </c>
      <c r="AB331" s="3" t="s">
        <v>2276</v>
      </c>
      <c r="AC331" s="4"/>
      <c r="AD331" s="4"/>
    </row>
    <row r="332" spans="1:30" ht="112" customHeight="1">
      <c r="A332" s="11" t="s">
        <v>1749</v>
      </c>
      <c r="B332" s="11" t="s">
        <v>1815</v>
      </c>
      <c r="C332" s="23" t="s">
        <v>24</v>
      </c>
      <c r="D332" s="23" t="s">
        <v>143</v>
      </c>
      <c r="E332" s="26" t="s">
        <v>130</v>
      </c>
      <c r="F332" s="19" t="s">
        <v>74</v>
      </c>
      <c r="G332" s="11" t="s">
        <v>2276</v>
      </c>
      <c r="H332" s="19" t="s">
        <v>523</v>
      </c>
      <c r="I332" s="3"/>
      <c r="J332" s="21" t="s">
        <v>2276</v>
      </c>
      <c r="K332" s="21" t="s">
        <v>2276</v>
      </c>
      <c r="L332" s="21" t="s">
        <v>2276</v>
      </c>
      <c r="M332" s="21" t="s">
        <v>2276</v>
      </c>
      <c r="N332" s="21" t="s">
        <v>2276</v>
      </c>
      <c r="O332" s="21" t="s">
        <v>2276</v>
      </c>
      <c r="P332" s="21" t="s">
        <v>2276</v>
      </c>
      <c r="Q332" s="21" t="s">
        <v>2276</v>
      </c>
      <c r="R332" s="21" t="s">
        <v>2276</v>
      </c>
      <c r="S332" s="21" t="s">
        <v>2276</v>
      </c>
      <c r="T332" s="21" t="s">
        <v>2276</v>
      </c>
      <c r="U332" s="21" t="s">
        <v>2276</v>
      </c>
      <c r="V332" s="21" t="s">
        <v>2276</v>
      </c>
      <c r="W332" s="21" t="s">
        <v>2276</v>
      </c>
      <c r="X332" s="21" t="s">
        <v>2276</v>
      </c>
      <c r="Y332" s="21" t="s">
        <v>2276</v>
      </c>
      <c r="Z332" s="3" t="s">
        <v>2276</v>
      </c>
      <c r="AA332" s="3" t="s">
        <v>2276</v>
      </c>
      <c r="AB332" s="3" t="s">
        <v>2276</v>
      </c>
      <c r="AC332" s="4"/>
      <c r="AD332" s="4"/>
    </row>
    <row r="333" spans="1:30" ht="112" customHeight="1">
      <c r="A333" s="11" t="s">
        <v>1749</v>
      </c>
      <c r="B333" s="11" t="s">
        <v>1816</v>
      </c>
      <c r="C333" s="23" t="s">
        <v>24</v>
      </c>
      <c r="D333" s="23" t="s">
        <v>27</v>
      </c>
      <c r="E333" s="26" t="s">
        <v>130</v>
      </c>
      <c r="F333" s="19" t="s">
        <v>161</v>
      </c>
      <c r="G333" s="11" t="s">
        <v>2276</v>
      </c>
      <c r="H333" s="19" t="s">
        <v>523</v>
      </c>
      <c r="I333" s="3"/>
      <c r="J333" s="21" t="s">
        <v>2276</v>
      </c>
      <c r="K333" s="21" t="s">
        <v>2276</v>
      </c>
      <c r="L333" s="21" t="s">
        <v>2276</v>
      </c>
      <c r="M333" s="21" t="s">
        <v>2276</v>
      </c>
      <c r="N333" s="21" t="s">
        <v>2276</v>
      </c>
      <c r="O333" s="21" t="s">
        <v>2276</v>
      </c>
      <c r="P333" s="21" t="s">
        <v>2276</v>
      </c>
      <c r="Q333" s="21" t="s">
        <v>2276</v>
      </c>
      <c r="R333" s="21" t="s">
        <v>2276</v>
      </c>
      <c r="S333" s="21" t="s">
        <v>2276</v>
      </c>
      <c r="T333" s="21" t="s">
        <v>2276</v>
      </c>
      <c r="U333" s="21" t="s">
        <v>2276</v>
      </c>
      <c r="V333" s="21" t="s">
        <v>2276</v>
      </c>
      <c r="W333" s="21" t="s">
        <v>2276</v>
      </c>
      <c r="X333" s="21" t="s">
        <v>2276</v>
      </c>
      <c r="Y333" s="21" t="s">
        <v>2276</v>
      </c>
      <c r="Z333" s="3" t="s">
        <v>2276</v>
      </c>
      <c r="AA333" s="3" t="s">
        <v>2276</v>
      </c>
      <c r="AB333" s="3" t="s">
        <v>2276</v>
      </c>
      <c r="AC333" s="4"/>
      <c r="AD333" s="4"/>
    </row>
    <row r="334" spans="1:30" ht="112" customHeight="1">
      <c r="A334" s="11" t="s">
        <v>1750</v>
      </c>
      <c r="B334" s="11" t="s">
        <v>1817</v>
      </c>
      <c r="C334" s="23" t="s">
        <v>24</v>
      </c>
      <c r="D334" s="23" t="s">
        <v>143</v>
      </c>
      <c r="E334" s="26" t="s">
        <v>397</v>
      </c>
      <c r="F334" s="19" t="s">
        <v>74</v>
      </c>
      <c r="G334" s="11" t="s">
        <v>2276</v>
      </c>
      <c r="H334" s="19" t="s">
        <v>523</v>
      </c>
      <c r="I334" s="3"/>
      <c r="J334" s="21" t="s">
        <v>2276</v>
      </c>
      <c r="K334" s="21" t="s">
        <v>2276</v>
      </c>
      <c r="L334" s="21" t="s">
        <v>2276</v>
      </c>
      <c r="M334" s="21" t="s">
        <v>2276</v>
      </c>
      <c r="N334" s="21" t="s">
        <v>2276</v>
      </c>
      <c r="O334" s="21" t="s">
        <v>2276</v>
      </c>
      <c r="P334" s="21" t="s">
        <v>2276</v>
      </c>
      <c r="Q334" s="21" t="s">
        <v>2276</v>
      </c>
      <c r="R334" s="21" t="s">
        <v>2276</v>
      </c>
      <c r="S334" s="21" t="s">
        <v>2276</v>
      </c>
      <c r="T334" s="21" t="s">
        <v>2276</v>
      </c>
      <c r="U334" s="21" t="s">
        <v>2276</v>
      </c>
      <c r="V334" s="21" t="s">
        <v>2276</v>
      </c>
      <c r="W334" s="21" t="s">
        <v>2276</v>
      </c>
      <c r="X334" s="21" t="s">
        <v>2276</v>
      </c>
      <c r="Y334" s="21" t="s">
        <v>2276</v>
      </c>
      <c r="Z334" s="3" t="s">
        <v>2276</v>
      </c>
      <c r="AA334" s="3" t="s">
        <v>2276</v>
      </c>
      <c r="AB334" s="3" t="s">
        <v>2276</v>
      </c>
      <c r="AC334" s="4"/>
      <c r="AD334" s="4"/>
    </row>
    <row r="335" spans="1:30" ht="112" customHeight="1">
      <c r="A335" s="11" t="s">
        <v>1751</v>
      </c>
      <c r="B335" s="11" t="s">
        <v>1818</v>
      </c>
      <c r="C335" s="23" t="s">
        <v>24</v>
      </c>
      <c r="D335" s="23" t="s">
        <v>143</v>
      </c>
      <c r="E335" s="26" t="s">
        <v>397</v>
      </c>
      <c r="F335" s="19" t="s">
        <v>74</v>
      </c>
      <c r="G335" s="11" t="s">
        <v>2276</v>
      </c>
      <c r="H335" s="19" t="s">
        <v>523</v>
      </c>
      <c r="I335" s="3"/>
      <c r="J335" s="21" t="s">
        <v>2276</v>
      </c>
      <c r="K335" s="21" t="s">
        <v>2276</v>
      </c>
      <c r="L335" s="21" t="s">
        <v>2276</v>
      </c>
      <c r="M335" s="21" t="s">
        <v>2276</v>
      </c>
      <c r="N335" s="21" t="s">
        <v>2276</v>
      </c>
      <c r="O335" s="21" t="s">
        <v>2276</v>
      </c>
      <c r="P335" s="21" t="s">
        <v>2276</v>
      </c>
      <c r="Q335" s="21" t="s">
        <v>2276</v>
      </c>
      <c r="R335" s="21" t="s">
        <v>2276</v>
      </c>
      <c r="S335" s="21" t="s">
        <v>2276</v>
      </c>
      <c r="T335" s="21" t="s">
        <v>2276</v>
      </c>
      <c r="U335" s="21" t="s">
        <v>2276</v>
      </c>
      <c r="V335" s="21" t="s">
        <v>2276</v>
      </c>
      <c r="W335" s="21" t="s">
        <v>2276</v>
      </c>
      <c r="X335" s="21" t="s">
        <v>2276</v>
      </c>
      <c r="Y335" s="21" t="s">
        <v>2276</v>
      </c>
      <c r="Z335" s="3" t="s">
        <v>2276</v>
      </c>
      <c r="AA335" s="3" t="s">
        <v>2276</v>
      </c>
      <c r="AB335" s="3" t="s">
        <v>2276</v>
      </c>
      <c r="AC335" s="4"/>
      <c r="AD335" s="4"/>
    </row>
    <row r="336" spans="1:30" ht="112" customHeight="1">
      <c r="A336" s="11" t="s">
        <v>1752</v>
      </c>
      <c r="B336" s="11" t="s">
        <v>1819</v>
      </c>
      <c r="C336" s="23" t="s">
        <v>24</v>
      </c>
      <c r="D336" s="23" t="s">
        <v>143</v>
      </c>
      <c r="E336" s="26" t="s">
        <v>397</v>
      </c>
      <c r="F336" s="19" t="s">
        <v>74</v>
      </c>
      <c r="G336" s="11" t="s">
        <v>2276</v>
      </c>
      <c r="H336" s="19" t="s">
        <v>523</v>
      </c>
      <c r="I336" s="3"/>
      <c r="J336" s="21" t="s">
        <v>2276</v>
      </c>
      <c r="K336" s="21" t="s">
        <v>2276</v>
      </c>
      <c r="L336" s="21" t="s">
        <v>2276</v>
      </c>
      <c r="M336" s="21" t="s">
        <v>2276</v>
      </c>
      <c r="N336" s="21" t="s">
        <v>2276</v>
      </c>
      <c r="O336" s="21" t="s">
        <v>2276</v>
      </c>
      <c r="P336" s="21" t="s">
        <v>2276</v>
      </c>
      <c r="Q336" s="21" t="s">
        <v>2276</v>
      </c>
      <c r="R336" s="21" t="s">
        <v>2276</v>
      </c>
      <c r="S336" s="21" t="s">
        <v>2276</v>
      </c>
      <c r="T336" s="21" t="s">
        <v>2276</v>
      </c>
      <c r="U336" s="21" t="s">
        <v>2276</v>
      </c>
      <c r="V336" s="21" t="s">
        <v>2276</v>
      </c>
      <c r="W336" s="21" t="s">
        <v>2276</v>
      </c>
      <c r="X336" s="21" t="s">
        <v>2276</v>
      </c>
      <c r="Y336" s="21" t="s">
        <v>2276</v>
      </c>
      <c r="Z336" s="3" t="s">
        <v>2276</v>
      </c>
      <c r="AA336" s="3" t="s">
        <v>2276</v>
      </c>
      <c r="AB336" s="3" t="s">
        <v>2276</v>
      </c>
      <c r="AC336" s="4"/>
      <c r="AD336" s="4"/>
    </row>
    <row r="337" spans="1:30" ht="112" customHeight="1">
      <c r="A337" s="11" t="s">
        <v>1752</v>
      </c>
      <c r="B337" s="11" t="s">
        <v>1820</v>
      </c>
      <c r="C337" s="23" t="s">
        <v>24</v>
      </c>
      <c r="D337" s="23" t="s">
        <v>143</v>
      </c>
      <c r="E337" s="26" t="s">
        <v>130</v>
      </c>
      <c r="F337" s="19" t="s">
        <v>74</v>
      </c>
      <c r="G337" s="11" t="s">
        <v>2276</v>
      </c>
      <c r="H337" s="19" t="s">
        <v>523</v>
      </c>
      <c r="I337" s="3"/>
      <c r="J337" s="21" t="s">
        <v>2276</v>
      </c>
      <c r="K337" s="21" t="s">
        <v>2276</v>
      </c>
      <c r="L337" s="21" t="s">
        <v>2276</v>
      </c>
      <c r="M337" s="21" t="s">
        <v>2276</v>
      </c>
      <c r="N337" s="21" t="s">
        <v>2276</v>
      </c>
      <c r="O337" s="21" t="s">
        <v>2276</v>
      </c>
      <c r="P337" s="21" t="s">
        <v>2276</v>
      </c>
      <c r="Q337" s="21" t="s">
        <v>2276</v>
      </c>
      <c r="R337" s="21" t="s">
        <v>2276</v>
      </c>
      <c r="S337" s="21" t="s">
        <v>2276</v>
      </c>
      <c r="T337" s="21" t="s">
        <v>2276</v>
      </c>
      <c r="U337" s="21" t="s">
        <v>2276</v>
      </c>
      <c r="V337" s="21" t="s">
        <v>2276</v>
      </c>
      <c r="W337" s="21" t="s">
        <v>2276</v>
      </c>
      <c r="X337" s="21" t="s">
        <v>2276</v>
      </c>
      <c r="Y337" s="21" t="s">
        <v>2276</v>
      </c>
      <c r="Z337" s="3" t="s">
        <v>2276</v>
      </c>
      <c r="AA337" s="3" t="s">
        <v>2276</v>
      </c>
      <c r="AB337" s="3" t="s">
        <v>2276</v>
      </c>
      <c r="AC337" s="4"/>
      <c r="AD337" s="4"/>
    </row>
    <row r="338" spans="1:30" ht="112" customHeight="1">
      <c r="A338" s="11" t="s">
        <v>1752</v>
      </c>
      <c r="B338" s="11" t="s">
        <v>1821</v>
      </c>
      <c r="C338" s="23" t="s">
        <v>24</v>
      </c>
      <c r="D338" s="23" t="s">
        <v>27</v>
      </c>
      <c r="E338" s="26" t="s">
        <v>130</v>
      </c>
      <c r="F338" s="19" t="s">
        <v>161</v>
      </c>
      <c r="G338" s="11" t="s">
        <v>2276</v>
      </c>
      <c r="H338" s="19" t="s">
        <v>523</v>
      </c>
      <c r="I338" s="3"/>
      <c r="J338" s="21" t="s">
        <v>2276</v>
      </c>
      <c r="K338" s="21" t="s">
        <v>2276</v>
      </c>
      <c r="L338" s="21" t="s">
        <v>2276</v>
      </c>
      <c r="M338" s="21" t="s">
        <v>2276</v>
      </c>
      <c r="N338" s="21" t="s">
        <v>2276</v>
      </c>
      <c r="O338" s="21" t="s">
        <v>2276</v>
      </c>
      <c r="P338" s="21" t="s">
        <v>2276</v>
      </c>
      <c r="Q338" s="21" t="s">
        <v>2276</v>
      </c>
      <c r="R338" s="21" t="s">
        <v>2276</v>
      </c>
      <c r="S338" s="21" t="s">
        <v>2276</v>
      </c>
      <c r="T338" s="21" t="s">
        <v>2276</v>
      </c>
      <c r="U338" s="21" t="s">
        <v>2276</v>
      </c>
      <c r="V338" s="21" t="s">
        <v>2276</v>
      </c>
      <c r="W338" s="21" t="s">
        <v>2276</v>
      </c>
      <c r="X338" s="21" t="s">
        <v>2276</v>
      </c>
      <c r="Y338" s="21" t="s">
        <v>2276</v>
      </c>
      <c r="Z338" s="3" t="s">
        <v>2276</v>
      </c>
      <c r="AA338" s="3" t="s">
        <v>2276</v>
      </c>
      <c r="AB338" s="3" t="s">
        <v>2276</v>
      </c>
      <c r="AC338" s="4"/>
      <c r="AD338" s="4"/>
    </row>
    <row r="339" spans="1:30" ht="112" customHeight="1">
      <c r="A339" s="11" t="s">
        <v>1753</v>
      </c>
      <c r="B339" s="11" t="s">
        <v>1822</v>
      </c>
      <c r="C339" s="23" t="s">
        <v>24</v>
      </c>
      <c r="D339" s="23" t="s">
        <v>143</v>
      </c>
      <c r="E339" s="26" t="s">
        <v>130</v>
      </c>
      <c r="F339" s="19" t="s">
        <v>74</v>
      </c>
      <c r="G339" s="11" t="s">
        <v>2276</v>
      </c>
      <c r="H339" s="19" t="s">
        <v>523</v>
      </c>
      <c r="I339" s="3"/>
      <c r="J339" s="21" t="s">
        <v>2276</v>
      </c>
      <c r="K339" s="21" t="s">
        <v>2276</v>
      </c>
      <c r="L339" s="21" t="s">
        <v>2276</v>
      </c>
      <c r="M339" s="21" t="s">
        <v>2276</v>
      </c>
      <c r="N339" s="21" t="s">
        <v>2276</v>
      </c>
      <c r="O339" s="21" t="s">
        <v>2276</v>
      </c>
      <c r="P339" s="21" t="s">
        <v>2276</v>
      </c>
      <c r="Q339" s="21" t="s">
        <v>2276</v>
      </c>
      <c r="R339" s="21" t="s">
        <v>2276</v>
      </c>
      <c r="S339" s="21" t="s">
        <v>2276</v>
      </c>
      <c r="T339" s="21" t="s">
        <v>2276</v>
      </c>
      <c r="U339" s="21" t="s">
        <v>2276</v>
      </c>
      <c r="V339" s="21" t="s">
        <v>2276</v>
      </c>
      <c r="W339" s="21" t="s">
        <v>2276</v>
      </c>
      <c r="X339" s="21" t="s">
        <v>2276</v>
      </c>
      <c r="Y339" s="21" t="s">
        <v>2276</v>
      </c>
      <c r="Z339" s="3" t="s">
        <v>2276</v>
      </c>
      <c r="AA339" s="3" t="s">
        <v>2276</v>
      </c>
      <c r="AB339" s="3" t="s">
        <v>2276</v>
      </c>
      <c r="AC339" s="4"/>
      <c r="AD339" s="4"/>
    </row>
    <row r="340" spans="1:30" ht="112" customHeight="1">
      <c r="A340" s="11" t="s">
        <v>1753</v>
      </c>
      <c r="B340" s="11" t="s">
        <v>1823</v>
      </c>
      <c r="C340" s="23" t="s">
        <v>24</v>
      </c>
      <c r="D340" s="23" t="s">
        <v>27</v>
      </c>
      <c r="E340" s="26" t="s">
        <v>130</v>
      </c>
      <c r="F340" s="19" t="s">
        <v>161</v>
      </c>
      <c r="G340" s="11" t="s">
        <v>2276</v>
      </c>
      <c r="H340" s="19" t="s">
        <v>523</v>
      </c>
      <c r="I340" s="3"/>
      <c r="J340" s="21" t="s">
        <v>2276</v>
      </c>
      <c r="K340" s="21" t="s">
        <v>2276</v>
      </c>
      <c r="L340" s="21" t="s">
        <v>2276</v>
      </c>
      <c r="M340" s="21" t="s">
        <v>2276</v>
      </c>
      <c r="N340" s="21" t="s">
        <v>2276</v>
      </c>
      <c r="O340" s="21" t="s">
        <v>2276</v>
      </c>
      <c r="P340" s="21" t="s">
        <v>2276</v>
      </c>
      <c r="Q340" s="21" t="s">
        <v>2276</v>
      </c>
      <c r="R340" s="21" t="s">
        <v>2276</v>
      </c>
      <c r="S340" s="21" t="s">
        <v>2276</v>
      </c>
      <c r="T340" s="21" t="s">
        <v>2276</v>
      </c>
      <c r="U340" s="21" t="s">
        <v>2276</v>
      </c>
      <c r="V340" s="21" t="s">
        <v>2276</v>
      </c>
      <c r="W340" s="21" t="s">
        <v>2276</v>
      </c>
      <c r="X340" s="21" t="s">
        <v>2276</v>
      </c>
      <c r="Y340" s="21" t="s">
        <v>2276</v>
      </c>
      <c r="Z340" s="3" t="s">
        <v>2276</v>
      </c>
      <c r="AA340" s="3" t="s">
        <v>2276</v>
      </c>
      <c r="AB340" s="3" t="s">
        <v>2276</v>
      </c>
      <c r="AC340" s="4"/>
      <c r="AD340" s="4"/>
    </row>
    <row r="341" spans="1:30" ht="112" customHeight="1">
      <c r="A341" s="11" t="s">
        <v>1754</v>
      </c>
      <c r="B341" s="11" t="s">
        <v>1824</v>
      </c>
      <c r="C341" s="23" t="s">
        <v>24</v>
      </c>
      <c r="D341" s="23" t="s">
        <v>143</v>
      </c>
      <c r="E341" s="26" t="s">
        <v>397</v>
      </c>
      <c r="F341" s="19" t="s">
        <v>74</v>
      </c>
      <c r="G341" s="11" t="s">
        <v>2276</v>
      </c>
      <c r="H341" s="19" t="s">
        <v>523</v>
      </c>
      <c r="I341" s="3"/>
      <c r="J341" s="21" t="s">
        <v>2276</v>
      </c>
      <c r="K341" s="21" t="s">
        <v>2276</v>
      </c>
      <c r="L341" s="21" t="s">
        <v>2276</v>
      </c>
      <c r="M341" s="21" t="s">
        <v>2276</v>
      </c>
      <c r="N341" s="21" t="s">
        <v>2276</v>
      </c>
      <c r="O341" s="21" t="s">
        <v>2276</v>
      </c>
      <c r="P341" s="21" t="s">
        <v>2276</v>
      </c>
      <c r="Q341" s="21" t="s">
        <v>2276</v>
      </c>
      <c r="R341" s="21" t="s">
        <v>2276</v>
      </c>
      <c r="S341" s="21" t="s">
        <v>2276</v>
      </c>
      <c r="T341" s="21" t="s">
        <v>2276</v>
      </c>
      <c r="U341" s="21" t="s">
        <v>2276</v>
      </c>
      <c r="V341" s="21" t="s">
        <v>2276</v>
      </c>
      <c r="W341" s="21" t="s">
        <v>2276</v>
      </c>
      <c r="X341" s="21" t="s">
        <v>2276</v>
      </c>
      <c r="Y341" s="21" t="s">
        <v>2276</v>
      </c>
      <c r="Z341" s="3" t="s">
        <v>2276</v>
      </c>
      <c r="AA341" s="3" t="s">
        <v>2276</v>
      </c>
      <c r="AB341" s="3" t="s">
        <v>2276</v>
      </c>
      <c r="AC341" s="4"/>
      <c r="AD341" s="4"/>
    </row>
    <row r="342" spans="1:30" ht="112" customHeight="1">
      <c r="A342" s="11" t="s">
        <v>1755</v>
      </c>
      <c r="B342" s="11" t="s">
        <v>1825</v>
      </c>
      <c r="C342" s="23" t="s">
        <v>24</v>
      </c>
      <c r="D342" s="23" t="s">
        <v>143</v>
      </c>
      <c r="E342" s="26" t="s">
        <v>130</v>
      </c>
      <c r="F342" s="19" t="s">
        <v>74</v>
      </c>
      <c r="G342" s="11" t="s">
        <v>2276</v>
      </c>
      <c r="H342" s="19" t="s">
        <v>523</v>
      </c>
      <c r="I342" s="3"/>
      <c r="J342" s="21" t="s">
        <v>2276</v>
      </c>
      <c r="K342" s="21" t="s">
        <v>2276</v>
      </c>
      <c r="L342" s="21" t="s">
        <v>2276</v>
      </c>
      <c r="M342" s="21" t="s">
        <v>2276</v>
      </c>
      <c r="N342" s="21" t="s">
        <v>2276</v>
      </c>
      <c r="O342" s="21" t="s">
        <v>2276</v>
      </c>
      <c r="P342" s="21" t="s">
        <v>2276</v>
      </c>
      <c r="Q342" s="21" t="s">
        <v>2276</v>
      </c>
      <c r="R342" s="21" t="s">
        <v>2276</v>
      </c>
      <c r="S342" s="21" t="s">
        <v>2276</v>
      </c>
      <c r="T342" s="21" t="s">
        <v>2276</v>
      </c>
      <c r="U342" s="21" t="s">
        <v>2276</v>
      </c>
      <c r="V342" s="21" t="s">
        <v>2276</v>
      </c>
      <c r="W342" s="21" t="s">
        <v>2276</v>
      </c>
      <c r="X342" s="21" t="s">
        <v>2276</v>
      </c>
      <c r="Y342" s="21" t="s">
        <v>2276</v>
      </c>
      <c r="Z342" s="3" t="s">
        <v>2276</v>
      </c>
      <c r="AA342" s="3" t="s">
        <v>2276</v>
      </c>
      <c r="AB342" s="3" t="s">
        <v>2276</v>
      </c>
      <c r="AC342" s="4"/>
      <c r="AD342" s="4"/>
    </row>
    <row r="343" spans="1:30" ht="112" customHeight="1">
      <c r="A343" s="11" t="s">
        <v>1755</v>
      </c>
      <c r="B343" s="11" t="s">
        <v>1825</v>
      </c>
      <c r="C343" s="23" t="s">
        <v>24</v>
      </c>
      <c r="D343" s="23" t="s">
        <v>27</v>
      </c>
      <c r="E343" s="26" t="s">
        <v>130</v>
      </c>
      <c r="F343" s="19" t="s">
        <v>161</v>
      </c>
      <c r="G343" s="11" t="s">
        <v>2276</v>
      </c>
      <c r="H343" s="19" t="s">
        <v>523</v>
      </c>
      <c r="I343" s="3"/>
      <c r="J343" s="21" t="s">
        <v>2276</v>
      </c>
      <c r="K343" s="21" t="s">
        <v>2276</v>
      </c>
      <c r="L343" s="21" t="s">
        <v>2276</v>
      </c>
      <c r="M343" s="21" t="s">
        <v>2276</v>
      </c>
      <c r="N343" s="21" t="s">
        <v>2276</v>
      </c>
      <c r="O343" s="21" t="s">
        <v>2276</v>
      </c>
      <c r="P343" s="21" t="s">
        <v>2276</v>
      </c>
      <c r="Q343" s="21" t="s">
        <v>2276</v>
      </c>
      <c r="R343" s="21" t="s">
        <v>2276</v>
      </c>
      <c r="S343" s="21" t="s">
        <v>2276</v>
      </c>
      <c r="T343" s="21" t="s">
        <v>2276</v>
      </c>
      <c r="U343" s="21" t="s">
        <v>2276</v>
      </c>
      <c r="V343" s="21" t="s">
        <v>2276</v>
      </c>
      <c r="W343" s="21" t="s">
        <v>2276</v>
      </c>
      <c r="X343" s="21" t="s">
        <v>2276</v>
      </c>
      <c r="Y343" s="21" t="s">
        <v>2276</v>
      </c>
      <c r="Z343" s="3" t="s">
        <v>2276</v>
      </c>
      <c r="AA343" s="3" t="s">
        <v>2276</v>
      </c>
      <c r="AB343" s="3" t="s">
        <v>2276</v>
      </c>
      <c r="AC343" s="4"/>
      <c r="AD343" s="4"/>
    </row>
    <row r="344" spans="1:30" ht="112" customHeight="1">
      <c r="A344" s="11" t="s">
        <v>1756</v>
      </c>
      <c r="B344" s="11" t="s">
        <v>1826</v>
      </c>
      <c r="C344" s="23" t="s">
        <v>24</v>
      </c>
      <c r="D344" s="23" t="s">
        <v>143</v>
      </c>
      <c r="E344" s="26" t="s">
        <v>130</v>
      </c>
      <c r="F344" s="19" t="s">
        <v>74</v>
      </c>
      <c r="G344" s="11" t="s">
        <v>2276</v>
      </c>
      <c r="H344" s="19" t="s">
        <v>523</v>
      </c>
      <c r="I344" s="3"/>
      <c r="J344" s="21" t="s">
        <v>2276</v>
      </c>
      <c r="K344" s="21" t="s">
        <v>2276</v>
      </c>
      <c r="L344" s="21" t="s">
        <v>2276</v>
      </c>
      <c r="M344" s="21" t="s">
        <v>2276</v>
      </c>
      <c r="N344" s="21" t="s">
        <v>2276</v>
      </c>
      <c r="O344" s="21" t="s">
        <v>2276</v>
      </c>
      <c r="P344" s="21" t="s">
        <v>2276</v>
      </c>
      <c r="Q344" s="21" t="s">
        <v>2276</v>
      </c>
      <c r="R344" s="21" t="s">
        <v>2276</v>
      </c>
      <c r="S344" s="21" t="s">
        <v>2276</v>
      </c>
      <c r="T344" s="21" t="s">
        <v>2276</v>
      </c>
      <c r="U344" s="21" t="s">
        <v>2276</v>
      </c>
      <c r="V344" s="21" t="s">
        <v>2276</v>
      </c>
      <c r="W344" s="21" t="s">
        <v>2276</v>
      </c>
      <c r="X344" s="21" t="s">
        <v>2276</v>
      </c>
      <c r="Y344" s="21" t="s">
        <v>2276</v>
      </c>
      <c r="Z344" s="3" t="s">
        <v>2276</v>
      </c>
      <c r="AA344" s="3" t="s">
        <v>2276</v>
      </c>
      <c r="AB344" s="3" t="s">
        <v>2276</v>
      </c>
      <c r="AC344" s="4"/>
      <c r="AD344" s="4"/>
    </row>
    <row r="345" spans="1:30" ht="112" customHeight="1">
      <c r="A345" s="11" t="s">
        <v>1756</v>
      </c>
      <c r="B345" s="11" t="s">
        <v>1826</v>
      </c>
      <c r="C345" s="23" t="s">
        <v>24</v>
      </c>
      <c r="D345" s="23" t="s">
        <v>27</v>
      </c>
      <c r="E345" s="26" t="s">
        <v>130</v>
      </c>
      <c r="F345" s="19" t="s">
        <v>161</v>
      </c>
      <c r="G345" s="11" t="s">
        <v>2276</v>
      </c>
      <c r="H345" s="19" t="s">
        <v>523</v>
      </c>
      <c r="I345" s="3"/>
      <c r="J345" s="21" t="s">
        <v>2276</v>
      </c>
      <c r="K345" s="21" t="s">
        <v>2276</v>
      </c>
      <c r="L345" s="21" t="s">
        <v>2276</v>
      </c>
      <c r="M345" s="21" t="s">
        <v>2276</v>
      </c>
      <c r="N345" s="21" t="s">
        <v>2276</v>
      </c>
      <c r="O345" s="21" t="s">
        <v>2276</v>
      </c>
      <c r="P345" s="21" t="s">
        <v>2276</v>
      </c>
      <c r="Q345" s="21" t="s">
        <v>2276</v>
      </c>
      <c r="R345" s="21" t="s">
        <v>2276</v>
      </c>
      <c r="S345" s="21" t="s">
        <v>2276</v>
      </c>
      <c r="T345" s="21" t="s">
        <v>2276</v>
      </c>
      <c r="U345" s="21" t="s">
        <v>2276</v>
      </c>
      <c r="V345" s="21" t="s">
        <v>2276</v>
      </c>
      <c r="W345" s="21" t="s">
        <v>2276</v>
      </c>
      <c r="X345" s="21" t="s">
        <v>2276</v>
      </c>
      <c r="Y345" s="21" t="s">
        <v>2276</v>
      </c>
      <c r="Z345" s="3" t="s">
        <v>2276</v>
      </c>
      <c r="AA345" s="3" t="s">
        <v>2276</v>
      </c>
      <c r="AB345" s="3" t="s">
        <v>2276</v>
      </c>
      <c r="AC345" s="4"/>
      <c r="AD345" s="4"/>
    </row>
    <row r="346" spans="1:30" ht="112" customHeight="1">
      <c r="A346" s="11" t="s">
        <v>1757</v>
      </c>
      <c r="B346" s="11" t="s">
        <v>1827</v>
      </c>
      <c r="C346" s="23" t="s">
        <v>24</v>
      </c>
      <c r="D346" s="23" t="s">
        <v>143</v>
      </c>
      <c r="E346" s="26" t="s">
        <v>130</v>
      </c>
      <c r="F346" s="19" t="s">
        <v>74</v>
      </c>
      <c r="G346" s="11" t="s">
        <v>2276</v>
      </c>
      <c r="H346" s="19" t="s">
        <v>523</v>
      </c>
      <c r="I346" s="3"/>
      <c r="J346" s="21" t="s">
        <v>2276</v>
      </c>
      <c r="K346" s="21" t="s">
        <v>2276</v>
      </c>
      <c r="L346" s="21" t="s">
        <v>2276</v>
      </c>
      <c r="M346" s="21" t="s">
        <v>2276</v>
      </c>
      <c r="N346" s="21" t="s">
        <v>2276</v>
      </c>
      <c r="O346" s="21" t="s">
        <v>2276</v>
      </c>
      <c r="P346" s="21" t="s">
        <v>2276</v>
      </c>
      <c r="Q346" s="21" t="s">
        <v>2276</v>
      </c>
      <c r="R346" s="21" t="s">
        <v>2276</v>
      </c>
      <c r="S346" s="21" t="s">
        <v>2276</v>
      </c>
      <c r="T346" s="21" t="s">
        <v>2276</v>
      </c>
      <c r="U346" s="21" t="s">
        <v>2276</v>
      </c>
      <c r="V346" s="21" t="s">
        <v>2276</v>
      </c>
      <c r="W346" s="21" t="s">
        <v>2276</v>
      </c>
      <c r="X346" s="21" t="s">
        <v>2276</v>
      </c>
      <c r="Y346" s="21" t="s">
        <v>2276</v>
      </c>
      <c r="Z346" s="3" t="s">
        <v>2276</v>
      </c>
      <c r="AA346" s="3" t="s">
        <v>2276</v>
      </c>
      <c r="AB346" s="3" t="s">
        <v>2276</v>
      </c>
      <c r="AC346" s="4"/>
      <c r="AD346" s="4"/>
    </row>
    <row r="347" spans="1:30" ht="112" customHeight="1">
      <c r="A347" s="11" t="s">
        <v>1757</v>
      </c>
      <c r="B347" s="11" t="s">
        <v>1828</v>
      </c>
      <c r="C347" s="23" t="s">
        <v>24</v>
      </c>
      <c r="D347" s="23" t="s">
        <v>27</v>
      </c>
      <c r="E347" s="26" t="s">
        <v>130</v>
      </c>
      <c r="F347" s="19" t="s">
        <v>161</v>
      </c>
      <c r="G347" s="11" t="s">
        <v>2276</v>
      </c>
      <c r="H347" s="19" t="s">
        <v>523</v>
      </c>
      <c r="I347" s="3"/>
      <c r="J347" s="21" t="s">
        <v>2276</v>
      </c>
      <c r="K347" s="21" t="s">
        <v>2276</v>
      </c>
      <c r="L347" s="21" t="s">
        <v>2276</v>
      </c>
      <c r="M347" s="21" t="s">
        <v>2276</v>
      </c>
      <c r="N347" s="21" t="s">
        <v>2276</v>
      </c>
      <c r="O347" s="21" t="s">
        <v>2276</v>
      </c>
      <c r="P347" s="21" t="s">
        <v>2276</v>
      </c>
      <c r="Q347" s="21" t="s">
        <v>2276</v>
      </c>
      <c r="R347" s="21" t="s">
        <v>2276</v>
      </c>
      <c r="S347" s="21" t="s">
        <v>2276</v>
      </c>
      <c r="T347" s="21" t="s">
        <v>2276</v>
      </c>
      <c r="U347" s="21" t="s">
        <v>2276</v>
      </c>
      <c r="V347" s="21" t="s">
        <v>2276</v>
      </c>
      <c r="W347" s="21" t="s">
        <v>2276</v>
      </c>
      <c r="X347" s="21" t="s">
        <v>2276</v>
      </c>
      <c r="Y347" s="21" t="s">
        <v>2276</v>
      </c>
      <c r="Z347" s="3" t="s">
        <v>2276</v>
      </c>
      <c r="AA347" s="3" t="s">
        <v>2276</v>
      </c>
      <c r="AB347" s="3" t="s">
        <v>2276</v>
      </c>
      <c r="AC347" s="4"/>
      <c r="AD347" s="4"/>
    </row>
    <row r="348" spans="1:30" ht="112" customHeight="1">
      <c r="A348" s="11" t="s">
        <v>1757</v>
      </c>
      <c r="B348" s="11" t="s">
        <v>1829</v>
      </c>
      <c r="C348" s="23" t="s">
        <v>24</v>
      </c>
      <c r="D348" s="23" t="s">
        <v>143</v>
      </c>
      <c r="E348" s="26" t="s">
        <v>397</v>
      </c>
      <c r="F348" s="19" t="s">
        <v>74</v>
      </c>
      <c r="G348" s="11" t="s">
        <v>2276</v>
      </c>
      <c r="H348" s="19" t="s">
        <v>523</v>
      </c>
      <c r="I348" s="3"/>
      <c r="J348" s="21" t="s">
        <v>2276</v>
      </c>
      <c r="K348" s="21" t="s">
        <v>2276</v>
      </c>
      <c r="L348" s="21" t="s">
        <v>2276</v>
      </c>
      <c r="M348" s="21" t="s">
        <v>2276</v>
      </c>
      <c r="N348" s="21" t="s">
        <v>2276</v>
      </c>
      <c r="O348" s="21" t="s">
        <v>2276</v>
      </c>
      <c r="P348" s="21" t="s">
        <v>2276</v>
      </c>
      <c r="Q348" s="21" t="s">
        <v>2276</v>
      </c>
      <c r="R348" s="21" t="s">
        <v>2276</v>
      </c>
      <c r="S348" s="21" t="s">
        <v>2276</v>
      </c>
      <c r="T348" s="21" t="s">
        <v>2276</v>
      </c>
      <c r="U348" s="21" t="s">
        <v>2276</v>
      </c>
      <c r="V348" s="21" t="s">
        <v>2276</v>
      </c>
      <c r="W348" s="21" t="s">
        <v>2276</v>
      </c>
      <c r="X348" s="21" t="s">
        <v>2276</v>
      </c>
      <c r="Y348" s="21" t="s">
        <v>2276</v>
      </c>
      <c r="Z348" s="3" t="s">
        <v>2276</v>
      </c>
      <c r="AA348" s="3" t="s">
        <v>2276</v>
      </c>
      <c r="AB348" s="3" t="s">
        <v>2276</v>
      </c>
      <c r="AC348" s="4"/>
      <c r="AD348" s="4"/>
    </row>
    <row r="349" spans="1:30" ht="112" customHeight="1">
      <c r="A349" s="11" t="s">
        <v>1758</v>
      </c>
      <c r="B349" s="11" t="s">
        <v>1830</v>
      </c>
      <c r="C349" s="23" t="s">
        <v>24</v>
      </c>
      <c r="D349" s="23" t="s">
        <v>143</v>
      </c>
      <c r="E349" s="26" t="s">
        <v>130</v>
      </c>
      <c r="F349" s="19" t="s">
        <v>74</v>
      </c>
      <c r="G349" s="11" t="s">
        <v>2276</v>
      </c>
      <c r="H349" s="19" t="s">
        <v>523</v>
      </c>
      <c r="I349" s="3"/>
      <c r="J349" s="21" t="s">
        <v>2276</v>
      </c>
      <c r="K349" s="21" t="s">
        <v>2276</v>
      </c>
      <c r="L349" s="21" t="s">
        <v>2276</v>
      </c>
      <c r="M349" s="21" t="s">
        <v>2276</v>
      </c>
      <c r="N349" s="21" t="s">
        <v>2276</v>
      </c>
      <c r="O349" s="21" t="s">
        <v>2276</v>
      </c>
      <c r="P349" s="21" t="s">
        <v>2276</v>
      </c>
      <c r="Q349" s="21" t="s">
        <v>2276</v>
      </c>
      <c r="R349" s="21" t="s">
        <v>2276</v>
      </c>
      <c r="S349" s="21" t="s">
        <v>2276</v>
      </c>
      <c r="T349" s="21" t="s">
        <v>2276</v>
      </c>
      <c r="U349" s="21" t="s">
        <v>2276</v>
      </c>
      <c r="V349" s="21" t="s">
        <v>2276</v>
      </c>
      <c r="W349" s="21" t="s">
        <v>2276</v>
      </c>
      <c r="X349" s="21" t="s">
        <v>2276</v>
      </c>
      <c r="Y349" s="21" t="s">
        <v>2276</v>
      </c>
      <c r="Z349" s="3" t="s">
        <v>2276</v>
      </c>
      <c r="AA349" s="3" t="s">
        <v>2276</v>
      </c>
      <c r="AB349" s="3" t="s">
        <v>2276</v>
      </c>
      <c r="AC349" s="4"/>
      <c r="AD349" s="4"/>
    </row>
    <row r="350" spans="1:30" ht="112" customHeight="1">
      <c r="A350" s="11" t="s">
        <v>1758</v>
      </c>
      <c r="B350" s="11" t="s">
        <v>1831</v>
      </c>
      <c r="C350" s="23" t="s">
        <v>24</v>
      </c>
      <c r="D350" s="23" t="s">
        <v>27</v>
      </c>
      <c r="E350" s="26" t="s">
        <v>130</v>
      </c>
      <c r="F350" s="19" t="s">
        <v>161</v>
      </c>
      <c r="G350" s="11" t="s">
        <v>2276</v>
      </c>
      <c r="H350" s="19" t="s">
        <v>523</v>
      </c>
      <c r="I350" s="3"/>
      <c r="J350" s="21" t="s">
        <v>2276</v>
      </c>
      <c r="K350" s="21" t="s">
        <v>2276</v>
      </c>
      <c r="L350" s="21" t="s">
        <v>2276</v>
      </c>
      <c r="M350" s="21" t="s">
        <v>2276</v>
      </c>
      <c r="N350" s="21" t="s">
        <v>2276</v>
      </c>
      <c r="O350" s="21" t="s">
        <v>2276</v>
      </c>
      <c r="P350" s="21" t="s">
        <v>2276</v>
      </c>
      <c r="Q350" s="21" t="s">
        <v>2276</v>
      </c>
      <c r="R350" s="21" t="s">
        <v>2276</v>
      </c>
      <c r="S350" s="21" t="s">
        <v>2276</v>
      </c>
      <c r="T350" s="21" t="s">
        <v>2276</v>
      </c>
      <c r="U350" s="21" t="s">
        <v>2276</v>
      </c>
      <c r="V350" s="21" t="s">
        <v>2276</v>
      </c>
      <c r="W350" s="21" t="s">
        <v>2276</v>
      </c>
      <c r="X350" s="21" t="s">
        <v>2276</v>
      </c>
      <c r="Y350" s="21" t="s">
        <v>2276</v>
      </c>
      <c r="Z350" s="3" t="s">
        <v>2276</v>
      </c>
      <c r="AA350" s="3" t="s">
        <v>2276</v>
      </c>
      <c r="AB350" s="3" t="s">
        <v>2276</v>
      </c>
      <c r="AC350" s="4"/>
      <c r="AD350" s="4"/>
    </row>
    <row r="351" spans="1:30" ht="112" customHeight="1">
      <c r="A351" s="11" t="s">
        <v>1758</v>
      </c>
      <c r="B351" s="11" t="s">
        <v>1832</v>
      </c>
      <c r="C351" s="23" t="s">
        <v>24</v>
      </c>
      <c r="D351" s="23" t="s">
        <v>143</v>
      </c>
      <c r="E351" s="26" t="s">
        <v>397</v>
      </c>
      <c r="F351" s="19" t="s">
        <v>74</v>
      </c>
      <c r="G351" s="11" t="s">
        <v>2276</v>
      </c>
      <c r="H351" s="19" t="s">
        <v>523</v>
      </c>
      <c r="I351" s="3"/>
      <c r="J351" s="21" t="s">
        <v>2276</v>
      </c>
      <c r="K351" s="21" t="s">
        <v>2276</v>
      </c>
      <c r="L351" s="21" t="s">
        <v>2276</v>
      </c>
      <c r="M351" s="21" t="s">
        <v>2276</v>
      </c>
      <c r="N351" s="21" t="s">
        <v>2276</v>
      </c>
      <c r="O351" s="21" t="s">
        <v>2276</v>
      </c>
      <c r="P351" s="21" t="s">
        <v>2276</v>
      </c>
      <c r="Q351" s="21" t="s">
        <v>2276</v>
      </c>
      <c r="R351" s="21" t="s">
        <v>2276</v>
      </c>
      <c r="S351" s="21" t="s">
        <v>2276</v>
      </c>
      <c r="T351" s="21" t="s">
        <v>2276</v>
      </c>
      <c r="U351" s="21" t="s">
        <v>2276</v>
      </c>
      <c r="V351" s="21" t="s">
        <v>2276</v>
      </c>
      <c r="W351" s="21" t="s">
        <v>2276</v>
      </c>
      <c r="X351" s="21" t="s">
        <v>2276</v>
      </c>
      <c r="Y351" s="21" t="s">
        <v>2276</v>
      </c>
      <c r="Z351" s="3" t="s">
        <v>2276</v>
      </c>
      <c r="AA351" s="3" t="s">
        <v>2276</v>
      </c>
      <c r="AB351" s="3" t="s">
        <v>2276</v>
      </c>
      <c r="AC351" s="4"/>
      <c r="AD351" s="4"/>
    </row>
    <row r="352" spans="1:30" ht="112" customHeight="1">
      <c r="A352" s="11" t="s">
        <v>1759</v>
      </c>
      <c r="B352" s="11" t="s">
        <v>1833</v>
      </c>
      <c r="C352" s="23" t="s">
        <v>24</v>
      </c>
      <c r="D352" s="23" t="s">
        <v>143</v>
      </c>
      <c r="E352" s="26" t="s">
        <v>130</v>
      </c>
      <c r="F352" s="19" t="s">
        <v>74</v>
      </c>
      <c r="G352" s="11" t="s">
        <v>2276</v>
      </c>
      <c r="H352" s="19" t="s">
        <v>523</v>
      </c>
      <c r="I352" s="3"/>
      <c r="J352" s="21" t="s">
        <v>2276</v>
      </c>
      <c r="K352" s="21" t="s">
        <v>2276</v>
      </c>
      <c r="L352" s="21" t="s">
        <v>2276</v>
      </c>
      <c r="M352" s="21" t="s">
        <v>2276</v>
      </c>
      <c r="N352" s="21" t="s">
        <v>2276</v>
      </c>
      <c r="O352" s="21" t="s">
        <v>2276</v>
      </c>
      <c r="P352" s="21" t="s">
        <v>2276</v>
      </c>
      <c r="Q352" s="21" t="s">
        <v>2276</v>
      </c>
      <c r="R352" s="21" t="s">
        <v>2276</v>
      </c>
      <c r="S352" s="21" t="s">
        <v>2276</v>
      </c>
      <c r="T352" s="21" t="s">
        <v>2276</v>
      </c>
      <c r="U352" s="21" t="s">
        <v>2276</v>
      </c>
      <c r="V352" s="21" t="s">
        <v>2276</v>
      </c>
      <c r="W352" s="21" t="s">
        <v>2276</v>
      </c>
      <c r="X352" s="21" t="s">
        <v>2276</v>
      </c>
      <c r="Y352" s="21" t="s">
        <v>2276</v>
      </c>
      <c r="Z352" s="3" t="s">
        <v>2276</v>
      </c>
      <c r="AA352" s="3" t="s">
        <v>2276</v>
      </c>
      <c r="AB352" s="3" t="s">
        <v>2276</v>
      </c>
      <c r="AC352" s="4"/>
      <c r="AD352" s="4"/>
    </row>
    <row r="353" spans="1:30" ht="112" customHeight="1">
      <c r="A353" s="11" t="s">
        <v>1759</v>
      </c>
      <c r="B353" s="11" t="s">
        <v>1834</v>
      </c>
      <c r="C353" s="23" t="s">
        <v>24</v>
      </c>
      <c r="D353" s="23" t="s">
        <v>27</v>
      </c>
      <c r="E353" s="26" t="s">
        <v>130</v>
      </c>
      <c r="F353" s="19" t="s">
        <v>161</v>
      </c>
      <c r="G353" s="11" t="s">
        <v>2276</v>
      </c>
      <c r="H353" s="19" t="s">
        <v>523</v>
      </c>
      <c r="I353" s="3"/>
      <c r="J353" s="21" t="s">
        <v>2276</v>
      </c>
      <c r="K353" s="21" t="s">
        <v>2276</v>
      </c>
      <c r="L353" s="21" t="s">
        <v>2276</v>
      </c>
      <c r="M353" s="21" t="s">
        <v>2276</v>
      </c>
      <c r="N353" s="21" t="s">
        <v>2276</v>
      </c>
      <c r="O353" s="21" t="s">
        <v>2276</v>
      </c>
      <c r="P353" s="21" t="s">
        <v>2276</v>
      </c>
      <c r="Q353" s="21" t="s">
        <v>2276</v>
      </c>
      <c r="R353" s="21" t="s">
        <v>2276</v>
      </c>
      <c r="S353" s="21" t="s">
        <v>2276</v>
      </c>
      <c r="T353" s="21" t="s">
        <v>2276</v>
      </c>
      <c r="U353" s="21" t="s">
        <v>2276</v>
      </c>
      <c r="V353" s="21" t="s">
        <v>2276</v>
      </c>
      <c r="W353" s="21" t="s">
        <v>2276</v>
      </c>
      <c r="X353" s="21" t="s">
        <v>2276</v>
      </c>
      <c r="Y353" s="21" t="s">
        <v>2276</v>
      </c>
      <c r="Z353" s="3" t="s">
        <v>2276</v>
      </c>
      <c r="AA353" s="3" t="s">
        <v>2276</v>
      </c>
      <c r="AB353" s="3" t="s">
        <v>2276</v>
      </c>
      <c r="AC353" s="4"/>
      <c r="AD353" s="4"/>
    </row>
    <row r="354" spans="1:30" ht="112" customHeight="1">
      <c r="A354" s="11" t="s">
        <v>1760</v>
      </c>
      <c r="B354" s="11" t="s">
        <v>1835</v>
      </c>
      <c r="C354" s="23" t="s">
        <v>24</v>
      </c>
      <c r="D354" s="23" t="s">
        <v>143</v>
      </c>
      <c r="E354" s="26" t="s">
        <v>130</v>
      </c>
      <c r="F354" s="19" t="s">
        <v>74</v>
      </c>
      <c r="G354" s="11" t="s">
        <v>2276</v>
      </c>
      <c r="H354" s="19" t="s">
        <v>523</v>
      </c>
      <c r="I354" s="3"/>
      <c r="J354" s="21" t="s">
        <v>2276</v>
      </c>
      <c r="K354" s="21" t="s">
        <v>2276</v>
      </c>
      <c r="L354" s="21" t="s">
        <v>2276</v>
      </c>
      <c r="M354" s="21" t="s">
        <v>2276</v>
      </c>
      <c r="N354" s="21" t="s">
        <v>2276</v>
      </c>
      <c r="O354" s="21" t="s">
        <v>2276</v>
      </c>
      <c r="P354" s="21" t="s">
        <v>2276</v>
      </c>
      <c r="Q354" s="21" t="s">
        <v>2276</v>
      </c>
      <c r="R354" s="21" t="s">
        <v>2276</v>
      </c>
      <c r="S354" s="21" t="s">
        <v>2276</v>
      </c>
      <c r="T354" s="21" t="s">
        <v>2276</v>
      </c>
      <c r="U354" s="21" t="s">
        <v>2276</v>
      </c>
      <c r="V354" s="21" t="s">
        <v>2276</v>
      </c>
      <c r="W354" s="21" t="s">
        <v>2276</v>
      </c>
      <c r="X354" s="21" t="s">
        <v>2276</v>
      </c>
      <c r="Y354" s="21" t="s">
        <v>2276</v>
      </c>
      <c r="Z354" s="3" t="s">
        <v>2276</v>
      </c>
      <c r="AA354" s="3" t="s">
        <v>2276</v>
      </c>
      <c r="AB354" s="3" t="s">
        <v>2276</v>
      </c>
      <c r="AC354" s="4"/>
      <c r="AD354" s="4"/>
    </row>
    <row r="355" spans="1:30" ht="112" customHeight="1">
      <c r="A355" s="11" t="s">
        <v>1760</v>
      </c>
      <c r="B355" s="11" t="s">
        <v>1836</v>
      </c>
      <c r="C355" s="23" t="s">
        <v>24</v>
      </c>
      <c r="D355" s="23" t="s">
        <v>27</v>
      </c>
      <c r="E355" s="26" t="s">
        <v>130</v>
      </c>
      <c r="F355" s="19" t="s">
        <v>161</v>
      </c>
      <c r="G355" s="11" t="s">
        <v>2276</v>
      </c>
      <c r="H355" s="19" t="s">
        <v>523</v>
      </c>
      <c r="I355" s="3"/>
      <c r="J355" s="21" t="s">
        <v>2276</v>
      </c>
      <c r="K355" s="21" t="s">
        <v>2276</v>
      </c>
      <c r="L355" s="21" t="s">
        <v>2276</v>
      </c>
      <c r="M355" s="21" t="s">
        <v>2276</v>
      </c>
      <c r="N355" s="21" t="s">
        <v>2276</v>
      </c>
      <c r="O355" s="21" t="s">
        <v>2276</v>
      </c>
      <c r="P355" s="21" t="s">
        <v>2276</v>
      </c>
      <c r="Q355" s="21" t="s">
        <v>2276</v>
      </c>
      <c r="R355" s="21" t="s">
        <v>2276</v>
      </c>
      <c r="S355" s="21" t="s">
        <v>2276</v>
      </c>
      <c r="T355" s="21" t="s">
        <v>2276</v>
      </c>
      <c r="U355" s="21" t="s">
        <v>2276</v>
      </c>
      <c r="V355" s="21" t="s">
        <v>2276</v>
      </c>
      <c r="W355" s="21" t="s">
        <v>2276</v>
      </c>
      <c r="X355" s="21" t="s">
        <v>2276</v>
      </c>
      <c r="Y355" s="21" t="s">
        <v>2276</v>
      </c>
      <c r="Z355" s="3" t="s">
        <v>2276</v>
      </c>
      <c r="AA355" s="3" t="s">
        <v>2276</v>
      </c>
      <c r="AB355" s="3" t="s">
        <v>2276</v>
      </c>
      <c r="AC355" s="4"/>
      <c r="AD355" s="4"/>
    </row>
    <row r="356" spans="1:30" ht="112" customHeight="1">
      <c r="A356" s="11" t="s">
        <v>1760</v>
      </c>
      <c r="B356" s="11" t="s">
        <v>1837</v>
      </c>
      <c r="C356" s="23" t="s">
        <v>24</v>
      </c>
      <c r="D356" s="23" t="s">
        <v>143</v>
      </c>
      <c r="E356" s="26" t="s">
        <v>397</v>
      </c>
      <c r="F356" s="19" t="s">
        <v>74</v>
      </c>
      <c r="G356" s="11" t="s">
        <v>2276</v>
      </c>
      <c r="H356" s="19" t="s">
        <v>523</v>
      </c>
      <c r="I356" s="3"/>
      <c r="J356" s="21" t="s">
        <v>2276</v>
      </c>
      <c r="K356" s="21" t="s">
        <v>2276</v>
      </c>
      <c r="L356" s="21" t="s">
        <v>2276</v>
      </c>
      <c r="M356" s="21" t="s">
        <v>2276</v>
      </c>
      <c r="N356" s="21" t="s">
        <v>2276</v>
      </c>
      <c r="O356" s="21" t="s">
        <v>2276</v>
      </c>
      <c r="P356" s="21" t="s">
        <v>2276</v>
      </c>
      <c r="Q356" s="21" t="s">
        <v>2276</v>
      </c>
      <c r="R356" s="21" t="s">
        <v>2276</v>
      </c>
      <c r="S356" s="21" t="s">
        <v>2276</v>
      </c>
      <c r="T356" s="21" t="s">
        <v>2276</v>
      </c>
      <c r="U356" s="21" t="s">
        <v>2276</v>
      </c>
      <c r="V356" s="21" t="s">
        <v>2276</v>
      </c>
      <c r="W356" s="21" t="s">
        <v>2276</v>
      </c>
      <c r="X356" s="21" t="s">
        <v>2276</v>
      </c>
      <c r="Y356" s="21" t="s">
        <v>2276</v>
      </c>
      <c r="Z356" s="3" t="s">
        <v>2276</v>
      </c>
      <c r="AA356" s="3" t="s">
        <v>2276</v>
      </c>
      <c r="AB356" s="3" t="s">
        <v>2276</v>
      </c>
      <c r="AC356" s="4"/>
      <c r="AD356" s="4"/>
    </row>
    <row r="357" spans="1:30" ht="112" customHeight="1">
      <c r="A357" s="11" t="s">
        <v>1761</v>
      </c>
      <c r="B357" s="11" t="s">
        <v>1838</v>
      </c>
      <c r="C357" s="23" t="s">
        <v>24</v>
      </c>
      <c r="D357" s="23" t="s">
        <v>143</v>
      </c>
      <c r="E357" s="26" t="s">
        <v>130</v>
      </c>
      <c r="F357" s="19" t="s">
        <v>74</v>
      </c>
      <c r="G357" s="11" t="s">
        <v>2276</v>
      </c>
      <c r="H357" s="19" t="s">
        <v>523</v>
      </c>
      <c r="I357" s="3"/>
      <c r="J357" s="21" t="s">
        <v>2276</v>
      </c>
      <c r="K357" s="21" t="s">
        <v>2276</v>
      </c>
      <c r="L357" s="21" t="s">
        <v>2276</v>
      </c>
      <c r="M357" s="21" t="s">
        <v>2276</v>
      </c>
      <c r="N357" s="21" t="s">
        <v>2276</v>
      </c>
      <c r="O357" s="21" t="s">
        <v>2276</v>
      </c>
      <c r="P357" s="21" t="s">
        <v>2276</v>
      </c>
      <c r="Q357" s="21" t="s">
        <v>2276</v>
      </c>
      <c r="R357" s="21" t="s">
        <v>2276</v>
      </c>
      <c r="S357" s="21" t="s">
        <v>2276</v>
      </c>
      <c r="T357" s="21" t="s">
        <v>2276</v>
      </c>
      <c r="U357" s="21" t="s">
        <v>2276</v>
      </c>
      <c r="V357" s="21" t="s">
        <v>2276</v>
      </c>
      <c r="W357" s="21" t="s">
        <v>2276</v>
      </c>
      <c r="X357" s="21" t="s">
        <v>2276</v>
      </c>
      <c r="Y357" s="21" t="s">
        <v>2276</v>
      </c>
      <c r="Z357" s="3" t="s">
        <v>2276</v>
      </c>
      <c r="AA357" s="3" t="s">
        <v>2276</v>
      </c>
      <c r="AB357" s="3" t="s">
        <v>2276</v>
      </c>
      <c r="AC357" s="4"/>
      <c r="AD357" s="4"/>
    </row>
    <row r="358" spans="1:30" ht="112" customHeight="1">
      <c r="A358" s="11" t="s">
        <v>1761</v>
      </c>
      <c r="B358" s="11" t="s">
        <v>1839</v>
      </c>
      <c r="C358" s="23" t="s">
        <v>24</v>
      </c>
      <c r="D358" s="23" t="s">
        <v>27</v>
      </c>
      <c r="E358" s="26" t="s">
        <v>130</v>
      </c>
      <c r="F358" s="19" t="s">
        <v>161</v>
      </c>
      <c r="G358" s="11" t="s">
        <v>2276</v>
      </c>
      <c r="H358" s="19" t="s">
        <v>523</v>
      </c>
      <c r="I358" s="3"/>
      <c r="J358" s="21" t="s">
        <v>2276</v>
      </c>
      <c r="K358" s="21" t="s">
        <v>2276</v>
      </c>
      <c r="L358" s="21" t="s">
        <v>2276</v>
      </c>
      <c r="M358" s="21" t="s">
        <v>2276</v>
      </c>
      <c r="N358" s="21" t="s">
        <v>2276</v>
      </c>
      <c r="O358" s="21" t="s">
        <v>2276</v>
      </c>
      <c r="P358" s="21" t="s">
        <v>2276</v>
      </c>
      <c r="Q358" s="21" t="s">
        <v>2276</v>
      </c>
      <c r="R358" s="21" t="s">
        <v>2276</v>
      </c>
      <c r="S358" s="21" t="s">
        <v>2276</v>
      </c>
      <c r="T358" s="21" t="s">
        <v>2276</v>
      </c>
      <c r="U358" s="21" t="s">
        <v>2276</v>
      </c>
      <c r="V358" s="21" t="s">
        <v>2276</v>
      </c>
      <c r="W358" s="21" t="s">
        <v>2276</v>
      </c>
      <c r="X358" s="21" t="s">
        <v>2276</v>
      </c>
      <c r="Y358" s="21" t="s">
        <v>2276</v>
      </c>
      <c r="Z358" s="3" t="s">
        <v>2276</v>
      </c>
      <c r="AA358" s="3" t="s">
        <v>2276</v>
      </c>
      <c r="AB358" s="3" t="s">
        <v>2276</v>
      </c>
      <c r="AC358" s="4"/>
      <c r="AD358" s="4"/>
    </row>
    <row r="359" spans="1:30" ht="112" customHeight="1">
      <c r="A359" s="11" t="s">
        <v>1761</v>
      </c>
      <c r="B359" s="11" t="s">
        <v>1840</v>
      </c>
      <c r="C359" s="23" t="s">
        <v>24</v>
      </c>
      <c r="D359" s="23" t="s">
        <v>143</v>
      </c>
      <c r="E359" s="26" t="s">
        <v>397</v>
      </c>
      <c r="F359" s="19" t="s">
        <v>74</v>
      </c>
      <c r="G359" s="11" t="s">
        <v>2276</v>
      </c>
      <c r="H359" s="19" t="s">
        <v>523</v>
      </c>
      <c r="I359" s="3"/>
      <c r="J359" s="21" t="s">
        <v>2276</v>
      </c>
      <c r="K359" s="21" t="s">
        <v>2276</v>
      </c>
      <c r="L359" s="21" t="s">
        <v>2276</v>
      </c>
      <c r="M359" s="21" t="s">
        <v>2276</v>
      </c>
      <c r="N359" s="21" t="s">
        <v>2276</v>
      </c>
      <c r="O359" s="21" t="s">
        <v>2276</v>
      </c>
      <c r="P359" s="21" t="s">
        <v>2276</v>
      </c>
      <c r="Q359" s="21" t="s">
        <v>2276</v>
      </c>
      <c r="R359" s="21" t="s">
        <v>2276</v>
      </c>
      <c r="S359" s="21" t="s">
        <v>2276</v>
      </c>
      <c r="T359" s="21" t="s">
        <v>2276</v>
      </c>
      <c r="U359" s="21" t="s">
        <v>2276</v>
      </c>
      <c r="V359" s="21" t="s">
        <v>2276</v>
      </c>
      <c r="W359" s="21" t="s">
        <v>2276</v>
      </c>
      <c r="X359" s="21" t="s">
        <v>2276</v>
      </c>
      <c r="Y359" s="21" t="s">
        <v>2276</v>
      </c>
      <c r="Z359" s="3" t="s">
        <v>2276</v>
      </c>
      <c r="AA359" s="3" t="s">
        <v>2276</v>
      </c>
      <c r="AB359" s="3" t="s">
        <v>2276</v>
      </c>
      <c r="AC359" s="4"/>
      <c r="AD359" s="4"/>
    </row>
    <row r="360" spans="1:30" ht="112" customHeight="1">
      <c r="A360" s="11" t="s">
        <v>1762</v>
      </c>
      <c r="B360" s="11" t="s">
        <v>1841</v>
      </c>
      <c r="C360" s="23" t="s">
        <v>24</v>
      </c>
      <c r="D360" s="23" t="s">
        <v>143</v>
      </c>
      <c r="E360" s="26" t="s">
        <v>130</v>
      </c>
      <c r="F360" s="19" t="s">
        <v>74</v>
      </c>
      <c r="G360" s="11" t="s">
        <v>2276</v>
      </c>
      <c r="H360" s="19" t="s">
        <v>523</v>
      </c>
      <c r="I360" s="3"/>
      <c r="J360" s="21" t="s">
        <v>2276</v>
      </c>
      <c r="K360" s="21" t="s">
        <v>2276</v>
      </c>
      <c r="L360" s="21" t="s">
        <v>2276</v>
      </c>
      <c r="M360" s="21" t="s">
        <v>2276</v>
      </c>
      <c r="N360" s="21" t="s">
        <v>2276</v>
      </c>
      <c r="O360" s="21" t="s">
        <v>2276</v>
      </c>
      <c r="P360" s="21" t="s">
        <v>2276</v>
      </c>
      <c r="Q360" s="21" t="s">
        <v>2276</v>
      </c>
      <c r="R360" s="21" t="s">
        <v>2276</v>
      </c>
      <c r="S360" s="21" t="s">
        <v>2276</v>
      </c>
      <c r="T360" s="21" t="s">
        <v>2276</v>
      </c>
      <c r="U360" s="21" t="s">
        <v>2276</v>
      </c>
      <c r="V360" s="21" t="s">
        <v>2276</v>
      </c>
      <c r="W360" s="21" t="s">
        <v>2276</v>
      </c>
      <c r="X360" s="21" t="s">
        <v>2276</v>
      </c>
      <c r="Y360" s="21" t="s">
        <v>2276</v>
      </c>
      <c r="Z360" s="3" t="s">
        <v>2276</v>
      </c>
      <c r="AA360" s="3" t="s">
        <v>2276</v>
      </c>
      <c r="AB360" s="3" t="s">
        <v>2276</v>
      </c>
      <c r="AC360" s="4"/>
      <c r="AD360" s="4"/>
    </row>
    <row r="361" spans="1:30" ht="112" customHeight="1">
      <c r="A361" s="11" t="s">
        <v>1762</v>
      </c>
      <c r="B361" s="11" t="s">
        <v>1842</v>
      </c>
      <c r="C361" s="23" t="s">
        <v>24</v>
      </c>
      <c r="D361" s="23" t="s">
        <v>27</v>
      </c>
      <c r="E361" s="26" t="s">
        <v>130</v>
      </c>
      <c r="F361" s="19" t="s">
        <v>161</v>
      </c>
      <c r="G361" s="11" t="s">
        <v>2276</v>
      </c>
      <c r="H361" s="19" t="s">
        <v>523</v>
      </c>
      <c r="I361" s="3"/>
      <c r="J361" s="21" t="s">
        <v>2276</v>
      </c>
      <c r="K361" s="21" t="s">
        <v>2276</v>
      </c>
      <c r="L361" s="21" t="s">
        <v>2276</v>
      </c>
      <c r="M361" s="21" t="s">
        <v>2276</v>
      </c>
      <c r="N361" s="21" t="s">
        <v>2276</v>
      </c>
      <c r="O361" s="21" t="s">
        <v>2276</v>
      </c>
      <c r="P361" s="21" t="s">
        <v>2276</v>
      </c>
      <c r="Q361" s="21" t="s">
        <v>2276</v>
      </c>
      <c r="R361" s="21" t="s">
        <v>2276</v>
      </c>
      <c r="S361" s="21" t="s">
        <v>2276</v>
      </c>
      <c r="T361" s="21" t="s">
        <v>2276</v>
      </c>
      <c r="U361" s="21" t="s">
        <v>2276</v>
      </c>
      <c r="V361" s="21" t="s">
        <v>2276</v>
      </c>
      <c r="W361" s="21" t="s">
        <v>2276</v>
      </c>
      <c r="X361" s="21" t="s">
        <v>2276</v>
      </c>
      <c r="Y361" s="21" t="s">
        <v>2276</v>
      </c>
      <c r="Z361" s="3" t="s">
        <v>2276</v>
      </c>
      <c r="AA361" s="3" t="s">
        <v>2276</v>
      </c>
      <c r="AB361" s="3" t="s">
        <v>2276</v>
      </c>
      <c r="AC361" s="4"/>
      <c r="AD361" s="4"/>
    </row>
    <row r="362" spans="1:30" ht="112" customHeight="1">
      <c r="A362" s="11" t="s">
        <v>1762</v>
      </c>
      <c r="B362" s="11" t="s">
        <v>1843</v>
      </c>
      <c r="C362" s="23" t="s">
        <v>24</v>
      </c>
      <c r="D362" s="23" t="s">
        <v>143</v>
      </c>
      <c r="E362" s="26" t="s">
        <v>397</v>
      </c>
      <c r="F362" s="19" t="s">
        <v>74</v>
      </c>
      <c r="G362" s="11" t="s">
        <v>2276</v>
      </c>
      <c r="H362" s="19" t="s">
        <v>523</v>
      </c>
      <c r="I362" s="3"/>
      <c r="J362" s="21" t="s">
        <v>2276</v>
      </c>
      <c r="K362" s="21" t="s">
        <v>2276</v>
      </c>
      <c r="L362" s="21" t="s">
        <v>2276</v>
      </c>
      <c r="M362" s="21" t="s">
        <v>2276</v>
      </c>
      <c r="N362" s="21" t="s">
        <v>2276</v>
      </c>
      <c r="O362" s="21" t="s">
        <v>2276</v>
      </c>
      <c r="P362" s="21" t="s">
        <v>2276</v>
      </c>
      <c r="Q362" s="21" t="s">
        <v>2276</v>
      </c>
      <c r="R362" s="21" t="s">
        <v>2276</v>
      </c>
      <c r="S362" s="21" t="s">
        <v>2276</v>
      </c>
      <c r="T362" s="21" t="s">
        <v>2276</v>
      </c>
      <c r="U362" s="21" t="s">
        <v>2276</v>
      </c>
      <c r="V362" s="21" t="s">
        <v>2276</v>
      </c>
      <c r="W362" s="21" t="s">
        <v>2276</v>
      </c>
      <c r="X362" s="21" t="s">
        <v>2276</v>
      </c>
      <c r="Y362" s="21" t="s">
        <v>2276</v>
      </c>
      <c r="Z362" s="3" t="s">
        <v>2276</v>
      </c>
      <c r="AA362" s="3" t="s">
        <v>2276</v>
      </c>
      <c r="AB362" s="3" t="s">
        <v>2276</v>
      </c>
      <c r="AC362" s="4"/>
      <c r="AD362" s="4"/>
    </row>
    <row r="363" spans="1:30" ht="112" customHeight="1">
      <c r="A363" s="11" t="s">
        <v>1763</v>
      </c>
      <c r="B363" s="11" t="s">
        <v>1844</v>
      </c>
      <c r="C363" s="23" t="s">
        <v>24</v>
      </c>
      <c r="D363" s="23" t="s">
        <v>143</v>
      </c>
      <c r="E363" s="26" t="s">
        <v>130</v>
      </c>
      <c r="F363" s="19" t="s">
        <v>74</v>
      </c>
      <c r="G363" s="11" t="s">
        <v>2276</v>
      </c>
      <c r="H363" s="19" t="s">
        <v>523</v>
      </c>
      <c r="I363" s="3"/>
      <c r="J363" s="21" t="s">
        <v>2276</v>
      </c>
      <c r="K363" s="21" t="s">
        <v>2276</v>
      </c>
      <c r="L363" s="21" t="s">
        <v>2276</v>
      </c>
      <c r="M363" s="21" t="s">
        <v>2276</v>
      </c>
      <c r="N363" s="21" t="s">
        <v>2276</v>
      </c>
      <c r="O363" s="21" t="s">
        <v>2276</v>
      </c>
      <c r="P363" s="21" t="s">
        <v>2276</v>
      </c>
      <c r="Q363" s="21" t="s">
        <v>2276</v>
      </c>
      <c r="R363" s="21" t="s">
        <v>2276</v>
      </c>
      <c r="S363" s="21" t="s">
        <v>2276</v>
      </c>
      <c r="T363" s="21" t="s">
        <v>2276</v>
      </c>
      <c r="U363" s="21" t="s">
        <v>2276</v>
      </c>
      <c r="V363" s="21" t="s">
        <v>2276</v>
      </c>
      <c r="W363" s="21" t="s">
        <v>2276</v>
      </c>
      <c r="X363" s="21" t="s">
        <v>2276</v>
      </c>
      <c r="Y363" s="21" t="s">
        <v>2276</v>
      </c>
      <c r="Z363" s="3" t="s">
        <v>2276</v>
      </c>
      <c r="AA363" s="3" t="s">
        <v>2276</v>
      </c>
      <c r="AB363" s="3" t="s">
        <v>2276</v>
      </c>
      <c r="AC363" s="4"/>
      <c r="AD363" s="4"/>
    </row>
    <row r="364" spans="1:30" ht="112" customHeight="1">
      <c r="A364" s="11" t="s">
        <v>1763</v>
      </c>
      <c r="B364" s="11" t="s">
        <v>1845</v>
      </c>
      <c r="C364" s="23" t="s">
        <v>24</v>
      </c>
      <c r="D364" s="23" t="s">
        <v>27</v>
      </c>
      <c r="E364" s="26" t="s">
        <v>130</v>
      </c>
      <c r="F364" s="19" t="s">
        <v>161</v>
      </c>
      <c r="G364" s="11" t="s">
        <v>2276</v>
      </c>
      <c r="H364" s="19" t="s">
        <v>523</v>
      </c>
      <c r="I364" s="3"/>
      <c r="J364" s="21" t="s">
        <v>2276</v>
      </c>
      <c r="K364" s="21" t="s">
        <v>2276</v>
      </c>
      <c r="L364" s="21" t="s">
        <v>2276</v>
      </c>
      <c r="M364" s="21" t="s">
        <v>2276</v>
      </c>
      <c r="N364" s="21" t="s">
        <v>2276</v>
      </c>
      <c r="O364" s="21" t="s">
        <v>2276</v>
      </c>
      <c r="P364" s="21" t="s">
        <v>2276</v>
      </c>
      <c r="Q364" s="21" t="s">
        <v>2276</v>
      </c>
      <c r="R364" s="21" t="s">
        <v>2276</v>
      </c>
      <c r="S364" s="21" t="s">
        <v>2276</v>
      </c>
      <c r="T364" s="21" t="s">
        <v>2276</v>
      </c>
      <c r="U364" s="21" t="s">
        <v>2276</v>
      </c>
      <c r="V364" s="21" t="s">
        <v>2276</v>
      </c>
      <c r="W364" s="21" t="s">
        <v>2276</v>
      </c>
      <c r="X364" s="21" t="s">
        <v>2276</v>
      </c>
      <c r="Y364" s="21" t="s">
        <v>2276</v>
      </c>
      <c r="Z364" s="3" t="s">
        <v>2276</v>
      </c>
      <c r="AA364" s="3" t="s">
        <v>2276</v>
      </c>
      <c r="AB364" s="3" t="s">
        <v>2276</v>
      </c>
      <c r="AC364" s="4"/>
      <c r="AD364" s="4"/>
    </row>
    <row r="365" spans="1:30" ht="112" customHeight="1">
      <c r="A365" s="11" t="s">
        <v>1763</v>
      </c>
      <c r="B365" s="11" t="s">
        <v>1846</v>
      </c>
      <c r="C365" s="23" t="s">
        <v>24</v>
      </c>
      <c r="D365" s="23" t="s">
        <v>143</v>
      </c>
      <c r="E365" s="26" t="s">
        <v>397</v>
      </c>
      <c r="F365" s="19" t="s">
        <v>74</v>
      </c>
      <c r="G365" s="11" t="s">
        <v>2276</v>
      </c>
      <c r="H365" s="19" t="s">
        <v>523</v>
      </c>
      <c r="I365" s="3"/>
      <c r="J365" s="21" t="s">
        <v>2276</v>
      </c>
      <c r="K365" s="21" t="s">
        <v>2276</v>
      </c>
      <c r="L365" s="21" t="s">
        <v>2276</v>
      </c>
      <c r="M365" s="21" t="s">
        <v>2276</v>
      </c>
      <c r="N365" s="21" t="s">
        <v>2276</v>
      </c>
      <c r="O365" s="21" t="s">
        <v>2276</v>
      </c>
      <c r="P365" s="21" t="s">
        <v>2276</v>
      </c>
      <c r="Q365" s="21" t="s">
        <v>2276</v>
      </c>
      <c r="R365" s="21" t="s">
        <v>2276</v>
      </c>
      <c r="S365" s="21" t="s">
        <v>2276</v>
      </c>
      <c r="T365" s="21" t="s">
        <v>2276</v>
      </c>
      <c r="U365" s="21" t="s">
        <v>2276</v>
      </c>
      <c r="V365" s="21" t="s">
        <v>2276</v>
      </c>
      <c r="W365" s="21" t="s">
        <v>2276</v>
      </c>
      <c r="X365" s="21" t="s">
        <v>2276</v>
      </c>
      <c r="Y365" s="21" t="s">
        <v>2276</v>
      </c>
      <c r="Z365" s="3" t="s">
        <v>2276</v>
      </c>
      <c r="AA365" s="3" t="s">
        <v>2276</v>
      </c>
      <c r="AB365" s="3" t="s">
        <v>2276</v>
      </c>
      <c r="AC365" s="4"/>
      <c r="AD365" s="4"/>
    </row>
    <row r="366" spans="1:30" ht="112" customHeight="1">
      <c r="A366" s="11" t="s">
        <v>1764</v>
      </c>
      <c r="B366" s="11" t="s">
        <v>1847</v>
      </c>
      <c r="C366" s="23" t="s">
        <v>24</v>
      </c>
      <c r="D366" s="23" t="s">
        <v>143</v>
      </c>
      <c r="E366" s="26" t="s">
        <v>130</v>
      </c>
      <c r="F366" s="19" t="s">
        <v>74</v>
      </c>
      <c r="G366" s="11" t="s">
        <v>2276</v>
      </c>
      <c r="H366" s="19" t="s">
        <v>523</v>
      </c>
      <c r="I366" s="3"/>
      <c r="J366" s="21" t="s">
        <v>2276</v>
      </c>
      <c r="K366" s="21" t="s">
        <v>2276</v>
      </c>
      <c r="L366" s="21" t="s">
        <v>2276</v>
      </c>
      <c r="M366" s="21" t="s">
        <v>2276</v>
      </c>
      <c r="N366" s="21" t="s">
        <v>2276</v>
      </c>
      <c r="O366" s="21" t="s">
        <v>2276</v>
      </c>
      <c r="P366" s="21" t="s">
        <v>2276</v>
      </c>
      <c r="Q366" s="21" t="s">
        <v>2276</v>
      </c>
      <c r="R366" s="21" t="s">
        <v>2276</v>
      </c>
      <c r="S366" s="21" t="s">
        <v>2276</v>
      </c>
      <c r="T366" s="21" t="s">
        <v>2276</v>
      </c>
      <c r="U366" s="21" t="s">
        <v>2276</v>
      </c>
      <c r="V366" s="21" t="s">
        <v>2276</v>
      </c>
      <c r="W366" s="21" t="s">
        <v>2276</v>
      </c>
      <c r="X366" s="21" t="s">
        <v>2276</v>
      </c>
      <c r="Y366" s="21" t="s">
        <v>2276</v>
      </c>
      <c r="Z366" s="3" t="s">
        <v>2276</v>
      </c>
      <c r="AA366" s="3" t="s">
        <v>2276</v>
      </c>
      <c r="AB366" s="3" t="s">
        <v>2276</v>
      </c>
      <c r="AC366" s="4"/>
      <c r="AD366" s="4"/>
    </row>
    <row r="367" spans="1:30" ht="112" customHeight="1">
      <c r="A367" s="11" t="s">
        <v>1764</v>
      </c>
      <c r="B367" s="11" t="s">
        <v>1848</v>
      </c>
      <c r="C367" s="23" t="s">
        <v>24</v>
      </c>
      <c r="D367" s="23" t="s">
        <v>27</v>
      </c>
      <c r="E367" s="26" t="s">
        <v>130</v>
      </c>
      <c r="F367" s="19" t="s">
        <v>161</v>
      </c>
      <c r="G367" s="11" t="s">
        <v>2276</v>
      </c>
      <c r="H367" s="19" t="s">
        <v>523</v>
      </c>
      <c r="I367" s="3"/>
      <c r="J367" s="21" t="s">
        <v>2276</v>
      </c>
      <c r="K367" s="21" t="s">
        <v>2276</v>
      </c>
      <c r="L367" s="21" t="s">
        <v>2276</v>
      </c>
      <c r="M367" s="21" t="s">
        <v>2276</v>
      </c>
      <c r="N367" s="21" t="s">
        <v>2276</v>
      </c>
      <c r="O367" s="21" t="s">
        <v>2276</v>
      </c>
      <c r="P367" s="21" t="s">
        <v>2276</v>
      </c>
      <c r="Q367" s="21" t="s">
        <v>2276</v>
      </c>
      <c r="R367" s="21" t="s">
        <v>2276</v>
      </c>
      <c r="S367" s="21" t="s">
        <v>2276</v>
      </c>
      <c r="T367" s="21" t="s">
        <v>2276</v>
      </c>
      <c r="U367" s="21" t="s">
        <v>2276</v>
      </c>
      <c r="V367" s="21" t="s">
        <v>2276</v>
      </c>
      <c r="W367" s="21" t="s">
        <v>2276</v>
      </c>
      <c r="X367" s="21" t="s">
        <v>2276</v>
      </c>
      <c r="Y367" s="21" t="s">
        <v>2276</v>
      </c>
      <c r="Z367" s="3" t="s">
        <v>2276</v>
      </c>
      <c r="AA367" s="3" t="s">
        <v>2276</v>
      </c>
      <c r="AB367" s="3" t="s">
        <v>2276</v>
      </c>
      <c r="AC367" s="4"/>
      <c r="AD367" s="4"/>
    </row>
    <row r="368" spans="1:30" ht="112" customHeight="1">
      <c r="A368" s="11" t="s">
        <v>1765</v>
      </c>
      <c r="B368" s="11" t="s">
        <v>1849</v>
      </c>
      <c r="C368" s="23" t="s">
        <v>24</v>
      </c>
      <c r="D368" s="23" t="s">
        <v>143</v>
      </c>
      <c r="E368" s="26" t="s">
        <v>130</v>
      </c>
      <c r="F368" s="19" t="s">
        <v>74</v>
      </c>
      <c r="G368" s="11" t="s">
        <v>2276</v>
      </c>
      <c r="H368" s="19" t="s">
        <v>523</v>
      </c>
      <c r="I368" s="3"/>
      <c r="J368" s="21" t="s">
        <v>2276</v>
      </c>
      <c r="K368" s="21" t="s">
        <v>2276</v>
      </c>
      <c r="L368" s="21" t="s">
        <v>2276</v>
      </c>
      <c r="M368" s="21" t="s">
        <v>2276</v>
      </c>
      <c r="N368" s="21" t="s">
        <v>2276</v>
      </c>
      <c r="O368" s="21" t="s">
        <v>2276</v>
      </c>
      <c r="P368" s="21" t="s">
        <v>2276</v>
      </c>
      <c r="Q368" s="21" t="s">
        <v>2276</v>
      </c>
      <c r="R368" s="21" t="s">
        <v>2276</v>
      </c>
      <c r="S368" s="21" t="s">
        <v>2276</v>
      </c>
      <c r="T368" s="21" t="s">
        <v>2276</v>
      </c>
      <c r="U368" s="21" t="s">
        <v>2276</v>
      </c>
      <c r="V368" s="21" t="s">
        <v>2276</v>
      </c>
      <c r="W368" s="21" t="s">
        <v>2276</v>
      </c>
      <c r="X368" s="21" t="s">
        <v>2276</v>
      </c>
      <c r="Y368" s="21" t="s">
        <v>2276</v>
      </c>
      <c r="Z368" s="3" t="s">
        <v>2276</v>
      </c>
      <c r="AA368" s="3" t="s">
        <v>2276</v>
      </c>
      <c r="AB368" s="3" t="s">
        <v>2276</v>
      </c>
      <c r="AC368" s="4"/>
      <c r="AD368" s="4"/>
    </row>
    <row r="369" spans="1:30" ht="112" customHeight="1">
      <c r="A369" s="11" t="s">
        <v>1765</v>
      </c>
      <c r="B369" s="11" t="s">
        <v>1850</v>
      </c>
      <c r="C369" s="23" t="s">
        <v>24</v>
      </c>
      <c r="D369" s="23" t="s">
        <v>27</v>
      </c>
      <c r="E369" s="26" t="s">
        <v>130</v>
      </c>
      <c r="F369" s="19" t="s">
        <v>161</v>
      </c>
      <c r="G369" s="11" t="s">
        <v>2276</v>
      </c>
      <c r="H369" s="19" t="s">
        <v>523</v>
      </c>
      <c r="I369" s="3"/>
      <c r="J369" s="21" t="s">
        <v>2276</v>
      </c>
      <c r="K369" s="21" t="s">
        <v>2276</v>
      </c>
      <c r="L369" s="21" t="s">
        <v>2276</v>
      </c>
      <c r="M369" s="21" t="s">
        <v>2276</v>
      </c>
      <c r="N369" s="21" t="s">
        <v>2276</v>
      </c>
      <c r="O369" s="21" t="s">
        <v>2276</v>
      </c>
      <c r="P369" s="21" t="s">
        <v>2276</v>
      </c>
      <c r="Q369" s="21" t="s">
        <v>2276</v>
      </c>
      <c r="R369" s="21" t="s">
        <v>2276</v>
      </c>
      <c r="S369" s="21" t="s">
        <v>2276</v>
      </c>
      <c r="T369" s="21" t="s">
        <v>2276</v>
      </c>
      <c r="U369" s="21" t="s">
        <v>2276</v>
      </c>
      <c r="V369" s="21" t="s">
        <v>2276</v>
      </c>
      <c r="W369" s="21" t="s">
        <v>2276</v>
      </c>
      <c r="X369" s="21" t="s">
        <v>2276</v>
      </c>
      <c r="Y369" s="21" t="s">
        <v>2276</v>
      </c>
      <c r="Z369" s="3" t="s">
        <v>2276</v>
      </c>
      <c r="AA369" s="3" t="s">
        <v>2276</v>
      </c>
      <c r="AB369" s="3" t="s">
        <v>2276</v>
      </c>
      <c r="AC369" s="4"/>
      <c r="AD369" s="4"/>
    </row>
    <row r="370" spans="1:30" ht="112" customHeight="1">
      <c r="A370" s="11" t="s">
        <v>1765</v>
      </c>
      <c r="B370" s="11" t="s">
        <v>1851</v>
      </c>
      <c r="C370" s="23" t="s">
        <v>24</v>
      </c>
      <c r="D370" s="23" t="s">
        <v>143</v>
      </c>
      <c r="E370" s="26" t="s">
        <v>397</v>
      </c>
      <c r="F370" s="19" t="s">
        <v>74</v>
      </c>
      <c r="G370" s="11" t="s">
        <v>2276</v>
      </c>
      <c r="H370" s="19" t="s">
        <v>523</v>
      </c>
      <c r="I370" s="3"/>
      <c r="J370" s="21" t="s">
        <v>2276</v>
      </c>
      <c r="K370" s="21" t="s">
        <v>2276</v>
      </c>
      <c r="L370" s="21" t="s">
        <v>2276</v>
      </c>
      <c r="M370" s="21" t="s">
        <v>2276</v>
      </c>
      <c r="N370" s="21" t="s">
        <v>2276</v>
      </c>
      <c r="O370" s="21" t="s">
        <v>2276</v>
      </c>
      <c r="P370" s="21" t="s">
        <v>2276</v>
      </c>
      <c r="Q370" s="21" t="s">
        <v>2276</v>
      </c>
      <c r="R370" s="21" t="s">
        <v>2276</v>
      </c>
      <c r="S370" s="21" t="s">
        <v>2276</v>
      </c>
      <c r="T370" s="21" t="s">
        <v>2276</v>
      </c>
      <c r="U370" s="21" t="s">
        <v>2276</v>
      </c>
      <c r="V370" s="21" t="s">
        <v>2276</v>
      </c>
      <c r="W370" s="21" t="s">
        <v>2276</v>
      </c>
      <c r="X370" s="21" t="s">
        <v>2276</v>
      </c>
      <c r="Y370" s="21" t="s">
        <v>2276</v>
      </c>
      <c r="Z370" s="3" t="s">
        <v>2276</v>
      </c>
      <c r="AA370" s="3" t="s">
        <v>2276</v>
      </c>
      <c r="AB370" s="3" t="s">
        <v>2276</v>
      </c>
      <c r="AC370" s="4"/>
      <c r="AD370" s="4"/>
    </row>
    <row r="371" spans="1:30" ht="112" customHeight="1">
      <c r="A371" s="11" t="s">
        <v>1766</v>
      </c>
      <c r="B371" s="11" t="s">
        <v>1852</v>
      </c>
      <c r="C371" s="23" t="s">
        <v>24</v>
      </c>
      <c r="D371" s="23" t="s">
        <v>143</v>
      </c>
      <c r="E371" s="26" t="s">
        <v>130</v>
      </c>
      <c r="F371" s="19" t="s">
        <v>74</v>
      </c>
      <c r="G371" s="11" t="s">
        <v>2276</v>
      </c>
      <c r="H371" s="19" t="s">
        <v>523</v>
      </c>
      <c r="I371" s="3"/>
      <c r="J371" s="21" t="s">
        <v>2276</v>
      </c>
      <c r="K371" s="21" t="s">
        <v>2276</v>
      </c>
      <c r="L371" s="21" t="s">
        <v>2276</v>
      </c>
      <c r="M371" s="21" t="s">
        <v>2276</v>
      </c>
      <c r="N371" s="21" t="s">
        <v>2276</v>
      </c>
      <c r="O371" s="21" t="s">
        <v>2276</v>
      </c>
      <c r="P371" s="21" t="s">
        <v>2276</v>
      </c>
      <c r="Q371" s="21" t="s">
        <v>2276</v>
      </c>
      <c r="R371" s="21" t="s">
        <v>2276</v>
      </c>
      <c r="S371" s="21" t="s">
        <v>2276</v>
      </c>
      <c r="T371" s="21" t="s">
        <v>2276</v>
      </c>
      <c r="U371" s="21" t="s">
        <v>2276</v>
      </c>
      <c r="V371" s="21" t="s">
        <v>2276</v>
      </c>
      <c r="W371" s="21" t="s">
        <v>2276</v>
      </c>
      <c r="X371" s="21" t="s">
        <v>2276</v>
      </c>
      <c r="Y371" s="21" t="s">
        <v>2276</v>
      </c>
      <c r="Z371" s="3" t="s">
        <v>2276</v>
      </c>
      <c r="AA371" s="3" t="s">
        <v>2276</v>
      </c>
      <c r="AB371" s="3" t="s">
        <v>2276</v>
      </c>
      <c r="AC371" s="4"/>
      <c r="AD371" s="4"/>
    </row>
    <row r="372" spans="1:30" ht="112" customHeight="1">
      <c r="A372" s="11" t="s">
        <v>1766</v>
      </c>
      <c r="B372" s="11" t="s">
        <v>1853</v>
      </c>
      <c r="C372" s="23" t="s">
        <v>24</v>
      </c>
      <c r="D372" s="23" t="s">
        <v>27</v>
      </c>
      <c r="E372" s="26" t="s">
        <v>130</v>
      </c>
      <c r="F372" s="19" t="s">
        <v>161</v>
      </c>
      <c r="G372" s="11" t="s">
        <v>2276</v>
      </c>
      <c r="H372" s="19" t="s">
        <v>523</v>
      </c>
      <c r="I372" s="3"/>
      <c r="J372" s="21" t="s">
        <v>2276</v>
      </c>
      <c r="K372" s="21" t="s">
        <v>2276</v>
      </c>
      <c r="L372" s="21" t="s">
        <v>2276</v>
      </c>
      <c r="M372" s="21" t="s">
        <v>2276</v>
      </c>
      <c r="N372" s="21" t="s">
        <v>2276</v>
      </c>
      <c r="O372" s="21" t="s">
        <v>2276</v>
      </c>
      <c r="P372" s="21" t="s">
        <v>2276</v>
      </c>
      <c r="Q372" s="21" t="s">
        <v>2276</v>
      </c>
      <c r="R372" s="21" t="s">
        <v>2276</v>
      </c>
      <c r="S372" s="21" t="s">
        <v>2276</v>
      </c>
      <c r="T372" s="21" t="s">
        <v>2276</v>
      </c>
      <c r="U372" s="21" t="s">
        <v>2276</v>
      </c>
      <c r="V372" s="21" t="s">
        <v>2276</v>
      </c>
      <c r="W372" s="21" t="s">
        <v>2276</v>
      </c>
      <c r="X372" s="21" t="s">
        <v>2276</v>
      </c>
      <c r="Y372" s="21" t="s">
        <v>2276</v>
      </c>
      <c r="Z372" s="3" t="s">
        <v>2276</v>
      </c>
      <c r="AA372" s="3" t="s">
        <v>2276</v>
      </c>
      <c r="AB372" s="3" t="s">
        <v>2276</v>
      </c>
      <c r="AC372" s="4"/>
      <c r="AD372" s="4"/>
    </row>
    <row r="373" spans="1:30" ht="112" customHeight="1">
      <c r="A373" s="11" t="s">
        <v>1767</v>
      </c>
      <c r="B373" s="11" t="s">
        <v>1854</v>
      </c>
      <c r="C373" s="23" t="s">
        <v>24</v>
      </c>
      <c r="D373" s="23" t="s">
        <v>143</v>
      </c>
      <c r="E373" s="26" t="s">
        <v>397</v>
      </c>
      <c r="F373" s="19" t="s">
        <v>74</v>
      </c>
      <c r="G373" s="11" t="s">
        <v>2276</v>
      </c>
      <c r="H373" s="19" t="s">
        <v>523</v>
      </c>
      <c r="I373" s="3"/>
      <c r="J373" s="21" t="s">
        <v>2276</v>
      </c>
      <c r="K373" s="21" t="s">
        <v>2276</v>
      </c>
      <c r="L373" s="21" t="s">
        <v>2276</v>
      </c>
      <c r="M373" s="21" t="s">
        <v>2276</v>
      </c>
      <c r="N373" s="21" t="s">
        <v>2276</v>
      </c>
      <c r="O373" s="21" t="s">
        <v>2276</v>
      </c>
      <c r="P373" s="21" t="s">
        <v>2276</v>
      </c>
      <c r="Q373" s="21" t="s">
        <v>2276</v>
      </c>
      <c r="R373" s="21" t="s">
        <v>2276</v>
      </c>
      <c r="S373" s="21" t="s">
        <v>2276</v>
      </c>
      <c r="T373" s="21" t="s">
        <v>2276</v>
      </c>
      <c r="U373" s="21" t="s">
        <v>2276</v>
      </c>
      <c r="V373" s="21" t="s">
        <v>2276</v>
      </c>
      <c r="W373" s="21" t="s">
        <v>2276</v>
      </c>
      <c r="X373" s="21" t="s">
        <v>2276</v>
      </c>
      <c r="Y373" s="21" t="s">
        <v>2276</v>
      </c>
      <c r="Z373" s="3" t="s">
        <v>2276</v>
      </c>
      <c r="AA373" s="3" t="s">
        <v>2276</v>
      </c>
      <c r="AB373" s="3" t="s">
        <v>2276</v>
      </c>
      <c r="AC373" s="4"/>
      <c r="AD373" s="4"/>
    </row>
    <row r="374" spans="1:30" ht="112" customHeight="1">
      <c r="A374" s="11" t="s">
        <v>1768</v>
      </c>
      <c r="B374" s="11" t="s">
        <v>1855</v>
      </c>
      <c r="C374" s="23" t="s">
        <v>24</v>
      </c>
      <c r="D374" s="23" t="s">
        <v>143</v>
      </c>
      <c r="E374" s="26" t="s">
        <v>397</v>
      </c>
      <c r="F374" s="19" t="s">
        <v>74</v>
      </c>
      <c r="G374" s="11" t="s">
        <v>2276</v>
      </c>
      <c r="H374" s="19" t="s">
        <v>523</v>
      </c>
      <c r="I374" s="3"/>
      <c r="J374" s="21" t="s">
        <v>2276</v>
      </c>
      <c r="K374" s="21" t="s">
        <v>2276</v>
      </c>
      <c r="L374" s="21" t="s">
        <v>2276</v>
      </c>
      <c r="M374" s="21" t="s">
        <v>2276</v>
      </c>
      <c r="N374" s="21" t="s">
        <v>2276</v>
      </c>
      <c r="O374" s="21" t="s">
        <v>2276</v>
      </c>
      <c r="P374" s="21" t="s">
        <v>2276</v>
      </c>
      <c r="Q374" s="21" t="s">
        <v>2276</v>
      </c>
      <c r="R374" s="21" t="s">
        <v>2276</v>
      </c>
      <c r="S374" s="21" t="s">
        <v>2276</v>
      </c>
      <c r="T374" s="21" t="s">
        <v>2276</v>
      </c>
      <c r="U374" s="21" t="s">
        <v>2276</v>
      </c>
      <c r="V374" s="21" t="s">
        <v>2276</v>
      </c>
      <c r="W374" s="21" t="s">
        <v>2276</v>
      </c>
      <c r="X374" s="21" t="s">
        <v>2276</v>
      </c>
      <c r="Y374" s="21" t="s">
        <v>2276</v>
      </c>
      <c r="Z374" s="3" t="s">
        <v>2276</v>
      </c>
      <c r="AA374" s="3" t="s">
        <v>2276</v>
      </c>
      <c r="AB374" s="3" t="s">
        <v>2276</v>
      </c>
      <c r="AC374" s="4"/>
      <c r="AD374" s="4"/>
    </row>
    <row r="375" spans="1:30" ht="112" customHeight="1">
      <c r="A375" s="11" t="s">
        <v>1769</v>
      </c>
      <c r="B375" s="11" t="s">
        <v>1856</v>
      </c>
      <c r="C375" s="23" t="s">
        <v>24</v>
      </c>
      <c r="D375" s="23" t="s">
        <v>143</v>
      </c>
      <c r="E375" s="26" t="s">
        <v>130</v>
      </c>
      <c r="F375" s="19" t="s">
        <v>74</v>
      </c>
      <c r="G375" s="11" t="s">
        <v>2276</v>
      </c>
      <c r="H375" s="19" t="s">
        <v>523</v>
      </c>
      <c r="I375" s="3"/>
      <c r="J375" s="21" t="s">
        <v>2276</v>
      </c>
      <c r="K375" s="21" t="s">
        <v>2276</v>
      </c>
      <c r="L375" s="21" t="s">
        <v>2276</v>
      </c>
      <c r="M375" s="21" t="s">
        <v>2276</v>
      </c>
      <c r="N375" s="21" t="s">
        <v>2276</v>
      </c>
      <c r="O375" s="21" t="s">
        <v>2276</v>
      </c>
      <c r="P375" s="21" t="s">
        <v>2276</v>
      </c>
      <c r="Q375" s="21" t="s">
        <v>2276</v>
      </c>
      <c r="R375" s="21" t="s">
        <v>2276</v>
      </c>
      <c r="S375" s="21" t="s">
        <v>2276</v>
      </c>
      <c r="T375" s="21" t="s">
        <v>2276</v>
      </c>
      <c r="U375" s="21" t="s">
        <v>2276</v>
      </c>
      <c r="V375" s="21" t="s">
        <v>2276</v>
      </c>
      <c r="W375" s="21" t="s">
        <v>2276</v>
      </c>
      <c r="X375" s="21" t="s">
        <v>2276</v>
      </c>
      <c r="Y375" s="21" t="s">
        <v>2276</v>
      </c>
      <c r="Z375" s="3" t="s">
        <v>2276</v>
      </c>
      <c r="AA375" s="3" t="s">
        <v>2276</v>
      </c>
      <c r="AB375" s="3" t="s">
        <v>2276</v>
      </c>
      <c r="AC375" s="4"/>
      <c r="AD375" s="4"/>
    </row>
    <row r="376" spans="1:30" ht="112" customHeight="1">
      <c r="A376" s="11" t="s">
        <v>1769</v>
      </c>
      <c r="B376" s="11" t="s">
        <v>1857</v>
      </c>
      <c r="C376" s="23" t="s">
        <v>24</v>
      </c>
      <c r="D376" s="23" t="s">
        <v>27</v>
      </c>
      <c r="E376" s="26" t="s">
        <v>130</v>
      </c>
      <c r="F376" s="19" t="s">
        <v>161</v>
      </c>
      <c r="G376" s="11" t="s">
        <v>2276</v>
      </c>
      <c r="H376" s="19" t="s">
        <v>523</v>
      </c>
      <c r="I376" s="3"/>
      <c r="J376" s="21" t="s">
        <v>2276</v>
      </c>
      <c r="K376" s="21" t="s">
        <v>2276</v>
      </c>
      <c r="L376" s="21" t="s">
        <v>2276</v>
      </c>
      <c r="M376" s="21" t="s">
        <v>2276</v>
      </c>
      <c r="N376" s="21" t="s">
        <v>2276</v>
      </c>
      <c r="O376" s="21" t="s">
        <v>2276</v>
      </c>
      <c r="P376" s="21" t="s">
        <v>2276</v>
      </c>
      <c r="Q376" s="21" t="s">
        <v>2276</v>
      </c>
      <c r="R376" s="21" t="s">
        <v>2276</v>
      </c>
      <c r="S376" s="21" t="s">
        <v>2276</v>
      </c>
      <c r="T376" s="21" t="s">
        <v>2276</v>
      </c>
      <c r="U376" s="21" t="s">
        <v>2276</v>
      </c>
      <c r="V376" s="21" t="s">
        <v>2276</v>
      </c>
      <c r="W376" s="21" t="s">
        <v>2276</v>
      </c>
      <c r="X376" s="21" t="s">
        <v>2276</v>
      </c>
      <c r="Y376" s="21" t="s">
        <v>2276</v>
      </c>
      <c r="Z376" s="3" t="s">
        <v>2276</v>
      </c>
      <c r="AA376" s="3" t="s">
        <v>2276</v>
      </c>
      <c r="AB376" s="3" t="s">
        <v>2276</v>
      </c>
      <c r="AC376" s="4"/>
      <c r="AD376" s="4"/>
    </row>
    <row r="377" spans="1:30" ht="112" customHeight="1">
      <c r="A377" s="11" t="s">
        <v>1769</v>
      </c>
      <c r="B377" s="11" t="s">
        <v>1858</v>
      </c>
      <c r="C377" s="23" t="s">
        <v>24</v>
      </c>
      <c r="D377" s="23" t="s">
        <v>143</v>
      </c>
      <c r="E377" s="26" t="s">
        <v>397</v>
      </c>
      <c r="F377" s="19" t="s">
        <v>74</v>
      </c>
      <c r="G377" s="11" t="s">
        <v>2276</v>
      </c>
      <c r="H377" s="19" t="s">
        <v>523</v>
      </c>
      <c r="I377" s="3"/>
      <c r="J377" s="21" t="s">
        <v>2276</v>
      </c>
      <c r="K377" s="21" t="s">
        <v>2276</v>
      </c>
      <c r="L377" s="21" t="s">
        <v>2276</v>
      </c>
      <c r="M377" s="21" t="s">
        <v>2276</v>
      </c>
      <c r="N377" s="21" t="s">
        <v>2276</v>
      </c>
      <c r="O377" s="21" t="s">
        <v>2276</v>
      </c>
      <c r="P377" s="21" t="s">
        <v>2276</v>
      </c>
      <c r="Q377" s="21" t="s">
        <v>2276</v>
      </c>
      <c r="R377" s="21" t="s">
        <v>2276</v>
      </c>
      <c r="S377" s="21" t="s">
        <v>2276</v>
      </c>
      <c r="T377" s="21" t="s">
        <v>2276</v>
      </c>
      <c r="U377" s="21" t="s">
        <v>2276</v>
      </c>
      <c r="V377" s="21" t="s">
        <v>2276</v>
      </c>
      <c r="W377" s="21" t="s">
        <v>2276</v>
      </c>
      <c r="X377" s="21" t="s">
        <v>2276</v>
      </c>
      <c r="Y377" s="21" t="s">
        <v>2276</v>
      </c>
      <c r="Z377" s="3" t="s">
        <v>2276</v>
      </c>
      <c r="AA377" s="3" t="s">
        <v>2276</v>
      </c>
      <c r="AB377" s="3" t="s">
        <v>2276</v>
      </c>
      <c r="AC377" s="4"/>
      <c r="AD377" s="4"/>
    </row>
    <row r="378" spans="1:30" ht="112" customHeight="1">
      <c r="A378" s="11" t="s">
        <v>1770</v>
      </c>
      <c r="B378" s="11" t="s">
        <v>1859</v>
      </c>
      <c r="C378" s="23" t="s">
        <v>24</v>
      </c>
      <c r="D378" s="23" t="s">
        <v>143</v>
      </c>
      <c r="E378" s="26" t="s">
        <v>130</v>
      </c>
      <c r="F378" s="19" t="s">
        <v>74</v>
      </c>
      <c r="G378" s="11" t="s">
        <v>2276</v>
      </c>
      <c r="H378" s="19" t="s">
        <v>523</v>
      </c>
      <c r="I378" s="3"/>
      <c r="J378" s="21" t="s">
        <v>2276</v>
      </c>
      <c r="K378" s="21" t="s">
        <v>2276</v>
      </c>
      <c r="L378" s="21" t="s">
        <v>2276</v>
      </c>
      <c r="M378" s="21" t="s">
        <v>2276</v>
      </c>
      <c r="N378" s="21" t="s">
        <v>2276</v>
      </c>
      <c r="O378" s="21" t="s">
        <v>2276</v>
      </c>
      <c r="P378" s="21" t="s">
        <v>2276</v>
      </c>
      <c r="Q378" s="21" t="s">
        <v>2276</v>
      </c>
      <c r="R378" s="21" t="s">
        <v>2276</v>
      </c>
      <c r="S378" s="21" t="s">
        <v>2276</v>
      </c>
      <c r="T378" s="21" t="s">
        <v>2276</v>
      </c>
      <c r="U378" s="21" t="s">
        <v>2276</v>
      </c>
      <c r="V378" s="21" t="s">
        <v>2276</v>
      </c>
      <c r="W378" s="21" t="s">
        <v>2276</v>
      </c>
      <c r="X378" s="21" t="s">
        <v>2276</v>
      </c>
      <c r="Y378" s="21" t="s">
        <v>2276</v>
      </c>
      <c r="Z378" s="3" t="s">
        <v>2276</v>
      </c>
      <c r="AA378" s="3" t="s">
        <v>2276</v>
      </c>
      <c r="AB378" s="3" t="s">
        <v>2276</v>
      </c>
      <c r="AC378" s="4"/>
      <c r="AD378" s="4"/>
    </row>
    <row r="379" spans="1:30" ht="112" customHeight="1">
      <c r="A379" s="11" t="s">
        <v>1770</v>
      </c>
      <c r="B379" s="11" t="s">
        <v>1860</v>
      </c>
      <c r="C379" s="23" t="s">
        <v>24</v>
      </c>
      <c r="D379" s="23" t="s">
        <v>27</v>
      </c>
      <c r="E379" s="26" t="s">
        <v>130</v>
      </c>
      <c r="F379" s="19" t="s">
        <v>161</v>
      </c>
      <c r="G379" s="11" t="s">
        <v>2276</v>
      </c>
      <c r="H379" s="19" t="s">
        <v>523</v>
      </c>
      <c r="I379" s="3"/>
      <c r="J379" s="21" t="s">
        <v>2276</v>
      </c>
      <c r="K379" s="21" t="s">
        <v>2276</v>
      </c>
      <c r="L379" s="21" t="s">
        <v>2276</v>
      </c>
      <c r="M379" s="21" t="s">
        <v>2276</v>
      </c>
      <c r="N379" s="21" t="s">
        <v>2276</v>
      </c>
      <c r="O379" s="21" t="s">
        <v>2276</v>
      </c>
      <c r="P379" s="21" t="s">
        <v>2276</v>
      </c>
      <c r="Q379" s="21" t="s">
        <v>2276</v>
      </c>
      <c r="R379" s="21" t="s">
        <v>2276</v>
      </c>
      <c r="S379" s="21" t="s">
        <v>2276</v>
      </c>
      <c r="T379" s="21" t="s">
        <v>2276</v>
      </c>
      <c r="U379" s="21" t="s">
        <v>2276</v>
      </c>
      <c r="V379" s="21" t="s">
        <v>2276</v>
      </c>
      <c r="W379" s="21" t="s">
        <v>2276</v>
      </c>
      <c r="X379" s="21" t="s">
        <v>2276</v>
      </c>
      <c r="Y379" s="21" t="s">
        <v>2276</v>
      </c>
      <c r="Z379" s="3" t="s">
        <v>2276</v>
      </c>
      <c r="AA379" s="3" t="s">
        <v>2276</v>
      </c>
      <c r="AB379" s="3" t="s">
        <v>2276</v>
      </c>
      <c r="AC379" s="4"/>
      <c r="AD379" s="4"/>
    </row>
    <row r="380" spans="1:30" ht="112" customHeight="1">
      <c r="A380" s="11" t="s">
        <v>1770</v>
      </c>
      <c r="B380" s="11" t="s">
        <v>1861</v>
      </c>
      <c r="C380" s="23" t="s">
        <v>24</v>
      </c>
      <c r="D380" s="23" t="s">
        <v>143</v>
      </c>
      <c r="E380" s="26" t="s">
        <v>397</v>
      </c>
      <c r="F380" s="19" t="s">
        <v>74</v>
      </c>
      <c r="G380" s="11" t="s">
        <v>2276</v>
      </c>
      <c r="H380" s="19" t="s">
        <v>523</v>
      </c>
      <c r="I380" s="3"/>
      <c r="J380" s="21" t="s">
        <v>2276</v>
      </c>
      <c r="K380" s="21" t="s">
        <v>2276</v>
      </c>
      <c r="L380" s="21" t="s">
        <v>2276</v>
      </c>
      <c r="M380" s="21" t="s">
        <v>2276</v>
      </c>
      <c r="N380" s="21" t="s">
        <v>2276</v>
      </c>
      <c r="O380" s="21" t="s">
        <v>2276</v>
      </c>
      <c r="P380" s="21" t="s">
        <v>2276</v>
      </c>
      <c r="Q380" s="21" t="s">
        <v>2276</v>
      </c>
      <c r="R380" s="21" t="s">
        <v>2276</v>
      </c>
      <c r="S380" s="21" t="s">
        <v>2276</v>
      </c>
      <c r="T380" s="21" t="s">
        <v>2276</v>
      </c>
      <c r="U380" s="21" t="s">
        <v>2276</v>
      </c>
      <c r="V380" s="21" t="s">
        <v>2276</v>
      </c>
      <c r="W380" s="21" t="s">
        <v>2276</v>
      </c>
      <c r="X380" s="21" t="s">
        <v>2276</v>
      </c>
      <c r="Y380" s="21" t="s">
        <v>2276</v>
      </c>
      <c r="Z380" s="3" t="s">
        <v>2276</v>
      </c>
      <c r="AA380" s="3" t="s">
        <v>2276</v>
      </c>
      <c r="AB380" s="3" t="s">
        <v>2276</v>
      </c>
      <c r="AC380" s="4"/>
      <c r="AD380" s="4"/>
    </row>
    <row r="381" spans="1:30" ht="112" customHeight="1">
      <c r="A381" s="11" t="s">
        <v>1771</v>
      </c>
      <c r="B381" s="11" t="s">
        <v>1862</v>
      </c>
      <c r="C381" s="23" t="s">
        <v>24</v>
      </c>
      <c r="D381" s="23" t="s">
        <v>143</v>
      </c>
      <c r="E381" s="26" t="s">
        <v>130</v>
      </c>
      <c r="F381" s="19" t="s">
        <v>74</v>
      </c>
      <c r="G381" s="11" t="s">
        <v>2276</v>
      </c>
      <c r="H381" s="19" t="s">
        <v>523</v>
      </c>
      <c r="I381" s="3"/>
      <c r="J381" s="21" t="s">
        <v>2276</v>
      </c>
      <c r="K381" s="21" t="s">
        <v>2276</v>
      </c>
      <c r="L381" s="21" t="s">
        <v>2276</v>
      </c>
      <c r="M381" s="21" t="s">
        <v>2276</v>
      </c>
      <c r="N381" s="21" t="s">
        <v>2276</v>
      </c>
      <c r="O381" s="21" t="s">
        <v>2276</v>
      </c>
      <c r="P381" s="21" t="s">
        <v>2276</v>
      </c>
      <c r="Q381" s="21" t="s">
        <v>2276</v>
      </c>
      <c r="R381" s="21" t="s">
        <v>2276</v>
      </c>
      <c r="S381" s="21" t="s">
        <v>2276</v>
      </c>
      <c r="T381" s="21" t="s">
        <v>2276</v>
      </c>
      <c r="U381" s="21" t="s">
        <v>2276</v>
      </c>
      <c r="V381" s="21" t="s">
        <v>2276</v>
      </c>
      <c r="W381" s="21" t="s">
        <v>2276</v>
      </c>
      <c r="X381" s="21" t="s">
        <v>2276</v>
      </c>
      <c r="Y381" s="21" t="s">
        <v>2276</v>
      </c>
      <c r="Z381" s="3" t="s">
        <v>2276</v>
      </c>
      <c r="AA381" s="3" t="s">
        <v>2276</v>
      </c>
      <c r="AB381" s="3" t="s">
        <v>2276</v>
      </c>
      <c r="AC381" s="4"/>
      <c r="AD381" s="4"/>
    </row>
    <row r="382" spans="1:30" ht="112" customHeight="1">
      <c r="A382" s="11" t="s">
        <v>1771</v>
      </c>
      <c r="B382" s="11" t="s">
        <v>1863</v>
      </c>
      <c r="C382" s="23" t="s">
        <v>24</v>
      </c>
      <c r="D382" s="23" t="s">
        <v>27</v>
      </c>
      <c r="E382" s="26" t="s">
        <v>130</v>
      </c>
      <c r="F382" s="26" t="s">
        <v>161</v>
      </c>
      <c r="G382" s="11" t="s">
        <v>2276</v>
      </c>
      <c r="H382" s="19" t="s">
        <v>523</v>
      </c>
      <c r="I382" s="3"/>
      <c r="J382" s="21" t="s">
        <v>2276</v>
      </c>
      <c r="K382" s="21" t="s">
        <v>2276</v>
      </c>
      <c r="L382" s="21" t="s">
        <v>2276</v>
      </c>
      <c r="M382" s="21" t="s">
        <v>2276</v>
      </c>
      <c r="N382" s="21" t="s">
        <v>2276</v>
      </c>
      <c r="O382" s="21" t="s">
        <v>2276</v>
      </c>
      <c r="P382" s="21" t="s">
        <v>2276</v>
      </c>
      <c r="Q382" s="21" t="s">
        <v>2276</v>
      </c>
      <c r="R382" s="21" t="s">
        <v>2276</v>
      </c>
      <c r="S382" s="21" t="s">
        <v>2276</v>
      </c>
      <c r="T382" s="21" t="s">
        <v>2276</v>
      </c>
      <c r="U382" s="21" t="s">
        <v>2276</v>
      </c>
      <c r="V382" s="21" t="s">
        <v>2276</v>
      </c>
      <c r="W382" s="21" t="s">
        <v>2276</v>
      </c>
      <c r="X382" s="21" t="s">
        <v>2276</v>
      </c>
      <c r="Y382" s="21" t="s">
        <v>2276</v>
      </c>
      <c r="Z382" s="3" t="s">
        <v>2276</v>
      </c>
      <c r="AA382" s="3" t="s">
        <v>2276</v>
      </c>
      <c r="AB382" s="3" t="s">
        <v>2276</v>
      </c>
      <c r="AC382" s="4"/>
      <c r="AD382" s="4"/>
    </row>
    <row r="383" spans="1:30" ht="112" customHeight="1">
      <c r="A383" s="11" t="s">
        <v>1772</v>
      </c>
      <c r="B383" s="11" t="s">
        <v>1864</v>
      </c>
      <c r="C383" s="23" t="s">
        <v>24</v>
      </c>
      <c r="D383" s="23" t="s">
        <v>143</v>
      </c>
      <c r="E383" s="26" t="s">
        <v>130</v>
      </c>
      <c r="F383" s="19" t="s">
        <v>74</v>
      </c>
      <c r="G383" s="11" t="s">
        <v>2276</v>
      </c>
      <c r="H383" s="19" t="s">
        <v>523</v>
      </c>
      <c r="I383" s="3"/>
      <c r="J383" s="21" t="s">
        <v>2276</v>
      </c>
      <c r="K383" s="21" t="s">
        <v>2276</v>
      </c>
      <c r="L383" s="21" t="s">
        <v>2276</v>
      </c>
      <c r="M383" s="21" t="s">
        <v>2276</v>
      </c>
      <c r="N383" s="21" t="s">
        <v>2276</v>
      </c>
      <c r="O383" s="21" t="s">
        <v>2276</v>
      </c>
      <c r="P383" s="21" t="s">
        <v>2276</v>
      </c>
      <c r="Q383" s="21" t="s">
        <v>2276</v>
      </c>
      <c r="R383" s="21" t="s">
        <v>2276</v>
      </c>
      <c r="S383" s="21" t="s">
        <v>2276</v>
      </c>
      <c r="T383" s="21" t="s">
        <v>2276</v>
      </c>
      <c r="U383" s="21" t="s">
        <v>2276</v>
      </c>
      <c r="V383" s="21" t="s">
        <v>2276</v>
      </c>
      <c r="W383" s="21" t="s">
        <v>2276</v>
      </c>
      <c r="X383" s="21" t="s">
        <v>2276</v>
      </c>
      <c r="Y383" s="21" t="s">
        <v>2276</v>
      </c>
      <c r="Z383" s="3" t="s">
        <v>2276</v>
      </c>
      <c r="AA383" s="3" t="s">
        <v>2276</v>
      </c>
      <c r="AB383" s="3" t="s">
        <v>2276</v>
      </c>
      <c r="AC383" s="4"/>
      <c r="AD383" s="4"/>
    </row>
    <row r="384" spans="1:30" ht="112" customHeight="1">
      <c r="A384" s="11" t="s">
        <v>1772</v>
      </c>
      <c r="B384" s="11" t="s">
        <v>1865</v>
      </c>
      <c r="C384" s="23" t="s">
        <v>24</v>
      </c>
      <c r="D384" s="23" t="s">
        <v>27</v>
      </c>
      <c r="E384" s="26" t="s">
        <v>130</v>
      </c>
      <c r="F384" s="26" t="s">
        <v>161</v>
      </c>
      <c r="G384" s="11" t="s">
        <v>2276</v>
      </c>
      <c r="H384" s="19" t="s">
        <v>523</v>
      </c>
      <c r="I384" s="3"/>
      <c r="J384" s="21" t="s">
        <v>2276</v>
      </c>
      <c r="K384" s="21" t="s">
        <v>2276</v>
      </c>
      <c r="L384" s="21" t="s">
        <v>2276</v>
      </c>
      <c r="M384" s="21" t="s">
        <v>2276</v>
      </c>
      <c r="N384" s="21" t="s">
        <v>2276</v>
      </c>
      <c r="O384" s="21" t="s">
        <v>2276</v>
      </c>
      <c r="P384" s="21" t="s">
        <v>2276</v>
      </c>
      <c r="Q384" s="21" t="s">
        <v>2276</v>
      </c>
      <c r="R384" s="21" t="s">
        <v>2276</v>
      </c>
      <c r="S384" s="21" t="s">
        <v>2276</v>
      </c>
      <c r="T384" s="21" t="s">
        <v>2276</v>
      </c>
      <c r="U384" s="21" t="s">
        <v>2276</v>
      </c>
      <c r="V384" s="21" t="s">
        <v>2276</v>
      </c>
      <c r="W384" s="21" t="s">
        <v>2276</v>
      </c>
      <c r="X384" s="21" t="s">
        <v>2276</v>
      </c>
      <c r="Y384" s="21" t="s">
        <v>2276</v>
      </c>
      <c r="Z384" s="3" t="s">
        <v>2276</v>
      </c>
      <c r="AA384" s="3" t="s">
        <v>2276</v>
      </c>
      <c r="AB384" s="3" t="s">
        <v>2276</v>
      </c>
      <c r="AC384" s="4"/>
      <c r="AD384" s="4"/>
    </row>
    <row r="385" spans="1:30" ht="112" customHeight="1">
      <c r="A385" s="11" t="s">
        <v>1773</v>
      </c>
      <c r="B385" s="11" t="s">
        <v>1866</v>
      </c>
      <c r="C385" s="23" t="s">
        <v>24</v>
      </c>
      <c r="D385" s="23" t="s">
        <v>143</v>
      </c>
      <c r="E385" s="26" t="s">
        <v>397</v>
      </c>
      <c r="F385" s="19" t="s">
        <v>74</v>
      </c>
      <c r="G385" s="11" t="s">
        <v>2276</v>
      </c>
      <c r="H385" s="19" t="s">
        <v>523</v>
      </c>
      <c r="I385" s="3"/>
      <c r="J385" s="21" t="s">
        <v>2276</v>
      </c>
      <c r="K385" s="21" t="s">
        <v>2276</v>
      </c>
      <c r="L385" s="21" t="s">
        <v>2276</v>
      </c>
      <c r="M385" s="21" t="s">
        <v>2276</v>
      </c>
      <c r="N385" s="21" t="s">
        <v>2276</v>
      </c>
      <c r="O385" s="21" t="s">
        <v>2276</v>
      </c>
      <c r="P385" s="21" t="s">
        <v>2276</v>
      </c>
      <c r="Q385" s="21" t="s">
        <v>2276</v>
      </c>
      <c r="R385" s="21" t="s">
        <v>2276</v>
      </c>
      <c r="S385" s="21" t="s">
        <v>2276</v>
      </c>
      <c r="T385" s="21" t="s">
        <v>2276</v>
      </c>
      <c r="U385" s="21" t="s">
        <v>2276</v>
      </c>
      <c r="V385" s="21" t="s">
        <v>2276</v>
      </c>
      <c r="W385" s="21" t="s">
        <v>2276</v>
      </c>
      <c r="X385" s="21" t="s">
        <v>2276</v>
      </c>
      <c r="Y385" s="21" t="s">
        <v>2276</v>
      </c>
      <c r="Z385" s="3" t="s">
        <v>2276</v>
      </c>
      <c r="AA385" s="3" t="s">
        <v>2276</v>
      </c>
      <c r="AB385" s="3" t="s">
        <v>2276</v>
      </c>
      <c r="AC385" s="4"/>
      <c r="AD385" s="4"/>
    </row>
    <row r="386" spans="1:30" ht="112" customHeight="1">
      <c r="A386" s="11" t="s">
        <v>1774</v>
      </c>
      <c r="B386" s="11" t="s">
        <v>1867</v>
      </c>
      <c r="C386" s="23" t="s">
        <v>24</v>
      </c>
      <c r="D386" s="23" t="s">
        <v>143</v>
      </c>
      <c r="E386" s="26" t="s">
        <v>397</v>
      </c>
      <c r="F386" s="19" t="s">
        <v>74</v>
      </c>
      <c r="G386" s="11" t="s">
        <v>2276</v>
      </c>
      <c r="H386" s="19" t="s">
        <v>523</v>
      </c>
      <c r="I386" s="3"/>
      <c r="J386" s="21" t="s">
        <v>2276</v>
      </c>
      <c r="K386" s="21" t="s">
        <v>2276</v>
      </c>
      <c r="L386" s="21" t="s">
        <v>2276</v>
      </c>
      <c r="M386" s="21" t="s">
        <v>2276</v>
      </c>
      <c r="N386" s="21" t="s">
        <v>2276</v>
      </c>
      <c r="O386" s="21" t="s">
        <v>2276</v>
      </c>
      <c r="P386" s="21" t="s">
        <v>2276</v>
      </c>
      <c r="Q386" s="21" t="s">
        <v>2276</v>
      </c>
      <c r="R386" s="21" t="s">
        <v>2276</v>
      </c>
      <c r="S386" s="21" t="s">
        <v>2276</v>
      </c>
      <c r="T386" s="21" t="s">
        <v>2276</v>
      </c>
      <c r="U386" s="21" t="s">
        <v>2276</v>
      </c>
      <c r="V386" s="21" t="s">
        <v>2276</v>
      </c>
      <c r="W386" s="21" t="s">
        <v>2276</v>
      </c>
      <c r="X386" s="21" t="s">
        <v>2276</v>
      </c>
      <c r="Y386" s="21" t="s">
        <v>2276</v>
      </c>
      <c r="Z386" s="3" t="s">
        <v>2276</v>
      </c>
      <c r="AA386" s="3" t="s">
        <v>2276</v>
      </c>
      <c r="AB386" s="3" t="s">
        <v>2276</v>
      </c>
      <c r="AC386" s="4"/>
      <c r="AD386" s="4"/>
    </row>
    <row r="387" spans="1:30" ht="67" customHeight="1">
      <c r="A387" s="11" t="s">
        <v>555</v>
      </c>
      <c r="B387" s="11" t="s">
        <v>564</v>
      </c>
      <c r="C387" s="23" t="s">
        <v>24</v>
      </c>
      <c r="D387" s="23" t="s">
        <v>27</v>
      </c>
      <c r="E387" s="26" t="s">
        <v>130</v>
      </c>
      <c r="F387" s="19" t="s">
        <v>161</v>
      </c>
      <c r="G387" s="11" t="s">
        <v>2276</v>
      </c>
      <c r="H387" s="19" t="s">
        <v>523</v>
      </c>
      <c r="I387" s="3"/>
      <c r="J387" s="21" t="s">
        <v>2276</v>
      </c>
      <c r="K387" s="21" t="s">
        <v>2276</v>
      </c>
      <c r="L387" s="21" t="s">
        <v>2276</v>
      </c>
      <c r="M387" s="21" t="s">
        <v>2276</v>
      </c>
      <c r="N387" s="21" t="s">
        <v>2276</v>
      </c>
      <c r="O387" s="21" t="s">
        <v>2276</v>
      </c>
      <c r="P387" s="21" t="s">
        <v>2276</v>
      </c>
      <c r="Q387" s="21" t="s">
        <v>2276</v>
      </c>
      <c r="R387" s="21" t="s">
        <v>2276</v>
      </c>
      <c r="S387" s="21" t="s">
        <v>2276</v>
      </c>
      <c r="T387" s="21" t="s">
        <v>2276</v>
      </c>
      <c r="U387" s="21" t="s">
        <v>2276</v>
      </c>
      <c r="V387" s="21" t="s">
        <v>2276</v>
      </c>
      <c r="W387" s="21" t="s">
        <v>2276</v>
      </c>
      <c r="X387" s="21" t="s">
        <v>2276</v>
      </c>
      <c r="Y387" s="21">
        <v>5</v>
      </c>
      <c r="Z387" s="3" t="s">
        <v>405</v>
      </c>
      <c r="AA387" s="3" t="s">
        <v>425</v>
      </c>
      <c r="AB387" s="3" t="s">
        <v>2276</v>
      </c>
      <c r="AC387" s="4" t="s">
        <v>1874</v>
      </c>
      <c r="AD387" s="4" t="s">
        <v>5015</v>
      </c>
    </row>
    <row r="388" spans="1:30" ht="67" customHeight="1">
      <c r="A388" s="11" t="s">
        <v>555</v>
      </c>
      <c r="B388" s="11" t="s">
        <v>565</v>
      </c>
      <c r="C388" s="23" t="s">
        <v>24</v>
      </c>
      <c r="D388" s="23" t="s">
        <v>143</v>
      </c>
      <c r="E388" s="26" t="s">
        <v>130</v>
      </c>
      <c r="F388" s="19" t="s">
        <v>74</v>
      </c>
      <c r="G388" s="19" t="s">
        <v>74</v>
      </c>
      <c r="H388" s="19" t="s">
        <v>523</v>
      </c>
      <c r="I388" s="3"/>
      <c r="J388" s="21" t="s">
        <v>2276</v>
      </c>
      <c r="K388" s="21" t="s">
        <v>2276</v>
      </c>
      <c r="L388" s="21" t="s">
        <v>2276</v>
      </c>
      <c r="M388" s="21" t="s">
        <v>2276</v>
      </c>
      <c r="N388" s="21" t="s">
        <v>2276</v>
      </c>
      <c r="O388" s="21" t="s">
        <v>2276</v>
      </c>
      <c r="P388" s="21" t="s">
        <v>2276</v>
      </c>
      <c r="Q388" s="21" t="s">
        <v>2276</v>
      </c>
      <c r="R388" s="21" t="s">
        <v>2276</v>
      </c>
      <c r="S388" s="21" t="s">
        <v>2276</v>
      </c>
      <c r="T388" s="21" t="s">
        <v>2276</v>
      </c>
      <c r="U388" s="21" t="s">
        <v>2276</v>
      </c>
      <c r="V388" s="21" t="s">
        <v>2276</v>
      </c>
      <c r="W388" s="21" t="s">
        <v>2276</v>
      </c>
      <c r="X388" s="21" t="s">
        <v>2276</v>
      </c>
      <c r="Y388" s="21" t="s">
        <v>2276</v>
      </c>
      <c r="Z388" s="3" t="s">
        <v>405</v>
      </c>
      <c r="AA388" s="3" t="s">
        <v>425</v>
      </c>
      <c r="AB388" s="3" t="s">
        <v>2276</v>
      </c>
      <c r="AC388" s="4" t="s">
        <v>1870</v>
      </c>
      <c r="AD388" s="4" t="s">
        <v>1872</v>
      </c>
    </row>
    <row r="389" spans="1:30" ht="67" customHeight="1">
      <c r="A389" s="11" t="s">
        <v>555</v>
      </c>
      <c r="B389" s="11" t="s">
        <v>567</v>
      </c>
      <c r="C389" s="23" t="s">
        <v>24</v>
      </c>
      <c r="D389" s="23" t="s">
        <v>143</v>
      </c>
      <c r="E389" s="26" t="s">
        <v>396</v>
      </c>
      <c r="F389" s="19" t="s">
        <v>74</v>
      </c>
      <c r="G389" s="19" t="s">
        <v>74</v>
      </c>
      <c r="H389" s="19" t="s">
        <v>523</v>
      </c>
      <c r="I389" s="3"/>
      <c r="J389" s="21" t="s">
        <v>2276</v>
      </c>
      <c r="K389" s="21" t="s">
        <v>2276</v>
      </c>
      <c r="L389" s="21" t="s">
        <v>2276</v>
      </c>
      <c r="M389" s="21" t="s">
        <v>2276</v>
      </c>
      <c r="N389" s="21" t="s">
        <v>2276</v>
      </c>
      <c r="O389" s="21" t="s">
        <v>2276</v>
      </c>
      <c r="P389" s="21" t="s">
        <v>2276</v>
      </c>
      <c r="Q389" s="21" t="s">
        <v>2276</v>
      </c>
      <c r="R389" s="21" t="s">
        <v>2276</v>
      </c>
      <c r="S389" s="21" t="s">
        <v>2276</v>
      </c>
      <c r="T389" s="21" t="s">
        <v>2276</v>
      </c>
      <c r="U389" s="21" t="s">
        <v>2276</v>
      </c>
      <c r="V389" s="21" t="s">
        <v>2276</v>
      </c>
      <c r="W389" s="21" t="s">
        <v>2276</v>
      </c>
      <c r="X389" s="21" t="s">
        <v>2276</v>
      </c>
      <c r="Y389" s="21" t="s">
        <v>2276</v>
      </c>
      <c r="Z389" s="3" t="s">
        <v>405</v>
      </c>
      <c r="AA389" s="3" t="s">
        <v>425</v>
      </c>
      <c r="AB389" s="3" t="s">
        <v>2276</v>
      </c>
      <c r="AC389" s="4" t="s">
        <v>1870</v>
      </c>
      <c r="AD389" s="4" t="s">
        <v>1872</v>
      </c>
    </row>
    <row r="390" spans="1:30" ht="98.5" customHeight="1">
      <c r="A390" s="11" t="s">
        <v>555</v>
      </c>
      <c r="B390" s="11" t="s">
        <v>1871</v>
      </c>
      <c r="C390" s="23" t="s">
        <v>24</v>
      </c>
      <c r="D390" s="23" t="s">
        <v>25</v>
      </c>
      <c r="E390" s="26" t="s">
        <v>45</v>
      </c>
      <c r="F390" s="19" t="s">
        <v>29</v>
      </c>
      <c r="G390" s="11" t="s">
        <v>2276</v>
      </c>
      <c r="H390" s="19" t="s">
        <v>523</v>
      </c>
      <c r="I390" s="3"/>
      <c r="J390" s="21" t="s">
        <v>2276</v>
      </c>
      <c r="K390" s="21" t="s">
        <v>2276</v>
      </c>
      <c r="L390" s="21" t="s">
        <v>2276</v>
      </c>
      <c r="M390" s="21" t="s">
        <v>2276</v>
      </c>
      <c r="N390" s="21" t="s">
        <v>2276</v>
      </c>
      <c r="O390" s="21" t="s">
        <v>2276</v>
      </c>
      <c r="P390" s="21" t="s">
        <v>2276</v>
      </c>
      <c r="Q390" s="21" t="s">
        <v>2276</v>
      </c>
      <c r="R390" s="21" t="s">
        <v>2276</v>
      </c>
      <c r="S390" s="21" t="s">
        <v>2276</v>
      </c>
      <c r="T390" s="21" t="s">
        <v>2276</v>
      </c>
      <c r="U390" s="21" t="s">
        <v>2276</v>
      </c>
      <c r="V390" s="21">
        <v>84</v>
      </c>
      <c r="W390" s="21" t="s">
        <v>2276</v>
      </c>
      <c r="X390" s="21">
        <v>22.68</v>
      </c>
      <c r="Y390" s="21">
        <v>1</v>
      </c>
      <c r="Z390" s="3" t="s">
        <v>405</v>
      </c>
      <c r="AA390" s="3" t="s">
        <v>425</v>
      </c>
      <c r="AB390" s="3" t="s">
        <v>2276</v>
      </c>
      <c r="AC390" s="4" t="s">
        <v>1873</v>
      </c>
      <c r="AD390" s="4" t="s">
        <v>570</v>
      </c>
    </row>
    <row r="391" spans="1:30" ht="59.5" customHeight="1">
      <c r="A391" s="11" t="s">
        <v>556</v>
      </c>
      <c r="B391" s="11" t="s">
        <v>562</v>
      </c>
      <c r="C391" s="23" t="s">
        <v>24</v>
      </c>
      <c r="D391" s="23" t="s">
        <v>27</v>
      </c>
      <c r="E391" s="26" t="s">
        <v>130</v>
      </c>
      <c r="F391" s="19" t="s">
        <v>161</v>
      </c>
      <c r="G391" s="11" t="s">
        <v>2276</v>
      </c>
      <c r="H391" s="19" t="s">
        <v>523</v>
      </c>
      <c r="I391" s="3"/>
      <c r="J391" s="21" t="s">
        <v>2276</v>
      </c>
      <c r="K391" s="21" t="s">
        <v>2276</v>
      </c>
      <c r="L391" s="21" t="s">
        <v>2276</v>
      </c>
      <c r="M391" s="21" t="s">
        <v>2276</v>
      </c>
      <c r="N391" s="21" t="s">
        <v>2276</v>
      </c>
      <c r="O391" s="21" t="s">
        <v>2276</v>
      </c>
      <c r="P391" s="21" t="s">
        <v>2276</v>
      </c>
      <c r="Q391" s="21" t="s">
        <v>2276</v>
      </c>
      <c r="R391" s="21" t="s">
        <v>2276</v>
      </c>
      <c r="S391" s="21" t="s">
        <v>2276</v>
      </c>
      <c r="T391" s="21" t="s">
        <v>2276</v>
      </c>
      <c r="U391" s="21" t="s">
        <v>2276</v>
      </c>
      <c r="V391" s="21" t="s">
        <v>2276</v>
      </c>
      <c r="W391" s="21" t="s">
        <v>2276</v>
      </c>
      <c r="X391" s="21" t="s">
        <v>2276</v>
      </c>
      <c r="Y391" s="21">
        <v>5</v>
      </c>
      <c r="Z391" s="3" t="s">
        <v>405</v>
      </c>
      <c r="AA391" s="3" t="s">
        <v>425</v>
      </c>
      <c r="AB391" s="3" t="s">
        <v>2276</v>
      </c>
      <c r="AC391" s="4" t="s">
        <v>1874</v>
      </c>
      <c r="AD391" s="4" t="s">
        <v>5015</v>
      </c>
    </row>
    <row r="392" spans="1:30" ht="62" customHeight="1">
      <c r="A392" s="11" t="s">
        <v>556</v>
      </c>
      <c r="B392" s="11" t="s">
        <v>563</v>
      </c>
      <c r="C392" s="23" t="s">
        <v>24</v>
      </c>
      <c r="D392" s="23" t="s">
        <v>143</v>
      </c>
      <c r="E392" s="26" t="s">
        <v>130</v>
      </c>
      <c r="F392" s="19" t="s">
        <v>74</v>
      </c>
      <c r="G392" s="19" t="s">
        <v>74</v>
      </c>
      <c r="H392" s="19" t="s">
        <v>523</v>
      </c>
      <c r="I392" s="3"/>
      <c r="J392" s="21" t="s">
        <v>2276</v>
      </c>
      <c r="K392" s="21" t="s">
        <v>2276</v>
      </c>
      <c r="L392" s="21" t="s">
        <v>2276</v>
      </c>
      <c r="M392" s="21" t="s">
        <v>2276</v>
      </c>
      <c r="N392" s="21" t="s">
        <v>2276</v>
      </c>
      <c r="O392" s="21" t="s">
        <v>2276</v>
      </c>
      <c r="P392" s="21" t="s">
        <v>2276</v>
      </c>
      <c r="Q392" s="21" t="s">
        <v>2276</v>
      </c>
      <c r="R392" s="21" t="s">
        <v>2276</v>
      </c>
      <c r="S392" s="21" t="s">
        <v>2276</v>
      </c>
      <c r="T392" s="21" t="s">
        <v>2276</v>
      </c>
      <c r="U392" s="21" t="s">
        <v>2276</v>
      </c>
      <c r="V392" s="21" t="s">
        <v>2276</v>
      </c>
      <c r="W392" s="21" t="s">
        <v>2276</v>
      </c>
      <c r="X392" s="21" t="s">
        <v>2276</v>
      </c>
      <c r="Y392" s="21" t="s">
        <v>2276</v>
      </c>
      <c r="Z392" s="3" t="s">
        <v>405</v>
      </c>
      <c r="AA392" s="3" t="s">
        <v>425</v>
      </c>
      <c r="AB392" s="3" t="s">
        <v>2276</v>
      </c>
      <c r="AC392" s="4" t="s">
        <v>1870</v>
      </c>
      <c r="AD392" s="4" t="s">
        <v>1872</v>
      </c>
    </row>
    <row r="393" spans="1:30" ht="62" customHeight="1">
      <c r="A393" s="11" t="s">
        <v>556</v>
      </c>
      <c r="B393" s="11" t="s">
        <v>568</v>
      </c>
      <c r="C393" s="23" t="s">
        <v>24</v>
      </c>
      <c r="D393" s="23" t="s">
        <v>143</v>
      </c>
      <c r="E393" s="26" t="s">
        <v>396</v>
      </c>
      <c r="F393" s="19" t="s">
        <v>74</v>
      </c>
      <c r="G393" s="11" t="s">
        <v>2276</v>
      </c>
      <c r="H393" s="19" t="s">
        <v>523</v>
      </c>
      <c r="I393" s="3"/>
      <c r="J393" s="21" t="s">
        <v>2276</v>
      </c>
      <c r="K393" s="21" t="s">
        <v>2276</v>
      </c>
      <c r="L393" s="21" t="s">
        <v>2276</v>
      </c>
      <c r="M393" s="21" t="s">
        <v>2276</v>
      </c>
      <c r="N393" s="21" t="s">
        <v>2276</v>
      </c>
      <c r="O393" s="21" t="s">
        <v>2276</v>
      </c>
      <c r="P393" s="21" t="s">
        <v>2276</v>
      </c>
      <c r="Q393" s="21" t="s">
        <v>2276</v>
      </c>
      <c r="R393" s="21" t="s">
        <v>2276</v>
      </c>
      <c r="S393" s="21" t="s">
        <v>2276</v>
      </c>
      <c r="T393" s="21" t="s">
        <v>2276</v>
      </c>
      <c r="U393" s="21" t="s">
        <v>2276</v>
      </c>
      <c r="V393" s="21" t="s">
        <v>2276</v>
      </c>
      <c r="W393" s="21" t="s">
        <v>2276</v>
      </c>
      <c r="X393" s="21" t="s">
        <v>2276</v>
      </c>
      <c r="Y393" s="21" t="s">
        <v>2276</v>
      </c>
      <c r="Z393" s="3" t="s">
        <v>405</v>
      </c>
      <c r="AA393" s="3" t="s">
        <v>425</v>
      </c>
      <c r="AB393" s="3" t="s">
        <v>2276</v>
      </c>
      <c r="AC393" s="4" t="s">
        <v>1870</v>
      </c>
      <c r="AD393" s="4" t="s">
        <v>1872</v>
      </c>
    </row>
    <row r="394" spans="1:30" ht="96" customHeight="1">
      <c r="A394" s="11" t="s">
        <v>556</v>
      </c>
      <c r="B394" s="11" t="s">
        <v>568</v>
      </c>
      <c r="C394" s="23" t="s">
        <v>24</v>
      </c>
      <c r="D394" s="23" t="s">
        <v>25</v>
      </c>
      <c r="E394" s="26" t="s">
        <v>45</v>
      </c>
      <c r="F394" s="19" t="s">
        <v>29</v>
      </c>
      <c r="G394" s="11" t="s">
        <v>2276</v>
      </c>
      <c r="H394" s="19" t="s">
        <v>523</v>
      </c>
      <c r="I394" s="3"/>
      <c r="J394" s="21" t="s">
        <v>2276</v>
      </c>
      <c r="K394" s="21" t="s">
        <v>2276</v>
      </c>
      <c r="L394" s="21" t="s">
        <v>2276</v>
      </c>
      <c r="M394" s="21" t="s">
        <v>2276</v>
      </c>
      <c r="N394" s="21" t="s">
        <v>2276</v>
      </c>
      <c r="O394" s="21" t="s">
        <v>2276</v>
      </c>
      <c r="P394" s="21" t="s">
        <v>2276</v>
      </c>
      <c r="Q394" s="21" t="s">
        <v>2276</v>
      </c>
      <c r="R394" s="21" t="s">
        <v>2276</v>
      </c>
      <c r="S394" s="21" t="s">
        <v>2276</v>
      </c>
      <c r="T394" s="21" t="s">
        <v>2276</v>
      </c>
      <c r="U394" s="21" t="s">
        <v>2276</v>
      </c>
      <c r="V394" s="21">
        <v>84</v>
      </c>
      <c r="W394" s="21" t="s">
        <v>2276</v>
      </c>
      <c r="X394" s="21">
        <v>22.68</v>
      </c>
      <c r="Y394" s="21">
        <v>1</v>
      </c>
      <c r="Z394" s="3" t="s">
        <v>405</v>
      </c>
      <c r="AA394" s="3" t="s">
        <v>425</v>
      </c>
      <c r="AB394" s="3" t="s">
        <v>2276</v>
      </c>
      <c r="AC394" s="4" t="s">
        <v>1873</v>
      </c>
      <c r="AD394" s="4" t="s">
        <v>570</v>
      </c>
    </row>
    <row r="395" spans="1:30" ht="56" customHeight="1">
      <c r="A395" s="11" t="s">
        <v>571</v>
      </c>
      <c r="B395" s="11" t="s">
        <v>581</v>
      </c>
      <c r="C395" s="23" t="s">
        <v>24</v>
      </c>
      <c r="D395" s="23" t="s">
        <v>27</v>
      </c>
      <c r="E395" s="26" t="s">
        <v>130</v>
      </c>
      <c r="F395" s="19" t="s">
        <v>161</v>
      </c>
      <c r="G395" s="11" t="s">
        <v>2276</v>
      </c>
      <c r="H395" s="19" t="s">
        <v>524</v>
      </c>
      <c r="I395" s="3"/>
      <c r="J395" s="21">
        <v>0</v>
      </c>
      <c r="K395" s="21">
        <v>0</v>
      </c>
      <c r="L395" s="21">
        <v>0</v>
      </c>
      <c r="M395" s="21">
        <v>0</v>
      </c>
      <c r="N395" s="21">
        <v>0</v>
      </c>
      <c r="O395" s="21">
        <v>0</v>
      </c>
      <c r="P395" s="21">
        <v>0</v>
      </c>
      <c r="Q395" s="21" t="s">
        <v>2276</v>
      </c>
      <c r="R395" s="21" t="s">
        <v>2276</v>
      </c>
      <c r="S395" s="21">
        <v>0</v>
      </c>
      <c r="T395" s="21">
        <v>0</v>
      </c>
      <c r="U395" s="21">
        <v>0</v>
      </c>
      <c r="V395" s="21">
        <v>0</v>
      </c>
      <c r="W395" s="21">
        <v>0</v>
      </c>
      <c r="X395" s="21">
        <v>0</v>
      </c>
      <c r="Y395" s="21" t="s">
        <v>2276</v>
      </c>
      <c r="Z395" s="3" t="s">
        <v>2276</v>
      </c>
      <c r="AA395" s="3" t="s">
        <v>2276</v>
      </c>
      <c r="AB395" s="3" t="s">
        <v>2276</v>
      </c>
      <c r="AC395" s="4" t="s">
        <v>1960</v>
      </c>
      <c r="AD395" s="4"/>
    </row>
    <row r="396" spans="1:30" ht="56" customHeight="1">
      <c r="A396" s="11" t="s">
        <v>572</v>
      </c>
      <c r="B396" s="11" t="s">
        <v>586</v>
      </c>
      <c r="C396" s="23" t="s">
        <v>24</v>
      </c>
      <c r="D396" s="23" t="s">
        <v>27</v>
      </c>
      <c r="E396" s="26" t="s">
        <v>130</v>
      </c>
      <c r="F396" s="19" t="s">
        <v>161</v>
      </c>
      <c r="G396" s="11" t="s">
        <v>2276</v>
      </c>
      <c r="H396" s="19" t="s">
        <v>524</v>
      </c>
      <c r="I396" s="3"/>
      <c r="J396" s="21">
        <v>0</v>
      </c>
      <c r="K396" s="21">
        <v>0</v>
      </c>
      <c r="L396" s="21">
        <v>0</v>
      </c>
      <c r="M396" s="21">
        <v>0</v>
      </c>
      <c r="N396" s="21">
        <v>0</v>
      </c>
      <c r="O396" s="21">
        <v>0</v>
      </c>
      <c r="P396" s="21">
        <v>0</v>
      </c>
      <c r="Q396" s="21" t="s">
        <v>2276</v>
      </c>
      <c r="R396" s="21" t="s">
        <v>2276</v>
      </c>
      <c r="S396" s="21">
        <v>0</v>
      </c>
      <c r="T396" s="21">
        <v>0</v>
      </c>
      <c r="U396" s="21">
        <v>0</v>
      </c>
      <c r="V396" s="21">
        <v>0</v>
      </c>
      <c r="W396" s="21">
        <v>0</v>
      </c>
      <c r="X396" s="21">
        <v>0</v>
      </c>
      <c r="Y396" s="21" t="s">
        <v>2276</v>
      </c>
      <c r="Z396" s="3" t="s">
        <v>2276</v>
      </c>
      <c r="AA396" s="3" t="s">
        <v>2276</v>
      </c>
      <c r="AB396" s="3" t="s">
        <v>2276</v>
      </c>
      <c r="AC396" s="4" t="s">
        <v>1960</v>
      </c>
      <c r="AD396" s="4"/>
    </row>
    <row r="397" spans="1:30" ht="56" customHeight="1">
      <c r="A397" s="11" t="s">
        <v>573</v>
      </c>
      <c r="B397" s="11" t="s">
        <v>628</v>
      </c>
      <c r="C397" s="23" t="s">
        <v>24</v>
      </c>
      <c r="D397" s="23" t="s">
        <v>27</v>
      </c>
      <c r="E397" s="26" t="s">
        <v>130</v>
      </c>
      <c r="F397" s="19" t="s">
        <v>161</v>
      </c>
      <c r="G397" s="11" t="s">
        <v>2276</v>
      </c>
      <c r="H397" s="19" t="s">
        <v>524</v>
      </c>
      <c r="I397" s="3"/>
      <c r="J397" s="21">
        <v>0</v>
      </c>
      <c r="K397" s="21">
        <v>0</v>
      </c>
      <c r="L397" s="21">
        <v>0</v>
      </c>
      <c r="M397" s="21">
        <v>0</v>
      </c>
      <c r="N397" s="21">
        <v>0</v>
      </c>
      <c r="O397" s="21">
        <v>0</v>
      </c>
      <c r="P397" s="21">
        <v>0</v>
      </c>
      <c r="Q397" s="21" t="s">
        <v>2276</v>
      </c>
      <c r="R397" s="21" t="s">
        <v>2276</v>
      </c>
      <c r="S397" s="21">
        <v>0</v>
      </c>
      <c r="T397" s="21">
        <v>0</v>
      </c>
      <c r="U397" s="21">
        <v>0</v>
      </c>
      <c r="V397" s="21">
        <v>0</v>
      </c>
      <c r="W397" s="21">
        <v>0</v>
      </c>
      <c r="X397" s="21">
        <v>0</v>
      </c>
      <c r="Y397" s="21" t="s">
        <v>2276</v>
      </c>
      <c r="Z397" s="3" t="s">
        <v>2276</v>
      </c>
      <c r="AA397" s="3" t="s">
        <v>2276</v>
      </c>
      <c r="AB397" s="3" t="s">
        <v>2276</v>
      </c>
      <c r="AC397" s="4" t="s">
        <v>1960</v>
      </c>
      <c r="AD397" s="4"/>
    </row>
    <row r="398" spans="1:30" ht="56" customHeight="1">
      <c r="A398" s="11" t="s">
        <v>574</v>
      </c>
      <c r="B398" s="11" t="s">
        <v>629</v>
      </c>
      <c r="C398" s="23" t="s">
        <v>24</v>
      </c>
      <c r="D398" s="23" t="s">
        <v>27</v>
      </c>
      <c r="E398" s="26" t="s">
        <v>130</v>
      </c>
      <c r="F398" s="19" t="s">
        <v>161</v>
      </c>
      <c r="G398" s="11" t="s">
        <v>2276</v>
      </c>
      <c r="H398" s="19" t="s">
        <v>524</v>
      </c>
      <c r="I398" s="3"/>
      <c r="J398" s="21">
        <v>0</v>
      </c>
      <c r="K398" s="21">
        <v>0</v>
      </c>
      <c r="L398" s="21">
        <v>0</v>
      </c>
      <c r="M398" s="21">
        <v>0</v>
      </c>
      <c r="N398" s="21">
        <v>0</v>
      </c>
      <c r="O398" s="21">
        <v>0</v>
      </c>
      <c r="P398" s="21">
        <v>0</v>
      </c>
      <c r="Q398" s="21" t="s">
        <v>2276</v>
      </c>
      <c r="R398" s="21" t="s">
        <v>2276</v>
      </c>
      <c r="S398" s="21">
        <v>0</v>
      </c>
      <c r="T398" s="21">
        <v>0</v>
      </c>
      <c r="U398" s="21">
        <v>0</v>
      </c>
      <c r="V398" s="21">
        <v>0</v>
      </c>
      <c r="W398" s="21">
        <v>0</v>
      </c>
      <c r="X398" s="21">
        <v>0</v>
      </c>
      <c r="Y398" s="21" t="s">
        <v>2276</v>
      </c>
      <c r="Z398" s="3" t="s">
        <v>2276</v>
      </c>
      <c r="AA398" s="3" t="s">
        <v>2276</v>
      </c>
      <c r="AB398" s="3" t="s">
        <v>2276</v>
      </c>
      <c r="AC398" s="4" t="s">
        <v>1960</v>
      </c>
      <c r="AD398" s="4"/>
    </row>
    <row r="399" spans="1:30" ht="56" customHeight="1">
      <c r="A399" s="11" t="s">
        <v>575</v>
      </c>
      <c r="B399" s="11" t="s">
        <v>630</v>
      </c>
      <c r="C399" s="23" t="s">
        <v>24</v>
      </c>
      <c r="D399" s="23" t="s">
        <v>27</v>
      </c>
      <c r="E399" s="26" t="s">
        <v>130</v>
      </c>
      <c r="F399" s="19" t="s">
        <v>161</v>
      </c>
      <c r="G399" s="11" t="s">
        <v>2276</v>
      </c>
      <c r="H399" s="19" t="s">
        <v>524</v>
      </c>
      <c r="I399" s="3"/>
      <c r="J399" s="21">
        <v>0</v>
      </c>
      <c r="K399" s="21">
        <v>0</v>
      </c>
      <c r="L399" s="21">
        <v>0</v>
      </c>
      <c r="M399" s="21">
        <v>0</v>
      </c>
      <c r="N399" s="21">
        <v>0</v>
      </c>
      <c r="O399" s="21">
        <v>0</v>
      </c>
      <c r="P399" s="21">
        <v>0</v>
      </c>
      <c r="Q399" s="21" t="s">
        <v>2276</v>
      </c>
      <c r="R399" s="21" t="s">
        <v>2276</v>
      </c>
      <c r="S399" s="21">
        <v>0</v>
      </c>
      <c r="T399" s="21">
        <v>0</v>
      </c>
      <c r="U399" s="21">
        <v>0</v>
      </c>
      <c r="V399" s="21">
        <v>0</v>
      </c>
      <c r="W399" s="21">
        <v>0</v>
      </c>
      <c r="X399" s="21">
        <v>0</v>
      </c>
      <c r="Y399" s="21" t="s">
        <v>2276</v>
      </c>
      <c r="Z399" s="3" t="s">
        <v>2276</v>
      </c>
      <c r="AA399" s="3" t="s">
        <v>2276</v>
      </c>
      <c r="AB399" s="3" t="s">
        <v>2276</v>
      </c>
      <c r="AC399" s="4" t="s">
        <v>1960</v>
      </c>
      <c r="AD399" s="4"/>
    </row>
    <row r="400" spans="1:30" ht="56" customHeight="1">
      <c r="A400" s="11" t="s">
        <v>576</v>
      </c>
      <c r="B400" s="11" t="s">
        <v>631</v>
      </c>
      <c r="C400" s="23" t="s">
        <v>24</v>
      </c>
      <c r="D400" s="23" t="s">
        <v>27</v>
      </c>
      <c r="E400" s="26" t="s">
        <v>130</v>
      </c>
      <c r="F400" s="19" t="s">
        <v>161</v>
      </c>
      <c r="G400" s="11" t="s">
        <v>2276</v>
      </c>
      <c r="H400" s="19" t="s">
        <v>524</v>
      </c>
      <c r="I400" s="3"/>
      <c r="J400" s="21">
        <v>0</v>
      </c>
      <c r="K400" s="21">
        <v>0</v>
      </c>
      <c r="L400" s="21">
        <v>0</v>
      </c>
      <c r="M400" s="21">
        <v>0</v>
      </c>
      <c r="N400" s="21">
        <v>0</v>
      </c>
      <c r="O400" s="21">
        <v>0</v>
      </c>
      <c r="P400" s="21">
        <v>0</v>
      </c>
      <c r="Q400" s="21" t="s">
        <v>2276</v>
      </c>
      <c r="R400" s="21" t="s">
        <v>2276</v>
      </c>
      <c r="S400" s="21">
        <v>0</v>
      </c>
      <c r="T400" s="21">
        <v>0</v>
      </c>
      <c r="U400" s="21">
        <v>0</v>
      </c>
      <c r="V400" s="21">
        <v>0</v>
      </c>
      <c r="W400" s="21">
        <v>0</v>
      </c>
      <c r="X400" s="21">
        <v>0</v>
      </c>
      <c r="Y400" s="21" t="s">
        <v>2276</v>
      </c>
      <c r="Z400" s="3" t="s">
        <v>2276</v>
      </c>
      <c r="AA400" s="3" t="s">
        <v>2276</v>
      </c>
      <c r="AB400" s="3" t="s">
        <v>2276</v>
      </c>
      <c r="AC400" s="4" t="s">
        <v>1960</v>
      </c>
      <c r="AD400" s="4"/>
    </row>
    <row r="401" spans="1:30" ht="67.5" customHeight="1">
      <c r="A401" s="11" t="s">
        <v>577</v>
      </c>
      <c r="B401" s="11" t="s">
        <v>632</v>
      </c>
      <c r="C401" s="23" t="s">
        <v>24</v>
      </c>
      <c r="D401" s="23" t="s">
        <v>27</v>
      </c>
      <c r="E401" s="26" t="s">
        <v>397</v>
      </c>
      <c r="F401" s="19" t="s">
        <v>28</v>
      </c>
      <c r="G401" s="11" t="s">
        <v>2276</v>
      </c>
      <c r="H401" s="19" t="s">
        <v>524</v>
      </c>
      <c r="I401" s="3"/>
      <c r="J401" s="21">
        <v>0</v>
      </c>
      <c r="K401" s="21">
        <v>0</v>
      </c>
      <c r="L401" s="21">
        <v>0</v>
      </c>
      <c r="M401" s="21">
        <v>0</v>
      </c>
      <c r="N401" s="21">
        <v>0</v>
      </c>
      <c r="O401" s="21">
        <v>0</v>
      </c>
      <c r="P401" s="21">
        <v>0</v>
      </c>
      <c r="Q401" s="21" t="s">
        <v>2276</v>
      </c>
      <c r="R401" s="21" t="s">
        <v>2276</v>
      </c>
      <c r="S401" s="21">
        <v>0</v>
      </c>
      <c r="T401" s="21">
        <v>0</v>
      </c>
      <c r="U401" s="21">
        <v>0</v>
      </c>
      <c r="V401" s="21">
        <v>0</v>
      </c>
      <c r="W401" s="21">
        <v>0</v>
      </c>
      <c r="X401" s="21">
        <v>0</v>
      </c>
      <c r="Y401" s="21" t="s">
        <v>2276</v>
      </c>
      <c r="Z401" s="3" t="s">
        <v>2276</v>
      </c>
      <c r="AA401" s="3" t="s">
        <v>2276</v>
      </c>
      <c r="AB401" s="3" t="s">
        <v>2276</v>
      </c>
      <c r="AC401" s="18" t="s">
        <v>1978</v>
      </c>
      <c r="AD401" s="4"/>
    </row>
    <row r="402" spans="1:30" ht="68.5" customHeight="1">
      <c r="A402" s="11" t="s">
        <v>578</v>
      </c>
      <c r="B402" s="11" t="s">
        <v>633</v>
      </c>
      <c r="C402" s="23" t="s">
        <v>24</v>
      </c>
      <c r="D402" s="23" t="s">
        <v>27</v>
      </c>
      <c r="E402" s="26" t="s">
        <v>397</v>
      </c>
      <c r="F402" s="19" t="s">
        <v>28</v>
      </c>
      <c r="G402" s="11" t="s">
        <v>2276</v>
      </c>
      <c r="H402" s="19" t="s">
        <v>524</v>
      </c>
      <c r="I402" s="3"/>
      <c r="J402" s="21">
        <v>0</v>
      </c>
      <c r="K402" s="21">
        <v>0</v>
      </c>
      <c r="L402" s="21">
        <v>0</v>
      </c>
      <c r="M402" s="21">
        <v>0</v>
      </c>
      <c r="N402" s="21">
        <v>0</v>
      </c>
      <c r="O402" s="21">
        <v>0</v>
      </c>
      <c r="P402" s="21">
        <v>0</v>
      </c>
      <c r="Q402" s="21" t="s">
        <v>2276</v>
      </c>
      <c r="R402" s="21" t="s">
        <v>2276</v>
      </c>
      <c r="S402" s="21">
        <v>0</v>
      </c>
      <c r="T402" s="21">
        <v>0</v>
      </c>
      <c r="U402" s="21">
        <v>0</v>
      </c>
      <c r="V402" s="21">
        <v>0</v>
      </c>
      <c r="W402" s="21">
        <v>0</v>
      </c>
      <c r="X402" s="21">
        <v>0</v>
      </c>
      <c r="Y402" s="21" t="s">
        <v>2276</v>
      </c>
      <c r="Z402" s="3" t="s">
        <v>2276</v>
      </c>
      <c r="AA402" s="3" t="s">
        <v>2276</v>
      </c>
      <c r="AB402" s="3" t="s">
        <v>2276</v>
      </c>
      <c r="AC402" s="18" t="s">
        <v>1961</v>
      </c>
      <c r="AD402" s="4"/>
    </row>
    <row r="403" spans="1:30" ht="56" customHeight="1">
      <c r="A403" s="11" t="s">
        <v>579</v>
      </c>
      <c r="B403" s="11" t="s">
        <v>634</v>
      </c>
      <c r="C403" s="23" t="s">
        <v>24</v>
      </c>
      <c r="D403" s="23" t="s">
        <v>27</v>
      </c>
      <c r="E403" s="26" t="s">
        <v>130</v>
      </c>
      <c r="F403" s="19" t="s">
        <v>161</v>
      </c>
      <c r="G403" s="11" t="s">
        <v>2276</v>
      </c>
      <c r="H403" s="19" t="s">
        <v>524</v>
      </c>
      <c r="I403" s="3"/>
      <c r="J403" s="21">
        <v>0</v>
      </c>
      <c r="K403" s="21">
        <v>0</v>
      </c>
      <c r="L403" s="21">
        <v>0</v>
      </c>
      <c r="M403" s="21">
        <v>0</v>
      </c>
      <c r="N403" s="21">
        <v>0</v>
      </c>
      <c r="O403" s="21">
        <v>0</v>
      </c>
      <c r="P403" s="21">
        <v>0</v>
      </c>
      <c r="Q403" s="21" t="s">
        <v>2276</v>
      </c>
      <c r="R403" s="21" t="s">
        <v>2276</v>
      </c>
      <c r="S403" s="21">
        <v>0</v>
      </c>
      <c r="T403" s="21">
        <v>0</v>
      </c>
      <c r="U403" s="21">
        <v>0</v>
      </c>
      <c r="V403" s="21">
        <v>0</v>
      </c>
      <c r="W403" s="21">
        <v>0</v>
      </c>
      <c r="X403" s="21">
        <v>0</v>
      </c>
      <c r="Y403" s="21" t="s">
        <v>2276</v>
      </c>
      <c r="Z403" s="3" t="s">
        <v>2276</v>
      </c>
      <c r="AA403" s="3" t="s">
        <v>2276</v>
      </c>
      <c r="AB403" s="3" t="s">
        <v>2276</v>
      </c>
      <c r="AC403" s="4" t="s">
        <v>1960</v>
      </c>
      <c r="AD403" s="4"/>
    </row>
    <row r="404" spans="1:30" ht="56" customHeight="1">
      <c r="A404" s="11" t="s">
        <v>1875</v>
      </c>
      <c r="B404" s="11" t="s">
        <v>1962</v>
      </c>
      <c r="C404" s="23" t="s">
        <v>24</v>
      </c>
      <c r="D404" s="23" t="s">
        <v>27</v>
      </c>
      <c r="E404" s="26" t="s">
        <v>130</v>
      </c>
      <c r="F404" s="19" t="s">
        <v>161</v>
      </c>
      <c r="G404" s="11" t="s">
        <v>2276</v>
      </c>
      <c r="H404" s="19" t="s">
        <v>524</v>
      </c>
      <c r="I404" s="3"/>
      <c r="J404" s="21">
        <v>0</v>
      </c>
      <c r="K404" s="21">
        <v>0</v>
      </c>
      <c r="L404" s="21">
        <v>0</v>
      </c>
      <c r="M404" s="21">
        <v>0</v>
      </c>
      <c r="N404" s="21">
        <v>0</v>
      </c>
      <c r="O404" s="21">
        <v>0</v>
      </c>
      <c r="P404" s="21">
        <v>0</v>
      </c>
      <c r="Q404" s="21" t="s">
        <v>2276</v>
      </c>
      <c r="R404" s="21" t="s">
        <v>2276</v>
      </c>
      <c r="S404" s="21">
        <v>0</v>
      </c>
      <c r="T404" s="21">
        <v>0</v>
      </c>
      <c r="U404" s="21">
        <v>0</v>
      </c>
      <c r="V404" s="21">
        <v>0</v>
      </c>
      <c r="W404" s="21">
        <v>0</v>
      </c>
      <c r="X404" s="21">
        <v>0</v>
      </c>
      <c r="Y404" s="21" t="s">
        <v>2276</v>
      </c>
      <c r="Z404" s="3" t="s">
        <v>2276</v>
      </c>
      <c r="AA404" s="3" t="s">
        <v>2276</v>
      </c>
      <c r="AB404" s="3" t="s">
        <v>2276</v>
      </c>
      <c r="AC404" s="4" t="s">
        <v>1960</v>
      </c>
      <c r="AD404" s="4"/>
    </row>
    <row r="405" spans="1:30" ht="56" customHeight="1">
      <c r="A405" s="11" t="s">
        <v>1876</v>
      </c>
      <c r="B405" s="11" t="s">
        <v>1963</v>
      </c>
      <c r="C405" s="23" t="s">
        <v>24</v>
      </c>
      <c r="D405" s="23" t="s">
        <v>27</v>
      </c>
      <c r="E405" s="26" t="s">
        <v>130</v>
      </c>
      <c r="F405" s="19" t="s">
        <v>161</v>
      </c>
      <c r="G405" s="11" t="s">
        <v>2276</v>
      </c>
      <c r="H405" s="19" t="s">
        <v>524</v>
      </c>
      <c r="I405" s="3"/>
      <c r="J405" s="21">
        <v>0</v>
      </c>
      <c r="K405" s="21">
        <v>0</v>
      </c>
      <c r="L405" s="21">
        <v>0</v>
      </c>
      <c r="M405" s="21">
        <v>0</v>
      </c>
      <c r="N405" s="21">
        <v>0</v>
      </c>
      <c r="O405" s="21">
        <v>0</v>
      </c>
      <c r="P405" s="21">
        <v>0</v>
      </c>
      <c r="Q405" s="21" t="s">
        <v>2276</v>
      </c>
      <c r="R405" s="21" t="s">
        <v>2276</v>
      </c>
      <c r="S405" s="21">
        <v>0</v>
      </c>
      <c r="T405" s="21">
        <v>0</v>
      </c>
      <c r="U405" s="21">
        <v>0</v>
      </c>
      <c r="V405" s="21">
        <v>0</v>
      </c>
      <c r="W405" s="21">
        <v>0</v>
      </c>
      <c r="X405" s="21">
        <v>0</v>
      </c>
      <c r="Y405" s="21" t="s">
        <v>2276</v>
      </c>
      <c r="Z405" s="3" t="s">
        <v>2276</v>
      </c>
      <c r="AA405" s="3" t="s">
        <v>2276</v>
      </c>
      <c r="AB405" s="3" t="s">
        <v>2276</v>
      </c>
      <c r="AC405" s="4" t="s">
        <v>1960</v>
      </c>
      <c r="AD405" s="4"/>
    </row>
    <row r="406" spans="1:30" ht="56" customHeight="1">
      <c r="A406" s="11" t="s">
        <v>1877</v>
      </c>
      <c r="B406" s="11" t="s">
        <v>1964</v>
      </c>
      <c r="C406" s="23" t="s">
        <v>24</v>
      </c>
      <c r="D406" s="23" t="s">
        <v>27</v>
      </c>
      <c r="E406" s="26" t="s">
        <v>397</v>
      </c>
      <c r="F406" s="19" t="s">
        <v>28</v>
      </c>
      <c r="G406" s="11" t="s">
        <v>2276</v>
      </c>
      <c r="H406" s="19" t="s">
        <v>524</v>
      </c>
      <c r="I406" s="3"/>
      <c r="J406" s="21">
        <v>0</v>
      </c>
      <c r="K406" s="21">
        <v>0</v>
      </c>
      <c r="L406" s="21">
        <v>0</v>
      </c>
      <c r="M406" s="21">
        <v>0</v>
      </c>
      <c r="N406" s="21">
        <v>0</v>
      </c>
      <c r="O406" s="21">
        <v>0</v>
      </c>
      <c r="P406" s="21">
        <v>0</v>
      </c>
      <c r="Q406" s="21" t="s">
        <v>2276</v>
      </c>
      <c r="R406" s="21" t="s">
        <v>2276</v>
      </c>
      <c r="S406" s="21">
        <v>0</v>
      </c>
      <c r="T406" s="21">
        <v>0</v>
      </c>
      <c r="U406" s="21">
        <v>0</v>
      </c>
      <c r="V406" s="21">
        <v>0</v>
      </c>
      <c r="W406" s="21">
        <v>0</v>
      </c>
      <c r="X406" s="21">
        <v>0</v>
      </c>
      <c r="Y406" s="21" t="s">
        <v>2276</v>
      </c>
      <c r="Z406" s="3" t="s">
        <v>2276</v>
      </c>
      <c r="AA406" s="3" t="s">
        <v>2276</v>
      </c>
      <c r="AB406" s="3" t="s">
        <v>2276</v>
      </c>
      <c r="AC406" s="3" t="s">
        <v>1966</v>
      </c>
      <c r="AD406" s="4"/>
    </row>
    <row r="407" spans="1:30" ht="56" customHeight="1">
      <c r="A407" s="11" t="s">
        <v>1878</v>
      </c>
      <c r="B407" s="11" t="s">
        <v>1965</v>
      </c>
      <c r="C407" s="23" t="s">
        <v>24</v>
      </c>
      <c r="D407" s="23" t="s">
        <v>27</v>
      </c>
      <c r="E407" s="26" t="s">
        <v>130</v>
      </c>
      <c r="F407" s="19" t="s">
        <v>161</v>
      </c>
      <c r="G407" s="11" t="s">
        <v>2276</v>
      </c>
      <c r="H407" s="19" t="s">
        <v>524</v>
      </c>
      <c r="I407" s="3"/>
      <c r="J407" s="21">
        <v>0</v>
      </c>
      <c r="K407" s="21">
        <v>0</v>
      </c>
      <c r="L407" s="21">
        <v>0</v>
      </c>
      <c r="M407" s="21">
        <v>0</v>
      </c>
      <c r="N407" s="21">
        <v>0</v>
      </c>
      <c r="O407" s="21">
        <v>0</v>
      </c>
      <c r="P407" s="21">
        <v>0</v>
      </c>
      <c r="Q407" s="21" t="s">
        <v>2276</v>
      </c>
      <c r="R407" s="21" t="s">
        <v>2276</v>
      </c>
      <c r="S407" s="21">
        <v>0</v>
      </c>
      <c r="T407" s="21">
        <v>0</v>
      </c>
      <c r="U407" s="21">
        <v>0</v>
      </c>
      <c r="V407" s="21">
        <v>0</v>
      </c>
      <c r="W407" s="21">
        <v>0</v>
      </c>
      <c r="X407" s="21">
        <v>0</v>
      </c>
      <c r="Y407" s="21" t="s">
        <v>2276</v>
      </c>
      <c r="Z407" s="3" t="s">
        <v>2276</v>
      </c>
      <c r="AA407" s="3" t="s">
        <v>2276</v>
      </c>
      <c r="AB407" s="3" t="s">
        <v>2276</v>
      </c>
      <c r="AC407" s="4" t="s">
        <v>1960</v>
      </c>
      <c r="AD407" s="4"/>
    </row>
    <row r="408" spans="1:30" ht="56" customHeight="1">
      <c r="A408" s="11" t="s">
        <v>1879</v>
      </c>
      <c r="B408" s="11" t="s">
        <v>1967</v>
      </c>
      <c r="C408" s="23" t="s">
        <v>24</v>
      </c>
      <c r="D408" s="23" t="s">
        <v>27</v>
      </c>
      <c r="E408" s="26" t="s">
        <v>130</v>
      </c>
      <c r="F408" s="19" t="s">
        <v>161</v>
      </c>
      <c r="G408" s="11" t="s">
        <v>2276</v>
      </c>
      <c r="H408" s="19" t="s">
        <v>524</v>
      </c>
      <c r="I408" s="3"/>
      <c r="J408" s="21">
        <v>0</v>
      </c>
      <c r="K408" s="21">
        <v>0</v>
      </c>
      <c r="L408" s="21">
        <v>0</v>
      </c>
      <c r="M408" s="21">
        <v>0</v>
      </c>
      <c r="N408" s="21">
        <v>0</v>
      </c>
      <c r="O408" s="21">
        <v>0</v>
      </c>
      <c r="P408" s="21">
        <v>0</v>
      </c>
      <c r="Q408" s="21" t="s">
        <v>2276</v>
      </c>
      <c r="R408" s="21" t="s">
        <v>2276</v>
      </c>
      <c r="S408" s="21">
        <v>0</v>
      </c>
      <c r="T408" s="21">
        <v>0</v>
      </c>
      <c r="U408" s="21">
        <v>0</v>
      </c>
      <c r="V408" s="21">
        <v>0</v>
      </c>
      <c r="W408" s="21">
        <v>0</v>
      </c>
      <c r="X408" s="21">
        <v>0</v>
      </c>
      <c r="Y408" s="21" t="s">
        <v>2276</v>
      </c>
      <c r="Z408" s="3" t="s">
        <v>2276</v>
      </c>
      <c r="AA408" s="3" t="s">
        <v>2276</v>
      </c>
      <c r="AB408" s="3" t="s">
        <v>2276</v>
      </c>
      <c r="AC408" s="4" t="s">
        <v>1960</v>
      </c>
      <c r="AD408" s="4"/>
    </row>
    <row r="409" spans="1:30" ht="56" customHeight="1">
      <c r="A409" s="11" t="s">
        <v>1880</v>
      </c>
      <c r="B409" s="11" t="s">
        <v>1968</v>
      </c>
      <c r="C409" s="23" t="s">
        <v>24</v>
      </c>
      <c r="D409" s="23" t="s">
        <v>27</v>
      </c>
      <c r="E409" s="26" t="s">
        <v>130</v>
      </c>
      <c r="F409" s="19" t="s">
        <v>74</v>
      </c>
      <c r="G409" s="11" t="s">
        <v>2276</v>
      </c>
      <c r="H409" s="19" t="s">
        <v>523</v>
      </c>
      <c r="I409" s="3"/>
      <c r="J409" s="21" t="s">
        <v>2276</v>
      </c>
      <c r="K409" s="21" t="s">
        <v>2276</v>
      </c>
      <c r="L409" s="21" t="s">
        <v>2276</v>
      </c>
      <c r="M409" s="21" t="s">
        <v>2276</v>
      </c>
      <c r="N409" s="21" t="s">
        <v>2276</v>
      </c>
      <c r="O409" s="21" t="s">
        <v>2276</v>
      </c>
      <c r="P409" s="21" t="s">
        <v>2276</v>
      </c>
      <c r="Q409" s="21" t="s">
        <v>2276</v>
      </c>
      <c r="R409" s="21" t="s">
        <v>2276</v>
      </c>
      <c r="S409" s="21" t="s">
        <v>2276</v>
      </c>
      <c r="T409" s="21" t="s">
        <v>2276</v>
      </c>
      <c r="U409" s="21" t="s">
        <v>2276</v>
      </c>
      <c r="V409" s="21" t="s">
        <v>2276</v>
      </c>
      <c r="W409" s="21" t="s">
        <v>2276</v>
      </c>
      <c r="X409" s="21" t="s">
        <v>2276</v>
      </c>
      <c r="Y409" s="21" t="s">
        <v>2276</v>
      </c>
      <c r="Z409" s="3" t="s">
        <v>2276</v>
      </c>
      <c r="AA409" s="3" t="s">
        <v>2276</v>
      </c>
      <c r="AB409" s="3" t="s">
        <v>2276</v>
      </c>
      <c r="AC409" s="4" t="s">
        <v>1970</v>
      </c>
      <c r="AD409" s="4"/>
    </row>
    <row r="410" spans="1:30" ht="56" customHeight="1">
      <c r="A410" s="11" t="s">
        <v>1880</v>
      </c>
      <c r="B410" s="11" t="s">
        <v>1969</v>
      </c>
      <c r="C410" s="23" t="s">
        <v>24</v>
      </c>
      <c r="D410" s="23" t="s">
        <v>27</v>
      </c>
      <c r="E410" s="26" t="s">
        <v>130</v>
      </c>
      <c r="F410" s="19" t="s">
        <v>161</v>
      </c>
      <c r="G410" s="11" t="s">
        <v>2276</v>
      </c>
      <c r="H410" s="19" t="s">
        <v>523</v>
      </c>
      <c r="I410" s="3"/>
      <c r="J410" s="21" t="s">
        <v>2276</v>
      </c>
      <c r="K410" s="21" t="s">
        <v>2276</v>
      </c>
      <c r="L410" s="21" t="s">
        <v>2276</v>
      </c>
      <c r="M410" s="21" t="s">
        <v>2276</v>
      </c>
      <c r="N410" s="21" t="s">
        <v>2276</v>
      </c>
      <c r="O410" s="21" t="s">
        <v>2276</v>
      </c>
      <c r="P410" s="21" t="s">
        <v>2276</v>
      </c>
      <c r="Q410" s="21" t="s">
        <v>2276</v>
      </c>
      <c r="R410" s="21" t="s">
        <v>2276</v>
      </c>
      <c r="S410" s="21" t="s">
        <v>2276</v>
      </c>
      <c r="T410" s="21" t="s">
        <v>2276</v>
      </c>
      <c r="U410" s="21" t="s">
        <v>2276</v>
      </c>
      <c r="V410" s="21" t="s">
        <v>2276</v>
      </c>
      <c r="W410" s="21" t="s">
        <v>2276</v>
      </c>
      <c r="X410" s="21" t="s">
        <v>2276</v>
      </c>
      <c r="Y410" s="21" t="s">
        <v>2276</v>
      </c>
      <c r="Z410" s="3" t="s">
        <v>2276</v>
      </c>
      <c r="AA410" s="3" t="s">
        <v>2276</v>
      </c>
      <c r="AB410" s="3" t="s">
        <v>2276</v>
      </c>
      <c r="AC410" s="4" t="s">
        <v>1970</v>
      </c>
      <c r="AD410" s="4"/>
    </row>
    <row r="411" spans="1:30" ht="56" customHeight="1">
      <c r="A411" s="11" t="s">
        <v>1883</v>
      </c>
      <c r="B411" s="11" t="s">
        <v>1972</v>
      </c>
      <c r="C411" s="23" t="s">
        <v>24</v>
      </c>
      <c r="D411" s="23" t="s">
        <v>27</v>
      </c>
      <c r="E411" s="26" t="s">
        <v>130</v>
      </c>
      <c r="F411" s="19" t="s">
        <v>161</v>
      </c>
      <c r="G411" s="11" t="s">
        <v>2276</v>
      </c>
      <c r="H411" s="19" t="s">
        <v>523</v>
      </c>
      <c r="I411" s="3"/>
      <c r="J411" s="21" t="s">
        <v>2276</v>
      </c>
      <c r="K411" s="21" t="s">
        <v>2276</v>
      </c>
      <c r="L411" s="21" t="s">
        <v>2276</v>
      </c>
      <c r="M411" s="21" t="s">
        <v>2276</v>
      </c>
      <c r="N411" s="21" t="s">
        <v>2276</v>
      </c>
      <c r="O411" s="21" t="s">
        <v>2276</v>
      </c>
      <c r="P411" s="21" t="s">
        <v>2276</v>
      </c>
      <c r="Q411" s="21" t="s">
        <v>2276</v>
      </c>
      <c r="R411" s="21" t="s">
        <v>2276</v>
      </c>
      <c r="S411" s="21" t="s">
        <v>2276</v>
      </c>
      <c r="T411" s="21" t="s">
        <v>2276</v>
      </c>
      <c r="U411" s="21" t="s">
        <v>2276</v>
      </c>
      <c r="V411" s="21" t="s">
        <v>2276</v>
      </c>
      <c r="W411" s="21" t="s">
        <v>2276</v>
      </c>
      <c r="X411" s="21" t="s">
        <v>2276</v>
      </c>
      <c r="Y411" s="21" t="s">
        <v>2276</v>
      </c>
      <c r="Z411" s="3" t="s">
        <v>2276</v>
      </c>
      <c r="AA411" s="3" t="s">
        <v>2276</v>
      </c>
      <c r="AB411" s="3" t="s">
        <v>2276</v>
      </c>
      <c r="AC411" s="4" t="s">
        <v>1971</v>
      </c>
      <c r="AD411" s="4"/>
    </row>
    <row r="412" spans="1:30" ht="71" customHeight="1">
      <c r="A412" s="11" t="s">
        <v>1884</v>
      </c>
      <c r="B412" s="11" t="s">
        <v>1973</v>
      </c>
      <c r="C412" s="23" t="s">
        <v>24</v>
      </c>
      <c r="D412" s="23" t="s">
        <v>27</v>
      </c>
      <c r="E412" s="26" t="s">
        <v>397</v>
      </c>
      <c r="F412" s="19" t="s">
        <v>28</v>
      </c>
      <c r="G412" s="11" t="s">
        <v>2276</v>
      </c>
      <c r="H412" s="19" t="s">
        <v>524</v>
      </c>
      <c r="I412" s="3"/>
      <c r="J412" s="21">
        <v>0</v>
      </c>
      <c r="K412" s="21">
        <v>0</v>
      </c>
      <c r="L412" s="21">
        <v>0</v>
      </c>
      <c r="M412" s="21">
        <v>0</v>
      </c>
      <c r="N412" s="21">
        <v>0</v>
      </c>
      <c r="O412" s="21">
        <v>0</v>
      </c>
      <c r="P412" s="21">
        <v>0</v>
      </c>
      <c r="Q412" s="21" t="s">
        <v>2276</v>
      </c>
      <c r="R412" s="21" t="s">
        <v>2276</v>
      </c>
      <c r="S412" s="21">
        <v>0</v>
      </c>
      <c r="T412" s="21">
        <v>0</v>
      </c>
      <c r="U412" s="21">
        <v>0</v>
      </c>
      <c r="V412" s="21">
        <v>0</v>
      </c>
      <c r="W412" s="21">
        <v>0</v>
      </c>
      <c r="X412" s="21">
        <v>0</v>
      </c>
      <c r="Y412" s="21" t="s">
        <v>2276</v>
      </c>
      <c r="Z412" s="3" t="s">
        <v>2276</v>
      </c>
      <c r="AA412" s="3" t="s">
        <v>2276</v>
      </c>
      <c r="AB412" s="3" t="s">
        <v>2276</v>
      </c>
      <c r="AC412" s="18" t="s">
        <v>1978</v>
      </c>
      <c r="AD412" s="4"/>
    </row>
    <row r="413" spans="1:30" ht="56" customHeight="1">
      <c r="A413" s="11" t="s">
        <v>1881</v>
      </c>
      <c r="B413" s="11" t="s">
        <v>1974</v>
      </c>
      <c r="C413" s="23" t="s">
        <v>24</v>
      </c>
      <c r="D413" s="23" t="s">
        <v>27</v>
      </c>
      <c r="E413" s="26" t="s">
        <v>397</v>
      </c>
      <c r="F413" s="19" t="s">
        <v>28</v>
      </c>
      <c r="G413" s="11" t="s">
        <v>2276</v>
      </c>
      <c r="H413" s="19" t="s">
        <v>524</v>
      </c>
      <c r="I413" s="3"/>
      <c r="J413" s="21">
        <v>0</v>
      </c>
      <c r="K413" s="21">
        <v>0</v>
      </c>
      <c r="L413" s="21">
        <v>0</v>
      </c>
      <c r="M413" s="21">
        <v>0</v>
      </c>
      <c r="N413" s="21">
        <v>0</v>
      </c>
      <c r="O413" s="21">
        <v>0</v>
      </c>
      <c r="P413" s="21">
        <v>0</v>
      </c>
      <c r="Q413" s="21" t="s">
        <v>2276</v>
      </c>
      <c r="R413" s="21" t="s">
        <v>2276</v>
      </c>
      <c r="S413" s="21">
        <v>0</v>
      </c>
      <c r="T413" s="21">
        <v>0</v>
      </c>
      <c r="U413" s="21">
        <v>0</v>
      </c>
      <c r="V413" s="21">
        <v>0</v>
      </c>
      <c r="W413" s="21">
        <v>0</v>
      </c>
      <c r="X413" s="21">
        <v>0</v>
      </c>
      <c r="Y413" s="21" t="s">
        <v>2276</v>
      </c>
      <c r="Z413" s="3" t="s">
        <v>2276</v>
      </c>
      <c r="AA413" s="3" t="s">
        <v>2276</v>
      </c>
      <c r="AB413" s="3" t="s">
        <v>2276</v>
      </c>
      <c r="AC413" s="3" t="s">
        <v>1966</v>
      </c>
      <c r="AD413" s="4"/>
    </row>
    <row r="414" spans="1:30" ht="56" customHeight="1">
      <c r="A414" s="11" t="s">
        <v>1882</v>
      </c>
      <c r="B414" s="11" t="s">
        <v>1975</v>
      </c>
      <c r="C414" s="23" t="s">
        <v>24</v>
      </c>
      <c r="D414" s="23" t="s">
        <v>27</v>
      </c>
      <c r="E414" s="26" t="s">
        <v>397</v>
      </c>
      <c r="F414" s="19" t="s">
        <v>28</v>
      </c>
      <c r="G414" s="11" t="s">
        <v>2276</v>
      </c>
      <c r="H414" s="19" t="s">
        <v>524</v>
      </c>
      <c r="I414" s="3"/>
      <c r="J414" s="21">
        <v>0</v>
      </c>
      <c r="K414" s="21">
        <v>0</v>
      </c>
      <c r="L414" s="21">
        <v>0</v>
      </c>
      <c r="M414" s="21">
        <v>0</v>
      </c>
      <c r="N414" s="21">
        <v>0</v>
      </c>
      <c r="O414" s="21">
        <v>0</v>
      </c>
      <c r="P414" s="21">
        <v>0</v>
      </c>
      <c r="Q414" s="21" t="s">
        <v>2276</v>
      </c>
      <c r="R414" s="21" t="s">
        <v>2276</v>
      </c>
      <c r="S414" s="21">
        <v>0</v>
      </c>
      <c r="T414" s="21">
        <v>0</v>
      </c>
      <c r="U414" s="21">
        <v>0</v>
      </c>
      <c r="V414" s="21">
        <v>0</v>
      </c>
      <c r="W414" s="21">
        <v>0</v>
      </c>
      <c r="X414" s="21">
        <v>0</v>
      </c>
      <c r="Y414" s="21" t="s">
        <v>2276</v>
      </c>
      <c r="Z414" s="3" t="s">
        <v>2276</v>
      </c>
      <c r="AA414" s="3" t="s">
        <v>2276</v>
      </c>
      <c r="AB414" s="3" t="s">
        <v>2276</v>
      </c>
      <c r="AC414" s="3" t="s">
        <v>1966</v>
      </c>
      <c r="AD414" s="4"/>
    </row>
    <row r="415" spans="1:30" ht="56" customHeight="1">
      <c r="A415" s="11" t="s">
        <v>1885</v>
      </c>
      <c r="B415" s="11" t="s">
        <v>1976</v>
      </c>
      <c r="C415" s="23" t="s">
        <v>24</v>
      </c>
      <c r="D415" s="23" t="s">
        <v>27</v>
      </c>
      <c r="E415" s="26" t="s">
        <v>397</v>
      </c>
      <c r="F415" s="19" t="s">
        <v>28</v>
      </c>
      <c r="G415" s="11" t="s">
        <v>2276</v>
      </c>
      <c r="H415" s="19" t="s">
        <v>524</v>
      </c>
      <c r="I415" s="3"/>
      <c r="J415" s="21">
        <v>0</v>
      </c>
      <c r="K415" s="21">
        <v>0</v>
      </c>
      <c r="L415" s="21">
        <v>0</v>
      </c>
      <c r="M415" s="21">
        <v>0</v>
      </c>
      <c r="N415" s="21">
        <v>0</v>
      </c>
      <c r="O415" s="21">
        <v>0</v>
      </c>
      <c r="P415" s="21">
        <v>0</v>
      </c>
      <c r="Q415" s="21" t="s">
        <v>2276</v>
      </c>
      <c r="R415" s="21" t="s">
        <v>2276</v>
      </c>
      <c r="S415" s="21">
        <v>0</v>
      </c>
      <c r="T415" s="21">
        <v>0</v>
      </c>
      <c r="U415" s="21">
        <v>0</v>
      </c>
      <c r="V415" s="21">
        <v>0</v>
      </c>
      <c r="W415" s="21">
        <v>0</v>
      </c>
      <c r="X415" s="21">
        <v>0</v>
      </c>
      <c r="Y415" s="21" t="s">
        <v>2276</v>
      </c>
      <c r="Z415" s="3" t="s">
        <v>2276</v>
      </c>
      <c r="AA415" s="3" t="s">
        <v>2276</v>
      </c>
      <c r="AB415" s="3" t="s">
        <v>2276</v>
      </c>
      <c r="AC415" s="3" t="s">
        <v>1966</v>
      </c>
      <c r="AD415" s="4"/>
    </row>
    <row r="416" spans="1:30" ht="73.5" customHeight="1">
      <c r="A416" s="11" t="s">
        <v>1886</v>
      </c>
      <c r="B416" s="11" t="s">
        <v>1977</v>
      </c>
      <c r="C416" s="23" t="s">
        <v>24</v>
      </c>
      <c r="D416" s="23" t="s">
        <v>27</v>
      </c>
      <c r="E416" s="26" t="s">
        <v>397</v>
      </c>
      <c r="F416" s="19" t="s">
        <v>28</v>
      </c>
      <c r="G416" s="11" t="s">
        <v>2276</v>
      </c>
      <c r="H416" s="19" t="s">
        <v>524</v>
      </c>
      <c r="I416" s="3"/>
      <c r="J416" s="21">
        <v>0</v>
      </c>
      <c r="K416" s="21">
        <v>0</v>
      </c>
      <c r="L416" s="21">
        <v>0</v>
      </c>
      <c r="M416" s="21">
        <v>0</v>
      </c>
      <c r="N416" s="21">
        <v>0</v>
      </c>
      <c r="O416" s="21">
        <v>0</v>
      </c>
      <c r="P416" s="21">
        <v>0</v>
      </c>
      <c r="Q416" s="21" t="s">
        <v>2276</v>
      </c>
      <c r="R416" s="21" t="s">
        <v>2276</v>
      </c>
      <c r="S416" s="21">
        <v>0</v>
      </c>
      <c r="T416" s="21">
        <v>0</v>
      </c>
      <c r="U416" s="21">
        <v>0</v>
      </c>
      <c r="V416" s="21">
        <v>0</v>
      </c>
      <c r="W416" s="21">
        <v>0</v>
      </c>
      <c r="X416" s="21">
        <v>0</v>
      </c>
      <c r="Y416" s="21" t="s">
        <v>2276</v>
      </c>
      <c r="Z416" s="3" t="s">
        <v>2276</v>
      </c>
      <c r="AA416" s="3" t="s">
        <v>2276</v>
      </c>
      <c r="AB416" s="3" t="s">
        <v>2276</v>
      </c>
      <c r="AC416" s="18" t="s">
        <v>1978</v>
      </c>
      <c r="AD416" s="4"/>
    </row>
    <row r="417" spans="1:30" ht="56" customHeight="1">
      <c r="A417" s="11" t="s">
        <v>1887</v>
      </c>
      <c r="B417" s="11" t="s">
        <v>1979</v>
      </c>
      <c r="C417" s="23" t="s">
        <v>24</v>
      </c>
      <c r="D417" s="23" t="s">
        <v>27</v>
      </c>
      <c r="E417" s="26" t="s">
        <v>130</v>
      </c>
      <c r="F417" s="19" t="s">
        <v>161</v>
      </c>
      <c r="G417" s="11" t="s">
        <v>2276</v>
      </c>
      <c r="H417" s="19" t="s">
        <v>523</v>
      </c>
      <c r="I417" s="3"/>
      <c r="J417" s="21" t="s">
        <v>2276</v>
      </c>
      <c r="K417" s="21" t="s">
        <v>2276</v>
      </c>
      <c r="L417" s="21" t="s">
        <v>2276</v>
      </c>
      <c r="M417" s="21" t="s">
        <v>2276</v>
      </c>
      <c r="N417" s="21" t="s">
        <v>2276</v>
      </c>
      <c r="O417" s="21" t="s">
        <v>2276</v>
      </c>
      <c r="P417" s="21" t="s">
        <v>2276</v>
      </c>
      <c r="Q417" s="21" t="s">
        <v>2276</v>
      </c>
      <c r="R417" s="21" t="s">
        <v>2276</v>
      </c>
      <c r="S417" s="21" t="s">
        <v>2276</v>
      </c>
      <c r="T417" s="21" t="s">
        <v>2276</v>
      </c>
      <c r="U417" s="21" t="s">
        <v>2276</v>
      </c>
      <c r="V417" s="21" t="s">
        <v>2276</v>
      </c>
      <c r="W417" s="21" t="s">
        <v>2276</v>
      </c>
      <c r="X417" s="21" t="s">
        <v>2276</v>
      </c>
      <c r="Y417" s="21" t="s">
        <v>2276</v>
      </c>
      <c r="Z417" s="3" t="s">
        <v>2276</v>
      </c>
      <c r="AA417" s="3" t="s">
        <v>2276</v>
      </c>
      <c r="AB417" s="3" t="s">
        <v>2276</v>
      </c>
      <c r="AC417" s="4" t="s">
        <v>1971</v>
      </c>
      <c r="AD417" s="4"/>
    </row>
    <row r="418" spans="1:30" ht="56" customHeight="1">
      <c r="A418" s="11" t="s">
        <v>1888</v>
      </c>
      <c r="B418" s="11" t="s">
        <v>1980</v>
      </c>
      <c r="C418" s="23" t="s">
        <v>24</v>
      </c>
      <c r="D418" s="23" t="s">
        <v>27</v>
      </c>
      <c r="E418" s="26" t="s">
        <v>130</v>
      </c>
      <c r="F418" s="19" t="s">
        <v>74</v>
      </c>
      <c r="G418" s="11" t="s">
        <v>2276</v>
      </c>
      <c r="H418" s="19" t="s">
        <v>523</v>
      </c>
      <c r="I418" s="3"/>
      <c r="J418" s="21" t="s">
        <v>2276</v>
      </c>
      <c r="K418" s="21" t="s">
        <v>2276</v>
      </c>
      <c r="L418" s="21" t="s">
        <v>2276</v>
      </c>
      <c r="M418" s="21" t="s">
        <v>2276</v>
      </c>
      <c r="N418" s="21" t="s">
        <v>2276</v>
      </c>
      <c r="O418" s="21" t="s">
        <v>2276</v>
      </c>
      <c r="P418" s="21" t="s">
        <v>2276</v>
      </c>
      <c r="Q418" s="21" t="s">
        <v>2276</v>
      </c>
      <c r="R418" s="21" t="s">
        <v>2276</v>
      </c>
      <c r="S418" s="21" t="s">
        <v>2276</v>
      </c>
      <c r="T418" s="21" t="s">
        <v>2276</v>
      </c>
      <c r="U418" s="21" t="s">
        <v>2276</v>
      </c>
      <c r="V418" s="21" t="s">
        <v>2276</v>
      </c>
      <c r="W418" s="21" t="s">
        <v>2276</v>
      </c>
      <c r="X418" s="21" t="s">
        <v>2276</v>
      </c>
      <c r="Y418" s="21" t="s">
        <v>2276</v>
      </c>
      <c r="Z418" s="3" t="s">
        <v>2276</v>
      </c>
      <c r="AA418" s="3" t="s">
        <v>2276</v>
      </c>
      <c r="AB418" s="3" t="s">
        <v>2276</v>
      </c>
      <c r="AC418" s="4" t="s">
        <v>1970</v>
      </c>
      <c r="AD418" s="4"/>
    </row>
    <row r="419" spans="1:30" ht="56" customHeight="1">
      <c r="A419" s="11" t="s">
        <v>1888</v>
      </c>
      <c r="B419" s="11" t="s">
        <v>1981</v>
      </c>
      <c r="C419" s="23" t="s">
        <v>24</v>
      </c>
      <c r="D419" s="23" t="s">
        <v>27</v>
      </c>
      <c r="E419" s="26" t="s">
        <v>130</v>
      </c>
      <c r="F419" s="19" t="s">
        <v>161</v>
      </c>
      <c r="G419" s="11" t="s">
        <v>2276</v>
      </c>
      <c r="H419" s="19" t="s">
        <v>523</v>
      </c>
      <c r="I419" s="3"/>
      <c r="J419" s="21" t="s">
        <v>2276</v>
      </c>
      <c r="K419" s="21" t="s">
        <v>2276</v>
      </c>
      <c r="L419" s="21" t="s">
        <v>2276</v>
      </c>
      <c r="M419" s="21" t="s">
        <v>2276</v>
      </c>
      <c r="N419" s="21" t="s">
        <v>2276</v>
      </c>
      <c r="O419" s="21" t="s">
        <v>2276</v>
      </c>
      <c r="P419" s="21" t="s">
        <v>2276</v>
      </c>
      <c r="Q419" s="21" t="s">
        <v>2276</v>
      </c>
      <c r="R419" s="21" t="s">
        <v>2276</v>
      </c>
      <c r="S419" s="21" t="s">
        <v>2276</v>
      </c>
      <c r="T419" s="21" t="s">
        <v>2276</v>
      </c>
      <c r="U419" s="21" t="s">
        <v>2276</v>
      </c>
      <c r="V419" s="21" t="s">
        <v>2276</v>
      </c>
      <c r="W419" s="21" t="s">
        <v>2276</v>
      </c>
      <c r="X419" s="21" t="s">
        <v>2276</v>
      </c>
      <c r="Y419" s="21" t="s">
        <v>2276</v>
      </c>
      <c r="Z419" s="3" t="s">
        <v>2276</v>
      </c>
      <c r="AA419" s="3" t="s">
        <v>2276</v>
      </c>
      <c r="AB419" s="3" t="s">
        <v>2276</v>
      </c>
      <c r="AC419" s="4" t="s">
        <v>1970</v>
      </c>
      <c r="AD419" s="4"/>
    </row>
    <row r="420" spans="1:30" ht="56" customHeight="1">
      <c r="A420" s="11" t="s">
        <v>1889</v>
      </c>
      <c r="B420" s="11" t="s">
        <v>1982</v>
      </c>
      <c r="C420" s="23" t="s">
        <v>24</v>
      </c>
      <c r="D420" s="23" t="s">
        <v>27</v>
      </c>
      <c r="E420" s="26" t="s">
        <v>130</v>
      </c>
      <c r="F420" s="19" t="s">
        <v>161</v>
      </c>
      <c r="G420" s="11" t="s">
        <v>2276</v>
      </c>
      <c r="H420" s="19" t="s">
        <v>523</v>
      </c>
      <c r="I420" s="3"/>
      <c r="J420" s="21" t="s">
        <v>2276</v>
      </c>
      <c r="K420" s="21" t="s">
        <v>2276</v>
      </c>
      <c r="L420" s="21" t="s">
        <v>2276</v>
      </c>
      <c r="M420" s="21" t="s">
        <v>2276</v>
      </c>
      <c r="N420" s="21" t="s">
        <v>2276</v>
      </c>
      <c r="O420" s="21" t="s">
        <v>2276</v>
      </c>
      <c r="P420" s="21" t="s">
        <v>2276</v>
      </c>
      <c r="Q420" s="21" t="s">
        <v>2276</v>
      </c>
      <c r="R420" s="21" t="s">
        <v>2276</v>
      </c>
      <c r="S420" s="21" t="s">
        <v>2276</v>
      </c>
      <c r="T420" s="21" t="s">
        <v>2276</v>
      </c>
      <c r="U420" s="21" t="s">
        <v>2276</v>
      </c>
      <c r="V420" s="21" t="s">
        <v>2276</v>
      </c>
      <c r="W420" s="21" t="s">
        <v>2276</v>
      </c>
      <c r="X420" s="21" t="s">
        <v>2276</v>
      </c>
      <c r="Y420" s="21" t="s">
        <v>2276</v>
      </c>
      <c r="Z420" s="3" t="s">
        <v>2276</v>
      </c>
      <c r="AA420" s="3" t="s">
        <v>2276</v>
      </c>
      <c r="AB420" s="3" t="s">
        <v>2276</v>
      </c>
      <c r="AC420" s="4" t="s">
        <v>1971</v>
      </c>
      <c r="AD420" s="4"/>
    </row>
    <row r="421" spans="1:30" ht="56" customHeight="1">
      <c r="A421" s="11" t="s">
        <v>1890</v>
      </c>
      <c r="B421" s="11" t="s">
        <v>1983</v>
      </c>
      <c r="C421" s="23" t="s">
        <v>24</v>
      </c>
      <c r="D421" s="23" t="s">
        <v>27</v>
      </c>
      <c r="E421" s="26" t="s">
        <v>130</v>
      </c>
      <c r="F421" s="19" t="s">
        <v>161</v>
      </c>
      <c r="G421" s="11" t="s">
        <v>2276</v>
      </c>
      <c r="H421" s="19" t="s">
        <v>523</v>
      </c>
      <c r="I421" s="3"/>
      <c r="J421" s="21" t="s">
        <v>2276</v>
      </c>
      <c r="K421" s="21" t="s">
        <v>2276</v>
      </c>
      <c r="L421" s="21" t="s">
        <v>2276</v>
      </c>
      <c r="M421" s="21" t="s">
        <v>2276</v>
      </c>
      <c r="N421" s="21" t="s">
        <v>2276</v>
      </c>
      <c r="O421" s="21" t="s">
        <v>2276</v>
      </c>
      <c r="P421" s="21" t="s">
        <v>2276</v>
      </c>
      <c r="Q421" s="21" t="s">
        <v>2276</v>
      </c>
      <c r="R421" s="21" t="s">
        <v>2276</v>
      </c>
      <c r="S421" s="21" t="s">
        <v>2276</v>
      </c>
      <c r="T421" s="21" t="s">
        <v>2276</v>
      </c>
      <c r="U421" s="21" t="s">
        <v>2276</v>
      </c>
      <c r="V421" s="21" t="s">
        <v>2276</v>
      </c>
      <c r="W421" s="21" t="s">
        <v>2276</v>
      </c>
      <c r="X421" s="21" t="s">
        <v>2276</v>
      </c>
      <c r="Y421" s="21" t="s">
        <v>2276</v>
      </c>
      <c r="Z421" s="3" t="s">
        <v>2276</v>
      </c>
      <c r="AA421" s="3" t="s">
        <v>2276</v>
      </c>
      <c r="AB421" s="3" t="s">
        <v>2276</v>
      </c>
      <c r="AC421" s="4" t="s">
        <v>1971</v>
      </c>
      <c r="AD421" s="4"/>
    </row>
    <row r="422" spans="1:30" ht="56" customHeight="1">
      <c r="A422" s="11" t="s">
        <v>1891</v>
      </c>
      <c r="B422" s="11" t="s">
        <v>1984</v>
      </c>
      <c r="C422" s="23" t="s">
        <v>24</v>
      </c>
      <c r="D422" s="23" t="s">
        <v>27</v>
      </c>
      <c r="E422" s="26" t="s">
        <v>397</v>
      </c>
      <c r="F422" s="19" t="s">
        <v>28</v>
      </c>
      <c r="G422" s="11" t="s">
        <v>2276</v>
      </c>
      <c r="H422" s="19" t="s">
        <v>524</v>
      </c>
      <c r="I422" s="3"/>
      <c r="J422" s="21">
        <v>0</v>
      </c>
      <c r="K422" s="21">
        <v>0</v>
      </c>
      <c r="L422" s="21">
        <v>0</v>
      </c>
      <c r="M422" s="21">
        <v>0</v>
      </c>
      <c r="N422" s="21">
        <v>0</v>
      </c>
      <c r="O422" s="21">
        <v>0</v>
      </c>
      <c r="P422" s="21">
        <v>0</v>
      </c>
      <c r="Q422" s="21" t="s">
        <v>2276</v>
      </c>
      <c r="R422" s="21" t="s">
        <v>2276</v>
      </c>
      <c r="S422" s="21">
        <v>0</v>
      </c>
      <c r="T422" s="21">
        <v>0</v>
      </c>
      <c r="U422" s="21">
        <v>0</v>
      </c>
      <c r="V422" s="21">
        <v>0</v>
      </c>
      <c r="W422" s="21">
        <v>0</v>
      </c>
      <c r="X422" s="21">
        <v>0</v>
      </c>
      <c r="Y422" s="21" t="s">
        <v>2276</v>
      </c>
      <c r="Z422" s="3" t="s">
        <v>2276</v>
      </c>
      <c r="AA422" s="3" t="s">
        <v>2276</v>
      </c>
      <c r="AB422" s="3" t="s">
        <v>2276</v>
      </c>
      <c r="AC422" s="3" t="s">
        <v>1966</v>
      </c>
      <c r="AD422" s="4"/>
    </row>
    <row r="423" spans="1:30" ht="73.5" customHeight="1">
      <c r="A423" s="11" t="s">
        <v>1892</v>
      </c>
      <c r="B423" s="11" t="s">
        <v>1985</v>
      </c>
      <c r="C423" s="23" t="s">
        <v>24</v>
      </c>
      <c r="D423" s="23" t="s">
        <v>27</v>
      </c>
      <c r="E423" s="26" t="s">
        <v>397</v>
      </c>
      <c r="F423" s="19" t="s">
        <v>28</v>
      </c>
      <c r="G423" s="11" t="s">
        <v>2276</v>
      </c>
      <c r="H423" s="19" t="s">
        <v>524</v>
      </c>
      <c r="I423" s="3"/>
      <c r="J423" s="21">
        <v>0</v>
      </c>
      <c r="K423" s="21">
        <v>0</v>
      </c>
      <c r="L423" s="21">
        <v>0</v>
      </c>
      <c r="M423" s="21">
        <v>0</v>
      </c>
      <c r="N423" s="21">
        <v>0</v>
      </c>
      <c r="O423" s="21">
        <v>0</v>
      </c>
      <c r="P423" s="21">
        <v>0</v>
      </c>
      <c r="Q423" s="21" t="s">
        <v>2276</v>
      </c>
      <c r="R423" s="21" t="s">
        <v>2276</v>
      </c>
      <c r="S423" s="21">
        <v>0</v>
      </c>
      <c r="T423" s="21">
        <v>0</v>
      </c>
      <c r="U423" s="21">
        <v>0</v>
      </c>
      <c r="V423" s="21">
        <v>0</v>
      </c>
      <c r="W423" s="21">
        <v>0</v>
      </c>
      <c r="X423" s="21">
        <v>0</v>
      </c>
      <c r="Y423" s="21" t="s">
        <v>2276</v>
      </c>
      <c r="Z423" s="3" t="s">
        <v>2276</v>
      </c>
      <c r="AA423" s="3" t="s">
        <v>2276</v>
      </c>
      <c r="AB423" s="3" t="s">
        <v>2276</v>
      </c>
      <c r="AC423" s="18" t="s">
        <v>1978</v>
      </c>
      <c r="AD423" s="4"/>
    </row>
    <row r="424" spans="1:30" ht="56" customHeight="1">
      <c r="A424" s="11" t="s">
        <v>1893</v>
      </c>
      <c r="B424" s="11" t="s">
        <v>1986</v>
      </c>
      <c r="C424" s="23" t="s">
        <v>24</v>
      </c>
      <c r="D424" s="23" t="s">
        <v>27</v>
      </c>
      <c r="E424" s="26" t="s">
        <v>397</v>
      </c>
      <c r="F424" s="19" t="s">
        <v>28</v>
      </c>
      <c r="G424" s="11" t="s">
        <v>2276</v>
      </c>
      <c r="H424" s="19" t="s">
        <v>524</v>
      </c>
      <c r="I424" s="3"/>
      <c r="J424" s="21">
        <v>0</v>
      </c>
      <c r="K424" s="21">
        <v>0</v>
      </c>
      <c r="L424" s="21">
        <v>0</v>
      </c>
      <c r="M424" s="21">
        <v>0</v>
      </c>
      <c r="N424" s="21">
        <v>0</v>
      </c>
      <c r="O424" s="21">
        <v>0</v>
      </c>
      <c r="P424" s="21">
        <v>0</v>
      </c>
      <c r="Q424" s="21" t="s">
        <v>2276</v>
      </c>
      <c r="R424" s="21" t="s">
        <v>2276</v>
      </c>
      <c r="S424" s="21">
        <v>0</v>
      </c>
      <c r="T424" s="21">
        <v>0</v>
      </c>
      <c r="U424" s="21">
        <v>0</v>
      </c>
      <c r="V424" s="21">
        <v>0</v>
      </c>
      <c r="W424" s="21">
        <v>0</v>
      </c>
      <c r="X424" s="21">
        <v>0</v>
      </c>
      <c r="Y424" s="21" t="s">
        <v>2276</v>
      </c>
      <c r="Z424" s="3" t="s">
        <v>2276</v>
      </c>
      <c r="AA424" s="3" t="s">
        <v>2276</v>
      </c>
      <c r="AB424" s="3" t="s">
        <v>2276</v>
      </c>
      <c r="AC424" s="3" t="s">
        <v>1966</v>
      </c>
      <c r="AD424" s="4"/>
    </row>
    <row r="425" spans="1:30" ht="56" customHeight="1">
      <c r="A425" s="11" t="s">
        <v>1894</v>
      </c>
      <c r="B425" s="11" t="s">
        <v>1987</v>
      </c>
      <c r="C425" s="23" t="s">
        <v>24</v>
      </c>
      <c r="D425" s="23" t="s">
        <v>27</v>
      </c>
      <c r="E425" s="26" t="s">
        <v>397</v>
      </c>
      <c r="F425" s="19" t="s">
        <v>28</v>
      </c>
      <c r="G425" s="11" t="s">
        <v>2276</v>
      </c>
      <c r="H425" s="19" t="s">
        <v>524</v>
      </c>
      <c r="I425" s="3"/>
      <c r="J425" s="21">
        <v>0</v>
      </c>
      <c r="K425" s="21">
        <v>0</v>
      </c>
      <c r="L425" s="21">
        <v>0</v>
      </c>
      <c r="M425" s="21">
        <v>0</v>
      </c>
      <c r="N425" s="21">
        <v>0</v>
      </c>
      <c r="O425" s="21">
        <v>0</v>
      </c>
      <c r="P425" s="21">
        <v>0</v>
      </c>
      <c r="Q425" s="21" t="s">
        <v>2276</v>
      </c>
      <c r="R425" s="21" t="s">
        <v>2276</v>
      </c>
      <c r="S425" s="21">
        <v>0</v>
      </c>
      <c r="T425" s="21">
        <v>0</v>
      </c>
      <c r="U425" s="21">
        <v>0</v>
      </c>
      <c r="V425" s="21">
        <v>0</v>
      </c>
      <c r="W425" s="21">
        <v>0</v>
      </c>
      <c r="X425" s="21">
        <v>0</v>
      </c>
      <c r="Y425" s="21" t="s">
        <v>2276</v>
      </c>
      <c r="Z425" s="3" t="s">
        <v>2276</v>
      </c>
      <c r="AA425" s="3" t="s">
        <v>2276</v>
      </c>
      <c r="AB425" s="3" t="s">
        <v>2276</v>
      </c>
      <c r="AC425" s="3" t="s">
        <v>1966</v>
      </c>
      <c r="AD425" s="4"/>
    </row>
    <row r="426" spans="1:30" ht="56" customHeight="1">
      <c r="A426" s="11" t="s">
        <v>1895</v>
      </c>
      <c r="B426" s="11" t="s">
        <v>1988</v>
      </c>
      <c r="C426" s="23" t="s">
        <v>24</v>
      </c>
      <c r="D426" s="23" t="s">
        <v>27</v>
      </c>
      <c r="E426" s="26" t="s">
        <v>397</v>
      </c>
      <c r="F426" s="19" t="s">
        <v>28</v>
      </c>
      <c r="G426" s="11" t="s">
        <v>2276</v>
      </c>
      <c r="H426" s="19" t="s">
        <v>524</v>
      </c>
      <c r="I426" s="3"/>
      <c r="J426" s="21">
        <v>0</v>
      </c>
      <c r="K426" s="21">
        <v>0</v>
      </c>
      <c r="L426" s="21">
        <v>0</v>
      </c>
      <c r="M426" s="21">
        <v>0</v>
      </c>
      <c r="N426" s="21">
        <v>0</v>
      </c>
      <c r="O426" s="21">
        <v>0</v>
      </c>
      <c r="P426" s="21">
        <v>0</v>
      </c>
      <c r="Q426" s="21" t="s">
        <v>2276</v>
      </c>
      <c r="R426" s="21" t="s">
        <v>2276</v>
      </c>
      <c r="S426" s="21">
        <v>0</v>
      </c>
      <c r="T426" s="21">
        <v>0</v>
      </c>
      <c r="U426" s="21">
        <v>0</v>
      </c>
      <c r="V426" s="21">
        <v>0</v>
      </c>
      <c r="W426" s="21">
        <v>0</v>
      </c>
      <c r="X426" s="21">
        <v>0</v>
      </c>
      <c r="Y426" s="21" t="s">
        <v>2276</v>
      </c>
      <c r="Z426" s="3" t="s">
        <v>2276</v>
      </c>
      <c r="AA426" s="3" t="s">
        <v>2276</v>
      </c>
      <c r="AB426" s="3" t="s">
        <v>2276</v>
      </c>
      <c r="AC426" s="3" t="s">
        <v>1966</v>
      </c>
      <c r="AD426" s="4"/>
    </row>
    <row r="427" spans="1:30" ht="56" customHeight="1">
      <c r="A427" s="11" t="s">
        <v>1896</v>
      </c>
      <c r="B427" s="11" t="s">
        <v>1989</v>
      </c>
      <c r="C427" s="23" t="s">
        <v>24</v>
      </c>
      <c r="D427" s="23" t="s">
        <v>27</v>
      </c>
      <c r="E427" s="26" t="s">
        <v>130</v>
      </c>
      <c r="F427" s="19" t="s">
        <v>161</v>
      </c>
      <c r="G427" s="11" t="s">
        <v>2276</v>
      </c>
      <c r="H427" s="19" t="s">
        <v>524</v>
      </c>
      <c r="I427" s="3"/>
      <c r="J427" s="21">
        <v>0</v>
      </c>
      <c r="K427" s="21">
        <v>0</v>
      </c>
      <c r="L427" s="21">
        <v>0</v>
      </c>
      <c r="M427" s="21">
        <v>0</v>
      </c>
      <c r="N427" s="21">
        <v>0</v>
      </c>
      <c r="O427" s="21">
        <v>0</v>
      </c>
      <c r="P427" s="21">
        <v>0</v>
      </c>
      <c r="Q427" s="21" t="s">
        <v>2276</v>
      </c>
      <c r="R427" s="21" t="s">
        <v>2276</v>
      </c>
      <c r="S427" s="21">
        <v>0</v>
      </c>
      <c r="T427" s="21">
        <v>0</v>
      </c>
      <c r="U427" s="21">
        <v>0</v>
      </c>
      <c r="V427" s="21">
        <v>0</v>
      </c>
      <c r="W427" s="21">
        <v>0</v>
      </c>
      <c r="X427" s="21">
        <v>0</v>
      </c>
      <c r="Y427" s="21" t="s">
        <v>2276</v>
      </c>
      <c r="Z427" s="3" t="s">
        <v>2276</v>
      </c>
      <c r="AA427" s="3" t="s">
        <v>2276</v>
      </c>
      <c r="AB427" s="3" t="s">
        <v>2276</v>
      </c>
      <c r="AC427" s="4" t="s">
        <v>1960</v>
      </c>
      <c r="AD427" s="4"/>
    </row>
    <row r="428" spans="1:30" ht="70" customHeight="1">
      <c r="A428" s="11" t="s">
        <v>1897</v>
      </c>
      <c r="B428" s="11" t="s">
        <v>1990</v>
      </c>
      <c r="C428" s="23" t="s">
        <v>24</v>
      </c>
      <c r="D428" s="23" t="s">
        <v>27</v>
      </c>
      <c r="E428" s="26" t="s">
        <v>397</v>
      </c>
      <c r="F428" s="19" t="s">
        <v>28</v>
      </c>
      <c r="G428" s="11" t="s">
        <v>2276</v>
      </c>
      <c r="H428" s="19" t="s">
        <v>524</v>
      </c>
      <c r="I428" s="3"/>
      <c r="J428" s="21">
        <v>0</v>
      </c>
      <c r="K428" s="21">
        <v>0</v>
      </c>
      <c r="L428" s="21">
        <v>0</v>
      </c>
      <c r="M428" s="21">
        <v>0</v>
      </c>
      <c r="N428" s="21">
        <v>0</v>
      </c>
      <c r="O428" s="21">
        <v>0</v>
      </c>
      <c r="P428" s="21">
        <v>0</v>
      </c>
      <c r="Q428" s="21" t="s">
        <v>2276</v>
      </c>
      <c r="R428" s="21" t="s">
        <v>2276</v>
      </c>
      <c r="S428" s="21">
        <v>0</v>
      </c>
      <c r="T428" s="21">
        <v>0</v>
      </c>
      <c r="U428" s="21">
        <v>0</v>
      </c>
      <c r="V428" s="21">
        <v>0</v>
      </c>
      <c r="W428" s="21">
        <v>0</v>
      </c>
      <c r="X428" s="21">
        <v>0</v>
      </c>
      <c r="Y428" s="21" t="s">
        <v>2276</v>
      </c>
      <c r="Z428" s="3" t="s">
        <v>2276</v>
      </c>
      <c r="AA428" s="3" t="s">
        <v>2276</v>
      </c>
      <c r="AB428" s="3" t="s">
        <v>2276</v>
      </c>
      <c r="AC428" s="18" t="s">
        <v>1978</v>
      </c>
      <c r="AD428" s="4"/>
    </row>
    <row r="429" spans="1:30" ht="63.5" customHeight="1">
      <c r="A429" s="11" t="s">
        <v>1898</v>
      </c>
      <c r="B429" s="11" t="s">
        <v>1991</v>
      </c>
      <c r="C429" s="23" t="s">
        <v>24</v>
      </c>
      <c r="D429" s="23" t="s">
        <v>27</v>
      </c>
      <c r="E429" s="26" t="s">
        <v>397</v>
      </c>
      <c r="F429" s="19" t="s">
        <v>28</v>
      </c>
      <c r="G429" s="11" t="s">
        <v>2276</v>
      </c>
      <c r="H429" s="19" t="s">
        <v>524</v>
      </c>
      <c r="I429" s="3"/>
      <c r="J429" s="21">
        <v>0</v>
      </c>
      <c r="K429" s="21">
        <v>0</v>
      </c>
      <c r="L429" s="21">
        <v>0</v>
      </c>
      <c r="M429" s="21">
        <v>0</v>
      </c>
      <c r="N429" s="21">
        <v>0</v>
      </c>
      <c r="O429" s="21">
        <v>0</v>
      </c>
      <c r="P429" s="21">
        <v>0</v>
      </c>
      <c r="Q429" s="21" t="s">
        <v>2276</v>
      </c>
      <c r="R429" s="21" t="s">
        <v>2276</v>
      </c>
      <c r="S429" s="21">
        <v>0</v>
      </c>
      <c r="T429" s="21">
        <v>0</v>
      </c>
      <c r="U429" s="21">
        <v>0</v>
      </c>
      <c r="V429" s="21">
        <v>0</v>
      </c>
      <c r="W429" s="21">
        <v>0</v>
      </c>
      <c r="X429" s="21">
        <v>0</v>
      </c>
      <c r="Y429" s="21" t="s">
        <v>2276</v>
      </c>
      <c r="Z429" s="3" t="s">
        <v>2276</v>
      </c>
      <c r="AA429" s="3" t="s">
        <v>2276</v>
      </c>
      <c r="AB429" s="3" t="s">
        <v>2276</v>
      </c>
      <c r="AC429" s="18" t="s">
        <v>1978</v>
      </c>
      <c r="AD429" s="4"/>
    </row>
    <row r="430" spans="1:30" ht="56" customHeight="1">
      <c r="A430" s="11" t="s">
        <v>1899</v>
      </c>
      <c r="B430" s="11" t="s">
        <v>1992</v>
      </c>
      <c r="C430" s="23" t="s">
        <v>24</v>
      </c>
      <c r="D430" s="23" t="s">
        <v>27</v>
      </c>
      <c r="E430" s="26" t="s">
        <v>397</v>
      </c>
      <c r="F430" s="19" t="s">
        <v>28</v>
      </c>
      <c r="G430" s="11" t="s">
        <v>2276</v>
      </c>
      <c r="H430" s="19" t="s">
        <v>524</v>
      </c>
      <c r="I430" s="3"/>
      <c r="J430" s="21">
        <v>0</v>
      </c>
      <c r="K430" s="21">
        <v>0</v>
      </c>
      <c r="L430" s="21">
        <v>0</v>
      </c>
      <c r="M430" s="21">
        <v>0</v>
      </c>
      <c r="N430" s="21">
        <v>0</v>
      </c>
      <c r="O430" s="21">
        <v>0</v>
      </c>
      <c r="P430" s="21">
        <v>0</v>
      </c>
      <c r="Q430" s="21" t="s">
        <v>2276</v>
      </c>
      <c r="R430" s="21" t="s">
        <v>2276</v>
      </c>
      <c r="S430" s="21">
        <v>0</v>
      </c>
      <c r="T430" s="21">
        <v>0</v>
      </c>
      <c r="U430" s="21">
        <v>0</v>
      </c>
      <c r="V430" s="21">
        <v>0</v>
      </c>
      <c r="W430" s="21">
        <v>0</v>
      </c>
      <c r="X430" s="21">
        <v>0</v>
      </c>
      <c r="Y430" s="21" t="s">
        <v>2276</v>
      </c>
      <c r="Z430" s="3" t="s">
        <v>2276</v>
      </c>
      <c r="AA430" s="3" t="s">
        <v>2276</v>
      </c>
      <c r="AB430" s="3" t="s">
        <v>2276</v>
      </c>
      <c r="AC430" s="3" t="s">
        <v>1966</v>
      </c>
      <c r="AD430" s="4"/>
    </row>
    <row r="431" spans="1:30" ht="56" customHeight="1">
      <c r="A431" s="11" t="s">
        <v>1900</v>
      </c>
      <c r="B431" s="11" t="s">
        <v>1992</v>
      </c>
      <c r="C431" s="23" t="s">
        <v>24</v>
      </c>
      <c r="D431" s="23" t="s">
        <v>27</v>
      </c>
      <c r="E431" s="26" t="s">
        <v>397</v>
      </c>
      <c r="F431" s="19" t="s">
        <v>28</v>
      </c>
      <c r="G431" s="11" t="s">
        <v>2276</v>
      </c>
      <c r="H431" s="19" t="s">
        <v>524</v>
      </c>
      <c r="I431" s="3"/>
      <c r="J431" s="21">
        <v>0</v>
      </c>
      <c r="K431" s="21">
        <v>0</v>
      </c>
      <c r="L431" s="21">
        <v>0</v>
      </c>
      <c r="M431" s="21">
        <v>0</v>
      </c>
      <c r="N431" s="21">
        <v>0</v>
      </c>
      <c r="O431" s="21">
        <v>0</v>
      </c>
      <c r="P431" s="21">
        <v>0</v>
      </c>
      <c r="Q431" s="21" t="s">
        <v>2276</v>
      </c>
      <c r="R431" s="21" t="s">
        <v>2276</v>
      </c>
      <c r="S431" s="21">
        <v>0</v>
      </c>
      <c r="T431" s="21">
        <v>0</v>
      </c>
      <c r="U431" s="21">
        <v>0</v>
      </c>
      <c r="V431" s="21">
        <v>0</v>
      </c>
      <c r="W431" s="21">
        <v>0</v>
      </c>
      <c r="X431" s="21">
        <v>0</v>
      </c>
      <c r="Y431" s="21" t="s">
        <v>2276</v>
      </c>
      <c r="Z431" s="3" t="s">
        <v>2276</v>
      </c>
      <c r="AA431" s="3" t="s">
        <v>2276</v>
      </c>
      <c r="AB431" s="3" t="s">
        <v>2276</v>
      </c>
      <c r="AC431" s="3" t="s">
        <v>1966</v>
      </c>
      <c r="AD431" s="4"/>
    </row>
    <row r="432" spans="1:30" ht="56" customHeight="1">
      <c r="A432" s="11" t="s">
        <v>1902</v>
      </c>
      <c r="B432" s="11" t="s">
        <v>1993</v>
      </c>
      <c r="C432" s="23" t="s">
        <v>24</v>
      </c>
      <c r="D432" s="23" t="s">
        <v>27</v>
      </c>
      <c r="E432" s="26" t="s">
        <v>130</v>
      </c>
      <c r="F432" s="19" t="s">
        <v>161</v>
      </c>
      <c r="G432" s="11" t="s">
        <v>2276</v>
      </c>
      <c r="H432" s="19" t="s">
        <v>524</v>
      </c>
      <c r="I432" s="3"/>
      <c r="J432" s="21">
        <v>0</v>
      </c>
      <c r="K432" s="21">
        <v>0</v>
      </c>
      <c r="L432" s="21">
        <v>0</v>
      </c>
      <c r="M432" s="21">
        <v>0</v>
      </c>
      <c r="N432" s="21">
        <v>0</v>
      </c>
      <c r="O432" s="21">
        <v>0</v>
      </c>
      <c r="P432" s="21">
        <v>0</v>
      </c>
      <c r="Q432" s="21" t="s">
        <v>2276</v>
      </c>
      <c r="R432" s="21" t="s">
        <v>2276</v>
      </c>
      <c r="S432" s="21">
        <v>0</v>
      </c>
      <c r="T432" s="21">
        <v>0</v>
      </c>
      <c r="U432" s="21">
        <v>0</v>
      </c>
      <c r="V432" s="21">
        <v>0</v>
      </c>
      <c r="W432" s="21">
        <v>0</v>
      </c>
      <c r="X432" s="21">
        <v>0</v>
      </c>
      <c r="Y432" s="21" t="s">
        <v>2276</v>
      </c>
      <c r="Z432" s="3" t="s">
        <v>2276</v>
      </c>
      <c r="AA432" s="3" t="s">
        <v>2276</v>
      </c>
      <c r="AB432" s="3" t="s">
        <v>2276</v>
      </c>
      <c r="AC432" s="4" t="s">
        <v>1960</v>
      </c>
      <c r="AD432" s="4"/>
    </row>
    <row r="433" spans="1:30" ht="56" customHeight="1">
      <c r="A433" s="11" t="s">
        <v>1901</v>
      </c>
      <c r="B433" s="11" t="s">
        <v>1994</v>
      </c>
      <c r="C433" s="23" t="s">
        <v>24</v>
      </c>
      <c r="D433" s="23" t="s">
        <v>27</v>
      </c>
      <c r="E433" s="26" t="s">
        <v>397</v>
      </c>
      <c r="F433" s="19" t="s">
        <v>28</v>
      </c>
      <c r="G433" s="11" t="s">
        <v>2276</v>
      </c>
      <c r="H433" s="19" t="s">
        <v>524</v>
      </c>
      <c r="I433" s="3"/>
      <c r="J433" s="21">
        <v>0</v>
      </c>
      <c r="K433" s="21">
        <v>0</v>
      </c>
      <c r="L433" s="21">
        <v>0</v>
      </c>
      <c r="M433" s="21">
        <v>0</v>
      </c>
      <c r="N433" s="21">
        <v>0</v>
      </c>
      <c r="O433" s="21">
        <v>0</v>
      </c>
      <c r="P433" s="21">
        <v>0</v>
      </c>
      <c r="Q433" s="21" t="s">
        <v>2276</v>
      </c>
      <c r="R433" s="21" t="s">
        <v>2276</v>
      </c>
      <c r="S433" s="21">
        <v>0</v>
      </c>
      <c r="T433" s="21">
        <v>0</v>
      </c>
      <c r="U433" s="21">
        <v>0</v>
      </c>
      <c r="V433" s="21">
        <v>0</v>
      </c>
      <c r="W433" s="21">
        <v>0</v>
      </c>
      <c r="X433" s="21">
        <v>0</v>
      </c>
      <c r="Y433" s="21" t="s">
        <v>2276</v>
      </c>
      <c r="Z433" s="3" t="s">
        <v>2276</v>
      </c>
      <c r="AA433" s="3" t="s">
        <v>2276</v>
      </c>
      <c r="AB433" s="3" t="s">
        <v>2276</v>
      </c>
      <c r="AC433" s="3" t="s">
        <v>1966</v>
      </c>
      <c r="AD433" s="4"/>
    </row>
    <row r="434" spans="1:30" ht="56" customHeight="1">
      <c r="A434" s="11" t="s">
        <v>1903</v>
      </c>
      <c r="B434" s="11" t="s">
        <v>1995</v>
      </c>
      <c r="C434" s="23" t="s">
        <v>24</v>
      </c>
      <c r="D434" s="23" t="s">
        <v>27</v>
      </c>
      <c r="E434" s="26" t="s">
        <v>397</v>
      </c>
      <c r="F434" s="19" t="s">
        <v>28</v>
      </c>
      <c r="G434" s="11" t="s">
        <v>2276</v>
      </c>
      <c r="H434" s="19" t="s">
        <v>524</v>
      </c>
      <c r="I434" s="3"/>
      <c r="J434" s="21">
        <v>0</v>
      </c>
      <c r="K434" s="21">
        <v>0</v>
      </c>
      <c r="L434" s="21">
        <v>0</v>
      </c>
      <c r="M434" s="21">
        <v>0</v>
      </c>
      <c r="N434" s="21">
        <v>0</v>
      </c>
      <c r="O434" s="21">
        <v>0</v>
      </c>
      <c r="P434" s="21">
        <v>0</v>
      </c>
      <c r="Q434" s="21" t="s">
        <v>2276</v>
      </c>
      <c r="R434" s="21" t="s">
        <v>2276</v>
      </c>
      <c r="S434" s="21">
        <v>0</v>
      </c>
      <c r="T434" s="21">
        <v>0</v>
      </c>
      <c r="U434" s="21">
        <v>0</v>
      </c>
      <c r="V434" s="21">
        <v>0</v>
      </c>
      <c r="W434" s="21">
        <v>0</v>
      </c>
      <c r="X434" s="21">
        <v>0</v>
      </c>
      <c r="Y434" s="21" t="s">
        <v>2276</v>
      </c>
      <c r="Z434" s="3" t="s">
        <v>2276</v>
      </c>
      <c r="AA434" s="3" t="s">
        <v>2276</v>
      </c>
      <c r="AB434" s="3" t="s">
        <v>2276</v>
      </c>
      <c r="AC434" s="3" t="s">
        <v>1966</v>
      </c>
      <c r="AD434" s="4"/>
    </row>
    <row r="435" spans="1:30" ht="56" customHeight="1">
      <c r="A435" s="11" t="s">
        <v>1904</v>
      </c>
      <c r="B435" s="11" t="s">
        <v>1996</v>
      </c>
      <c r="C435" s="23" t="s">
        <v>24</v>
      </c>
      <c r="D435" s="23" t="s">
        <v>27</v>
      </c>
      <c r="E435" s="26" t="s">
        <v>397</v>
      </c>
      <c r="F435" s="19" t="s">
        <v>28</v>
      </c>
      <c r="G435" s="11" t="s">
        <v>2276</v>
      </c>
      <c r="H435" s="19" t="s">
        <v>524</v>
      </c>
      <c r="I435" s="3"/>
      <c r="J435" s="21">
        <v>0</v>
      </c>
      <c r="K435" s="21">
        <v>0</v>
      </c>
      <c r="L435" s="21">
        <v>0</v>
      </c>
      <c r="M435" s="21">
        <v>0</v>
      </c>
      <c r="N435" s="21">
        <v>0</v>
      </c>
      <c r="O435" s="21">
        <v>0</v>
      </c>
      <c r="P435" s="21">
        <v>0</v>
      </c>
      <c r="Q435" s="21" t="s">
        <v>2276</v>
      </c>
      <c r="R435" s="21" t="s">
        <v>2276</v>
      </c>
      <c r="S435" s="21">
        <v>0</v>
      </c>
      <c r="T435" s="21">
        <v>0</v>
      </c>
      <c r="U435" s="21">
        <v>0</v>
      </c>
      <c r="V435" s="21">
        <v>0</v>
      </c>
      <c r="W435" s="21">
        <v>0</v>
      </c>
      <c r="X435" s="21">
        <v>0</v>
      </c>
      <c r="Y435" s="21" t="s">
        <v>2276</v>
      </c>
      <c r="Z435" s="3" t="s">
        <v>2276</v>
      </c>
      <c r="AA435" s="3" t="s">
        <v>2276</v>
      </c>
      <c r="AB435" s="3" t="s">
        <v>2276</v>
      </c>
      <c r="AC435" s="3" t="s">
        <v>1966</v>
      </c>
      <c r="AD435" s="4"/>
    </row>
    <row r="436" spans="1:30" ht="56" customHeight="1">
      <c r="A436" s="11" t="s">
        <v>1905</v>
      </c>
      <c r="B436" s="11" t="s">
        <v>1997</v>
      </c>
      <c r="C436" s="23" t="s">
        <v>24</v>
      </c>
      <c r="D436" s="23" t="s">
        <v>27</v>
      </c>
      <c r="E436" s="26" t="s">
        <v>130</v>
      </c>
      <c r="F436" s="19" t="s">
        <v>161</v>
      </c>
      <c r="G436" s="11" t="s">
        <v>2276</v>
      </c>
      <c r="H436" s="19" t="s">
        <v>523</v>
      </c>
      <c r="I436" s="3"/>
      <c r="J436" s="21" t="s">
        <v>2276</v>
      </c>
      <c r="K436" s="21" t="s">
        <v>2276</v>
      </c>
      <c r="L436" s="21" t="s">
        <v>2276</v>
      </c>
      <c r="M436" s="21" t="s">
        <v>2276</v>
      </c>
      <c r="N436" s="21" t="s">
        <v>2276</v>
      </c>
      <c r="O436" s="21" t="s">
        <v>2276</v>
      </c>
      <c r="P436" s="21" t="s">
        <v>2276</v>
      </c>
      <c r="Q436" s="21" t="s">
        <v>2276</v>
      </c>
      <c r="R436" s="21" t="s">
        <v>2276</v>
      </c>
      <c r="S436" s="21" t="s">
        <v>2276</v>
      </c>
      <c r="T436" s="21" t="s">
        <v>2276</v>
      </c>
      <c r="U436" s="21" t="s">
        <v>2276</v>
      </c>
      <c r="V436" s="21" t="s">
        <v>2276</v>
      </c>
      <c r="W436" s="21" t="s">
        <v>2276</v>
      </c>
      <c r="X436" s="21" t="s">
        <v>2276</v>
      </c>
      <c r="Y436" s="21" t="s">
        <v>2276</v>
      </c>
      <c r="Z436" s="3" t="s">
        <v>2276</v>
      </c>
      <c r="AA436" s="3" t="s">
        <v>2276</v>
      </c>
      <c r="AB436" s="3" t="s">
        <v>2276</v>
      </c>
      <c r="AC436" s="4" t="s">
        <v>1971</v>
      </c>
      <c r="AD436" s="4"/>
    </row>
    <row r="437" spans="1:30" ht="56" customHeight="1">
      <c r="A437" s="11" t="s">
        <v>1906</v>
      </c>
      <c r="B437" s="11" t="s">
        <v>1998</v>
      </c>
      <c r="C437" s="23" t="s">
        <v>24</v>
      </c>
      <c r="D437" s="23" t="s">
        <v>27</v>
      </c>
      <c r="E437" s="26" t="s">
        <v>130</v>
      </c>
      <c r="F437" s="19" t="s">
        <v>161</v>
      </c>
      <c r="G437" s="11" t="s">
        <v>2276</v>
      </c>
      <c r="H437" s="19" t="s">
        <v>523</v>
      </c>
      <c r="I437" s="3"/>
      <c r="J437" s="21" t="s">
        <v>2276</v>
      </c>
      <c r="K437" s="21" t="s">
        <v>2276</v>
      </c>
      <c r="L437" s="21" t="s">
        <v>2276</v>
      </c>
      <c r="M437" s="21" t="s">
        <v>2276</v>
      </c>
      <c r="N437" s="21" t="s">
        <v>2276</v>
      </c>
      <c r="O437" s="21" t="s">
        <v>2276</v>
      </c>
      <c r="P437" s="21" t="s">
        <v>2276</v>
      </c>
      <c r="Q437" s="21" t="s">
        <v>2276</v>
      </c>
      <c r="R437" s="21" t="s">
        <v>2276</v>
      </c>
      <c r="S437" s="21" t="s">
        <v>2276</v>
      </c>
      <c r="T437" s="21" t="s">
        <v>2276</v>
      </c>
      <c r="U437" s="21" t="s">
        <v>2276</v>
      </c>
      <c r="V437" s="21" t="s">
        <v>2276</v>
      </c>
      <c r="W437" s="21" t="s">
        <v>2276</v>
      </c>
      <c r="X437" s="21" t="s">
        <v>2276</v>
      </c>
      <c r="Y437" s="21" t="s">
        <v>2276</v>
      </c>
      <c r="Z437" s="3" t="s">
        <v>2276</v>
      </c>
      <c r="AA437" s="3" t="s">
        <v>2276</v>
      </c>
      <c r="AB437" s="3" t="s">
        <v>2276</v>
      </c>
      <c r="AC437" s="4" t="s">
        <v>1971</v>
      </c>
      <c r="AD437" s="4"/>
    </row>
    <row r="438" spans="1:30" ht="56" customHeight="1">
      <c r="A438" s="11" t="s">
        <v>1907</v>
      </c>
      <c r="B438" s="11" t="s">
        <v>1999</v>
      </c>
      <c r="C438" s="23" t="s">
        <v>24</v>
      </c>
      <c r="D438" s="23" t="s">
        <v>27</v>
      </c>
      <c r="E438" s="26" t="s">
        <v>130</v>
      </c>
      <c r="F438" s="19" t="s">
        <v>74</v>
      </c>
      <c r="G438" s="11" t="s">
        <v>2276</v>
      </c>
      <c r="H438" s="19" t="s">
        <v>523</v>
      </c>
      <c r="I438" s="3"/>
      <c r="J438" s="21" t="s">
        <v>2276</v>
      </c>
      <c r="K438" s="21" t="s">
        <v>2276</v>
      </c>
      <c r="L438" s="21" t="s">
        <v>2276</v>
      </c>
      <c r="M438" s="21" t="s">
        <v>2276</v>
      </c>
      <c r="N438" s="21" t="s">
        <v>2276</v>
      </c>
      <c r="O438" s="21" t="s">
        <v>2276</v>
      </c>
      <c r="P438" s="21" t="s">
        <v>2276</v>
      </c>
      <c r="Q438" s="21" t="s">
        <v>2276</v>
      </c>
      <c r="R438" s="21" t="s">
        <v>2276</v>
      </c>
      <c r="S438" s="21" t="s">
        <v>2276</v>
      </c>
      <c r="T438" s="21" t="s">
        <v>2276</v>
      </c>
      <c r="U438" s="21" t="s">
        <v>2276</v>
      </c>
      <c r="V438" s="21" t="s">
        <v>2276</v>
      </c>
      <c r="W438" s="21" t="s">
        <v>2276</v>
      </c>
      <c r="X438" s="21" t="s">
        <v>2276</v>
      </c>
      <c r="Y438" s="21" t="s">
        <v>2276</v>
      </c>
      <c r="Z438" s="3" t="s">
        <v>2276</v>
      </c>
      <c r="AA438" s="3" t="s">
        <v>2276</v>
      </c>
      <c r="AB438" s="3" t="s">
        <v>2276</v>
      </c>
      <c r="AC438" s="4" t="s">
        <v>1970</v>
      </c>
      <c r="AD438" s="4"/>
    </row>
    <row r="439" spans="1:30" ht="56" customHeight="1">
      <c r="A439" s="11" t="s">
        <v>1907</v>
      </c>
      <c r="B439" s="11" t="s">
        <v>2000</v>
      </c>
      <c r="C439" s="23" t="s">
        <v>24</v>
      </c>
      <c r="D439" s="23" t="s">
        <v>27</v>
      </c>
      <c r="E439" s="26" t="s">
        <v>130</v>
      </c>
      <c r="F439" s="19" t="s">
        <v>161</v>
      </c>
      <c r="G439" s="11" t="s">
        <v>2276</v>
      </c>
      <c r="H439" s="19" t="s">
        <v>523</v>
      </c>
      <c r="I439" s="3"/>
      <c r="J439" s="21" t="s">
        <v>2276</v>
      </c>
      <c r="K439" s="21" t="s">
        <v>2276</v>
      </c>
      <c r="L439" s="21" t="s">
        <v>2276</v>
      </c>
      <c r="M439" s="21" t="s">
        <v>2276</v>
      </c>
      <c r="N439" s="21" t="s">
        <v>2276</v>
      </c>
      <c r="O439" s="21" t="s">
        <v>2276</v>
      </c>
      <c r="P439" s="21" t="s">
        <v>2276</v>
      </c>
      <c r="Q439" s="21" t="s">
        <v>2276</v>
      </c>
      <c r="R439" s="21" t="s">
        <v>2276</v>
      </c>
      <c r="S439" s="21" t="s">
        <v>2276</v>
      </c>
      <c r="T439" s="21" t="s">
        <v>2276</v>
      </c>
      <c r="U439" s="21" t="s">
        <v>2276</v>
      </c>
      <c r="V439" s="21" t="s">
        <v>2276</v>
      </c>
      <c r="W439" s="21" t="s">
        <v>2276</v>
      </c>
      <c r="X439" s="21" t="s">
        <v>2276</v>
      </c>
      <c r="Y439" s="21" t="s">
        <v>2276</v>
      </c>
      <c r="Z439" s="3" t="s">
        <v>2276</v>
      </c>
      <c r="AA439" s="3" t="s">
        <v>2276</v>
      </c>
      <c r="AB439" s="3" t="s">
        <v>2276</v>
      </c>
      <c r="AC439" s="4" t="s">
        <v>1970</v>
      </c>
      <c r="AD439" s="4"/>
    </row>
    <row r="440" spans="1:30" ht="56" customHeight="1">
      <c r="A440" s="11" t="s">
        <v>1908</v>
      </c>
      <c r="B440" s="11" t="s">
        <v>2001</v>
      </c>
      <c r="C440" s="23" t="s">
        <v>24</v>
      </c>
      <c r="D440" s="23" t="s">
        <v>27</v>
      </c>
      <c r="E440" s="26" t="s">
        <v>130</v>
      </c>
      <c r="F440" s="19" t="s">
        <v>161</v>
      </c>
      <c r="G440" s="11" t="s">
        <v>2276</v>
      </c>
      <c r="H440" s="19" t="s">
        <v>523</v>
      </c>
      <c r="I440" s="3"/>
      <c r="J440" s="21" t="s">
        <v>2276</v>
      </c>
      <c r="K440" s="21" t="s">
        <v>2276</v>
      </c>
      <c r="L440" s="21" t="s">
        <v>2276</v>
      </c>
      <c r="M440" s="21" t="s">
        <v>2276</v>
      </c>
      <c r="N440" s="21" t="s">
        <v>2276</v>
      </c>
      <c r="O440" s="21" t="s">
        <v>2276</v>
      </c>
      <c r="P440" s="21" t="s">
        <v>2276</v>
      </c>
      <c r="Q440" s="21" t="s">
        <v>2276</v>
      </c>
      <c r="R440" s="21" t="s">
        <v>2276</v>
      </c>
      <c r="S440" s="21" t="s">
        <v>2276</v>
      </c>
      <c r="T440" s="21" t="s">
        <v>2276</v>
      </c>
      <c r="U440" s="21" t="s">
        <v>2276</v>
      </c>
      <c r="V440" s="21" t="s">
        <v>2276</v>
      </c>
      <c r="W440" s="21" t="s">
        <v>2276</v>
      </c>
      <c r="X440" s="21" t="s">
        <v>2276</v>
      </c>
      <c r="Y440" s="21" t="s">
        <v>2276</v>
      </c>
      <c r="Z440" s="3" t="s">
        <v>2276</v>
      </c>
      <c r="AA440" s="3" t="s">
        <v>2276</v>
      </c>
      <c r="AB440" s="3" t="s">
        <v>2276</v>
      </c>
      <c r="AC440" s="4" t="s">
        <v>1971</v>
      </c>
      <c r="AD440" s="4"/>
    </row>
    <row r="441" spans="1:30" ht="56" customHeight="1">
      <c r="A441" s="11" t="s">
        <v>1909</v>
      </c>
      <c r="B441" s="11" t="s">
        <v>2002</v>
      </c>
      <c r="C441" s="23" t="s">
        <v>24</v>
      </c>
      <c r="D441" s="23" t="s">
        <v>27</v>
      </c>
      <c r="E441" s="26" t="s">
        <v>130</v>
      </c>
      <c r="F441" s="19" t="s">
        <v>161</v>
      </c>
      <c r="G441" s="11" t="s">
        <v>2276</v>
      </c>
      <c r="H441" s="19" t="s">
        <v>523</v>
      </c>
      <c r="I441" s="3"/>
      <c r="J441" s="21" t="s">
        <v>2276</v>
      </c>
      <c r="K441" s="21" t="s">
        <v>2276</v>
      </c>
      <c r="L441" s="21" t="s">
        <v>2276</v>
      </c>
      <c r="M441" s="21" t="s">
        <v>2276</v>
      </c>
      <c r="N441" s="21" t="s">
        <v>2276</v>
      </c>
      <c r="O441" s="21" t="s">
        <v>2276</v>
      </c>
      <c r="P441" s="21" t="s">
        <v>2276</v>
      </c>
      <c r="Q441" s="21" t="s">
        <v>2276</v>
      </c>
      <c r="R441" s="21" t="s">
        <v>2276</v>
      </c>
      <c r="S441" s="21" t="s">
        <v>2276</v>
      </c>
      <c r="T441" s="21" t="s">
        <v>2276</v>
      </c>
      <c r="U441" s="21" t="s">
        <v>2276</v>
      </c>
      <c r="V441" s="21" t="s">
        <v>2276</v>
      </c>
      <c r="W441" s="21" t="s">
        <v>2276</v>
      </c>
      <c r="X441" s="21" t="s">
        <v>2276</v>
      </c>
      <c r="Y441" s="21" t="s">
        <v>2276</v>
      </c>
      <c r="Z441" s="3" t="s">
        <v>2276</v>
      </c>
      <c r="AA441" s="3" t="s">
        <v>2276</v>
      </c>
      <c r="AB441" s="3" t="s">
        <v>2276</v>
      </c>
      <c r="AC441" s="4" t="s">
        <v>1971</v>
      </c>
      <c r="AD441" s="4"/>
    </row>
    <row r="442" spans="1:30" ht="56" customHeight="1">
      <c r="A442" s="11" t="s">
        <v>1910</v>
      </c>
      <c r="B442" s="11" t="s">
        <v>2003</v>
      </c>
      <c r="C442" s="23" t="s">
        <v>24</v>
      </c>
      <c r="D442" s="23" t="s">
        <v>27</v>
      </c>
      <c r="E442" s="26" t="s">
        <v>397</v>
      </c>
      <c r="F442" s="19" t="s">
        <v>28</v>
      </c>
      <c r="G442" s="11" t="s">
        <v>2276</v>
      </c>
      <c r="H442" s="19" t="s">
        <v>524</v>
      </c>
      <c r="I442" s="3"/>
      <c r="J442" s="21">
        <v>0</v>
      </c>
      <c r="K442" s="21">
        <v>0</v>
      </c>
      <c r="L442" s="21">
        <v>0</v>
      </c>
      <c r="M442" s="21">
        <v>0</v>
      </c>
      <c r="N442" s="21">
        <v>0</v>
      </c>
      <c r="O442" s="21">
        <v>0</v>
      </c>
      <c r="P442" s="21">
        <v>0</v>
      </c>
      <c r="Q442" s="21" t="s">
        <v>2276</v>
      </c>
      <c r="R442" s="21" t="s">
        <v>2276</v>
      </c>
      <c r="S442" s="21">
        <v>0</v>
      </c>
      <c r="T442" s="21">
        <v>0</v>
      </c>
      <c r="U442" s="21">
        <v>0</v>
      </c>
      <c r="V442" s="21">
        <v>0</v>
      </c>
      <c r="W442" s="21">
        <v>0</v>
      </c>
      <c r="X442" s="21">
        <v>0</v>
      </c>
      <c r="Y442" s="21" t="s">
        <v>2276</v>
      </c>
      <c r="Z442" s="3" t="s">
        <v>2276</v>
      </c>
      <c r="AA442" s="3" t="s">
        <v>2276</v>
      </c>
      <c r="AB442" s="3" t="s">
        <v>2276</v>
      </c>
      <c r="AC442" s="3" t="s">
        <v>1966</v>
      </c>
      <c r="AD442" s="4"/>
    </row>
    <row r="443" spans="1:30" ht="55" customHeight="1">
      <c r="A443" s="11" t="s">
        <v>588</v>
      </c>
      <c r="B443" s="11" t="s">
        <v>591</v>
      </c>
      <c r="C443" s="23" t="s">
        <v>24</v>
      </c>
      <c r="D443" s="23" t="s">
        <v>27</v>
      </c>
      <c r="E443" s="26" t="s">
        <v>130</v>
      </c>
      <c r="F443" s="19" t="s">
        <v>161</v>
      </c>
      <c r="G443" s="11" t="s">
        <v>2276</v>
      </c>
      <c r="H443" s="19" t="s">
        <v>523</v>
      </c>
      <c r="I443" s="3"/>
      <c r="J443" s="3" t="s">
        <v>2276</v>
      </c>
      <c r="K443" s="3" t="s">
        <v>2276</v>
      </c>
      <c r="L443" s="3" t="s">
        <v>2276</v>
      </c>
      <c r="M443" s="3" t="s">
        <v>2276</v>
      </c>
      <c r="N443" s="3" t="s">
        <v>2276</v>
      </c>
      <c r="O443" s="3" t="s">
        <v>2276</v>
      </c>
      <c r="P443" s="3" t="s">
        <v>2276</v>
      </c>
      <c r="Q443" s="21" t="s">
        <v>2276</v>
      </c>
      <c r="R443" s="21" t="s">
        <v>2276</v>
      </c>
      <c r="S443" s="3" t="s">
        <v>2276</v>
      </c>
      <c r="T443" s="3" t="s">
        <v>2276</v>
      </c>
      <c r="U443" s="3" t="s">
        <v>2276</v>
      </c>
      <c r="V443" s="3" t="s">
        <v>2276</v>
      </c>
      <c r="W443" s="3" t="s">
        <v>2276</v>
      </c>
      <c r="X443" s="3" t="s">
        <v>2276</v>
      </c>
      <c r="Y443" s="3" t="s">
        <v>2276</v>
      </c>
      <c r="Z443" s="3" t="s">
        <v>2276</v>
      </c>
      <c r="AA443" s="3" t="s">
        <v>2276</v>
      </c>
      <c r="AB443" s="3" t="s">
        <v>2276</v>
      </c>
      <c r="AC443" s="4" t="s">
        <v>2009</v>
      </c>
      <c r="AD443" s="4" t="s">
        <v>709</v>
      </c>
    </row>
    <row r="444" spans="1:30" ht="103" customHeight="1">
      <c r="A444" s="11" t="s">
        <v>588</v>
      </c>
      <c r="B444" s="11" t="s">
        <v>593</v>
      </c>
      <c r="C444" s="23" t="s">
        <v>24</v>
      </c>
      <c r="D444" s="23" t="s">
        <v>143</v>
      </c>
      <c r="E444" s="26" t="s">
        <v>130</v>
      </c>
      <c r="F444" s="19" t="s">
        <v>74</v>
      </c>
      <c r="G444" s="19" t="s">
        <v>74</v>
      </c>
      <c r="H444" s="19" t="s">
        <v>523</v>
      </c>
      <c r="I444" s="3"/>
      <c r="J444" s="3" t="s">
        <v>2276</v>
      </c>
      <c r="K444" s="3" t="s">
        <v>2276</v>
      </c>
      <c r="L444" s="3" t="s">
        <v>2276</v>
      </c>
      <c r="M444" s="3" t="s">
        <v>2276</v>
      </c>
      <c r="N444" s="3" t="s">
        <v>2276</v>
      </c>
      <c r="O444" s="3" t="s">
        <v>2276</v>
      </c>
      <c r="P444" s="3" t="s">
        <v>2276</v>
      </c>
      <c r="Q444" s="21" t="s">
        <v>2276</v>
      </c>
      <c r="R444" s="21" t="s">
        <v>2276</v>
      </c>
      <c r="S444" s="3" t="s">
        <v>2276</v>
      </c>
      <c r="T444" s="3" t="s">
        <v>2276</v>
      </c>
      <c r="U444" s="3" t="s">
        <v>2276</v>
      </c>
      <c r="V444" s="3" t="s">
        <v>2276</v>
      </c>
      <c r="W444" s="3" t="s">
        <v>2276</v>
      </c>
      <c r="X444" s="3" t="s">
        <v>2276</v>
      </c>
      <c r="Y444" s="3" t="s">
        <v>2276</v>
      </c>
      <c r="Z444" s="3" t="s">
        <v>2276</v>
      </c>
      <c r="AA444" s="3" t="s">
        <v>2276</v>
      </c>
      <c r="AB444" s="3" t="s">
        <v>2276</v>
      </c>
      <c r="AC444" s="3"/>
      <c r="AD444" s="4" t="s">
        <v>2008</v>
      </c>
    </row>
    <row r="445" spans="1:30" ht="51" customHeight="1">
      <c r="A445" s="11" t="s">
        <v>592</v>
      </c>
      <c r="B445" s="11" t="s">
        <v>598</v>
      </c>
      <c r="C445" s="23" t="s">
        <v>24</v>
      </c>
      <c r="D445" s="23" t="s">
        <v>27</v>
      </c>
      <c r="E445" s="26" t="s">
        <v>130</v>
      </c>
      <c r="F445" s="19" t="s">
        <v>161</v>
      </c>
      <c r="G445" s="11" t="s">
        <v>2276</v>
      </c>
      <c r="H445" s="19" t="s">
        <v>523</v>
      </c>
      <c r="I445" s="3"/>
      <c r="J445" s="3" t="s">
        <v>2276</v>
      </c>
      <c r="K445" s="3" t="s">
        <v>2276</v>
      </c>
      <c r="L445" s="3" t="s">
        <v>2276</v>
      </c>
      <c r="M445" s="3" t="s">
        <v>2276</v>
      </c>
      <c r="N445" s="3" t="s">
        <v>2276</v>
      </c>
      <c r="O445" s="3" t="s">
        <v>2276</v>
      </c>
      <c r="P445" s="3" t="s">
        <v>2276</v>
      </c>
      <c r="Q445" s="21" t="s">
        <v>2276</v>
      </c>
      <c r="R445" s="21" t="s">
        <v>2276</v>
      </c>
      <c r="S445" s="3" t="s">
        <v>2276</v>
      </c>
      <c r="T445" s="3" t="s">
        <v>2276</v>
      </c>
      <c r="U445" s="3" t="s">
        <v>2276</v>
      </c>
      <c r="V445" s="3" t="s">
        <v>2276</v>
      </c>
      <c r="W445" s="3" t="s">
        <v>2276</v>
      </c>
      <c r="X445" s="3" t="s">
        <v>2276</v>
      </c>
      <c r="Y445" s="3" t="s">
        <v>2276</v>
      </c>
      <c r="Z445" s="3" t="s">
        <v>2276</v>
      </c>
      <c r="AA445" s="3" t="s">
        <v>2276</v>
      </c>
      <c r="AB445" s="3" t="s">
        <v>2276</v>
      </c>
      <c r="AC445" s="4" t="s">
        <v>2009</v>
      </c>
      <c r="AD445" s="4" t="s">
        <v>709</v>
      </c>
    </row>
    <row r="446" spans="1:30" ht="104.5" customHeight="1">
      <c r="A446" s="11" t="s">
        <v>592</v>
      </c>
      <c r="B446" s="11" t="s">
        <v>618</v>
      </c>
      <c r="C446" s="23" t="s">
        <v>24</v>
      </c>
      <c r="D446" s="23" t="s">
        <v>143</v>
      </c>
      <c r="E446" s="26" t="s">
        <v>130</v>
      </c>
      <c r="F446" s="19" t="s">
        <v>74</v>
      </c>
      <c r="G446" s="19" t="s">
        <v>74</v>
      </c>
      <c r="H446" s="19" t="s">
        <v>523</v>
      </c>
      <c r="I446" s="3"/>
      <c r="J446" s="3" t="s">
        <v>2276</v>
      </c>
      <c r="K446" s="3" t="s">
        <v>2276</v>
      </c>
      <c r="L446" s="3" t="s">
        <v>2276</v>
      </c>
      <c r="M446" s="3" t="s">
        <v>2276</v>
      </c>
      <c r="N446" s="3" t="s">
        <v>2276</v>
      </c>
      <c r="O446" s="3" t="s">
        <v>2276</v>
      </c>
      <c r="P446" s="3" t="s">
        <v>2276</v>
      </c>
      <c r="Q446" s="21" t="s">
        <v>2276</v>
      </c>
      <c r="R446" s="21" t="s">
        <v>2276</v>
      </c>
      <c r="S446" s="3" t="s">
        <v>2276</v>
      </c>
      <c r="T446" s="3" t="s">
        <v>2276</v>
      </c>
      <c r="U446" s="3" t="s">
        <v>2276</v>
      </c>
      <c r="V446" s="3" t="s">
        <v>2276</v>
      </c>
      <c r="W446" s="3" t="s">
        <v>2276</v>
      </c>
      <c r="X446" s="3" t="s">
        <v>2276</v>
      </c>
      <c r="Y446" s="3" t="s">
        <v>2276</v>
      </c>
      <c r="Z446" s="3" t="s">
        <v>2276</v>
      </c>
      <c r="AA446" s="3" t="s">
        <v>2276</v>
      </c>
      <c r="AB446" s="3" t="s">
        <v>2276</v>
      </c>
      <c r="AC446" s="3"/>
      <c r="AD446" s="4" t="s">
        <v>2008</v>
      </c>
    </row>
    <row r="447" spans="1:30" ht="67.5" customHeight="1">
      <c r="A447" s="11" t="s">
        <v>594</v>
      </c>
      <c r="B447" s="11" t="s">
        <v>596</v>
      </c>
      <c r="C447" s="23" t="s">
        <v>24</v>
      </c>
      <c r="D447" s="23" t="s">
        <v>27</v>
      </c>
      <c r="E447" s="26" t="s">
        <v>130</v>
      </c>
      <c r="F447" s="19" t="s">
        <v>161</v>
      </c>
      <c r="G447" s="11" t="s">
        <v>2276</v>
      </c>
      <c r="H447" s="19" t="s">
        <v>523</v>
      </c>
      <c r="I447" s="3"/>
      <c r="J447" s="3" t="s">
        <v>2276</v>
      </c>
      <c r="K447" s="3" t="s">
        <v>2276</v>
      </c>
      <c r="L447" s="3" t="s">
        <v>2276</v>
      </c>
      <c r="M447" s="3" t="s">
        <v>2276</v>
      </c>
      <c r="N447" s="3" t="s">
        <v>2276</v>
      </c>
      <c r="O447" s="3" t="s">
        <v>2276</v>
      </c>
      <c r="P447" s="3" t="s">
        <v>2276</v>
      </c>
      <c r="Q447" s="21" t="s">
        <v>2276</v>
      </c>
      <c r="R447" s="21" t="s">
        <v>2276</v>
      </c>
      <c r="S447" s="3" t="s">
        <v>2276</v>
      </c>
      <c r="T447" s="3" t="s">
        <v>2276</v>
      </c>
      <c r="U447" s="3" t="s">
        <v>2276</v>
      </c>
      <c r="V447" s="3" t="s">
        <v>2276</v>
      </c>
      <c r="W447" s="3" t="s">
        <v>2276</v>
      </c>
      <c r="X447" s="3" t="s">
        <v>2276</v>
      </c>
      <c r="Y447" s="3" t="s">
        <v>2276</v>
      </c>
      <c r="Z447" s="3" t="s">
        <v>2276</v>
      </c>
      <c r="AA447" s="3" t="s">
        <v>2276</v>
      </c>
      <c r="AB447" s="3" t="s">
        <v>2276</v>
      </c>
      <c r="AC447" s="4" t="s">
        <v>2009</v>
      </c>
      <c r="AD447" s="4" t="s">
        <v>709</v>
      </c>
    </row>
    <row r="448" spans="1:30" ht="101.5" customHeight="1">
      <c r="A448" s="11" t="s">
        <v>594</v>
      </c>
      <c r="B448" s="11" t="s">
        <v>619</v>
      </c>
      <c r="C448" s="23" t="s">
        <v>24</v>
      </c>
      <c r="D448" s="23" t="s">
        <v>143</v>
      </c>
      <c r="E448" s="26" t="s">
        <v>130</v>
      </c>
      <c r="F448" s="19" t="s">
        <v>74</v>
      </c>
      <c r="G448" s="19" t="s">
        <v>74</v>
      </c>
      <c r="H448" s="19" t="s">
        <v>523</v>
      </c>
      <c r="I448" s="3"/>
      <c r="J448" s="3" t="s">
        <v>2276</v>
      </c>
      <c r="K448" s="3" t="s">
        <v>2276</v>
      </c>
      <c r="L448" s="3" t="s">
        <v>2276</v>
      </c>
      <c r="M448" s="3" t="s">
        <v>2276</v>
      </c>
      <c r="N448" s="3" t="s">
        <v>2276</v>
      </c>
      <c r="O448" s="3" t="s">
        <v>2276</v>
      </c>
      <c r="P448" s="3" t="s">
        <v>2276</v>
      </c>
      <c r="Q448" s="21" t="s">
        <v>2276</v>
      </c>
      <c r="R448" s="21" t="s">
        <v>2276</v>
      </c>
      <c r="S448" s="3" t="s">
        <v>2276</v>
      </c>
      <c r="T448" s="3" t="s">
        <v>2276</v>
      </c>
      <c r="U448" s="3" t="s">
        <v>2276</v>
      </c>
      <c r="V448" s="3" t="s">
        <v>2276</v>
      </c>
      <c r="W448" s="3" t="s">
        <v>2276</v>
      </c>
      <c r="X448" s="3" t="s">
        <v>2276</v>
      </c>
      <c r="Y448" s="3" t="s">
        <v>2276</v>
      </c>
      <c r="Z448" s="3" t="s">
        <v>2276</v>
      </c>
      <c r="AA448" s="3" t="s">
        <v>2276</v>
      </c>
      <c r="AB448" s="3" t="s">
        <v>2276</v>
      </c>
      <c r="AC448" s="3"/>
      <c r="AD448" s="4" t="s">
        <v>2008</v>
      </c>
    </row>
    <row r="449" spans="1:30" ht="63.5" customHeight="1">
      <c r="A449" s="11" t="s">
        <v>597</v>
      </c>
      <c r="B449" s="11" t="s">
        <v>599</v>
      </c>
      <c r="C449" s="23" t="s">
        <v>24</v>
      </c>
      <c r="D449" s="23" t="s">
        <v>27</v>
      </c>
      <c r="E449" s="26" t="s">
        <v>130</v>
      </c>
      <c r="F449" s="19" t="s">
        <v>161</v>
      </c>
      <c r="G449" s="11" t="s">
        <v>2276</v>
      </c>
      <c r="H449" s="19" t="s">
        <v>523</v>
      </c>
      <c r="I449" s="3"/>
      <c r="J449" s="3" t="s">
        <v>2276</v>
      </c>
      <c r="K449" s="3" t="s">
        <v>2276</v>
      </c>
      <c r="L449" s="3" t="s">
        <v>2276</v>
      </c>
      <c r="M449" s="3" t="s">
        <v>2276</v>
      </c>
      <c r="N449" s="3" t="s">
        <v>2276</v>
      </c>
      <c r="O449" s="3" t="s">
        <v>2276</v>
      </c>
      <c r="P449" s="3" t="s">
        <v>2276</v>
      </c>
      <c r="Q449" s="21" t="s">
        <v>2276</v>
      </c>
      <c r="R449" s="21" t="s">
        <v>2276</v>
      </c>
      <c r="S449" s="3" t="s">
        <v>2276</v>
      </c>
      <c r="T449" s="3" t="s">
        <v>2276</v>
      </c>
      <c r="U449" s="3" t="s">
        <v>2276</v>
      </c>
      <c r="V449" s="3" t="s">
        <v>2276</v>
      </c>
      <c r="W449" s="3" t="s">
        <v>2276</v>
      </c>
      <c r="X449" s="3" t="s">
        <v>2276</v>
      </c>
      <c r="Y449" s="3" t="s">
        <v>2276</v>
      </c>
      <c r="Z449" s="3" t="s">
        <v>2276</v>
      </c>
      <c r="AA449" s="3" t="s">
        <v>2276</v>
      </c>
      <c r="AB449" s="3" t="s">
        <v>2276</v>
      </c>
      <c r="AC449" s="4" t="s">
        <v>2009</v>
      </c>
      <c r="AD449" s="4" t="s">
        <v>709</v>
      </c>
    </row>
    <row r="450" spans="1:30" ht="110" customHeight="1">
      <c r="A450" s="11" t="s">
        <v>597</v>
      </c>
      <c r="B450" s="11" t="s">
        <v>620</v>
      </c>
      <c r="C450" s="23" t="s">
        <v>24</v>
      </c>
      <c r="D450" s="23" t="s">
        <v>143</v>
      </c>
      <c r="E450" s="26" t="s">
        <v>130</v>
      </c>
      <c r="F450" s="19" t="s">
        <v>74</v>
      </c>
      <c r="G450" s="19" t="s">
        <v>74</v>
      </c>
      <c r="H450" s="19" t="s">
        <v>523</v>
      </c>
      <c r="I450" s="3"/>
      <c r="J450" s="3" t="s">
        <v>2276</v>
      </c>
      <c r="K450" s="3" t="s">
        <v>2276</v>
      </c>
      <c r="L450" s="3" t="s">
        <v>2276</v>
      </c>
      <c r="M450" s="3" t="s">
        <v>2276</v>
      </c>
      <c r="N450" s="3" t="s">
        <v>2276</v>
      </c>
      <c r="O450" s="3" t="s">
        <v>2276</v>
      </c>
      <c r="P450" s="3" t="s">
        <v>2276</v>
      </c>
      <c r="Q450" s="21" t="s">
        <v>2276</v>
      </c>
      <c r="R450" s="21" t="s">
        <v>2276</v>
      </c>
      <c r="S450" s="3" t="s">
        <v>2276</v>
      </c>
      <c r="T450" s="3" t="s">
        <v>2276</v>
      </c>
      <c r="U450" s="3" t="s">
        <v>2276</v>
      </c>
      <c r="V450" s="3" t="s">
        <v>2276</v>
      </c>
      <c r="W450" s="3" t="s">
        <v>2276</v>
      </c>
      <c r="X450" s="3" t="s">
        <v>2276</v>
      </c>
      <c r="Y450" s="3" t="s">
        <v>2276</v>
      </c>
      <c r="Z450" s="3" t="s">
        <v>2276</v>
      </c>
      <c r="AA450" s="3" t="s">
        <v>2276</v>
      </c>
      <c r="AB450" s="3" t="s">
        <v>2276</v>
      </c>
      <c r="AC450" s="3"/>
      <c r="AD450" s="4" t="s">
        <v>2008</v>
      </c>
    </row>
    <row r="451" spans="1:30" ht="62" customHeight="1">
      <c r="A451" s="11" t="s">
        <v>600</v>
      </c>
      <c r="B451" s="11" t="s">
        <v>601</v>
      </c>
      <c r="C451" s="23" t="s">
        <v>24</v>
      </c>
      <c r="D451" s="23" t="s">
        <v>27</v>
      </c>
      <c r="E451" s="26" t="s">
        <v>130</v>
      </c>
      <c r="F451" s="19" t="s">
        <v>161</v>
      </c>
      <c r="G451" s="11" t="s">
        <v>2276</v>
      </c>
      <c r="H451" s="19" t="s">
        <v>523</v>
      </c>
      <c r="I451" s="3"/>
      <c r="J451" s="3" t="s">
        <v>2276</v>
      </c>
      <c r="K451" s="3" t="s">
        <v>2276</v>
      </c>
      <c r="L451" s="3" t="s">
        <v>2276</v>
      </c>
      <c r="M451" s="3" t="s">
        <v>2276</v>
      </c>
      <c r="N451" s="3" t="s">
        <v>2276</v>
      </c>
      <c r="O451" s="3" t="s">
        <v>2276</v>
      </c>
      <c r="P451" s="3" t="s">
        <v>2276</v>
      </c>
      <c r="Q451" s="21" t="s">
        <v>2276</v>
      </c>
      <c r="R451" s="21" t="s">
        <v>2276</v>
      </c>
      <c r="S451" s="3" t="s">
        <v>2276</v>
      </c>
      <c r="T451" s="3" t="s">
        <v>2276</v>
      </c>
      <c r="U451" s="3" t="s">
        <v>2276</v>
      </c>
      <c r="V451" s="3" t="s">
        <v>2276</v>
      </c>
      <c r="W451" s="3" t="s">
        <v>2276</v>
      </c>
      <c r="X451" s="3" t="s">
        <v>2276</v>
      </c>
      <c r="Y451" s="3" t="s">
        <v>2276</v>
      </c>
      <c r="Z451" s="3" t="s">
        <v>2276</v>
      </c>
      <c r="AA451" s="3" t="s">
        <v>2276</v>
      </c>
      <c r="AB451" s="3" t="s">
        <v>2276</v>
      </c>
      <c r="AC451" s="4" t="s">
        <v>2009</v>
      </c>
      <c r="AD451" s="4" t="s">
        <v>709</v>
      </c>
    </row>
    <row r="452" spans="1:30" ht="114" customHeight="1">
      <c r="A452" s="11" t="s">
        <v>600</v>
      </c>
      <c r="B452" s="11" t="s">
        <v>621</v>
      </c>
      <c r="C452" s="23" t="s">
        <v>24</v>
      </c>
      <c r="D452" s="23" t="s">
        <v>143</v>
      </c>
      <c r="E452" s="26" t="s">
        <v>130</v>
      </c>
      <c r="F452" s="19" t="s">
        <v>74</v>
      </c>
      <c r="G452" s="19" t="s">
        <v>74</v>
      </c>
      <c r="H452" s="19" t="s">
        <v>523</v>
      </c>
      <c r="I452" s="3"/>
      <c r="J452" s="21" t="s">
        <v>2276</v>
      </c>
      <c r="K452" s="21" t="s">
        <v>2276</v>
      </c>
      <c r="L452" s="21" t="s">
        <v>2276</v>
      </c>
      <c r="M452" s="21" t="s">
        <v>2276</v>
      </c>
      <c r="N452" s="21" t="s">
        <v>2276</v>
      </c>
      <c r="O452" s="3" t="s">
        <v>2276</v>
      </c>
      <c r="P452" s="21" t="s">
        <v>2276</v>
      </c>
      <c r="Q452" s="21" t="s">
        <v>2276</v>
      </c>
      <c r="R452" s="21" t="s">
        <v>2276</v>
      </c>
      <c r="S452" s="21" t="s">
        <v>2276</v>
      </c>
      <c r="T452" s="21" t="s">
        <v>2276</v>
      </c>
      <c r="U452" s="21" t="s">
        <v>2276</v>
      </c>
      <c r="V452" s="21" t="s">
        <v>2276</v>
      </c>
      <c r="W452" s="21" t="s">
        <v>2276</v>
      </c>
      <c r="X452" s="21" t="s">
        <v>2276</v>
      </c>
      <c r="Y452" s="21" t="s">
        <v>2276</v>
      </c>
      <c r="Z452" s="3" t="s">
        <v>2276</v>
      </c>
      <c r="AA452" s="3" t="s">
        <v>2276</v>
      </c>
      <c r="AB452" s="3" t="s">
        <v>2276</v>
      </c>
      <c r="AC452" s="3"/>
      <c r="AD452" s="4" t="s">
        <v>2008</v>
      </c>
    </row>
    <row r="453" spans="1:30" ht="43" customHeight="1">
      <c r="A453" s="23" t="s">
        <v>602</v>
      </c>
      <c r="B453" s="23" t="s">
        <v>609</v>
      </c>
      <c r="C453" s="23" t="s">
        <v>24</v>
      </c>
      <c r="D453" s="23" t="s">
        <v>143</v>
      </c>
      <c r="E453" s="26" t="s">
        <v>130</v>
      </c>
      <c r="F453" s="26" t="s">
        <v>74</v>
      </c>
      <c r="G453" s="26" t="s">
        <v>74</v>
      </c>
      <c r="H453" s="26" t="s">
        <v>523</v>
      </c>
      <c r="I453" s="22"/>
      <c r="J453" s="80" t="s">
        <v>2276</v>
      </c>
      <c r="K453" s="80" t="s">
        <v>2276</v>
      </c>
      <c r="L453" s="80" t="s">
        <v>2276</v>
      </c>
      <c r="M453" s="80" t="s">
        <v>2276</v>
      </c>
      <c r="N453" s="80" t="s">
        <v>2276</v>
      </c>
      <c r="O453" s="80" t="s">
        <v>2276</v>
      </c>
      <c r="P453" s="80" t="s">
        <v>2276</v>
      </c>
      <c r="Q453" s="80" t="s">
        <v>2276</v>
      </c>
      <c r="R453" s="80" t="s">
        <v>2276</v>
      </c>
      <c r="S453" s="80" t="s">
        <v>2276</v>
      </c>
      <c r="T453" s="80" t="s">
        <v>2276</v>
      </c>
      <c r="U453" s="80" t="s">
        <v>2276</v>
      </c>
      <c r="V453" s="80" t="s">
        <v>2276</v>
      </c>
      <c r="W453" s="80" t="s">
        <v>2276</v>
      </c>
      <c r="X453" s="80" t="s">
        <v>2276</v>
      </c>
      <c r="Y453" s="80" t="s">
        <v>2276</v>
      </c>
      <c r="Z453" s="22" t="s">
        <v>2276</v>
      </c>
      <c r="AA453" s="22" t="s">
        <v>2276</v>
      </c>
      <c r="AB453" s="22" t="s">
        <v>2276</v>
      </c>
      <c r="AC453" s="22"/>
      <c r="AD453" s="22"/>
    </row>
    <row r="454" spans="1:30" ht="116.5" customHeight="1">
      <c r="A454" s="23" t="s">
        <v>602</v>
      </c>
      <c r="B454" s="23" t="s">
        <v>610</v>
      </c>
      <c r="C454" s="23" t="s">
        <v>24</v>
      </c>
      <c r="D454" s="23" t="s">
        <v>27</v>
      </c>
      <c r="E454" s="26" t="s">
        <v>130</v>
      </c>
      <c r="F454" s="26" t="s">
        <v>161</v>
      </c>
      <c r="G454" s="11" t="s">
        <v>2276</v>
      </c>
      <c r="H454" s="26" t="s">
        <v>523</v>
      </c>
      <c r="I454" s="22"/>
      <c r="J454" s="80" t="s">
        <v>2276</v>
      </c>
      <c r="K454" s="80" t="s">
        <v>2276</v>
      </c>
      <c r="L454" s="80" t="s">
        <v>2276</v>
      </c>
      <c r="M454" s="80" t="s">
        <v>2276</v>
      </c>
      <c r="N454" s="80" t="s">
        <v>2276</v>
      </c>
      <c r="O454" s="80" t="s">
        <v>2276</v>
      </c>
      <c r="P454" s="80" t="s">
        <v>2276</v>
      </c>
      <c r="Q454" s="80" t="s">
        <v>2276</v>
      </c>
      <c r="R454" s="80" t="s">
        <v>2276</v>
      </c>
      <c r="S454" s="80" t="s">
        <v>2276</v>
      </c>
      <c r="T454" s="80" t="s">
        <v>2276</v>
      </c>
      <c r="U454" s="80" t="s">
        <v>2276</v>
      </c>
      <c r="V454" s="80" t="s">
        <v>2276</v>
      </c>
      <c r="W454" s="80" t="s">
        <v>2276</v>
      </c>
      <c r="X454" s="80" t="s">
        <v>2276</v>
      </c>
      <c r="Y454" s="80" t="s">
        <v>2276</v>
      </c>
      <c r="Z454" s="22" t="s">
        <v>2276</v>
      </c>
      <c r="AA454" s="22" t="s">
        <v>2276</v>
      </c>
      <c r="AB454" s="22" t="s">
        <v>2276</v>
      </c>
      <c r="AC454" s="22"/>
      <c r="AD454" s="22" t="s">
        <v>3218</v>
      </c>
    </row>
    <row r="455" spans="1:30" ht="77" customHeight="1">
      <c r="A455" s="23" t="s">
        <v>622</v>
      </c>
      <c r="B455" s="23" t="s">
        <v>3217</v>
      </c>
      <c r="C455" s="23" t="s">
        <v>24</v>
      </c>
      <c r="D455" s="23" t="s">
        <v>143</v>
      </c>
      <c r="E455" s="26" t="s">
        <v>45</v>
      </c>
      <c r="F455" s="26" t="s">
        <v>74</v>
      </c>
      <c r="G455" s="26" t="s">
        <v>74</v>
      </c>
      <c r="H455" s="26" t="s">
        <v>523</v>
      </c>
      <c r="I455" s="22"/>
      <c r="J455" s="80" t="s">
        <v>2276</v>
      </c>
      <c r="K455" s="80" t="s">
        <v>2276</v>
      </c>
      <c r="L455" s="80" t="s">
        <v>2276</v>
      </c>
      <c r="M455" s="80" t="s">
        <v>2276</v>
      </c>
      <c r="N455" s="80" t="s">
        <v>2276</v>
      </c>
      <c r="O455" s="80" t="s">
        <v>2276</v>
      </c>
      <c r="P455" s="80" t="s">
        <v>2276</v>
      </c>
      <c r="Q455" s="80" t="s">
        <v>2276</v>
      </c>
      <c r="R455" s="80" t="s">
        <v>2276</v>
      </c>
      <c r="S455" s="80" t="s">
        <v>2276</v>
      </c>
      <c r="T455" s="80" t="s">
        <v>2276</v>
      </c>
      <c r="U455" s="80" t="s">
        <v>2276</v>
      </c>
      <c r="V455" s="80" t="s">
        <v>2276</v>
      </c>
      <c r="W455" s="80" t="s">
        <v>2276</v>
      </c>
      <c r="X455" s="80" t="s">
        <v>2276</v>
      </c>
      <c r="Y455" s="80" t="s">
        <v>2276</v>
      </c>
      <c r="Z455" s="22" t="s">
        <v>2276</v>
      </c>
      <c r="AA455" s="22" t="s">
        <v>2276</v>
      </c>
      <c r="AB455" s="22" t="s">
        <v>2276</v>
      </c>
      <c r="AC455" s="24" t="s">
        <v>587</v>
      </c>
      <c r="AD455" s="22"/>
    </row>
    <row r="456" spans="1:30" ht="115.5" customHeight="1">
      <c r="A456" s="23" t="s">
        <v>622</v>
      </c>
      <c r="B456" s="23" t="s">
        <v>3219</v>
      </c>
      <c r="C456" s="23" t="s">
        <v>24</v>
      </c>
      <c r="D456" s="23" t="s">
        <v>27</v>
      </c>
      <c r="E456" s="26" t="s">
        <v>130</v>
      </c>
      <c r="F456" s="26" t="s">
        <v>161</v>
      </c>
      <c r="G456" s="11" t="s">
        <v>2276</v>
      </c>
      <c r="H456" s="26" t="s">
        <v>523</v>
      </c>
      <c r="I456" s="22"/>
      <c r="J456" s="80" t="s">
        <v>2276</v>
      </c>
      <c r="K456" s="80" t="s">
        <v>2276</v>
      </c>
      <c r="L456" s="80" t="s">
        <v>2276</v>
      </c>
      <c r="M456" s="80" t="s">
        <v>2276</v>
      </c>
      <c r="N456" s="80" t="s">
        <v>2276</v>
      </c>
      <c r="O456" s="80" t="s">
        <v>2276</v>
      </c>
      <c r="P456" s="80" t="s">
        <v>2276</v>
      </c>
      <c r="Q456" s="80" t="s">
        <v>2276</v>
      </c>
      <c r="R456" s="80" t="s">
        <v>2276</v>
      </c>
      <c r="S456" s="80" t="s">
        <v>2276</v>
      </c>
      <c r="T456" s="80" t="s">
        <v>2276</v>
      </c>
      <c r="U456" s="80" t="s">
        <v>2276</v>
      </c>
      <c r="V456" s="80" t="s">
        <v>2276</v>
      </c>
      <c r="W456" s="80" t="s">
        <v>2276</v>
      </c>
      <c r="X456" s="80" t="s">
        <v>2276</v>
      </c>
      <c r="Y456" s="80" t="s">
        <v>2276</v>
      </c>
      <c r="Z456" s="22" t="s">
        <v>2276</v>
      </c>
      <c r="AA456" s="22" t="s">
        <v>2276</v>
      </c>
      <c r="AB456" s="22" t="s">
        <v>2276</v>
      </c>
      <c r="AC456" s="24"/>
      <c r="AD456" s="8"/>
    </row>
    <row r="457" spans="1:30" ht="62" customHeight="1">
      <c r="A457" s="11" t="s">
        <v>623</v>
      </c>
      <c r="B457" s="11" t="s">
        <v>635</v>
      </c>
      <c r="C457" s="23" t="s">
        <v>24</v>
      </c>
      <c r="D457" s="23" t="s">
        <v>27</v>
      </c>
      <c r="E457" s="26" t="s">
        <v>130</v>
      </c>
      <c r="F457" s="19" t="s">
        <v>161</v>
      </c>
      <c r="G457" s="11" t="s">
        <v>2276</v>
      </c>
      <c r="H457" s="19" t="s">
        <v>523</v>
      </c>
      <c r="I457" s="3"/>
      <c r="J457" s="21" t="s">
        <v>2276</v>
      </c>
      <c r="K457" s="21" t="s">
        <v>2276</v>
      </c>
      <c r="L457" s="21" t="s">
        <v>2276</v>
      </c>
      <c r="M457" s="21" t="s">
        <v>2276</v>
      </c>
      <c r="N457" s="21" t="s">
        <v>2276</v>
      </c>
      <c r="O457" s="21" t="s">
        <v>2276</v>
      </c>
      <c r="P457" s="21" t="s">
        <v>2276</v>
      </c>
      <c r="Q457" s="21" t="s">
        <v>2276</v>
      </c>
      <c r="R457" s="21" t="s">
        <v>2276</v>
      </c>
      <c r="S457" s="21" t="s">
        <v>2276</v>
      </c>
      <c r="T457" s="21" t="s">
        <v>2276</v>
      </c>
      <c r="U457" s="21" t="s">
        <v>2276</v>
      </c>
      <c r="V457" s="21" t="s">
        <v>2276</v>
      </c>
      <c r="W457" s="21" t="s">
        <v>2276</v>
      </c>
      <c r="X457" s="21" t="s">
        <v>2276</v>
      </c>
      <c r="Y457" s="21" t="s">
        <v>2276</v>
      </c>
      <c r="Z457" s="3" t="s">
        <v>640</v>
      </c>
      <c r="AA457" s="3" t="s">
        <v>189</v>
      </c>
      <c r="AB457" s="3" t="s">
        <v>641</v>
      </c>
      <c r="AC457" s="4" t="s">
        <v>2011</v>
      </c>
      <c r="AD457" s="3"/>
    </row>
    <row r="458" spans="1:30" ht="39.5" customHeight="1">
      <c r="A458" s="11" t="s">
        <v>623</v>
      </c>
      <c r="B458" s="11" t="s">
        <v>639</v>
      </c>
      <c r="C458" s="23" t="s">
        <v>24</v>
      </c>
      <c r="D458" s="23" t="s">
        <v>27</v>
      </c>
      <c r="E458" s="4" t="s">
        <v>397</v>
      </c>
      <c r="F458" s="19" t="s">
        <v>28</v>
      </c>
      <c r="G458" s="11" t="s">
        <v>2276</v>
      </c>
      <c r="H458" s="19" t="s">
        <v>524</v>
      </c>
      <c r="I458" s="3"/>
      <c r="J458" s="21">
        <v>0</v>
      </c>
      <c r="K458" s="21">
        <v>0</v>
      </c>
      <c r="L458" s="21">
        <v>0</v>
      </c>
      <c r="M458" s="21">
        <v>0</v>
      </c>
      <c r="N458" s="21">
        <v>0</v>
      </c>
      <c r="O458" s="21">
        <v>0</v>
      </c>
      <c r="P458" s="21">
        <v>0</v>
      </c>
      <c r="Q458" s="21" t="s">
        <v>2276</v>
      </c>
      <c r="R458" s="21" t="s">
        <v>2276</v>
      </c>
      <c r="S458" s="21">
        <v>0</v>
      </c>
      <c r="T458" s="21">
        <v>0</v>
      </c>
      <c r="U458" s="21">
        <v>0</v>
      </c>
      <c r="V458" s="21">
        <v>0</v>
      </c>
      <c r="W458" s="21">
        <v>0</v>
      </c>
      <c r="X458" s="21">
        <v>0</v>
      </c>
      <c r="Y458" s="21" t="s">
        <v>2276</v>
      </c>
      <c r="Z458" s="3" t="s">
        <v>2276</v>
      </c>
      <c r="AA458" s="3" t="s">
        <v>2276</v>
      </c>
      <c r="AB458" s="3" t="s">
        <v>2276</v>
      </c>
      <c r="AC458" s="4" t="s">
        <v>637</v>
      </c>
      <c r="AD458" s="3"/>
    </row>
    <row r="459" spans="1:30" ht="72.5" customHeight="1">
      <c r="A459" s="11" t="s">
        <v>623</v>
      </c>
      <c r="B459" s="11" t="s">
        <v>638</v>
      </c>
      <c r="C459" s="23" t="s">
        <v>24</v>
      </c>
      <c r="D459" s="3" t="s">
        <v>26</v>
      </c>
      <c r="E459" s="4" t="s">
        <v>397</v>
      </c>
      <c r="F459" s="19" t="s">
        <v>28</v>
      </c>
      <c r="G459" s="11" t="s">
        <v>2276</v>
      </c>
      <c r="H459" s="19" t="s">
        <v>523</v>
      </c>
      <c r="I459" s="3"/>
      <c r="J459" s="21" t="s">
        <v>2276</v>
      </c>
      <c r="K459" s="21" t="s">
        <v>2276</v>
      </c>
      <c r="L459" s="21" t="s">
        <v>2276</v>
      </c>
      <c r="M459" s="21" t="s">
        <v>2276</v>
      </c>
      <c r="N459" s="21" t="s">
        <v>2276</v>
      </c>
      <c r="O459" s="21" t="s">
        <v>2276</v>
      </c>
      <c r="P459" s="21" t="s">
        <v>2276</v>
      </c>
      <c r="Q459" s="21" t="s">
        <v>2276</v>
      </c>
      <c r="R459" s="21" t="s">
        <v>2276</v>
      </c>
      <c r="S459" s="21" t="s">
        <v>2276</v>
      </c>
      <c r="T459" s="21" t="s">
        <v>2276</v>
      </c>
      <c r="U459" s="21" t="s">
        <v>2276</v>
      </c>
      <c r="V459" s="21" t="s">
        <v>2276</v>
      </c>
      <c r="W459" s="21" t="s">
        <v>2276</v>
      </c>
      <c r="X459" s="21" t="s">
        <v>2276</v>
      </c>
      <c r="Y459" s="21" t="s">
        <v>2276</v>
      </c>
      <c r="Z459" s="3" t="s">
        <v>640</v>
      </c>
      <c r="AA459" s="3" t="s">
        <v>189</v>
      </c>
      <c r="AB459" s="3" t="s">
        <v>76</v>
      </c>
      <c r="AC459" s="4" t="s">
        <v>2012</v>
      </c>
      <c r="AD459" s="3"/>
    </row>
    <row r="460" spans="1:30" ht="89.5" customHeight="1">
      <c r="A460" s="11" t="s">
        <v>642</v>
      </c>
      <c r="B460" s="3" t="s">
        <v>645</v>
      </c>
      <c r="C460" s="23" t="s">
        <v>24</v>
      </c>
      <c r="D460" s="23" t="s">
        <v>27</v>
      </c>
      <c r="E460" s="11" t="s">
        <v>130</v>
      </c>
      <c r="F460" s="19" t="s">
        <v>161</v>
      </c>
      <c r="G460" s="11" t="s">
        <v>2276</v>
      </c>
      <c r="H460" s="19" t="s">
        <v>523</v>
      </c>
      <c r="I460" s="3"/>
      <c r="J460" s="21" t="s">
        <v>2276</v>
      </c>
      <c r="K460" s="21" t="s">
        <v>2276</v>
      </c>
      <c r="L460" s="21" t="s">
        <v>2276</v>
      </c>
      <c r="M460" s="21" t="s">
        <v>2276</v>
      </c>
      <c r="N460" s="21" t="s">
        <v>2276</v>
      </c>
      <c r="O460" s="21" t="s">
        <v>2276</v>
      </c>
      <c r="P460" s="21" t="s">
        <v>2276</v>
      </c>
      <c r="Q460" s="21" t="s">
        <v>2276</v>
      </c>
      <c r="R460" s="21" t="s">
        <v>2276</v>
      </c>
      <c r="S460" s="21" t="s">
        <v>2276</v>
      </c>
      <c r="T460" s="21" t="s">
        <v>2276</v>
      </c>
      <c r="U460" s="21" t="s">
        <v>2276</v>
      </c>
      <c r="V460" s="21" t="s">
        <v>2276</v>
      </c>
      <c r="W460" s="21" t="s">
        <v>2276</v>
      </c>
      <c r="X460" s="21" t="s">
        <v>2276</v>
      </c>
      <c r="Y460" s="21" t="s">
        <v>2276</v>
      </c>
      <c r="Z460" s="3" t="s">
        <v>405</v>
      </c>
      <c r="AA460" s="3" t="s">
        <v>405</v>
      </c>
      <c r="AB460" s="3" t="s">
        <v>76</v>
      </c>
      <c r="AC460" s="4" t="s">
        <v>647</v>
      </c>
      <c r="AD460" s="3"/>
    </row>
    <row r="461" spans="1:30" ht="92.5" customHeight="1">
      <c r="A461" s="11" t="s">
        <v>642</v>
      </c>
      <c r="B461" s="11" t="s">
        <v>646</v>
      </c>
      <c r="C461" s="23" t="s">
        <v>24</v>
      </c>
      <c r="D461" s="23" t="s">
        <v>27</v>
      </c>
      <c r="E461" s="11" t="s">
        <v>130</v>
      </c>
      <c r="F461" s="19" t="s">
        <v>74</v>
      </c>
      <c r="G461" s="11" t="s">
        <v>2276</v>
      </c>
      <c r="H461" s="19" t="s">
        <v>523</v>
      </c>
      <c r="I461" s="3"/>
      <c r="J461" s="21" t="s">
        <v>2276</v>
      </c>
      <c r="K461" s="21" t="s">
        <v>2276</v>
      </c>
      <c r="L461" s="21" t="s">
        <v>2276</v>
      </c>
      <c r="M461" s="21" t="s">
        <v>2276</v>
      </c>
      <c r="N461" s="21" t="s">
        <v>2276</v>
      </c>
      <c r="O461" s="21" t="s">
        <v>2276</v>
      </c>
      <c r="P461" s="21" t="s">
        <v>2276</v>
      </c>
      <c r="Q461" s="21" t="s">
        <v>2276</v>
      </c>
      <c r="R461" s="21" t="s">
        <v>2276</v>
      </c>
      <c r="S461" s="21" t="s">
        <v>2276</v>
      </c>
      <c r="T461" s="21" t="s">
        <v>2276</v>
      </c>
      <c r="U461" s="21" t="s">
        <v>2276</v>
      </c>
      <c r="V461" s="21" t="s">
        <v>2276</v>
      </c>
      <c r="W461" s="21" t="s">
        <v>2276</v>
      </c>
      <c r="X461" s="21" t="s">
        <v>2276</v>
      </c>
      <c r="Y461" s="21" t="s">
        <v>2276</v>
      </c>
      <c r="Z461" s="3" t="s">
        <v>405</v>
      </c>
      <c r="AA461" s="3" t="s">
        <v>405</v>
      </c>
      <c r="AB461" s="3" t="s">
        <v>76</v>
      </c>
      <c r="AC461" s="4" t="s">
        <v>647</v>
      </c>
      <c r="AD461" s="3"/>
    </row>
    <row r="462" spans="1:30" ht="55" customHeight="1">
      <c r="A462" s="11" t="s">
        <v>652</v>
      </c>
      <c r="B462" s="11" t="s">
        <v>653</v>
      </c>
      <c r="C462" s="23" t="s">
        <v>24</v>
      </c>
      <c r="D462" s="23" t="s">
        <v>27</v>
      </c>
      <c r="E462" s="11" t="s">
        <v>130</v>
      </c>
      <c r="F462" s="19" t="s">
        <v>161</v>
      </c>
      <c r="G462" s="11" t="s">
        <v>2276</v>
      </c>
      <c r="H462" s="19" t="s">
        <v>523</v>
      </c>
      <c r="I462" s="3"/>
      <c r="J462" s="21" t="s">
        <v>2276</v>
      </c>
      <c r="K462" s="21" t="s">
        <v>2276</v>
      </c>
      <c r="L462" s="21" t="s">
        <v>2276</v>
      </c>
      <c r="M462" s="21" t="s">
        <v>2276</v>
      </c>
      <c r="N462" s="21" t="s">
        <v>2276</v>
      </c>
      <c r="O462" s="21" t="s">
        <v>2276</v>
      </c>
      <c r="P462" s="21" t="s">
        <v>2276</v>
      </c>
      <c r="Q462" s="21" t="s">
        <v>2276</v>
      </c>
      <c r="R462" s="21" t="s">
        <v>2276</v>
      </c>
      <c r="S462" s="21" t="s">
        <v>2276</v>
      </c>
      <c r="T462" s="21">
        <v>35</v>
      </c>
      <c r="U462" s="21" t="s">
        <v>2276</v>
      </c>
      <c r="V462" s="21" t="s">
        <v>2276</v>
      </c>
      <c r="W462" s="21" t="s">
        <v>2276</v>
      </c>
      <c r="X462" s="21">
        <v>9.9056700000000001E-3</v>
      </c>
      <c r="Y462" s="21" t="s">
        <v>2276</v>
      </c>
      <c r="Z462" s="3" t="s">
        <v>405</v>
      </c>
      <c r="AA462" s="3" t="s">
        <v>405</v>
      </c>
      <c r="AB462" s="3" t="s">
        <v>76</v>
      </c>
      <c r="AC462" s="4" t="s">
        <v>2015</v>
      </c>
      <c r="AD462" s="4" t="s">
        <v>5016</v>
      </c>
    </row>
    <row r="463" spans="1:30" ht="52" customHeight="1">
      <c r="A463" s="11" t="s">
        <v>652</v>
      </c>
      <c r="B463" s="11" t="s">
        <v>654</v>
      </c>
      <c r="C463" s="23" t="s">
        <v>24</v>
      </c>
      <c r="D463" s="23" t="s">
        <v>27</v>
      </c>
      <c r="E463" s="11" t="s">
        <v>130</v>
      </c>
      <c r="F463" s="19" t="s">
        <v>74</v>
      </c>
      <c r="G463" s="11" t="s">
        <v>2276</v>
      </c>
      <c r="H463" s="19" t="s">
        <v>523</v>
      </c>
      <c r="I463" s="3"/>
      <c r="J463" s="21" t="s">
        <v>2276</v>
      </c>
      <c r="K463" s="21" t="s">
        <v>2276</v>
      </c>
      <c r="L463" s="21" t="s">
        <v>2276</v>
      </c>
      <c r="M463" s="21" t="s">
        <v>2276</v>
      </c>
      <c r="N463" s="21" t="s">
        <v>2276</v>
      </c>
      <c r="O463" s="21" t="s">
        <v>2276</v>
      </c>
      <c r="P463" s="21" t="s">
        <v>2276</v>
      </c>
      <c r="Q463" s="21" t="s">
        <v>2276</v>
      </c>
      <c r="R463" s="21" t="s">
        <v>2276</v>
      </c>
      <c r="S463" s="21" t="s">
        <v>2276</v>
      </c>
      <c r="T463" s="21">
        <v>18</v>
      </c>
      <c r="U463" s="21" t="s">
        <v>2276</v>
      </c>
      <c r="V463" s="21" t="s">
        <v>2276</v>
      </c>
      <c r="W463" s="21" t="s">
        <v>2276</v>
      </c>
      <c r="X463" s="21">
        <v>5.0943439999999998E-3</v>
      </c>
      <c r="Y463" s="21" t="s">
        <v>2276</v>
      </c>
      <c r="Z463" s="3" t="s">
        <v>405</v>
      </c>
      <c r="AA463" s="3" t="s">
        <v>405</v>
      </c>
      <c r="AB463" s="3" t="s">
        <v>76</v>
      </c>
      <c r="AC463" s="4" t="s">
        <v>2016</v>
      </c>
      <c r="AD463" s="3"/>
    </row>
    <row r="464" spans="1:30" ht="48" customHeight="1">
      <c r="A464" s="11" t="s">
        <v>655</v>
      </c>
      <c r="B464" s="11" t="s">
        <v>660</v>
      </c>
      <c r="C464" s="23" t="s">
        <v>24</v>
      </c>
      <c r="D464" s="23" t="s">
        <v>27</v>
      </c>
      <c r="E464" s="11" t="s">
        <v>130</v>
      </c>
      <c r="F464" s="19" t="s">
        <v>161</v>
      </c>
      <c r="G464" s="11" t="s">
        <v>2276</v>
      </c>
      <c r="H464" s="19" t="s">
        <v>523</v>
      </c>
      <c r="I464" s="3"/>
      <c r="J464" s="21" t="s">
        <v>2276</v>
      </c>
      <c r="K464" s="21" t="s">
        <v>2276</v>
      </c>
      <c r="L464" s="21" t="s">
        <v>2276</v>
      </c>
      <c r="M464" s="21" t="s">
        <v>2276</v>
      </c>
      <c r="N464" s="21" t="s">
        <v>2276</v>
      </c>
      <c r="O464" s="21" t="s">
        <v>2276</v>
      </c>
      <c r="P464" s="21" t="s">
        <v>2276</v>
      </c>
      <c r="Q464" s="21" t="s">
        <v>2276</v>
      </c>
      <c r="R464" s="21" t="s">
        <v>2276</v>
      </c>
      <c r="S464" s="21" t="s">
        <v>2276</v>
      </c>
      <c r="T464" s="21" t="s">
        <v>2276</v>
      </c>
      <c r="U464" s="21" t="s">
        <v>2276</v>
      </c>
      <c r="V464" s="21" t="s">
        <v>2276</v>
      </c>
      <c r="W464" s="21" t="s">
        <v>2276</v>
      </c>
      <c r="X464" s="21" t="s">
        <v>2276</v>
      </c>
      <c r="Y464" s="21" t="s">
        <v>2276</v>
      </c>
      <c r="Z464" s="3" t="s">
        <v>2276</v>
      </c>
      <c r="AA464" s="3" t="s">
        <v>2276</v>
      </c>
      <c r="AB464" s="3" t="s">
        <v>2276</v>
      </c>
      <c r="AC464" s="3"/>
      <c r="AD464" s="4" t="s">
        <v>2018</v>
      </c>
    </row>
    <row r="465" spans="1:30" ht="48.5" customHeight="1">
      <c r="A465" s="11" t="s">
        <v>661</v>
      </c>
      <c r="B465" s="11" t="s">
        <v>665</v>
      </c>
      <c r="C465" s="23" t="s">
        <v>24</v>
      </c>
      <c r="D465" s="23" t="s">
        <v>27</v>
      </c>
      <c r="E465" s="11" t="s">
        <v>130</v>
      </c>
      <c r="F465" s="19" t="s">
        <v>161</v>
      </c>
      <c r="G465" s="11" t="s">
        <v>2276</v>
      </c>
      <c r="H465" s="19" t="s">
        <v>523</v>
      </c>
      <c r="I465" s="19"/>
      <c r="J465" s="85" t="s">
        <v>2276</v>
      </c>
      <c r="K465" s="85" t="s">
        <v>2276</v>
      </c>
      <c r="L465" s="85" t="s">
        <v>2276</v>
      </c>
      <c r="M465" s="85" t="s">
        <v>2276</v>
      </c>
      <c r="N465" s="85" t="s">
        <v>2276</v>
      </c>
      <c r="O465" s="21" t="s">
        <v>2276</v>
      </c>
      <c r="P465" s="85" t="s">
        <v>2276</v>
      </c>
      <c r="Q465" s="21" t="s">
        <v>2276</v>
      </c>
      <c r="R465" s="21" t="s">
        <v>2276</v>
      </c>
      <c r="S465" s="85" t="s">
        <v>2276</v>
      </c>
      <c r="T465" s="85" t="s">
        <v>2276</v>
      </c>
      <c r="U465" s="85" t="s">
        <v>2276</v>
      </c>
      <c r="V465" s="85" t="s">
        <v>2276</v>
      </c>
      <c r="W465" s="85" t="s">
        <v>2276</v>
      </c>
      <c r="X465" s="85" t="s">
        <v>2276</v>
      </c>
      <c r="Y465" s="85">
        <v>7</v>
      </c>
      <c r="Z465" s="19" t="s">
        <v>188</v>
      </c>
      <c r="AA465" s="19" t="s">
        <v>189</v>
      </c>
      <c r="AB465" s="3" t="s">
        <v>64</v>
      </c>
      <c r="AC465" s="19" t="s">
        <v>666</v>
      </c>
      <c r="AD465" s="19" t="s">
        <v>2046</v>
      </c>
    </row>
    <row r="466" spans="1:30" ht="80.5" customHeight="1">
      <c r="A466" s="11" t="s">
        <v>661</v>
      </c>
      <c r="B466" s="11" t="s">
        <v>664</v>
      </c>
      <c r="C466" s="23" t="s">
        <v>24</v>
      </c>
      <c r="D466" s="23" t="s">
        <v>143</v>
      </c>
      <c r="E466" s="11" t="s">
        <v>130</v>
      </c>
      <c r="F466" s="19" t="s">
        <v>74</v>
      </c>
      <c r="G466" s="11" t="s">
        <v>2276</v>
      </c>
      <c r="H466" s="19" t="s">
        <v>524</v>
      </c>
      <c r="I466" s="3"/>
      <c r="J466" s="21">
        <v>0</v>
      </c>
      <c r="K466" s="21">
        <v>0</v>
      </c>
      <c r="L466" s="21">
        <v>0</v>
      </c>
      <c r="M466" s="21">
        <v>0</v>
      </c>
      <c r="N466" s="21">
        <v>0</v>
      </c>
      <c r="O466" s="21">
        <v>0</v>
      </c>
      <c r="P466" s="21">
        <v>0</v>
      </c>
      <c r="Q466" s="21" t="s">
        <v>2276</v>
      </c>
      <c r="R466" s="21" t="s">
        <v>2276</v>
      </c>
      <c r="S466" s="21">
        <v>0</v>
      </c>
      <c r="T466" s="21">
        <v>0</v>
      </c>
      <c r="U466" s="21">
        <v>0</v>
      </c>
      <c r="V466" s="21">
        <v>0</v>
      </c>
      <c r="W466" s="21">
        <v>0</v>
      </c>
      <c r="X466" s="21">
        <v>0</v>
      </c>
      <c r="Y466" s="21" t="s">
        <v>2276</v>
      </c>
      <c r="Z466" s="3" t="s">
        <v>2276</v>
      </c>
      <c r="AA466" s="3" t="s">
        <v>2276</v>
      </c>
      <c r="AB466" s="3" t="s">
        <v>2276</v>
      </c>
      <c r="AC466" s="4" t="s">
        <v>2021</v>
      </c>
      <c r="AD466" s="3"/>
    </row>
    <row r="467" spans="1:30" ht="80.5" customHeight="1">
      <c r="A467" s="11" t="s">
        <v>661</v>
      </c>
      <c r="B467" s="11" t="s">
        <v>2022</v>
      </c>
      <c r="C467" s="23" t="s">
        <v>24</v>
      </c>
      <c r="D467" s="23" t="s">
        <v>143</v>
      </c>
      <c r="E467" s="19" t="s">
        <v>396</v>
      </c>
      <c r="F467" s="19" t="s">
        <v>74</v>
      </c>
      <c r="G467" s="11" t="s">
        <v>2276</v>
      </c>
      <c r="H467" s="19" t="s">
        <v>523</v>
      </c>
      <c r="I467" s="3"/>
      <c r="J467" s="21" t="s">
        <v>2276</v>
      </c>
      <c r="K467" s="21" t="s">
        <v>2276</v>
      </c>
      <c r="L467" s="21" t="s">
        <v>2276</v>
      </c>
      <c r="M467" s="21" t="s">
        <v>2276</v>
      </c>
      <c r="N467" s="21" t="s">
        <v>2276</v>
      </c>
      <c r="O467" s="21" t="s">
        <v>2276</v>
      </c>
      <c r="P467" s="21" t="s">
        <v>2276</v>
      </c>
      <c r="Q467" s="21" t="s">
        <v>2276</v>
      </c>
      <c r="R467" s="21" t="s">
        <v>2276</v>
      </c>
      <c r="S467" s="21" t="s">
        <v>2276</v>
      </c>
      <c r="T467" s="21" t="s">
        <v>2276</v>
      </c>
      <c r="U467" s="21" t="s">
        <v>2276</v>
      </c>
      <c r="V467" s="21" t="s">
        <v>2276</v>
      </c>
      <c r="W467" s="21" t="s">
        <v>2276</v>
      </c>
      <c r="X467" s="21" t="s">
        <v>2276</v>
      </c>
      <c r="Y467" s="21" t="s">
        <v>2276</v>
      </c>
      <c r="Z467" s="19" t="s">
        <v>188</v>
      </c>
      <c r="AA467" s="19" t="s">
        <v>38</v>
      </c>
      <c r="AB467" s="3" t="s">
        <v>2276</v>
      </c>
      <c r="AC467" s="4" t="s">
        <v>2023</v>
      </c>
      <c r="AD467" s="3"/>
    </row>
    <row r="468" spans="1:30" ht="51" customHeight="1">
      <c r="A468" s="11" t="s">
        <v>667</v>
      </c>
      <c r="B468" s="3" t="s">
        <v>741</v>
      </c>
      <c r="C468" s="23" t="s">
        <v>24</v>
      </c>
      <c r="D468" s="23" t="s">
        <v>27</v>
      </c>
      <c r="E468" s="11" t="s">
        <v>130</v>
      </c>
      <c r="F468" s="19" t="s">
        <v>161</v>
      </c>
      <c r="G468" s="19" t="s">
        <v>161</v>
      </c>
      <c r="H468" s="19" t="s">
        <v>523</v>
      </c>
      <c r="I468" s="3"/>
      <c r="J468" s="21" t="s">
        <v>2276</v>
      </c>
      <c r="K468" s="21" t="s">
        <v>2276</v>
      </c>
      <c r="L468" s="21" t="s">
        <v>2276</v>
      </c>
      <c r="M468" s="21" t="s">
        <v>2276</v>
      </c>
      <c r="N468" s="21" t="s">
        <v>2276</v>
      </c>
      <c r="O468" s="21" t="s">
        <v>2276</v>
      </c>
      <c r="P468" s="21" t="s">
        <v>2276</v>
      </c>
      <c r="Q468" s="21" t="s">
        <v>2276</v>
      </c>
      <c r="R468" s="21" t="s">
        <v>2276</v>
      </c>
      <c r="S468" s="21" t="s">
        <v>2276</v>
      </c>
      <c r="T468" s="21" t="s">
        <v>2276</v>
      </c>
      <c r="U468" s="21" t="s">
        <v>2276</v>
      </c>
      <c r="V468" s="21" t="s">
        <v>2276</v>
      </c>
      <c r="W468" s="21" t="s">
        <v>2276</v>
      </c>
      <c r="X468" s="21" t="s">
        <v>2276</v>
      </c>
      <c r="Y468" s="21" t="s">
        <v>2276</v>
      </c>
      <c r="Z468" s="3" t="s">
        <v>671</v>
      </c>
      <c r="AA468" s="3" t="s">
        <v>38</v>
      </c>
      <c r="AB468" s="3" t="s">
        <v>64</v>
      </c>
      <c r="AC468" s="4" t="s">
        <v>672</v>
      </c>
      <c r="AD468" s="4" t="s">
        <v>673</v>
      </c>
    </row>
    <row r="469" spans="1:30" ht="48.5" customHeight="1">
      <c r="A469" s="11" t="s">
        <v>674</v>
      </c>
      <c r="B469" s="3" t="s">
        <v>742</v>
      </c>
      <c r="C469" s="23" t="s">
        <v>24</v>
      </c>
      <c r="D469" s="23" t="s">
        <v>27</v>
      </c>
      <c r="E469" s="11" t="s">
        <v>130</v>
      </c>
      <c r="F469" s="19" t="s">
        <v>74</v>
      </c>
      <c r="G469" s="19" t="s">
        <v>74</v>
      </c>
      <c r="H469" s="19" t="s">
        <v>523</v>
      </c>
      <c r="I469" s="3">
        <v>1955</v>
      </c>
      <c r="J469" s="21" t="s">
        <v>2276</v>
      </c>
      <c r="K469" s="21" t="s">
        <v>2276</v>
      </c>
      <c r="L469" s="21" t="s">
        <v>2276</v>
      </c>
      <c r="M469" s="21" t="s">
        <v>2276</v>
      </c>
      <c r="N469" s="21" t="s">
        <v>2276</v>
      </c>
      <c r="O469" s="21" t="s">
        <v>2276</v>
      </c>
      <c r="P469" s="21" t="s">
        <v>2276</v>
      </c>
      <c r="Q469" s="21" t="s">
        <v>2276</v>
      </c>
      <c r="R469" s="21" t="s">
        <v>2276</v>
      </c>
      <c r="S469" s="21" t="s">
        <v>2276</v>
      </c>
      <c r="T469" s="21" t="s">
        <v>2276</v>
      </c>
      <c r="U469" s="21" t="s">
        <v>2276</v>
      </c>
      <c r="V469" s="21" t="s">
        <v>2276</v>
      </c>
      <c r="W469" s="21" t="s">
        <v>2276</v>
      </c>
      <c r="X469" s="21" t="s">
        <v>2276</v>
      </c>
      <c r="Y469" s="21" t="s">
        <v>2276</v>
      </c>
      <c r="Z469" s="3" t="s">
        <v>2276</v>
      </c>
      <c r="AA469" s="3" t="s">
        <v>2276</v>
      </c>
      <c r="AB469" s="3" t="s">
        <v>2276</v>
      </c>
      <c r="AC469" s="4" t="s">
        <v>2025</v>
      </c>
      <c r="AD469" s="3" t="s">
        <v>582</v>
      </c>
    </row>
    <row r="470" spans="1:30" ht="56" customHeight="1">
      <c r="A470" s="11" t="s">
        <v>674</v>
      </c>
      <c r="B470" s="3" t="s">
        <v>743</v>
      </c>
      <c r="C470" s="23" t="s">
        <v>24</v>
      </c>
      <c r="D470" s="23" t="s">
        <v>27</v>
      </c>
      <c r="E470" s="11" t="s">
        <v>130</v>
      </c>
      <c r="F470" s="19" t="s">
        <v>74</v>
      </c>
      <c r="G470" s="19" t="s">
        <v>74</v>
      </c>
      <c r="H470" s="19" t="s">
        <v>523</v>
      </c>
      <c r="I470" s="3">
        <v>1975</v>
      </c>
      <c r="J470" s="21" t="s">
        <v>2276</v>
      </c>
      <c r="K470" s="21" t="s">
        <v>2276</v>
      </c>
      <c r="L470" s="21" t="s">
        <v>2276</v>
      </c>
      <c r="M470" s="21" t="s">
        <v>2276</v>
      </c>
      <c r="N470" s="21" t="s">
        <v>2276</v>
      </c>
      <c r="O470" s="21" t="s">
        <v>2276</v>
      </c>
      <c r="P470" s="21" t="s">
        <v>2276</v>
      </c>
      <c r="Q470" s="21" t="s">
        <v>2276</v>
      </c>
      <c r="R470" s="21" t="s">
        <v>2276</v>
      </c>
      <c r="S470" s="21" t="s">
        <v>2276</v>
      </c>
      <c r="T470" s="21" t="s">
        <v>2276</v>
      </c>
      <c r="U470" s="21" t="s">
        <v>2276</v>
      </c>
      <c r="V470" s="21" t="s">
        <v>2276</v>
      </c>
      <c r="W470" s="21" t="s">
        <v>2276</v>
      </c>
      <c r="X470" s="21" t="s">
        <v>2276</v>
      </c>
      <c r="Y470" s="21" t="s">
        <v>2276</v>
      </c>
      <c r="Z470" s="3" t="s">
        <v>2276</v>
      </c>
      <c r="AA470" s="3" t="s">
        <v>2276</v>
      </c>
      <c r="AB470" s="3" t="s">
        <v>2276</v>
      </c>
      <c r="AC470" s="4" t="s">
        <v>2025</v>
      </c>
      <c r="AD470" s="3" t="s">
        <v>582</v>
      </c>
    </row>
    <row r="471" spans="1:30" ht="55.5" customHeight="1">
      <c r="A471" s="11" t="s">
        <v>674</v>
      </c>
      <c r="B471" s="3" t="s">
        <v>744</v>
      </c>
      <c r="C471" s="23" t="s">
        <v>24</v>
      </c>
      <c r="D471" s="23" t="s">
        <v>27</v>
      </c>
      <c r="E471" s="11" t="s">
        <v>130</v>
      </c>
      <c r="F471" s="19" t="s">
        <v>161</v>
      </c>
      <c r="G471" s="19" t="s">
        <v>161</v>
      </c>
      <c r="H471" s="19" t="s">
        <v>523</v>
      </c>
      <c r="I471" s="3">
        <v>1992</v>
      </c>
      <c r="J471" s="21" t="s">
        <v>2276</v>
      </c>
      <c r="K471" s="21" t="s">
        <v>2276</v>
      </c>
      <c r="L471" s="21" t="s">
        <v>2276</v>
      </c>
      <c r="M471" s="21" t="s">
        <v>2276</v>
      </c>
      <c r="N471" s="21" t="s">
        <v>2276</v>
      </c>
      <c r="O471" s="21" t="s">
        <v>2276</v>
      </c>
      <c r="P471" s="21" t="s">
        <v>2276</v>
      </c>
      <c r="Q471" s="21" t="s">
        <v>2276</v>
      </c>
      <c r="R471" s="21" t="s">
        <v>2276</v>
      </c>
      <c r="S471" s="21" t="s">
        <v>2276</v>
      </c>
      <c r="T471" s="21" t="s">
        <v>2276</v>
      </c>
      <c r="U471" s="21" t="s">
        <v>2276</v>
      </c>
      <c r="V471" s="21" t="s">
        <v>2276</v>
      </c>
      <c r="W471" s="21" t="s">
        <v>2276</v>
      </c>
      <c r="X471" s="21" t="s">
        <v>2276</v>
      </c>
      <c r="Y471" s="21" t="s">
        <v>2276</v>
      </c>
      <c r="Z471" s="3" t="s">
        <v>2276</v>
      </c>
      <c r="AA471" s="3" t="s">
        <v>2276</v>
      </c>
      <c r="AB471" s="3" t="s">
        <v>2276</v>
      </c>
      <c r="AC471" s="4" t="s">
        <v>2025</v>
      </c>
      <c r="AD471" s="3" t="s">
        <v>582</v>
      </c>
    </row>
    <row r="472" spans="1:30" ht="48.5" customHeight="1">
      <c r="A472" s="11" t="s">
        <v>677</v>
      </c>
      <c r="B472" s="3" t="s">
        <v>681</v>
      </c>
      <c r="C472" s="23" t="s">
        <v>24</v>
      </c>
      <c r="D472" s="23" t="s">
        <v>27</v>
      </c>
      <c r="E472" s="11" t="s">
        <v>130</v>
      </c>
      <c r="F472" s="19" t="s">
        <v>161</v>
      </c>
      <c r="G472" s="19" t="s">
        <v>2276</v>
      </c>
      <c r="H472" s="19" t="s">
        <v>523</v>
      </c>
      <c r="I472" s="3">
        <v>2002</v>
      </c>
      <c r="J472" s="21" t="s">
        <v>2276</v>
      </c>
      <c r="K472" s="21" t="s">
        <v>2276</v>
      </c>
      <c r="L472" s="21" t="s">
        <v>2276</v>
      </c>
      <c r="M472" s="21" t="s">
        <v>2276</v>
      </c>
      <c r="N472" s="21" t="s">
        <v>2276</v>
      </c>
      <c r="O472" s="21" t="s">
        <v>2276</v>
      </c>
      <c r="P472" s="21" t="s">
        <v>2276</v>
      </c>
      <c r="Q472" s="21" t="s">
        <v>2276</v>
      </c>
      <c r="R472" s="21" t="s">
        <v>2276</v>
      </c>
      <c r="S472" s="21" t="s">
        <v>2276</v>
      </c>
      <c r="T472" s="21" t="s">
        <v>2276</v>
      </c>
      <c r="U472" s="21" t="s">
        <v>2276</v>
      </c>
      <c r="V472" s="21" t="s">
        <v>2276</v>
      </c>
      <c r="W472" s="21" t="s">
        <v>2276</v>
      </c>
      <c r="X472" s="21" t="s">
        <v>2276</v>
      </c>
      <c r="Y472" s="21" t="s">
        <v>2276</v>
      </c>
      <c r="Z472" s="3" t="s">
        <v>2276</v>
      </c>
      <c r="AA472" s="3" t="s">
        <v>2276</v>
      </c>
      <c r="AB472" s="3" t="s">
        <v>2276</v>
      </c>
      <c r="AC472" s="4"/>
      <c r="AD472" s="4" t="s">
        <v>2027</v>
      </c>
    </row>
    <row r="473" spans="1:30" ht="48.5" customHeight="1">
      <c r="A473" s="11" t="s">
        <v>677</v>
      </c>
      <c r="B473" s="3" t="s">
        <v>683</v>
      </c>
      <c r="C473" s="23" t="s">
        <v>24</v>
      </c>
      <c r="D473" s="23" t="s">
        <v>27</v>
      </c>
      <c r="E473" s="11" t="s">
        <v>130</v>
      </c>
      <c r="F473" s="19" t="s">
        <v>74</v>
      </c>
      <c r="G473" s="19" t="s">
        <v>2276</v>
      </c>
      <c r="H473" s="19" t="s">
        <v>524</v>
      </c>
      <c r="I473" s="3">
        <v>2002</v>
      </c>
      <c r="J473" s="21">
        <v>0</v>
      </c>
      <c r="K473" s="21">
        <v>0</v>
      </c>
      <c r="L473" s="21">
        <v>0</v>
      </c>
      <c r="M473" s="21">
        <v>0</v>
      </c>
      <c r="N473" s="21">
        <v>0</v>
      </c>
      <c r="O473" s="21">
        <v>0</v>
      </c>
      <c r="P473" s="21">
        <v>0</v>
      </c>
      <c r="Q473" s="21" t="s">
        <v>2276</v>
      </c>
      <c r="R473" s="21" t="s">
        <v>2276</v>
      </c>
      <c r="S473" s="21">
        <v>0</v>
      </c>
      <c r="T473" s="21">
        <v>0</v>
      </c>
      <c r="U473" s="21">
        <v>0</v>
      </c>
      <c r="V473" s="21">
        <v>0</v>
      </c>
      <c r="W473" s="21">
        <v>0</v>
      </c>
      <c r="X473" s="21">
        <v>0</v>
      </c>
      <c r="Y473" s="21" t="s">
        <v>2276</v>
      </c>
      <c r="Z473" s="3" t="s">
        <v>2276</v>
      </c>
      <c r="AA473" s="3" t="s">
        <v>2276</v>
      </c>
      <c r="AB473" s="3" t="s">
        <v>2276</v>
      </c>
      <c r="AC473" s="4" t="s">
        <v>2026</v>
      </c>
      <c r="AD473" s="4"/>
    </row>
    <row r="474" spans="1:30" ht="57" customHeight="1">
      <c r="A474" s="11" t="s">
        <v>680</v>
      </c>
      <c r="B474" s="3" t="s">
        <v>682</v>
      </c>
      <c r="C474" s="23" t="s">
        <v>24</v>
      </c>
      <c r="D474" s="23" t="s">
        <v>27</v>
      </c>
      <c r="E474" s="11" t="s">
        <v>130</v>
      </c>
      <c r="F474" s="19" t="s">
        <v>161</v>
      </c>
      <c r="G474" s="19" t="s">
        <v>2276</v>
      </c>
      <c r="H474" s="19" t="s">
        <v>523</v>
      </c>
      <c r="I474" s="3">
        <v>1997</v>
      </c>
      <c r="J474" s="21" t="s">
        <v>2276</v>
      </c>
      <c r="K474" s="21" t="s">
        <v>2276</v>
      </c>
      <c r="L474" s="21" t="s">
        <v>2276</v>
      </c>
      <c r="M474" s="21" t="s">
        <v>2276</v>
      </c>
      <c r="N474" s="21" t="s">
        <v>2276</v>
      </c>
      <c r="O474" s="21">
        <v>3</v>
      </c>
      <c r="P474" s="21" t="s">
        <v>2276</v>
      </c>
      <c r="Q474" s="21" t="s">
        <v>2276</v>
      </c>
      <c r="R474" s="21" t="s">
        <v>2276</v>
      </c>
      <c r="S474" s="21" t="s">
        <v>2276</v>
      </c>
      <c r="T474" s="21" t="s">
        <v>2276</v>
      </c>
      <c r="U474" s="21" t="s">
        <v>2276</v>
      </c>
      <c r="V474" s="21" t="s">
        <v>2276</v>
      </c>
      <c r="W474" s="21" t="s">
        <v>2276</v>
      </c>
      <c r="X474" s="21" t="s">
        <v>2276</v>
      </c>
      <c r="Y474" s="21">
        <v>14</v>
      </c>
      <c r="Z474" s="3" t="s">
        <v>2276</v>
      </c>
      <c r="AA474" s="3" t="s">
        <v>2276</v>
      </c>
      <c r="AB474" s="3" t="s">
        <v>2276</v>
      </c>
      <c r="AC474" s="4"/>
      <c r="AD474" s="4" t="s">
        <v>2027</v>
      </c>
    </row>
    <row r="475" spans="1:30" ht="58.5" customHeight="1">
      <c r="A475" s="11" t="s">
        <v>684</v>
      </c>
      <c r="B475" s="11" t="s">
        <v>688</v>
      </c>
      <c r="C475" s="23" t="s">
        <v>24</v>
      </c>
      <c r="D475" s="23" t="s">
        <v>27</v>
      </c>
      <c r="E475" s="11" t="s">
        <v>130</v>
      </c>
      <c r="F475" s="19" t="s">
        <v>161</v>
      </c>
      <c r="G475" s="19" t="s">
        <v>2276</v>
      </c>
      <c r="H475" s="19" t="s">
        <v>523</v>
      </c>
      <c r="I475" s="11"/>
      <c r="J475" s="21" t="s">
        <v>2276</v>
      </c>
      <c r="K475" s="21" t="s">
        <v>2276</v>
      </c>
      <c r="L475" s="21" t="s">
        <v>2276</v>
      </c>
      <c r="M475" s="21" t="s">
        <v>2276</v>
      </c>
      <c r="N475" s="21" t="s">
        <v>2276</v>
      </c>
      <c r="O475" s="21" t="s">
        <v>2276</v>
      </c>
      <c r="P475" s="21" t="s">
        <v>2276</v>
      </c>
      <c r="Q475" s="21" t="s">
        <v>2276</v>
      </c>
      <c r="R475" s="21" t="s">
        <v>2276</v>
      </c>
      <c r="S475" s="21" t="s">
        <v>2276</v>
      </c>
      <c r="T475" s="21" t="s">
        <v>2276</v>
      </c>
      <c r="U475" s="21" t="s">
        <v>2276</v>
      </c>
      <c r="V475" s="21" t="s">
        <v>2276</v>
      </c>
      <c r="W475" s="21" t="s">
        <v>2276</v>
      </c>
      <c r="X475" s="21" t="s">
        <v>2276</v>
      </c>
      <c r="Y475" s="21">
        <v>4.2</v>
      </c>
      <c r="Z475" s="3" t="s">
        <v>671</v>
      </c>
      <c r="AA475" s="3" t="s">
        <v>38</v>
      </c>
      <c r="AB475" s="3" t="s">
        <v>64</v>
      </c>
      <c r="AC475" s="19" t="s">
        <v>2029</v>
      </c>
      <c r="AD475" s="3"/>
    </row>
    <row r="476" spans="1:30" ht="52.5" customHeight="1">
      <c r="A476" s="11" t="s">
        <v>684</v>
      </c>
      <c r="B476" s="11" t="s">
        <v>689</v>
      </c>
      <c r="C476" s="23" t="s">
        <v>24</v>
      </c>
      <c r="D476" s="23" t="s">
        <v>27</v>
      </c>
      <c r="E476" s="11" t="s">
        <v>130</v>
      </c>
      <c r="F476" s="19" t="s">
        <v>161</v>
      </c>
      <c r="G476" s="19" t="s">
        <v>2276</v>
      </c>
      <c r="H476" s="19" t="s">
        <v>523</v>
      </c>
      <c r="I476" s="11"/>
      <c r="J476" s="21" t="s">
        <v>2276</v>
      </c>
      <c r="K476" s="21" t="s">
        <v>2276</v>
      </c>
      <c r="L476" s="21" t="s">
        <v>2276</v>
      </c>
      <c r="M476" s="21" t="s">
        <v>2276</v>
      </c>
      <c r="N476" s="21" t="s">
        <v>2276</v>
      </c>
      <c r="O476" s="21" t="s">
        <v>2276</v>
      </c>
      <c r="P476" s="21" t="s">
        <v>2276</v>
      </c>
      <c r="Q476" s="21" t="s">
        <v>2276</v>
      </c>
      <c r="R476" s="21" t="s">
        <v>2276</v>
      </c>
      <c r="S476" s="21" t="s">
        <v>2276</v>
      </c>
      <c r="T476" s="21" t="s">
        <v>2276</v>
      </c>
      <c r="U476" s="21" t="s">
        <v>2276</v>
      </c>
      <c r="V476" s="21" t="s">
        <v>2276</v>
      </c>
      <c r="W476" s="21" t="s">
        <v>2276</v>
      </c>
      <c r="X476" s="21" t="s">
        <v>2276</v>
      </c>
      <c r="Y476" s="21">
        <v>4.9000000000000004</v>
      </c>
      <c r="Z476" s="3" t="s">
        <v>671</v>
      </c>
      <c r="AA476" s="3" t="s">
        <v>38</v>
      </c>
      <c r="AB476" s="3" t="s">
        <v>64</v>
      </c>
      <c r="AC476" s="19" t="s">
        <v>2029</v>
      </c>
      <c r="AD476" s="3"/>
    </row>
    <row r="477" spans="1:30" ht="55" customHeight="1">
      <c r="A477" s="11" t="s">
        <v>684</v>
      </c>
      <c r="B477" s="11" t="s">
        <v>690</v>
      </c>
      <c r="C477" s="23" t="s">
        <v>24</v>
      </c>
      <c r="D477" s="23" t="s">
        <v>27</v>
      </c>
      <c r="E477" s="11" t="s">
        <v>130</v>
      </c>
      <c r="F477" s="19" t="s">
        <v>161</v>
      </c>
      <c r="G477" s="19" t="s">
        <v>2276</v>
      </c>
      <c r="H477" s="19" t="s">
        <v>523</v>
      </c>
      <c r="I477" s="11"/>
      <c r="J477" s="21" t="s">
        <v>2276</v>
      </c>
      <c r="K477" s="21" t="s">
        <v>2276</v>
      </c>
      <c r="L477" s="21" t="s">
        <v>2276</v>
      </c>
      <c r="M477" s="21" t="s">
        <v>2276</v>
      </c>
      <c r="N477" s="21" t="s">
        <v>2276</v>
      </c>
      <c r="O477" s="21" t="s">
        <v>2276</v>
      </c>
      <c r="P477" s="21" t="s">
        <v>2276</v>
      </c>
      <c r="Q477" s="21" t="s">
        <v>2276</v>
      </c>
      <c r="R477" s="21" t="s">
        <v>2276</v>
      </c>
      <c r="S477" s="21" t="s">
        <v>2276</v>
      </c>
      <c r="T477" s="21" t="s">
        <v>2276</v>
      </c>
      <c r="U477" s="21" t="s">
        <v>2276</v>
      </c>
      <c r="V477" s="21" t="s">
        <v>2276</v>
      </c>
      <c r="W477" s="21" t="s">
        <v>2276</v>
      </c>
      <c r="X477" s="21" t="s">
        <v>2276</v>
      </c>
      <c r="Y477" s="21">
        <v>5.6</v>
      </c>
      <c r="Z477" s="3" t="s">
        <v>671</v>
      </c>
      <c r="AA477" s="3" t="s">
        <v>38</v>
      </c>
      <c r="AB477" s="3" t="s">
        <v>64</v>
      </c>
      <c r="AC477" s="19" t="s">
        <v>2029</v>
      </c>
      <c r="AD477" s="3"/>
    </row>
    <row r="478" spans="1:30" ht="59" customHeight="1">
      <c r="A478" s="11" t="s">
        <v>685</v>
      </c>
      <c r="B478" s="11" t="s">
        <v>691</v>
      </c>
      <c r="C478" s="23" t="s">
        <v>24</v>
      </c>
      <c r="D478" s="23" t="s">
        <v>27</v>
      </c>
      <c r="E478" s="11" t="s">
        <v>130</v>
      </c>
      <c r="F478" s="19" t="s">
        <v>161</v>
      </c>
      <c r="G478" s="19" t="s">
        <v>2276</v>
      </c>
      <c r="H478" s="19" t="s">
        <v>523</v>
      </c>
      <c r="I478" s="11"/>
      <c r="J478" s="21" t="s">
        <v>2276</v>
      </c>
      <c r="K478" s="21" t="s">
        <v>2276</v>
      </c>
      <c r="L478" s="21" t="s">
        <v>2276</v>
      </c>
      <c r="M478" s="21" t="s">
        <v>2276</v>
      </c>
      <c r="N478" s="21" t="s">
        <v>2276</v>
      </c>
      <c r="O478" s="21" t="s">
        <v>2276</v>
      </c>
      <c r="P478" s="21" t="s">
        <v>2276</v>
      </c>
      <c r="Q478" s="21" t="s">
        <v>2276</v>
      </c>
      <c r="R478" s="21" t="s">
        <v>2276</v>
      </c>
      <c r="S478" s="21" t="s">
        <v>2276</v>
      </c>
      <c r="T478" s="21" t="s">
        <v>2276</v>
      </c>
      <c r="U478" s="21" t="s">
        <v>2276</v>
      </c>
      <c r="V478" s="21" t="s">
        <v>2276</v>
      </c>
      <c r="W478" s="21" t="s">
        <v>2276</v>
      </c>
      <c r="X478" s="21" t="s">
        <v>2276</v>
      </c>
      <c r="Y478" s="21">
        <v>11.1</v>
      </c>
      <c r="Z478" s="3" t="s">
        <v>671</v>
      </c>
      <c r="AA478" s="3" t="s">
        <v>38</v>
      </c>
      <c r="AB478" s="3" t="s">
        <v>64</v>
      </c>
      <c r="AC478" s="19" t="s">
        <v>2029</v>
      </c>
      <c r="AD478" s="3"/>
    </row>
    <row r="479" spans="1:30" ht="69" customHeight="1">
      <c r="A479" s="11" t="s">
        <v>685</v>
      </c>
      <c r="B479" s="11" t="s">
        <v>692</v>
      </c>
      <c r="C479" s="23" t="s">
        <v>24</v>
      </c>
      <c r="D479" s="23" t="s">
        <v>27</v>
      </c>
      <c r="E479" s="11" t="s">
        <v>130</v>
      </c>
      <c r="F479" s="19" t="s">
        <v>161</v>
      </c>
      <c r="G479" s="19" t="s">
        <v>2276</v>
      </c>
      <c r="H479" s="19" t="s">
        <v>523</v>
      </c>
      <c r="I479" s="11"/>
      <c r="J479" s="21" t="s">
        <v>2276</v>
      </c>
      <c r="K479" s="21" t="s">
        <v>2276</v>
      </c>
      <c r="L479" s="21" t="s">
        <v>2276</v>
      </c>
      <c r="M479" s="21" t="s">
        <v>2276</v>
      </c>
      <c r="N479" s="21" t="s">
        <v>2276</v>
      </c>
      <c r="O479" s="21" t="s">
        <v>2276</v>
      </c>
      <c r="P479" s="21" t="s">
        <v>2276</v>
      </c>
      <c r="Q479" s="21" t="s">
        <v>2276</v>
      </c>
      <c r="R479" s="21" t="s">
        <v>2276</v>
      </c>
      <c r="S479" s="21" t="s">
        <v>2276</v>
      </c>
      <c r="T479" s="21" t="s">
        <v>2276</v>
      </c>
      <c r="U479" s="21" t="s">
        <v>2276</v>
      </c>
      <c r="V479" s="21" t="s">
        <v>2276</v>
      </c>
      <c r="W479" s="21" t="s">
        <v>2276</v>
      </c>
      <c r="X479" s="21" t="s">
        <v>2276</v>
      </c>
      <c r="Y479" s="21">
        <v>5.3</v>
      </c>
      <c r="Z479" s="3" t="s">
        <v>671</v>
      </c>
      <c r="AA479" s="3" t="s">
        <v>38</v>
      </c>
      <c r="AB479" s="3" t="s">
        <v>64</v>
      </c>
      <c r="AC479" s="19" t="s">
        <v>2029</v>
      </c>
      <c r="AD479" s="3"/>
    </row>
    <row r="480" spans="1:30" ht="72" customHeight="1">
      <c r="A480" s="11" t="s">
        <v>685</v>
      </c>
      <c r="B480" s="11" t="s">
        <v>693</v>
      </c>
      <c r="C480" s="23" t="s">
        <v>24</v>
      </c>
      <c r="D480" s="23" t="s">
        <v>27</v>
      </c>
      <c r="E480" s="11" t="s">
        <v>130</v>
      </c>
      <c r="F480" s="19" t="s">
        <v>161</v>
      </c>
      <c r="G480" s="19" t="s">
        <v>2276</v>
      </c>
      <c r="H480" s="19" t="s">
        <v>523</v>
      </c>
      <c r="I480" s="11"/>
      <c r="J480" s="21" t="s">
        <v>2276</v>
      </c>
      <c r="K480" s="21" t="s">
        <v>2276</v>
      </c>
      <c r="L480" s="21" t="s">
        <v>2276</v>
      </c>
      <c r="M480" s="21" t="s">
        <v>2276</v>
      </c>
      <c r="N480" s="21" t="s">
        <v>2276</v>
      </c>
      <c r="O480" s="21" t="s">
        <v>2276</v>
      </c>
      <c r="P480" s="21" t="s">
        <v>2276</v>
      </c>
      <c r="Q480" s="21" t="s">
        <v>2276</v>
      </c>
      <c r="R480" s="21" t="s">
        <v>2276</v>
      </c>
      <c r="S480" s="21" t="s">
        <v>2276</v>
      </c>
      <c r="T480" s="21" t="s">
        <v>2276</v>
      </c>
      <c r="U480" s="21" t="s">
        <v>2276</v>
      </c>
      <c r="V480" s="21" t="s">
        <v>2276</v>
      </c>
      <c r="W480" s="21" t="s">
        <v>2276</v>
      </c>
      <c r="X480" s="21" t="s">
        <v>2276</v>
      </c>
      <c r="Y480" s="21">
        <v>8.6</v>
      </c>
      <c r="Z480" s="3" t="s">
        <v>671</v>
      </c>
      <c r="AA480" s="3" t="s">
        <v>38</v>
      </c>
      <c r="AB480" s="3" t="s">
        <v>64</v>
      </c>
      <c r="AC480" s="19" t="s">
        <v>2029</v>
      </c>
      <c r="AD480" s="3"/>
    </row>
    <row r="481" spans="1:30" ht="73.5" customHeight="1">
      <c r="A481" s="11" t="s">
        <v>698</v>
      </c>
      <c r="B481" s="11" t="s">
        <v>708</v>
      </c>
      <c r="C481" s="23" t="s">
        <v>24</v>
      </c>
      <c r="D481" s="23" t="s">
        <v>27</v>
      </c>
      <c r="E481" s="11" t="s">
        <v>130</v>
      </c>
      <c r="F481" s="19" t="s">
        <v>28</v>
      </c>
      <c r="G481" s="19" t="s">
        <v>2276</v>
      </c>
      <c r="H481" s="19" t="s">
        <v>523</v>
      </c>
      <c r="I481" s="3"/>
      <c r="J481" s="21" t="s">
        <v>2276</v>
      </c>
      <c r="K481" s="21" t="s">
        <v>2276</v>
      </c>
      <c r="L481" s="21" t="s">
        <v>2276</v>
      </c>
      <c r="M481" s="21" t="s">
        <v>2276</v>
      </c>
      <c r="N481" s="21" t="s">
        <v>2276</v>
      </c>
      <c r="O481" s="21" t="s">
        <v>2276</v>
      </c>
      <c r="P481" s="21" t="s">
        <v>2276</v>
      </c>
      <c r="Q481" s="21" t="s">
        <v>2276</v>
      </c>
      <c r="R481" s="21" t="s">
        <v>2276</v>
      </c>
      <c r="S481" s="21" t="s">
        <v>2276</v>
      </c>
      <c r="T481" s="21" t="s">
        <v>2276</v>
      </c>
      <c r="U481" s="21" t="s">
        <v>2276</v>
      </c>
      <c r="V481" s="21" t="s">
        <v>2276</v>
      </c>
      <c r="W481" s="21" t="s">
        <v>2276</v>
      </c>
      <c r="X481" s="21" t="s">
        <v>2276</v>
      </c>
      <c r="Y481" s="21">
        <v>3</v>
      </c>
      <c r="Z481" s="3" t="s">
        <v>2276</v>
      </c>
      <c r="AA481" s="3" t="s">
        <v>2276</v>
      </c>
      <c r="AB481" s="3" t="s">
        <v>2276</v>
      </c>
      <c r="AC481" s="4" t="s">
        <v>754</v>
      </c>
      <c r="AD481" s="4" t="s">
        <v>2030</v>
      </c>
    </row>
    <row r="482" spans="1:30" ht="58.5" customHeight="1">
      <c r="A482" s="11" t="s">
        <v>698</v>
      </c>
      <c r="B482" s="11" t="s">
        <v>2038</v>
      </c>
      <c r="C482" s="23" t="s">
        <v>24</v>
      </c>
      <c r="D482" s="23" t="s">
        <v>27</v>
      </c>
      <c r="E482" s="19" t="s">
        <v>397</v>
      </c>
      <c r="F482" s="19" t="s">
        <v>28</v>
      </c>
      <c r="G482" s="19" t="s">
        <v>2276</v>
      </c>
      <c r="H482" s="19" t="s">
        <v>524</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2276</v>
      </c>
      <c r="Z482" s="3" t="s">
        <v>2276</v>
      </c>
      <c r="AA482" s="3" t="s">
        <v>2276</v>
      </c>
      <c r="AB482" s="3" t="s">
        <v>2276</v>
      </c>
      <c r="AC482" s="4" t="s">
        <v>710</v>
      </c>
      <c r="AD482" s="3"/>
    </row>
    <row r="483" spans="1:30" ht="77.5" customHeight="1">
      <c r="A483" s="11" t="s">
        <v>699</v>
      </c>
      <c r="B483" s="11" t="s">
        <v>711</v>
      </c>
      <c r="C483" s="23" t="s">
        <v>24</v>
      </c>
      <c r="D483" s="23" t="s">
        <v>27</v>
      </c>
      <c r="E483" s="11" t="s">
        <v>130</v>
      </c>
      <c r="F483" s="19" t="s">
        <v>28</v>
      </c>
      <c r="G483" s="19" t="s">
        <v>2276</v>
      </c>
      <c r="H483" s="19" t="s">
        <v>523</v>
      </c>
      <c r="I483" s="3"/>
      <c r="J483" s="21" t="s">
        <v>2276</v>
      </c>
      <c r="K483" s="21" t="s">
        <v>2276</v>
      </c>
      <c r="L483" s="21" t="s">
        <v>2276</v>
      </c>
      <c r="M483" s="21" t="s">
        <v>2276</v>
      </c>
      <c r="N483" s="21" t="s">
        <v>2276</v>
      </c>
      <c r="O483" s="21" t="s">
        <v>2276</v>
      </c>
      <c r="P483" s="21" t="s">
        <v>2276</v>
      </c>
      <c r="Q483" s="21" t="s">
        <v>2276</v>
      </c>
      <c r="R483" s="21" t="s">
        <v>2276</v>
      </c>
      <c r="S483" s="21" t="s">
        <v>2276</v>
      </c>
      <c r="T483" s="21" t="s">
        <v>2276</v>
      </c>
      <c r="U483" s="21" t="s">
        <v>2276</v>
      </c>
      <c r="V483" s="21" t="s">
        <v>2276</v>
      </c>
      <c r="W483" s="21" t="s">
        <v>2276</v>
      </c>
      <c r="X483" s="21" t="s">
        <v>2276</v>
      </c>
      <c r="Y483" s="21">
        <v>3</v>
      </c>
      <c r="Z483" s="3" t="s">
        <v>2276</v>
      </c>
      <c r="AA483" s="3" t="s">
        <v>2276</v>
      </c>
      <c r="AB483" s="3" t="s">
        <v>2276</v>
      </c>
      <c r="AC483" s="4" t="s">
        <v>754</v>
      </c>
      <c r="AD483" s="4" t="s">
        <v>2030</v>
      </c>
    </row>
    <row r="484" spans="1:30" ht="68" customHeight="1">
      <c r="A484" s="11" t="s">
        <v>699</v>
      </c>
      <c r="B484" s="11" t="s">
        <v>2039</v>
      </c>
      <c r="C484" s="23" t="s">
        <v>24</v>
      </c>
      <c r="D484" s="23" t="s">
        <v>27</v>
      </c>
      <c r="E484" s="19" t="s">
        <v>397</v>
      </c>
      <c r="F484" s="19" t="s">
        <v>28</v>
      </c>
      <c r="G484" s="19" t="s">
        <v>2276</v>
      </c>
      <c r="H484" s="19" t="s">
        <v>524</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2276</v>
      </c>
      <c r="Z484" s="3" t="s">
        <v>2276</v>
      </c>
      <c r="AA484" s="3" t="s">
        <v>2276</v>
      </c>
      <c r="AB484" s="3" t="s">
        <v>2276</v>
      </c>
      <c r="AC484" s="4" t="s">
        <v>710</v>
      </c>
      <c r="AD484" s="3"/>
    </row>
    <row r="485" spans="1:30" ht="73" customHeight="1">
      <c r="A485" s="11" t="s">
        <v>700</v>
      </c>
      <c r="B485" s="11" t="s">
        <v>712</v>
      </c>
      <c r="C485" s="23" t="s">
        <v>24</v>
      </c>
      <c r="D485" s="23" t="s">
        <v>27</v>
      </c>
      <c r="E485" s="11" t="s">
        <v>130</v>
      </c>
      <c r="F485" s="19" t="s">
        <v>28</v>
      </c>
      <c r="G485" s="19" t="s">
        <v>2276</v>
      </c>
      <c r="H485" s="19" t="s">
        <v>523</v>
      </c>
      <c r="I485" s="3"/>
      <c r="J485" s="21" t="s">
        <v>2276</v>
      </c>
      <c r="K485" s="21" t="s">
        <v>2276</v>
      </c>
      <c r="L485" s="21" t="s">
        <v>2276</v>
      </c>
      <c r="M485" s="21" t="s">
        <v>2276</v>
      </c>
      <c r="N485" s="21" t="s">
        <v>2276</v>
      </c>
      <c r="O485" s="21" t="s">
        <v>2276</v>
      </c>
      <c r="P485" s="21" t="s">
        <v>2276</v>
      </c>
      <c r="Q485" s="21" t="s">
        <v>2276</v>
      </c>
      <c r="R485" s="21" t="s">
        <v>2276</v>
      </c>
      <c r="S485" s="21" t="s">
        <v>2276</v>
      </c>
      <c r="T485" s="21" t="s">
        <v>2276</v>
      </c>
      <c r="U485" s="21" t="s">
        <v>2276</v>
      </c>
      <c r="V485" s="21" t="s">
        <v>2276</v>
      </c>
      <c r="W485" s="21" t="s">
        <v>2276</v>
      </c>
      <c r="X485" s="21" t="s">
        <v>2276</v>
      </c>
      <c r="Y485" s="21">
        <v>3</v>
      </c>
      <c r="Z485" s="3" t="s">
        <v>2276</v>
      </c>
      <c r="AA485" s="3" t="s">
        <v>2276</v>
      </c>
      <c r="AB485" s="3" t="s">
        <v>2276</v>
      </c>
      <c r="AC485" s="4" t="s">
        <v>754</v>
      </c>
      <c r="AD485" s="4" t="s">
        <v>2030</v>
      </c>
    </row>
    <row r="486" spans="1:30" ht="70" customHeight="1">
      <c r="A486" s="11" t="s">
        <v>700</v>
      </c>
      <c r="B486" s="11" t="s">
        <v>2040</v>
      </c>
      <c r="C486" s="23" t="s">
        <v>24</v>
      </c>
      <c r="D486" s="23" t="s">
        <v>27</v>
      </c>
      <c r="E486" s="19" t="s">
        <v>397</v>
      </c>
      <c r="F486" s="19" t="s">
        <v>28</v>
      </c>
      <c r="G486" s="19" t="s">
        <v>2276</v>
      </c>
      <c r="H486" s="19" t="s">
        <v>524</v>
      </c>
      <c r="I486" s="3"/>
      <c r="J486" s="21">
        <v>0</v>
      </c>
      <c r="K486" s="21">
        <v>0</v>
      </c>
      <c r="L486" s="21">
        <v>0</v>
      </c>
      <c r="M486" s="21">
        <v>0</v>
      </c>
      <c r="N486" s="21">
        <v>0</v>
      </c>
      <c r="O486" s="21">
        <v>0</v>
      </c>
      <c r="P486" s="21">
        <v>0</v>
      </c>
      <c r="Q486" s="21" t="s">
        <v>2276</v>
      </c>
      <c r="R486" s="21" t="s">
        <v>2276</v>
      </c>
      <c r="S486" s="21">
        <v>0</v>
      </c>
      <c r="T486" s="21">
        <v>0</v>
      </c>
      <c r="U486" s="21">
        <v>0</v>
      </c>
      <c r="V486" s="21">
        <v>0</v>
      </c>
      <c r="W486" s="21">
        <v>0</v>
      </c>
      <c r="X486" s="21">
        <v>0</v>
      </c>
      <c r="Y486" s="21" t="s">
        <v>2276</v>
      </c>
      <c r="Z486" s="3" t="s">
        <v>2276</v>
      </c>
      <c r="AA486" s="3" t="s">
        <v>2276</v>
      </c>
      <c r="AB486" s="3" t="s">
        <v>2276</v>
      </c>
      <c r="AC486" s="4" t="s">
        <v>710</v>
      </c>
      <c r="AD486" s="3"/>
    </row>
    <row r="487" spans="1:30" ht="75" customHeight="1">
      <c r="A487" s="11" t="s">
        <v>701</v>
      </c>
      <c r="B487" s="11" t="s">
        <v>737</v>
      </c>
      <c r="C487" s="23" t="s">
        <v>24</v>
      </c>
      <c r="D487" s="23" t="s">
        <v>27</v>
      </c>
      <c r="E487" s="11" t="s">
        <v>130</v>
      </c>
      <c r="F487" s="19" t="s">
        <v>161</v>
      </c>
      <c r="G487" s="19" t="s">
        <v>2276</v>
      </c>
      <c r="H487" s="19" t="s">
        <v>523</v>
      </c>
      <c r="I487" s="3"/>
      <c r="J487" s="21" t="s">
        <v>2276</v>
      </c>
      <c r="K487" s="21" t="s">
        <v>2276</v>
      </c>
      <c r="L487" s="21" t="s">
        <v>2276</v>
      </c>
      <c r="M487" s="21" t="s">
        <v>2276</v>
      </c>
      <c r="N487" s="21" t="s">
        <v>2276</v>
      </c>
      <c r="O487" s="21" t="s">
        <v>2276</v>
      </c>
      <c r="P487" s="21" t="s">
        <v>2276</v>
      </c>
      <c r="Q487" s="21">
        <v>0</v>
      </c>
      <c r="R487" s="21">
        <v>0</v>
      </c>
      <c r="S487" s="21" t="s">
        <v>2276</v>
      </c>
      <c r="T487" s="21" t="s">
        <v>2276</v>
      </c>
      <c r="U487" s="21" t="s">
        <v>2276</v>
      </c>
      <c r="V487" s="21" t="s">
        <v>2276</v>
      </c>
      <c r="W487" s="21" t="s">
        <v>2276</v>
      </c>
      <c r="X487" s="21" t="s">
        <v>2276</v>
      </c>
      <c r="Y487" s="21" t="s">
        <v>2276</v>
      </c>
      <c r="Z487" s="3" t="s">
        <v>2276</v>
      </c>
      <c r="AA487" s="3" t="s">
        <v>2276</v>
      </c>
      <c r="AB487" s="3" t="s">
        <v>2276</v>
      </c>
      <c r="AC487" s="3" t="s">
        <v>718</v>
      </c>
      <c r="AD487" s="4" t="s">
        <v>2031</v>
      </c>
    </row>
    <row r="488" spans="1:30" ht="65" customHeight="1">
      <c r="A488" s="11" t="s">
        <v>701</v>
      </c>
      <c r="B488" s="3" t="s">
        <v>717</v>
      </c>
      <c r="C488" s="23" t="s">
        <v>24</v>
      </c>
      <c r="D488" s="23" t="s">
        <v>27</v>
      </c>
      <c r="E488" s="19" t="s">
        <v>397</v>
      </c>
      <c r="F488" s="19" t="s">
        <v>28</v>
      </c>
      <c r="G488" s="19" t="s">
        <v>2276</v>
      </c>
      <c r="H488" s="19" t="s">
        <v>524</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7" t="s">
        <v>2276</v>
      </c>
      <c r="Z488" s="3" t="s">
        <v>2276</v>
      </c>
      <c r="AA488" s="3" t="s">
        <v>2276</v>
      </c>
      <c r="AB488" s="3" t="s">
        <v>2276</v>
      </c>
      <c r="AC488" s="3" t="s">
        <v>746</v>
      </c>
      <c r="AD488" s="3"/>
    </row>
    <row r="489" spans="1:30" ht="64" customHeight="1">
      <c r="A489" s="11" t="s">
        <v>705</v>
      </c>
      <c r="B489" s="3" t="s">
        <v>714</v>
      </c>
      <c r="C489" s="23" t="s">
        <v>24</v>
      </c>
      <c r="D489" s="23" t="s">
        <v>27</v>
      </c>
      <c r="E489" s="11" t="s">
        <v>130</v>
      </c>
      <c r="F489" s="19" t="s">
        <v>161</v>
      </c>
      <c r="G489" s="19" t="s">
        <v>2276</v>
      </c>
      <c r="H489" s="19" t="s">
        <v>523</v>
      </c>
      <c r="I489" s="3"/>
      <c r="J489" s="21" t="s">
        <v>2276</v>
      </c>
      <c r="K489" s="21" t="s">
        <v>2276</v>
      </c>
      <c r="L489" s="21" t="s">
        <v>2276</v>
      </c>
      <c r="M489" s="21" t="s">
        <v>2276</v>
      </c>
      <c r="N489" s="21" t="s">
        <v>2276</v>
      </c>
      <c r="O489" s="21" t="s">
        <v>2276</v>
      </c>
      <c r="P489" s="21" t="s">
        <v>2276</v>
      </c>
      <c r="Q489" s="21" t="s">
        <v>2276</v>
      </c>
      <c r="R489" s="21" t="s">
        <v>2276</v>
      </c>
      <c r="S489" s="21" t="s">
        <v>2276</v>
      </c>
      <c r="T489" s="21" t="s">
        <v>2276</v>
      </c>
      <c r="U489" s="21" t="s">
        <v>2276</v>
      </c>
      <c r="V489" s="21" t="s">
        <v>2276</v>
      </c>
      <c r="W489" s="21" t="s">
        <v>2276</v>
      </c>
      <c r="X489" s="21" t="s">
        <v>2276</v>
      </c>
      <c r="Y489" s="21" t="s">
        <v>2276</v>
      </c>
      <c r="Z489" s="3" t="s">
        <v>2276</v>
      </c>
      <c r="AA489" s="3" t="s">
        <v>2276</v>
      </c>
      <c r="AB489" s="3" t="s">
        <v>2276</v>
      </c>
      <c r="AC489" s="3" t="s">
        <v>718</v>
      </c>
      <c r="AD489" s="4" t="s">
        <v>2031</v>
      </c>
    </row>
    <row r="490" spans="1:30" ht="60" customHeight="1">
      <c r="A490" s="11" t="s">
        <v>705</v>
      </c>
      <c r="B490" s="3" t="s">
        <v>715</v>
      </c>
      <c r="C490" s="23" t="s">
        <v>24</v>
      </c>
      <c r="D490" s="23" t="s">
        <v>27</v>
      </c>
      <c r="E490" s="19" t="s">
        <v>397</v>
      </c>
      <c r="F490" s="19" t="s">
        <v>28</v>
      </c>
      <c r="G490" s="19" t="s">
        <v>2276</v>
      </c>
      <c r="H490" s="19" t="s">
        <v>524</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7" t="s">
        <v>2276</v>
      </c>
      <c r="Z490" s="3" t="s">
        <v>2276</v>
      </c>
      <c r="AA490" s="3" t="s">
        <v>2276</v>
      </c>
      <c r="AB490" s="3" t="s">
        <v>2276</v>
      </c>
      <c r="AC490" s="3" t="s">
        <v>746</v>
      </c>
      <c r="AD490" s="3"/>
    </row>
    <row r="491" spans="1:30" ht="78.5" customHeight="1">
      <c r="A491" s="11" t="s">
        <v>706</v>
      </c>
      <c r="B491" s="11" t="s">
        <v>736</v>
      </c>
      <c r="C491" s="23" t="s">
        <v>24</v>
      </c>
      <c r="D491" s="23" t="s">
        <v>27</v>
      </c>
      <c r="E491" s="11" t="s">
        <v>130</v>
      </c>
      <c r="F491" s="19" t="s">
        <v>161</v>
      </c>
      <c r="G491" s="19" t="s">
        <v>2276</v>
      </c>
      <c r="H491" s="3" t="s">
        <v>523</v>
      </c>
      <c r="I491" s="3"/>
      <c r="J491" s="21" t="s">
        <v>2276</v>
      </c>
      <c r="K491" s="21" t="s">
        <v>2276</v>
      </c>
      <c r="L491" s="21" t="s">
        <v>2276</v>
      </c>
      <c r="M491" s="21" t="s">
        <v>2276</v>
      </c>
      <c r="N491" s="21" t="s">
        <v>2276</v>
      </c>
      <c r="O491" s="21" t="s">
        <v>2276</v>
      </c>
      <c r="P491" s="21" t="s">
        <v>2276</v>
      </c>
      <c r="Q491" s="21" t="s">
        <v>2276</v>
      </c>
      <c r="R491" s="21" t="s">
        <v>2276</v>
      </c>
      <c r="S491" s="21" t="s">
        <v>2276</v>
      </c>
      <c r="T491" s="21" t="s">
        <v>2276</v>
      </c>
      <c r="U491" s="21" t="s">
        <v>2276</v>
      </c>
      <c r="V491" s="21" t="s">
        <v>2276</v>
      </c>
      <c r="W491" s="21" t="s">
        <v>2276</v>
      </c>
      <c r="X491" s="21" t="s">
        <v>2276</v>
      </c>
      <c r="Y491" s="21" t="s">
        <v>2276</v>
      </c>
      <c r="Z491" s="3" t="s">
        <v>2276</v>
      </c>
      <c r="AA491" s="3" t="s">
        <v>2276</v>
      </c>
      <c r="AB491" s="3" t="s">
        <v>2276</v>
      </c>
      <c r="AC491" s="3" t="s">
        <v>718</v>
      </c>
      <c r="AD491" s="4" t="s">
        <v>2031</v>
      </c>
    </row>
    <row r="492" spans="1:30" ht="57" customHeight="1">
      <c r="A492" s="11" t="s">
        <v>706</v>
      </c>
      <c r="B492" s="3" t="s">
        <v>716</v>
      </c>
      <c r="C492" s="23" t="s">
        <v>24</v>
      </c>
      <c r="D492" s="23" t="s">
        <v>27</v>
      </c>
      <c r="E492" s="19" t="s">
        <v>397</v>
      </c>
      <c r="F492" s="19" t="s">
        <v>28</v>
      </c>
      <c r="G492" s="19" t="s">
        <v>2276</v>
      </c>
      <c r="H492" s="19" t="s">
        <v>524</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7" t="s">
        <v>2276</v>
      </c>
      <c r="Z492" s="3" t="s">
        <v>2276</v>
      </c>
      <c r="AA492" s="3" t="s">
        <v>2276</v>
      </c>
      <c r="AB492" s="3" t="s">
        <v>2276</v>
      </c>
      <c r="AC492" s="3" t="s">
        <v>746</v>
      </c>
      <c r="AD492" s="3"/>
    </row>
    <row r="493" spans="1:30" ht="39.5" customHeight="1">
      <c r="A493" s="3" t="s">
        <v>725</v>
      </c>
      <c r="B493" s="3" t="s">
        <v>734</v>
      </c>
      <c r="C493" s="23" t="s">
        <v>24</v>
      </c>
      <c r="D493" s="23" t="s">
        <v>27</v>
      </c>
      <c r="E493" s="11" t="s">
        <v>130</v>
      </c>
      <c r="F493" s="19" t="s">
        <v>161</v>
      </c>
      <c r="G493" s="19" t="s">
        <v>2276</v>
      </c>
      <c r="H493" s="3" t="s">
        <v>523</v>
      </c>
      <c r="I493" s="3"/>
      <c r="J493" s="21" t="s">
        <v>2276</v>
      </c>
      <c r="K493" s="21" t="s">
        <v>2276</v>
      </c>
      <c r="L493" s="21" t="s">
        <v>2276</v>
      </c>
      <c r="M493" s="21" t="s">
        <v>2276</v>
      </c>
      <c r="N493" s="21" t="s">
        <v>2276</v>
      </c>
      <c r="O493" s="21" t="s">
        <v>2276</v>
      </c>
      <c r="P493" s="21" t="s">
        <v>2276</v>
      </c>
      <c r="Q493" s="21" t="s">
        <v>2276</v>
      </c>
      <c r="R493" s="21" t="s">
        <v>2276</v>
      </c>
      <c r="S493" s="21" t="s">
        <v>2276</v>
      </c>
      <c r="T493" s="21" t="s">
        <v>2276</v>
      </c>
      <c r="U493" s="21" t="s">
        <v>2276</v>
      </c>
      <c r="V493" s="21" t="s">
        <v>2276</v>
      </c>
      <c r="W493" s="21" t="s">
        <v>2276</v>
      </c>
      <c r="X493" s="21" t="s">
        <v>2276</v>
      </c>
      <c r="Y493" s="21" t="s">
        <v>2276</v>
      </c>
      <c r="Z493" s="3" t="s">
        <v>2276</v>
      </c>
      <c r="AA493" s="3" t="s">
        <v>2276</v>
      </c>
      <c r="AB493" s="3" t="s">
        <v>2276</v>
      </c>
      <c r="AC493" s="3" t="s">
        <v>718</v>
      </c>
      <c r="AD493" s="3" t="s">
        <v>2044</v>
      </c>
    </row>
    <row r="494" spans="1:30" ht="39.5" customHeight="1">
      <c r="A494" s="3" t="s">
        <v>725</v>
      </c>
      <c r="B494" s="3" t="s">
        <v>735</v>
      </c>
      <c r="C494" s="23" t="s">
        <v>24</v>
      </c>
      <c r="D494" s="23" t="s">
        <v>27</v>
      </c>
      <c r="E494" s="19" t="s">
        <v>397</v>
      </c>
      <c r="F494" s="19" t="s">
        <v>28</v>
      </c>
      <c r="G494" s="19" t="s">
        <v>2276</v>
      </c>
      <c r="H494" s="19" t="s">
        <v>524</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2276</v>
      </c>
      <c r="Z494" s="3" t="s">
        <v>2276</v>
      </c>
      <c r="AA494" s="3" t="s">
        <v>2276</v>
      </c>
      <c r="AB494" s="3" t="s">
        <v>2276</v>
      </c>
      <c r="AC494" s="3" t="s">
        <v>746</v>
      </c>
      <c r="AD494" s="3"/>
    </row>
    <row r="495" spans="1:30" ht="38" customHeight="1">
      <c r="A495" s="3" t="s">
        <v>726</v>
      </c>
      <c r="B495" s="3" t="s">
        <v>738</v>
      </c>
      <c r="C495" s="23" t="s">
        <v>24</v>
      </c>
      <c r="D495" s="23" t="s">
        <v>27</v>
      </c>
      <c r="E495" s="11" t="s">
        <v>130</v>
      </c>
      <c r="F495" s="19" t="s">
        <v>161</v>
      </c>
      <c r="G495" s="19" t="s">
        <v>2276</v>
      </c>
      <c r="H495" s="3" t="s">
        <v>523</v>
      </c>
      <c r="I495" s="3"/>
      <c r="J495" s="21" t="s">
        <v>2276</v>
      </c>
      <c r="K495" s="21" t="s">
        <v>2276</v>
      </c>
      <c r="L495" s="21" t="s">
        <v>2276</v>
      </c>
      <c r="M495" s="21" t="s">
        <v>2276</v>
      </c>
      <c r="N495" s="21" t="s">
        <v>2276</v>
      </c>
      <c r="O495" s="21" t="s">
        <v>2276</v>
      </c>
      <c r="P495" s="21" t="s">
        <v>2276</v>
      </c>
      <c r="Q495" s="21" t="s">
        <v>2276</v>
      </c>
      <c r="R495" s="21" t="s">
        <v>2276</v>
      </c>
      <c r="S495" s="21" t="s">
        <v>2276</v>
      </c>
      <c r="T495" s="21" t="s">
        <v>2276</v>
      </c>
      <c r="U495" s="21" t="s">
        <v>2276</v>
      </c>
      <c r="V495" s="21" t="s">
        <v>2276</v>
      </c>
      <c r="W495" s="21" t="s">
        <v>2276</v>
      </c>
      <c r="X495" s="21" t="s">
        <v>2276</v>
      </c>
      <c r="Y495" s="21" t="s">
        <v>2276</v>
      </c>
      <c r="Z495" s="3" t="s">
        <v>2276</v>
      </c>
      <c r="AA495" s="3" t="s">
        <v>2276</v>
      </c>
      <c r="AB495" s="3" t="s">
        <v>2276</v>
      </c>
      <c r="AC495" s="3" t="s">
        <v>718</v>
      </c>
      <c r="AD495" s="3" t="s">
        <v>2044</v>
      </c>
    </row>
    <row r="496" spans="1:30" ht="38" customHeight="1">
      <c r="A496" s="3" t="s">
        <v>726</v>
      </c>
      <c r="B496" s="3" t="s">
        <v>739</v>
      </c>
      <c r="C496" s="23" t="s">
        <v>24</v>
      </c>
      <c r="D496" s="23" t="s">
        <v>27</v>
      </c>
      <c r="E496" s="19" t="s">
        <v>397</v>
      </c>
      <c r="F496" s="19" t="s">
        <v>28</v>
      </c>
      <c r="G496" s="19" t="s">
        <v>2276</v>
      </c>
      <c r="H496" s="19" t="s">
        <v>524</v>
      </c>
      <c r="I496" s="3"/>
      <c r="J496" s="21">
        <v>0</v>
      </c>
      <c r="K496" s="21">
        <v>0</v>
      </c>
      <c r="L496" s="21">
        <v>0</v>
      </c>
      <c r="M496" s="21">
        <v>0</v>
      </c>
      <c r="N496" s="21">
        <v>0</v>
      </c>
      <c r="O496" s="21">
        <v>0</v>
      </c>
      <c r="P496" s="21">
        <v>0</v>
      </c>
      <c r="Q496" s="21" t="s">
        <v>2276</v>
      </c>
      <c r="R496" s="21" t="s">
        <v>2276</v>
      </c>
      <c r="S496" s="21">
        <v>0</v>
      </c>
      <c r="T496" s="21">
        <v>0</v>
      </c>
      <c r="U496" s="21">
        <v>0</v>
      </c>
      <c r="V496" s="21">
        <v>0</v>
      </c>
      <c r="W496" s="21">
        <v>0</v>
      </c>
      <c r="X496" s="21">
        <v>0</v>
      </c>
      <c r="Y496" s="21" t="s">
        <v>2276</v>
      </c>
      <c r="Z496" s="3" t="s">
        <v>2276</v>
      </c>
      <c r="AA496" s="3" t="s">
        <v>2276</v>
      </c>
      <c r="AB496" s="3" t="s">
        <v>2276</v>
      </c>
      <c r="AC496" s="3" t="s">
        <v>746</v>
      </c>
      <c r="AD496" s="3"/>
    </row>
    <row r="497" spans="1:30" ht="37" customHeight="1">
      <c r="A497" s="3" t="s">
        <v>727</v>
      </c>
      <c r="B497" s="3" t="s">
        <v>740</v>
      </c>
      <c r="C497" s="23" t="s">
        <v>24</v>
      </c>
      <c r="D497" s="23" t="s">
        <v>27</v>
      </c>
      <c r="E497" s="11" t="s">
        <v>130</v>
      </c>
      <c r="F497" s="19" t="s">
        <v>161</v>
      </c>
      <c r="G497" s="19" t="s">
        <v>2276</v>
      </c>
      <c r="H497" s="3" t="s">
        <v>523</v>
      </c>
      <c r="I497" s="3"/>
      <c r="J497" s="21" t="s">
        <v>2276</v>
      </c>
      <c r="K497" s="21" t="s">
        <v>2276</v>
      </c>
      <c r="L497" s="21" t="s">
        <v>2276</v>
      </c>
      <c r="M497" s="21" t="s">
        <v>2276</v>
      </c>
      <c r="N497" s="21" t="s">
        <v>2276</v>
      </c>
      <c r="O497" s="21" t="s">
        <v>2276</v>
      </c>
      <c r="P497" s="21" t="s">
        <v>2276</v>
      </c>
      <c r="Q497" s="21" t="s">
        <v>2276</v>
      </c>
      <c r="R497" s="21" t="s">
        <v>2276</v>
      </c>
      <c r="S497" s="21" t="s">
        <v>2276</v>
      </c>
      <c r="T497" s="21" t="s">
        <v>2276</v>
      </c>
      <c r="U497" s="21" t="s">
        <v>2276</v>
      </c>
      <c r="V497" s="21" t="s">
        <v>2276</v>
      </c>
      <c r="W497" s="21" t="s">
        <v>2276</v>
      </c>
      <c r="X497" s="21" t="s">
        <v>2276</v>
      </c>
      <c r="Y497" s="21" t="s">
        <v>2276</v>
      </c>
      <c r="Z497" s="3" t="s">
        <v>2276</v>
      </c>
      <c r="AA497" s="3" t="s">
        <v>2276</v>
      </c>
      <c r="AB497" s="3" t="s">
        <v>2276</v>
      </c>
      <c r="AC497" s="3" t="s">
        <v>718</v>
      </c>
      <c r="AD497" s="3" t="s">
        <v>2044</v>
      </c>
    </row>
    <row r="498" spans="1:30" ht="38.5" customHeight="1">
      <c r="A498" s="3" t="s">
        <v>727</v>
      </c>
      <c r="B498" s="3" t="s">
        <v>745</v>
      </c>
      <c r="C498" s="23" t="s">
        <v>24</v>
      </c>
      <c r="D498" s="23" t="s">
        <v>27</v>
      </c>
      <c r="E498" s="19" t="s">
        <v>397</v>
      </c>
      <c r="F498" s="19" t="s">
        <v>28</v>
      </c>
      <c r="G498" s="19" t="s">
        <v>2276</v>
      </c>
      <c r="H498" s="19" t="s">
        <v>524</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2276</v>
      </c>
      <c r="Z498" s="3" t="s">
        <v>2276</v>
      </c>
      <c r="AA498" s="3" t="s">
        <v>2276</v>
      </c>
      <c r="AB498" s="3" t="s">
        <v>2276</v>
      </c>
      <c r="AC498" s="3" t="s">
        <v>746</v>
      </c>
      <c r="AD498" s="3"/>
    </row>
    <row r="499" spans="1:30" ht="36" customHeight="1">
      <c r="A499" s="11" t="s">
        <v>747</v>
      </c>
      <c r="B499" s="11" t="s">
        <v>750</v>
      </c>
      <c r="C499" s="23" t="s">
        <v>24</v>
      </c>
      <c r="D499" s="23" t="s">
        <v>27</v>
      </c>
      <c r="E499" s="11" t="s">
        <v>130</v>
      </c>
      <c r="F499" s="19" t="s">
        <v>161</v>
      </c>
      <c r="G499" s="19" t="s">
        <v>2276</v>
      </c>
      <c r="H499" s="3" t="s">
        <v>523</v>
      </c>
      <c r="I499" s="3"/>
      <c r="J499" s="21" t="s">
        <v>2276</v>
      </c>
      <c r="K499" s="21" t="s">
        <v>2276</v>
      </c>
      <c r="L499" s="21" t="s">
        <v>2276</v>
      </c>
      <c r="M499" s="21" t="s">
        <v>2276</v>
      </c>
      <c r="N499" s="21" t="s">
        <v>2276</v>
      </c>
      <c r="O499" s="21" t="s">
        <v>2276</v>
      </c>
      <c r="P499" s="21" t="s">
        <v>2276</v>
      </c>
      <c r="Q499" s="21" t="s">
        <v>2276</v>
      </c>
      <c r="R499" s="21" t="s">
        <v>2276</v>
      </c>
      <c r="S499" s="21" t="s">
        <v>2276</v>
      </c>
      <c r="T499" s="21" t="s">
        <v>2276</v>
      </c>
      <c r="U499" s="21" t="s">
        <v>2276</v>
      </c>
      <c r="V499" s="21" t="s">
        <v>2276</v>
      </c>
      <c r="W499" s="21" t="s">
        <v>2276</v>
      </c>
      <c r="X499" s="21" t="s">
        <v>2276</v>
      </c>
      <c r="Y499" s="3">
        <v>10</v>
      </c>
      <c r="Z499" s="3" t="s">
        <v>2276</v>
      </c>
      <c r="AA499" s="3" t="s">
        <v>2276</v>
      </c>
      <c r="AB499" s="3" t="s">
        <v>2276</v>
      </c>
      <c r="AC499" s="19" t="s">
        <v>751</v>
      </c>
      <c r="AD499" s="3"/>
    </row>
    <row r="500" spans="1:30" ht="48.5" customHeight="1">
      <c r="A500" s="11" t="s">
        <v>753</v>
      </c>
      <c r="B500" s="11" t="s">
        <v>763</v>
      </c>
      <c r="C500" s="23" t="s">
        <v>24</v>
      </c>
      <c r="D500" s="23" t="s">
        <v>27</v>
      </c>
      <c r="E500" s="11" t="s">
        <v>130</v>
      </c>
      <c r="F500" s="19" t="s">
        <v>161</v>
      </c>
      <c r="G500" s="19" t="s">
        <v>2276</v>
      </c>
      <c r="H500" s="3" t="s">
        <v>523</v>
      </c>
      <c r="I500" s="3"/>
      <c r="J500" s="3" t="s">
        <v>2276</v>
      </c>
      <c r="K500" s="3" t="s">
        <v>2276</v>
      </c>
      <c r="L500" s="3" t="s">
        <v>2276</v>
      </c>
      <c r="M500" s="3" t="s">
        <v>2276</v>
      </c>
      <c r="N500" s="3" t="s">
        <v>2276</v>
      </c>
      <c r="O500" s="3" t="s">
        <v>2276</v>
      </c>
      <c r="P500" s="3" t="s">
        <v>2276</v>
      </c>
      <c r="Q500" s="21" t="s">
        <v>2276</v>
      </c>
      <c r="R500" s="21" t="s">
        <v>2276</v>
      </c>
      <c r="S500" s="3" t="s">
        <v>2276</v>
      </c>
      <c r="T500" s="3" t="s">
        <v>2276</v>
      </c>
      <c r="U500" s="3" t="s">
        <v>2276</v>
      </c>
      <c r="V500" s="3" t="s">
        <v>2276</v>
      </c>
      <c r="W500" s="3" t="s">
        <v>2276</v>
      </c>
      <c r="X500" s="3" t="s">
        <v>2276</v>
      </c>
      <c r="Y500" s="3" t="s">
        <v>2276</v>
      </c>
      <c r="Z500" s="3" t="s">
        <v>2276</v>
      </c>
      <c r="AA500" s="3" t="s">
        <v>2276</v>
      </c>
      <c r="AB500" s="3" t="s">
        <v>2276</v>
      </c>
      <c r="AC500" s="3"/>
      <c r="AD500" s="4" t="s">
        <v>5017</v>
      </c>
    </row>
    <row r="501" spans="1:30" ht="52.5" customHeight="1">
      <c r="A501" s="11" t="s">
        <v>756</v>
      </c>
      <c r="B501" s="11" t="s">
        <v>764</v>
      </c>
      <c r="C501" s="23" t="s">
        <v>24</v>
      </c>
      <c r="D501" s="23" t="s">
        <v>27</v>
      </c>
      <c r="E501" s="11" t="s">
        <v>130</v>
      </c>
      <c r="F501" s="19" t="s">
        <v>161</v>
      </c>
      <c r="G501" s="19" t="s">
        <v>2276</v>
      </c>
      <c r="H501" s="3" t="s">
        <v>523</v>
      </c>
      <c r="I501" s="3"/>
      <c r="J501" s="3" t="s">
        <v>2276</v>
      </c>
      <c r="K501" s="3" t="s">
        <v>2276</v>
      </c>
      <c r="L501" s="3" t="s">
        <v>2276</v>
      </c>
      <c r="M501" s="3" t="s">
        <v>2276</v>
      </c>
      <c r="N501" s="3" t="s">
        <v>2276</v>
      </c>
      <c r="O501" s="3" t="s">
        <v>2276</v>
      </c>
      <c r="P501" s="3" t="s">
        <v>2276</v>
      </c>
      <c r="Q501" s="21" t="s">
        <v>2276</v>
      </c>
      <c r="R501" s="21" t="s">
        <v>2276</v>
      </c>
      <c r="S501" s="3" t="s">
        <v>2276</v>
      </c>
      <c r="T501" s="3" t="s">
        <v>2276</v>
      </c>
      <c r="U501" s="3" t="s">
        <v>2276</v>
      </c>
      <c r="V501" s="3" t="s">
        <v>2276</v>
      </c>
      <c r="W501" s="3" t="s">
        <v>2276</v>
      </c>
      <c r="X501" s="3" t="s">
        <v>2276</v>
      </c>
      <c r="Y501" s="3" t="s">
        <v>2276</v>
      </c>
      <c r="Z501" s="3" t="s">
        <v>2276</v>
      </c>
      <c r="AA501" s="3" t="s">
        <v>2276</v>
      </c>
      <c r="AB501" s="3" t="s">
        <v>2276</v>
      </c>
      <c r="AC501" s="3"/>
      <c r="AD501" s="4" t="s">
        <v>5018</v>
      </c>
    </row>
    <row r="502" spans="1:30" ht="61" customHeight="1">
      <c r="A502" s="11" t="s">
        <v>757</v>
      </c>
      <c r="B502" s="11" t="s">
        <v>765</v>
      </c>
      <c r="C502" s="23" t="s">
        <v>24</v>
      </c>
      <c r="D502" s="23" t="s">
        <v>27</v>
      </c>
      <c r="E502" s="11" t="s">
        <v>130</v>
      </c>
      <c r="F502" s="19" t="s">
        <v>161</v>
      </c>
      <c r="G502" s="19" t="s">
        <v>2276</v>
      </c>
      <c r="H502" s="3" t="s">
        <v>523</v>
      </c>
      <c r="I502" s="3"/>
      <c r="J502" s="3" t="s">
        <v>2276</v>
      </c>
      <c r="K502" s="3" t="s">
        <v>2276</v>
      </c>
      <c r="L502" s="3" t="s">
        <v>2276</v>
      </c>
      <c r="M502" s="3" t="s">
        <v>2276</v>
      </c>
      <c r="N502" s="3" t="s">
        <v>2276</v>
      </c>
      <c r="O502" s="3" t="s">
        <v>2276</v>
      </c>
      <c r="P502" s="3" t="s">
        <v>2276</v>
      </c>
      <c r="Q502" s="21" t="s">
        <v>2276</v>
      </c>
      <c r="R502" s="21" t="s">
        <v>2276</v>
      </c>
      <c r="S502" s="3" t="s">
        <v>2276</v>
      </c>
      <c r="T502" s="3" t="s">
        <v>2276</v>
      </c>
      <c r="U502" s="3" t="s">
        <v>2276</v>
      </c>
      <c r="V502" s="3" t="s">
        <v>2276</v>
      </c>
      <c r="W502" s="3" t="s">
        <v>2276</v>
      </c>
      <c r="X502" s="3" t="s">
        <v>2276</v>
      </c>
      <c r="Y502" s="3" t="s">
        <v>2276</v>
      </c>
      <c r="Z502" s="3" t="s">
        <v>2276</v>
      </c>
      <c r="AA502" s="3" t="s">
        <v>2276</v>
      </c>
      <c r="AB502" s="3" t="s">
        <v>2276</v>
      </c>
      <c r="AC502" s="3"/>
      <c r="AD502" s="4" t="s">
        <v>5018</v>
      </c>
    </row>
    <row r="503" spans="1:30" ht="43.5" customHeight="1">
      <c r="A503" s="11" t="s">
        <v>755</v>
      </c>
      <c r="B503" s="11" t="s">
        <v>772</v>
      </c>
      <c r="C503" s="23" t="s">
        <v>24</v>
      </c>
      <c r="D503" s="23" t="s">
        <v>27</v>
      </c>
      <c r="E503" s="11" t="s">
        <v>130</v>
      </c>
      <c r="F503" s="19" t="s">
        <v>161</v>
      </c>
      <c r="G503" s="19" t="s">
        <v>2276</v>
      </c>
      <c r="H503" s="3" t="s">
        <v>523</v>
      </c>
      <c r="I503" s="3"/>
      <c r="J503" s="21" t="s">
        <v>2276</v>
      </c>
      <c r="K503" s="21" t="s">
        <v>2276</v>
      </c>
      <c r="L503" s="21" t="s">
        <v>2276</v>
      </c>
      <c r="M503" s="21" t="s">
        <v>2276</v>
      </c>
      <c r="N503" s="21" t="s">
        <v>2276</v>
      </c>
      <c r="O503" s="21" t="s">
        <v>2276</v>
      </c>
      <c r="P503" s="21" t="s">
        <v>2276</v>
      </c>
      <c r="Q503" s="21" t="s">
        <v>2276</v>
      </c>
      <c r="R503" s="21" t="s">
        <v>2276</v>
      </c>
      <c r="S503" s="21" t="s">
        <v>2276</v>
      </c>
      <c r="T503" s="21" t="s">
        <v>2276</v>
      </c>
      <c r="U503" s="21" t="s">
        <v>2276</v>
      </c>
      <c r="V503" s="21" t="s">
        <v>2276</v>
      </c>
      <c r="W503" s="21" t="s">
        <v>2276</v>
      </c>
      <c r="X503" s="21" t="s">
        <v>2276</v>
      </c>
      <c r="Y503" s="21">
        <v>10</v>
      </c>
      <c r="Z503" s="3" t="s">
        <v>86</v>
      </c>
      <c r="AA503" s="3" t="s">
        <v>86</v>
      </c>
      <c r="AB503" s="3" t="s">
        <v>64</v>
      </c>
      <c r="AC503" s="3" t="s">
        <v>636</v>
      </c>
      <c r="AD503" s="19" t="s">
        <v>771</v>
      </c>
    </row>
    <row r="504" spans="1:30" ht="58.5" customHeight="1">
      <c r="A504" s="11" t="s">
        <v>773</v>
      </c>
      <c r="B504" s="11" t="s">
        <v>780</v>
      </c>
      <c r="C504" s="23" t="s">
        <v>24</v>
      </c>
      <c r="D504" s="23" t="s">
        <v>27</v>
      </c>
      <c r="E504" s="11" t="s">
        <v>130</v>
      </c>
      <c r="F504" s="19" t="s">
        <v>161</v>
      </c>
      <c r="G504" s="19" t="s">
        <v>2276</v>
      </c>
      <c r="H504" s="3" t="s">
        <v>523</v>
      </c>
      <c r="I504" s="3"/>
      <c r="J504" s="3" t="s">
        <v>2276</v>
      </c>
      <c r="K504" s="3" t="s">
        <v>2276</v>
      </c>
      <c r="L504" s="3" t="s">
        <v>2276</v>
      </c>
      <c r="M504" s="3" t="s">
        <v>2276</v>
      </c>
      <c r="N504" s="3" t="s">
        <v>2276</v>
      </c>
      <c r="O504" s="3" t="s">
        <v>2276</v>
      </c>
      <c r="P504" s="3" t="s">
        <v>2276</v>
      </c>
      <c r="Q504" s="21" t="s">
        <v>2276</v>
      </c>
      <c r="R504" s="21" t="s">
        <v>2276</v>
      </c>
      <c r="S504" s="3" t="s">
        <v>2276</v>
      </c>
      <c r="T504" s="3" t="s">
        <v>2276</v>
      </c>
      <c r="U504" s="3" t="s">
        <v>2276</v>
      </c>
      <c r="V504" s="3" t="s">
        <v>2276</v>
      </c>
      <c r="W504" s="3" t="s">
        <v>2276</v>
      </c>
      <c r="X504" s="3" t="s">
        <v>2276</v>
      </c>
      <c r="Y504" s="3" t="s">
        <v>2276</v>
      </c>
      <c r="Z504" s="3" t="s">
        <v>2276</v>
      </c>
      <c r="AA504" s="3" t="s">
        <v>2276</v>
      </c>
      <c r="AB504" s="3" t="s">
        <v>2276</v>
      </c>
      <c r="AC504" s="3"/>
      <c r="AD504" s="4" t="s">
        <v>2049</v>
      </c>
    </row>
    <row r="505" spans="1:30" ht="33.5" customHeight="1">
      <c r="A505" s="11" t="s">
        <v>773</v>
      </c>
      <c r="B505" s="11" t="s">
        <v>782</v>
      </c>
      <c r="C505" s="23" t="s">
        <v>24</v>
      </c>
      <c r="D505" s="23" t="s">
        <v>27</v>
      </c>
      <c r="E505" s="19" t="s">
        <v>397</v>
      </c>
      <c r="F505" s="19" t="s">
        <v>28</v>
      </c>
      <c r="G505" s="19" t="s">
        <v>2276</v>
      </c>
      <c r="H505" s="3" t="s">
        <v>524</v>
      </c>
      <c r="I505" s="3"/>
      <c r="J505" s="21">
        <v>0</v>
      </c>
      <c r="K505" s="21">
        <v>0</v>
      </c>
      <c r="L505" s="21">
        <v>0</v>
      </c>
      <c r="M505" s="21">
        <v>0</v>
      </c>
      <c r="N505" s="21">
        <v>0</v>
      </c>
      <c r="O505" s="21">
        <v>0</v>
      </c>
      <c r="P505" s="21">
        <v>0</v>
      </c>
      <c r="Q505" s="21" t="s">
        <v>2276</v>
      </c>
      <c r="R505" s="21" t="s">
        <v>2276</v>
      </c>
      <c r="S505" s="21">
        <v>0</v>
      </c>
      <c r="T505" s="21">
        <v>0</v>
      </c>
      <c r="U505" s="21">
        <v>0</v>
      </c>
      <c r="V505" s="21">
        <v>0</v>
      </c>
      <c r="W505" s="21">
        <v>0</v>
      </c>
      <c r="X505" s="21">
        <v>0</v>
      </c>
      <c r="Y505" s="21" t="s">
        <v>2276</v>
      </c>
      <c r="Z505" s="3" t="s">
        <v>2276</v>
      </c>
      <c r="AA505" s="3" t="s">
        <v>2276</v>
      </c>
      <c r="AB505" s="3" t="s">
        <v>2276</v>
      </c>
      <c r="AC505" s="3" t="s">
        <v>746</v>
      </c>
      <c r="AD505" s="4"/>
    </row>
    <row r="506" spans="1:30" ht="57.5" customHeight="1">
      <c r="A506" s="11" t="s">
        <v>774</v>
      </c>
      <c r="B506" s="11" t="s">
        <v>781</v>
      </c>
      <c r="C506" s="23" t="s">
        <v>24</v>
      </c>
      <c r="D506" s="23" t="s">
        <v>27</v>
      </c>
      <c r="E506" s="11" t="s">
        <v>130</v>
      </c>
      <c r="F506" s="19" t="s">
        <v>161</v>
      </c>
      <c r="G506" s="19" t="s">
        <v>2276</v>
      </c>
      <c r="H506" s="3" t="s">
        <v>523</v>
      </c>
      <c r="I506" s="3"/>
      <c r="J506" s="21" t="s">
        <v>2276</v>
      </c>
      <c r="K506" s="21" t="s">
        <v>2276</v>
      </c>
      <c r="L506" s="21" t="s">
        <v>2276</v>
      </c>
      <c r="M506" s="21" t="s">
        <v>2276</v>
      </c>
      <c r="N506" s="21" t="s">
        <v>2276</v>
      </c>
      <c r="O506" s="21" t="s">
        <v>2276</v>
      </c>
      <c r="P506" s="21" t="s">
        <v>2276</v>
      </c>
      <c r="Q506" s="21" t="s">
        <v>2276</v>
      </c>
      <c r="R506" s="21" t="s">
        <v>2276</v>
      </c>
      <c r="S506" s="21" t="s">
        <v>2276</v>
      </c>
      <c r="T506" s="21" t="s">
        <v>2276</v>
      </c>
      <c r="U506" s="21" t="s">
        <v>2276</v>
      </c>
      <c r="V506" s="21" t="s">
        <v>2276</v>
      </c>
      <c r="W506" s="21" t="s">
        <v>2276</v>
      </c>
      <c r="X506" s="21" t="s">
        <v>2276</v>
      </c>
      <c r="Y506" s="21" t="s">
        <v>2276</v>
      </c>
      <c r="Z506" s="21" t="s">
        <v>2276</v>
      </c>
      <c r="AA506" s="21" t="s">
        <v>2276</v>
      </c>
      <c r="AB506" s="3" t="s">
        <v>2276</v>
      </c>
      <c r="AC506" s="3"/>
      <c r="AD506" s="4" t="s">
        <v>2049</v>
      </c>
    </row>
    <row r="507" spans="1:30" ht="51" customHeight="1">
      <c r="A507" s="11" t="s">
        <v>774</v>
      </c>
      <c r="B507" s="11" t="s">
        <v>783</v>
      </c>
      <c r="C507" s="23" t="s">
        <v>24</v>
      </c>
      <c r="D507" s="23" t="s">
        <v>27</v>
      </c>
      <c r="E507" s="19" t="s">
        <v>397</v>
      </c>
      <c r="F507" s="19" t="s">
        <v>28</v>
      </c>
      <c r="G507" s="19" t="s">
        <v>2276</v>
      </c>
      <c r="H507" s="3" t="s">
        <v>524</v>
      </c>
      <c r="I507" s="3"/>
      <c r="J507" s="21">
        <v>0</v>
      </c>
      <c r="K507" s="21">
        <v>0</v>
      </c>
      <c r="L507" s="21">
        <v>0</v>
      </c>
      <c r="M507" s="21">
        <v>0</v>
      </c>
      <c r="N507" s="21">
        <v>0</v>
      </c>
      <c r="O507" s="21">
        <v>0</v>
      </c>
      <c r="P507" s="21">
        <v>0</v>
      </c>
      <c r="Q507" s="21" t="s">
        <v>2276</v>
      </c>
      <c r="R507" s="21" t="s">
        <v>2276</v>
      </c>
      <c r="S507" s="21">
        <v>0</v>
      </c>
      <c r="T507" s="21">
        <v>0</v>
      </c>
      <c r="U507" s="21">
        <v>0</v>
      </c>
      <c r="V507" s="21">
        <v>0</v>
      </c>
      <c r="W507" s="21">
        <v>0</v>
      </c>
      <c r="X507" s="21">
        <v>0</v>
      </c>
      <c r="Y507" s="21" t="s">
        <v>2276</v>
      </c>
      <c r="Z507" s="3" t="s">
        <v>2276</v>
      </c>
      <c r="AA507" s="3" t="s">
        <v>2276</v>
      </c>
      <c r="AB507" s="3" t="s">
        <v>2276</v>
      </c>
      <c r="AC507" s="3" t="s">
        <v>746</v>
      </c>
      <c r="AD507" s="4"/>
    </row>
    <row r="508" spans="1:30" ht="59.5" customHeight="1">
      <c r="A508" s="11" t="s">
        <v>784</v>
      </c>
      <c r="B508" s="11" t="s">
        <v>790</v>
      </c>
      <c r="C508" s="23" t="s">
        <v>24</v>
      </c>
      <c r="D508" s="23" t="s">
        <v>27</v>
      </c>
      <c r="E508" s="11" t="s">
        <v>130</v>
      </c>
      <c r="F508" s="19" t="s">
        <v>161</v>
      </c>
      <c r="G508" s="19" t="s">
        <v>2276</v>
      </c>
      <c r="H508" s="3" t="s">
        <v>523</v>
      </c>
      <c r="I508" s="3">
        <v>1993</v>
      </c>
      <c r="J508" s="21" t="s">
        <v>2276</v>
      </c>
      <c r="K508" s="21" t="s">
        <v>2276</v>
      </c>
      <c r="L508" s="21" t="s">
        <v>2276</v>
      </c>
      <c r="M508" s="21" t="s">
        <v>2276</v>
      </c>
      <c r="N508" s="21" t="s">
        <v>2276</v>
      </c>
      <c r="O508" s="77" t="s">
        <v>2276</v>
      </c>
      <c r="P508" s="77" t="s">
        <v>2276</v>
      </c>
      <c r="Q508" s="21" t="s">
        <v>2276</v>
      </c>
      <c r="R508" s="21" t="s">
        <v>2276</v>
      </c>
      <c r="S508" s="77" t="s">
        <v>2276</v>
      </c>
      <c r="T508" s="21" t="s">
        <v>2276</v>
      </c>
      <c r="U508" s="21" t="s">
        <v>2276</v>
      </c>
      <c r="V508" s="21" t="s">
        <v>2276</v>
      </c>
      <c r="W508" s="21" t="s">
        <v>2276</v>
      </c>
      <c r="X508" s="21" t="s">
        <v>2276</v>
      </c>
      <c r="Y508" s="21">
        <v>6.6</v>
      </c>
      <c r="Z508" s="3" t="s">
        <v>2276</v>
      </c>
      <c r="AA508" s="3" t="s">
        <v>2276</v>
      </c>
      <c r="AB508" s="3" t="s">
        <v>2276</v>
      </c>
      <c r="AC508" s="3"/>
      <c r="AD508" s="4" t="s">
        <v>2051</v>
      </c>
    </row>
    <row r="509" spans="1:30" ht="46" customHeight="1">
      <c r="A509" s="11" t="s">
        <v>784</v>
      </c>
      <c r="B509" s="11" t="s">
        <v>791</v>
      </c>
      <c r="C509" s="23" t="s">
        <v>24</v>
      </c>
      <c r="D509" s="23" t="s">
        <v>27</v>
      </c>
      <c r="E509" s="11" t="s">
        <v>130</v>
      </c>
      <c r="F509" s="19" t="s">
        <v>161</v>
      </c>
      <c r="G509" s="19" t="s">
        <v>2276</v>
      </c>
      <c r="H509" s="3" t="s">
        <v>523</v>
      </c>
      <c r="I509" s="3">
        <v>1994</v>
      </c>
      <c r="J509" s="21" t="s">
        <v>2276</v>
      </c>
      <c r="K509" s="21" t="s">
        <v>2276</v>
      </c>
      <c r="L509" s="21" t="s">
        <v>2276</v>
      </c>
      <c r="M509" s="21" t="s">
        <v>2276</v>
      </c>
      <c r="N509" s="21" t="s">
        <v>2276</v>
      </c>
      <c r="O509" s="77" t="s">
        <v>2276</v>
      </c>
      <c r="P509" s="77" t="s">
        <v>2276</v>
      </c>
      <c r="Q509" s="21" t="s">
        <v>2276</v>
      </c>
      <c r="R509" s="21" t="s">
        <v>2276</v>
      </c>
      <c r="S509" s="77" t="s">
        <v>2276</v>
      </c>
      <c r="T509" s="21" t="s">
        <v>2276</v>
      </c>
      <c r="U509" s="21" t="s">
        <v>2276</v>
      </c>
      <c r="V509" s="21" t="s">
        <v>2276</v>
      </c>
      <c r="W509" s="21" t="s">
        <v>2276</v>
      </c>
      <c r="X509" s="21" t="s">
        <v>2276</v>
      </c>
      <c r="Y509" s="21">
        <v>6.1</v>
      </c>
      <c r="Z509" s="3" t="s">
        <v>2276</v>
      </c>
      <c r="AA509" s="3" t="s">
        <v>2276</v>
      </c>
      <c r="AB509" s="3" t="s">
        <v>2276</v>
      </c>
      <c r="AC509" s="3"/>
      <c r="AD509" s="4" t="s">
        <v>2051</v>
      </c>
    </row>
    <row r="510" spans="1:30" ht="52" customHeight="1">
      <c r="A510" s="11" t="s">
        <v>784</v>
      </c>
      <c r="B510" s="11" t="s">
        <v>792</v>
      </c>
      <c r="C510" s="23" t="s">
        <v>24</v>
      </c>
      <c r="D510" s="23" t="s">
        <v>27</v>
      </c>
      <c r="E510" s="11" t="s">
        <v>130</v>
      </c>
      <c r="F510" s="19" t="s">
        <v>161</v>
      </c>
      <c r="G510" s="19" t="s">
        <v>2276</v>
      </c>
      <c r="H510" s="3" t="s">
        <v>523</v>
      </c>
      <c r="I510" s="3">
        <v>1995</v>
      </c>
      <c r="J510" s="21" t="s">
        <v>2276</v>
      </c>
      <c r="K510" s="21" t="s">
        <v>2276</v>
      </c>
      <c r="L510" s="21" t="s">
        <v>2276</v>
      </c>
      <c r="M510" s="21" t="s">
        <v>2276</v>
      </c>
      <c r="N510" s="21" t="s">
        <v>2276</v>
      </c>
      <c r="O510" s="77" t="s">
        <v>2276</v>
      </c>
      <c r="P510" s="77" t="s">
        <v>2276</v>
      </c>
      <c r="Q510" s="21" t="s">
        <v>2276</v>
      </c>
      <c r="R510" s="21" t="s">
        <v>2276</v>
      </c>
      <c r="S510" s="77" t="s">
        <v>2276</v>
      </c>
      <c r="T510" s="21" t="s">
        <v>2276</v>
      </c>
      <c r="U510" s="21" t="s">
        <v>2276</v>
      </c>
      <c r="V510" s="21" t="s">
        <v>2276</v>
      </c>
      <c r="W510" s="21" t="s">
        <v>2276</v>
      </c>
      <c r="X510" s="21" t="s">
        <v>2276</v>
      </c>
      <c r="Y510" s="21">
        <v>7.9</v>
      </c>
      <c r="Z510" s="3" t="s">
        <v>2276</v>
      </c>
      <c r="AA510" s="3" t="s">
        <v>2276</v>
      </c>
      <c r="AB510" s="3" t="s">
        <v>2276</v>
      </c>
      <c r="AC510" s="3"/>
      <c r="AD510" s="4" t="s">
        <v>2051</v>
      </c>
    </row>
    <row r="511" spans="1:30" ht="53.5" customHeight="1">
      <c r="A511" s="11" t="s">
        <v>784</v>
      </c>
      <c r="B511" s="11" t="s">
        <v>793</v>
      </c>
      <c r="C511" s="23" t="s">
        <v>24</v>
      </c>
      <c r="D511" s="23" t="s">
        <v>27</v>
      </c>
      <c r="E511" s="11" t="s">
        <v>130</v>
      </c>
      <c r="F511" s="19" t="s">
        <v>161</v>
      </c>
      <c r="G511" s="19" t="s">
        <v>2276</v>
      </c>
      <c r="H511" s="3" t="s">
        <v>523</v>
      </c>
      <c r="I511" s="3">
        <v>1996</v>
      </c>
      <c r="J511" s="21" t="s">
        <v>2276</v>
      </c>
      <c r="K511" s="21" t="s">
        <v>2276</v>
      </c>
      <c r="L511" s="21" t="s">
        <v>2276</v>
      </c>
      <c r="M511" s="21" t="s">
        <v>2276</v>
      </c>
      <c r="N511" s="21" t="s">
        <v>2276</v>
      </c>
      <c r="O511" s="77" t="s">
        <v>2276</v>
      </c>
      <c r="P511" s="77" t="s">
        <v>2276</v>
      </c>
      <c r="Q511" s="21" t="s">
        <v>2276</v>
      </c>
      <c r="R511" s="21" t="s">
        <v>2276</v>
      </c>
      <c r="S511" s="77" t="s">
        <v>2276</v>
      </c>
      <c r="T511" s="21" t="s">
        <v>2276</v>
      </c>
      <c r="U511" s="21" t="s">
        <v>2276</v>
      </c>
      <c r="V511" s="21" t="s">
        <v>2276</v>
      </c>
      <c r="W511" s="21" t="s">
        <v>2276</v>
      </c>
      <c r="X511" s="21" t="s">
        <v>2276</v>
      </c>
      <c r="Y511" s="21">
        <v>6.8</v>
      </c>
      <c r="Z511" s="3" t="s">
        <v>2276</v>
      </c>
      <c r="AA511" s="3" t="s">
        <v>2276</v>
      </c>
      <c r="AB511" s="3" t="s">
        <v>2276</v>
      </c>
      <c r="AC511" s="3"/>
      <c r="AD511" s="4" t="s">
        <v>2051</v>
      </c>
    </row>
    <row r="512" spans="1:30" ht="50" customHeight="1">
      <c r="A512" s="11" t="s">
        <v>784</v>
      </c>
      <c r="B512" s="11" t="s">
        <v>794</v>
      </c>
      <c r="C512" s="23" t="s">
        <v>24</v>
      </c>
      <c r="D512" s="23" t="s">
        <v>27</v>
      </c>
      <c r="E512" s="19" t="s">
        <v>397</v>
      </c>
      <c r="F512" s="19" t="s">
        <v>28</v>
      </c>
      <c r="G512" s="19" t="s">
        <v>2276</v>
      </c>
      <c r="H512" s="3" t="s">
        <v>524</v>
      </c>
      <c r="I512" s="3"/>
      <c r="J512" s="21">
        <v>0</v>
      </c>
      <c r="K512" s="21">
        <v>0</v>
      </c>
      <c r="L512" s="21">
        <v>0</v>
      </c>
      <c r="M512" s="21">
        <v>0</v>
      </c>
      <c r="N512" s="21">
        <v>0</v>
      </c>
      <c r="O512" s="21">
        <v>0</v>
      </c>
      <c r="P512" s="21">
        <v>0</v>
      </c>
      <c r="Q512" s="21" t="s">
        <v>2276</v>
      </c>
      <c r="R512" s="21" t="s">
        <v>2276</v>
      </c>
      <c r="S512" s="21">
        <v>0</v>
      </c>
      <c r="T512" s="21">
        <v>0</v>
      </c>
      <c r="U512" s="21">
        <v>0</v>
      </c>
      <c r="V512" s="21">
        <v>0</v>
      </c>
      <c r="W512" s="21">
        <v>0</v>
      </c>
      <c r="X512" s="21">
        <v>0</v>
      </c>
      <c r="Y512" s="21" t="s">
        <v>2276</v>
      </c>
      <c r="Z512" s="3" t="s">
        <v>2276</v>
      </c>
      <c r="AA512" s="3" t="s">
        <v>2276</v>
      </c>
      <c r="AB512" s="3" t="s">
        <v>2276</v>
      </c>
      <c r="AC512" s="3" t="s">
        <v>746</v>
      </c>
      <c r="AD512" s="3"/>
    </row>
    <row r="513" spans="1:30" ht="53.5" customHeight="1">
      <c r="A513" s="11" t="s">
        <v>789</v>
      </c>
      <c r="B513" s="11" t="s">
        <v>795</v>
      </c>
      <c r="C513" s="23" t="s">
        <v>24</v>
      </c>
      <c r="D513" s="23" t="s">
        <v>27</v>
      </c>
      <c r="E513" s="11" t="s">
        <v>130</v>
      </c>
      <c r="F513" s="19" t="s">
        <v>161</v>
      </c>
      <c r="G513" s="19" t="s">
        <v>2276</v>
      </c>
      <c r="H513" s="3" t="s">
        <v>523</v>
      </c>
      <c r="I513" s="11">
        <v>1996</v>
      </c>
      <c r="J513" s="21" t="s">
        <v>2276</v>
      </c>
      <c r="K513" s="21" t="s">
        <v>2276</v>
      </c>
      <c r="L513" s="21" t="s">
        <v>2276</v>
      </c>
      <c r="M513" s="21" t="s">
        <v>2276</v>
      </c>
      <c r="N513" s="21" t="s">
        <v>2276</v>
      </c>
      <c r="O513" s="21" t="s">
        <v>2276</v>
      </c>
      <c r="P513" s="21" t="s">
        <v>2276</v>
      </c>
      <c r="Q513" s="21" t="s">
        <v>2276</v>
      </c>
      <c r="R513" s="21" t="s">
        <v>2276</v>
      </c>
      <c r="S513" s="21" t="s">
        <v>2276</v>
      </c>
      <c r="T513" s="21" t="s">
        <v>2276</v>
      </c>
      <c r="U513" s="21" t="s">
        <v>2276</v>
      </c>
      <c r="V513" s="77" t="s">
        <v>2276</v>
      </c>
      <c r="W513" s="77" t="s">
        <v>2276</v>
      </c>
      <c r="X513" s="21" t="s">
        <v>2276</v>
      </c>
      <c r="Y513" s="21">
        <v>9.8000000000000007</v>
      </c>
      <c r="Z513" s="3" t="s">
        <v>2276</v>
      </c>
      <c r="AA513" s="3" t="s">
        <v>2276</v>
      </c>
      <c r="AB513" s="3" t="s">
        <v>2276</v>
      </c>
      <c r="AC513" s="3"/>
      <c r="AD513" s="4" t="s">
        <v>2051</v>
      </c>
    </row>
    <row r="514" spans="1:30" ht="35" customHeight="1">
      <c r="A514" s="11" t="s">
        <v>789</v>
      </c>
      <c r="B514" s="11" t="s">
        <v>796</v>
      </c>
      <c r="C514" s="23" t="s">
        <v>24</v>
      </c>
      <c r="D514" s="23" t="s">
        <v>27</v>
      </c>
      <c r="E514" s="19" t="s">
        <v>397</v>
      </c>
      <c r="F514" s="19" t="s">
        <v>28</v>
      </c>
      <c r="G514" s="19" t="s">
        <v>2276</v>
      </c>
      <c r="H514" s="3" t="s">
        <v>524</v>
      </c>
      <c r="I514" s="3"/>
      <c r="J514" s="21">
        <v>0</v>
      </c>
      <c r="K514" s="21">
        <v>0</v>
      </c>
      <c r="L514" s="21">
        <v>0</v>
      </c>
      <c r="M514" s="21">
        <v>0</v>
      </c>
      <c r="N514" s="21">
        <v>0</v>
      </c>
      <c r="O514" s="21">
        <v>0</v>
      </c>
      <c r="P514" s="21">
        <v>0</v>
      </c>
      <c r="Q514" s="21" t="s">
        <v>2276</v>
      </c>
      <c r="R514" s="21" t="s">
        <v>2276</v>
      </c>
      <c r="S514" s="21">
        <v>0</v>
      </c>
      <c r="T514" s="21">
        <v>0</v>
      </c>
      <c r="U514" s="21">
        <v>0</v>
      </c>
      <c r="V514" s="21">
        <v>0</v>
      </c>
      <c r="W514" s="21">
        <v>0</v>
      </c>
      <c r="X514" s="21">
        <v>0</v>
      </c>
      <c r="Y514" s="21" t="s">
        <v>2276</v>
      </c>
      <c r="Z514" s="3" t="s">
        <v>2276</v>
      </c>
      <c r="AA514" s="3" t="s">
        <v>2276</v>
      </c>
      <c r="AB514" s="3" t="s">
        <v>2276</v>
      </c>
      <c r="AC514" s="3" t="s">
        <v>746</v>
      </c>
      <c r="AD514" s="3"/>
    </row>
    <row r="515" spans="1:30" ht="34.5" customHeight="1">
      <c r="A515" s="12" t="s">
        <v>797</v>
      </c>
      <c r="B515" s="11" t="s">
        <v>810</v>
      </c>
      <c r="C515" s="23" t="s">
        <v>24</v>
      </c>
      <c r="D515" s="23" t="s">
        <v>27</v>
      </c>
      <c r="E515" s="11" t="s">
        <v>130</v>
      </c>
      <c r="F515" s="19" t="s">
        <v>161</v>
      </c>
      <c r="G515" s="19" t="s">
        <v>2276</v>
      </c>
      <c r="H515" s="3" t="s">
        <v>523</v>
      </c>
      <c r="I515" s="3"/>
      <c r="J515" s="21" t="s">
        <v>2276</v>
      </c>
      <c r="K515" s="21" t="s">
        <v>2276</v>
      </c>
      <c r="L515" s="21" t="s">
        <v>2276</v>
      </c>
      <c r="M515" s="21" t="s">
        <v>2276</v>
      </c>
      <c r="N515" s="21" t="s">
        <v>2276</v>
      </c>
      <c r="O515" s="21" t="s">
        <v>2276</v>
      </c>
      <c r="P515" s="21" t="s">
        <v>2276</v>
      </c>
      <c r="Q515" s="21" t="s">
        <v>2276</v>
      </c>
      <c r="R515" s="21" t="s">
        <v>2276</v>
      </c>
      <c r="S515" s="21" t="s">
        <v>2276</v>
      </c>
      <c r="T515" s="21" t="s">
        <v>2276</v>
      </c>
      <c r="U515" s="21" t="s">
        <v>2276</v>
      </c>
      <c r="V515" s="21" t="s">
        <v>2276</v>
      </c>
      <c r="W515" s="21" t="s">
        <v>2276</v>
      </c>
      <c r="X515" s="21" t="s">
        <v>2276</v>
      </c>
      <c r="Y515" s="21" t="s">
        <v>2276</v>
      </c>
      <c r="Z515" s="3" t="s">
        <v>2276</v>
      </c>
      <c r="AA515" s="3" t="s">
        <v>2276</v>
      </c>
      <c r="AB515" s="3" t="s">
        <v>2276</v>
      </c>
      <c r="AC515" s="3"/>
      <c r="AD515" s="3" t="s">
        <v>718</v>
      </c>
    </row>
    <row r="516" spans="1:30" ht="75" customHeight="1">
      <c r="A516" s="11" t="s">
        <v>798</v>
      </c>
      <c r="B516" s="11" t="s">
        <v>811</v>
      </c>
      <c r="C516" s="23" t="s">
        <v>24</v>
      </c>
      <c r="D516" s="23" t="s">
        <v>27</v>
      </c>
      <c r="E516" s="4" t="s">
        <v>396</v>
      </c>
      <c r="F516" s="19" t="s">
        <v>28</v>
      </c>
      <c r="G516" s="19" t="s">
        <v>2276</v>
      </c>
      <c r="H516" s="3" t="s">
        <v>524</v>
      </c>
      <c r="I516" s="3"/>
      <c r="J516" s="21">
        <v>0</v>
      </c>
      <c r="K516" s="21">
        <v>0</v>
      </c>
      <c r="L516" s="21">
        <v>0</v>
      </c>
      <c r="M516" s="21">
        <v>0</v>
      </c>
      <c r="N516" s="21">
        <v>0</v>
      </c>
      <c r="O516" s="21">
        <v>0</v>
      </c>
      <c r="P516" s="21">
        <v>0</v>
      </c>
      <c r="Q516" s="21" t="s">
        <v>2276</v>
      </c>
      <c r="R516" s="21" t="s">
        <v>2276</v>
      </c>
      <c r="S516" s="21">
        <v>0</v>
      </c>
      <c r="T516" s="21">
        <v>0</v>
      </c>
      <c r="U516" s="21">
        <v>0</v>
      </c>
      <c r="V516" s="21">
        <v>0</v>
      </c>
      <c r="W516" s="21">
        <v>0</v>
      </c>
      <c r="X516" s="21">
        <v>0</v>
      </c>
      <c r="Y516" s="21" t="s">
        <v>2276</v>
      </c>
      <c r="Z516" s="3" t="s">
        <v>2276</v>
      </c>
      <c r="AA516" s="3" t="s">
        <v>2276</v>
      </c>
      <c r="AB516" s="3" t="s">
        <v>2276</v>
      </c>
      <c r="AC516" s="4" t="s">
        <v>816</v>
      </c>
      <c r="AD516" s="3"/>
    </row>
    <row r="517" spans="1:30" ht="76" customHeight="1">
      <c r="A517" s="11" t="s">
        <v>799</v>
      </c>
      <c r="B517" s="11" t="s">
        <v>812</v>
      </c>
      <c r="C517" s="23" t="s">
        <v>24</v>
      </c>
      <c r="D517" s="23" t="s">
        <v>27</v>
      </c>
      <c r="E517" s="4" t="s">
        <v>396</v>
      </c>
      <c r="F517" s="19" t="s">
        <v>28</v>
      </c>
      <c r="G517" s="19" t="s">
        <v>2276</v>
      </c>
      <c r="H517" s="3" t="s">
        <v>524</v>
      </c>
      <c r="I517" s="3"/>
      <c r="J517" s="21">
        <v>0</v>
      </c>
      <c r="K517" s="21">
        <v>0</v>
      </c>
      <c r="L517" s="21">
        <v>0</v>
      </c>
      <c r="M517" s="21">
        <v>0</v>
      </c>
      <c r="N517" s="21">
        <v>0</v>
      </c>
      <c r="O517" s="21">
        <v>0</v>
      </c>
      <c r="P517" s="21">
        <v>0</v>
      </c>
      <c r="Q517" s="21" t="s">
        <v>2276</v>
      </c>
      <c r="R517" s="21" t="s">
        <v>2276</v>
      </c>
      <c r="S517" s="21">
        <v>0</v>
      </c>
      <c r="T517" s="21">
        <v>0</v>
      </c>
      <c r="U517" s="21">
        <v>0</v>
      </c>
      <c r="V517" s="21">
        <v>0</v>
      </c>
      <c r="W517" s="21">
        <v>0</v>
      </c>
      <c r="X517" s="21">
        <v>0</v>
      </c>
      <c r="Y517" s="21" t="s">
        <v>2276</v>
      </c>
      <c r="Z517" s="3" t="s">
        <v>2276</v>
      </c>
      <c r="AA517" s="3" t="s">
        <v>2276</v>
      </c>
      <c r="AB517" s="3" t="s">
        <v>2276</v>
      </c>
      <c r="AC517" s="4" t="s">
        <v>816</v>
      </c>
      <c r="AD517" s="3"/>
    </row>
    <row r="518" spans="1:30" ht="27" customHeight="1">
      <c r="A518" s="11" t="s">
        <v>800</v>
      </c>
      <c r="B518" s="11" t="s">
        <v>813</v>
      </c>
      <c r="C518" s="23" t="s">
        <v>24</v>
      </c>
      <c r="D518" s="23" t="s">
        <v>27</v>
      </c>
      <c r="E518" s="11" t="s">
        <v>130</v>
      </c>
      <c r="F518" s="19" t="s">
        <v>161</v>
      </c>
      <c r="G518" s="19" t="s">
        <v>2276</v>
      </c>
      <c r="H518" s="3" t="s">
        <v>523</v>
      </c>
      <c r="I518" s="3"/>
      <c r="J518" s="21" t="s">
        <v>2276</v>
      </c>
      <c r="K518" s="21" t="s">
        <v>2276</v>
      </c>
      <c r="L518" s="21" t="s">
        <v>2276</v>
      </c>
      <c r="M518" s="21" t="s">
        <v>2276</v>
      </c>
      <c r="N518" s="21" t="s">
        <v>2276</v>
      </c>
      <c r="O518" s="21" t="s">
        <v>2276</v>
      </c>
      <c r="P518" s="21" t="s">
        <v>2276</v>
      </c>
      <c r="Q518" s="21" t="s">
        <v>2276</v>
      </c>
      <c r="R518" s="21" t="s">
        <v>2276</v>
      </c>
      <c r="S518" s="21" t="s">
        <v>2276</v>
      </c>
      <c r="T518" s="21" t="s">
        <v>2276</v>
      </c>
      <c r="U518" s="21" t="s">
        <v>2276</v>
      </c>
      <c r="V518" s="21" t="s">
        <v>2276</v>
      </c>
      <c r="W518" s="21" t="s">
        <v>2276</v>
      </c>
      <c r="X518" s="21" t="s">
        <v>2276</v>
      </c>
      <c r="Y518" s="21">
        <v>12</v>
      </c>
      <c r="Z518" s="3" t="s">
        <v>2276</v>
      </c>
      <c r="AA518" s="3" t="s">
        <v>2276</v>
      </c>
      <c r="AB518" s="3" t="s">
        <v>2276</v>
      </c>
      <c r="AC518" s="3"/>
      <c r="AD518" s="3" t="s">
        <v>2055</v>
      </c>
    </row>
    <row r="519" spans="1:30" ht="24.5" customHeight="1">
      <c r="A519" s="11" t="s">
        <v>801</v>
      </c>
      <c r="B519" s="11" t="s">
        <v>814</v>
      </c>
      <c r="C519" s="23" t="s">
        <v>24</v>
      </c>
      <c r="D519" s="23" t="s">
        <v>27</v>
      </c>
      <c r="E519" s="11" t="s">
        <v>130</v>
      </c>
      <c r="F519" s="19" t="s">
        <v>161</v>
      </c>
      <c r="G519" s="19" t="s">
        <v>2276</v>
      </c>
      <c r="H519" s="3" t="s">
        <v>523</v>
      </c>
      <c r="I519" s="3"/>
      <c r="J519" s="21" t="s">
        <v>2276</v>
      </c>
      <c r="K519" s="21" t="s">
        <v>2276</v>
      </c>
      <c r="L519" s="21" t="s">
        <v>2276</v>
      </c>
      <c r="M519" s="21" t="s">
        <v>2276</v>
      </c>
      <c r="N519" s="21" t="s">
        <v>2276</v>
      </c>
      <c r="O519" s="21" t="s">
        <v>2276</v>
      </c>
      <c r="P519" s="21" t="s">
        <v>2276</v>
      </c>
      <c r="Q519" s="21" t="s">
        <v>2276</v>
      </c>
      <c r="R519" s="21" t="s">
        <v>2276</v>
      </c>
      <c r="S519" s="21" t="s">
        <v>2276</v>
      </c>
      <c r="T519" s="21" t="s">
        <v>2276</v>
      </c>
      <c r="U519" s="21" t="s">
        <v>2276</v>
      </c>
      <c r="V519" s="21" t="s">
        <v>2276</v>
      </c>
      <c r="W519" s="21" t="s">
        <v>2276</v>
      </c>
      <c r="X519" s="21" t="s">
        <v>2276</v>
      </c>
      <c r="Y519" s="21" t="s">
        <v>2276</v>
      </c>
      <c r="Z519" s="3" t="s">
        <v>2276</v>
      </c>
      <c r="AA519" s="3" t="s">
        <v>2276</v>
      </c>
      <c r="AB519" s="3" t="s">
        <v>2276</v>
      </c>
      <c r="AC519" s="3"/>
      <c r="AD519" s="3" t="s">
        <v>2056</v>
      </c>
    </row>
    <row r="520" spans="1:30" ht="27" customHeight="1">
      <c r="A520" s="11" t="s">
        <v>802</v>
      </c>
      <c r="B520" s="11" t="s">
        <v>815</v>
      </c>
      <c r="C520" s="23" t="s">
        <v>24</v>
      </c>
      <c r="D520" s="23" t="s">
        <v>27</v>
      </c>
      <c r="E520" s="11" t="s">
        <v>130</v>
      </c>
      <c r="F520" s="19" t="s">
        <v>161</v>
      </c>
      <c r="G520" s="19" t="s">
        <v>2276</v>
      </c>
      <c r="H520" s="3" t="s">
        <v>523</v>
      </c>
      <c r="I520" s="3"/>
      <c r="J520" s="21" t="s">
        <v>2276</v>
      </c>
      <c r="K520" s="21" t="s">
        <v>2276</v>
      </c>
      <c r="L520" s="21" t="s">
        <v>2276</v>
      </c>
      <c r="M520" s="21" t="s">
        <v>2276</v>
      </c>
      <c r="N520" s="21" t="s">
        <v>2276</v>
      </c>
      <c r="O520" s="21" t="s">
        <v>2276</v>
      </c>
      <c r="P520" s="21" t="s">
        <v>2276</v>
      </c>
      <c r="Q520" s="21" t="s">
        <v>2276</v>
      </c>
      <c r="R520" s="21" t="s">
        <v>2276</v>
      </c>
      <c r="S520" s="21" t="s">
        <v>2276</v>
      </c>
      <c r="T520" s="21" t="s">
        <v>2276</v>
      </c>
      <c r="U520" s="21" t="s">
        <v>2276</v>
      </c>
      <c r="V520" s="21" t="s">
        <v>2276</v>
      </c>
      <c r="W520" s="21" t="s">
        <v>2276</v>
      </c>
      <c r="X520" s="21" t="s">
        <v>2276</v>
      </c>
      <c r="Y520" s="21" t="s">
        <v>2276</v>
      </c>
      <c r="Z520" s="3" t="s">
        <v>2276</v>
      </c>
      <c r="AA520" s="3" t="s">
        <v>2276</v>
      </c>
      <c r="AB520" s="3" t="s">
        <v>2276</v>
      </c>
      <c r="AC520" s="3"/>
      <c r="AD520" s="3" t="s">
        <v>718</v>
      </c>
    </row>
    <row r="521" spans="1:30" ht="32" customHeight="1">
      <c r="A521" s="11" t="s">
        <v>817</v>
      </c>
      <c r="B521" s="11" t="s">
        <v>820</v>
      </c>
      <c r="C521" s="23" t="s">
        <v>24</v>
      </c>
      <c r="D521" s="23" t="s">
        <v>27</v>
      </c>
      <c r="E521" s="11" t="s">
        <v>130</v>
      </c>
      <c r="F521" s="19" t="s">
        <v>161</v>
      </c>
      <c r="G521" s="19"/>
      <c r="H521" s="3" t="s">
        <v>523</v>
      </c>
      <c r="I521" s="3"/>
      <c r="J521" s="21" t="s">
        <v>2276</v>
      </c>
      <c r="K521" s="21" t="s">
        <v>2276</v>
      </c>
      <c r="L521" s="21" t="s">
        <v>2276</v>
      </c>
      <c r="M521" s="21" t="s">
        <v>2276</v>
      </c>
      <c r="N521" s="21" t="s">
        <v>2276</v>
      </c>
      <c r="O521" s="21" t="s">
        <v>2276</v>
      </c>
      <c r="P521" s="21" t="s">
        <v>2276</v>
      </c>
      <c r="Q521" s="21" t="s">
        <v>2276</v>
      </c>
      <c r="R521" s="21" t="s">
        <v>2276</v>
      </c>
      <c r="S521" s="21" t="s">
        <v>2276</v>
      </c>
      <c r="T521" s="21" t="s">
        <v>2276</v>
      </c>
      <c r="U521" s="21" t="s">
        <v>2276</v>
      </c>
      <c r="V521" s="21" t="s">
        <v>2276</v>
      </c>
      <c r="W521" s="21" t="s">
        <v>2276</v>
      </c>
      <c r="X521" s="21" t="s">
        <v>2276</v>
      </c>
      <c r="Y521" s="21">
        <v>22</v>
      </c>
      <c r="Z521" s="3" t="s">
        <v>2276</v>
      </c>
      <c r="AA521" s="3" t="s">
        <v>2276</v>
      </c>
      <c r="AB521" s="3" t="s">
        <v>2276</v>
      </c>
      <c r="AC521" s="3"/>
      <c r="AD521" s="3" t="s">
        <v>718</v>
      </c>
    </row>
    <row r="522" spans="1:30" ht="54.5" customHeight="1">
      <c r="A522" s="11" t="s">
        <v>824</v>
      </c>
      <c r="B522" s="11" t="s">
        <v>825</v>
      </c>
      <c r="C522" s="23" t="s">
        <v>24</v>
      </c>
      <c r="D522" s="23" t="s">
        <v>27</v>
      </c>
      <c r="E522" s="11" t="s">
        <v>130</v>
      </c>
      <c r="F522" s="19" t="s">
        <v>161</v>
      </c>
      <c r="G522" s="19"/>
      <c r="H522" s="3" t="s">
        <v>523</v>
      </c>
      <c r="I522" s="3"/>
      <c r="J522" s="21" t="s">
        <v>2276</v>
      </c>
      <c r="K522" s="21" t="s">
        <v>2276</v>
      </c>
      <c r="L522" s="21" t="s">
        <v>2276</v>
      </c>
      <c r="M522" s="21" t="s">
        <v>2276</v>
      </c>
      <c r="N522" s="21" t="s">
        <v>2276</v>
      </c>
      <c r="O522" s="21" t="s">
        <v>2276</v>
      </c>
      <c r="P522" s="21" t="s">
        <v>2276</v>
      </c>
      <c r="Q522" s="21" t="s">
        <v>2276</v>
      </c>
      <c r="R522" s="21" t="s">
        <v>2276</v>
      </c>
      <c r="S522" s="21" t="s">
        <v>2276</v>
      </c>
      <c r="T522" s="21" t="s">
        <v>2276</v>
      </c>
      <c r="U522" s="21" t="s">
        <v>2276</v>
      </c>
      <c r="V522" s="21" t="s">
        <v>2276</v>
      </c>
      <c r="W522" s="21" t="s">
        <v>2276</v>
      </c>
      <c r="X522" s="21" t="s">
        <v>2276</v>
      </c>
      <c r="Y522" s="21" t="s">
        <v>2276</v>
      </c>
      <c r="Z522" s="3" t="s">
        <v>2276</v>
      </c>
      <c r="AA522" s="3" t="s">
        <v>2276</v>
      </c>
      <c r="AB522" s="3" t="s">
        <v>2276</v>
      </c>
      <c r="AC522" s="4"/>
      <c r="AD522" s="4" t="s">
        <v>5019</v>
      </c>
    </row>
    <row r="523" spans="1:30" ht="41" customHeight="1">
      <c r="A523" s="11" t="s">
        <v>824</v>
      </c>
      <c r="B523" s="11" t="s">
        <v>826</v>
      </c>
      <c r="C523" s="23" t="s">
        <v>24</v>
      </c>
      <c r="D523" s="23" t="s">
        <v>27</v>
      </c>
      <c r="E523" s="11" t="s">
        <v>130</v>
      </c>
      <c r="F523" s="19" t="s">
        <v>74</v>
      </c>
      <c r="G523" s="19"/>
      <c r="H523" s="11" t="s">
        <v>524</v>
      </c>
      <c r="I523" s="3"/>
      <c r="J523" s="21">
        <v>0</v>
      </c>
      <c r="K523" s="21">
        <v>0</v>
      </c>
      <c r="L523" s="21">
        <v>0</v>
      </c>
      <c r="M523" s="21">
        <v>0</v>
      </c>
      <c r="N523" s="21">
        <v>0</v>
      </c>
      <c r="O523" s="21">
        <v>0</v>
      </c>
      <c r="P523" s="21">
        <v>0</v>
      </c>
      <c r="Q523" s="21" t="s">
        <v>2276</v>
      </c>
      <c r="R523" s="21" t="s">
        <v>2276</v>
      </c>
      <c r="S523" s="21">
        <v>0</v>
      </c>
      <c r="T523" s="21">
        <v>0</v>
      </c>
      <c r="U523" s="21">
        <v>0</v>
      </c>
      <c r="V523" s="21">
        <v>0</v>
      </c>
      <c r="W523" s="21">
        <v>0</v>
      </c>
      <c r="X523" s="21">
        <v>0</v>
      </c>
      <c r="Y523" s="21" t="s">
        <v>2276</v>
      </c>
      <c r="Z523" s="3" t="s">
        <v>2276</v>
      </c>
      <c r="AA523" s="3" t="s">
        <v>2276</v>
      </c>
      <c r="AB523" s="3" t="s">
        <v>2276</v>
      </c>
      <c r="AC523" s="3"/>
      <c r="AD523" s="3"/>
    </row>
    <row r="524" spans="1:30" ht="56" customHeight="1">
      <c r="A524" s="11" t="s">
        <v>824</v>
      </c>
      <c r="B524" s="11" t="s">
        <v>827</v>
      </c>
      <c r="C524" s="23" t="s">
        <v>24</v>
      </c>
      <c r="D524" s="23" t="s">
        <v>143</v>
      </c>
      <c r="E524" s="4" t="s">
        <v>397</v>
      </c>
      <c r="F524" s="19" t="s">
        <v>74</v>
      </c>
      <c r="G524" s="19"/>
      <c r="H524" s="11" t="s">
        <v>524</v>
      </c>
      <c r="I524" s="3"/>
      <c r="J524" s="21">
        <v>0</v>
      </c>
      <c r="K524" s="21">
        <v>0</v>
      </c>
      <c r="L524" s="21">
        <v>0</v>
      </c>
      <c r="M524" s="21">
        <v>0</v>
      </c>
      <c r="N524" s="21">
        <v>0</v>
      </c>
      <c r="O524" s="21">
        <v>0</v>
      </c>
      <c r="P524" s="21">
        <v>0</v>
      </c>
      <c r="Q524" s="21" t="s">
        <v>2276</v>
      </c>
      <c r="R524" s="21" t="s">
        <v>2276</v>
      </c>
      <c r="S524" s="21">
        <v>0</v>
      </c>
      <c r="T524" s="21">
        <v>0</v>
      </c>
      <c r="U524" s="21">
        <v>0</v>
      </c>
      <c r="V524" s="21">
        <v>0</v>
      </c>
      <c r="W524" s="21">
        <v>0</v>
      </c>
      <c r="X524" s="21">
        <v>0</v>
      </c>
      <c r="Y524" s="21" t="s">
        <v>2276</v>
      </c>
      <c r="Z524" s="3" t="s">
        <v>2276</v>
      </c>
      <c r="AA524" s="3" t="s">
        <v>2276</v>
      </c>
      <c r="AB524" s="3" t="s">
        <v>2276</v>
      </c>
      <c r="AC524" s="3"/>
      <c r="AD524" s="3"/>
    </row>
    <row r="525" spans="1:30" ht="51" customHeight="1">
      <c r="A525" s="11" t="s">
        <v>828</v>
      </c>
      <c r="B525" s="11" t="s">
        <v>832</v>
      </c>
      <c r="C525" s="23" t="s">
        <v>24</v>
      </c>
      <c r="D525" s="23" t="s">
        <v>27</v>
      </c>
      <c r="E525" s="11" t="s">
        <v>130</v>
      </c>
      <c r="F525" s="19" t="s">
        <v>161</v>
      </c>
      <c r="G525" s="19"/>
      <c r="H525" s="3" t="s">
        <v>523</v>
      </c>
      <c r="I525" s="3"/>
      <c r="J525" s="21" t="s">
        <v>2276</v>
      </c>
      <c r="K525" s="21" t="s">
        <v>2276</v>
      </c>
      <c r="L525" s="21" t="s">
        <v>2276</v>
      </c>
      <c r="M525" s="21" t="s">
        <v>2276</v>
      </c>
      <c r="N525" s="21" t="s">
        <v>2276</v>
      </c>
      <c r="O525" s="21" t="s">
        <v>2276</v>
      </c>
      <c r="P525" s="21" t="s">
        <v>2276</v>
      </c>
      <c r="Q525" s="21" t="s">
        <v>2276</v>
      </c>
      <c r="R525" s="21" t="s">
        <v>2276</v>
      </c>
      <c r="S525" s="21" t="s">
        <v>2276</v>
      </c>
      <c r="T525" s="21" t="s">
        <v>2276</v>
      </c>
      <c r="U525" s="21" t="s">
        <v>2276</v>
      </c>
      <c r="V525" s="21" t="s">
        <v>2276</v>
      </c>
      <c r="W525" s="21" t="s">
        <v>2276</v>
      </c>
      <c r="X525" s="21" t="s">
        <v>2276</v>
      </c>
      <c r="Y525" s="21">
        <v>14</v>
      </c>
      <c r="Z525" s="3" t="s">
        <v>2276</v>
      </c>
      <c r="AA525" s="3" t="s">
        <v>2276</v>
      </c>
      <c r="AB525" s="3" t="s">
        <v>2276</v>
      </c>
      <c r="AC525" s="4" t="s">
        <v>834</v>
      </c>
      <c r="AD525" s="4" t="s">
        <v>2066</v>
      </c>
    </row>
    <row r="526" spans="1:30" ht="42" customHeight="1">
      <c r="A526" s="11" t="s">
        <v>828</v>
      </c>
      <c r="B526" s="11" t="s">
        <v>832</v>
      </c>
      <c r="C526" s="23" t="s">
        <v>24</v>
      </c>
      <c r="D526" s="23" t="s">
        <v>27</v>
      </c>
      <c r="E526" s="19" t="s">
        <v>397</v>
      </c>
      <c r="F526" s="19" t="s">
        <v>28</v>
      </c>
      <c r="G526" s="19"/>
      <c r="H526" s="3" t="s">
        <v>524</v>
      </c>
      <c r="I526" s="3"/>
      <c r="J526" s="21">
        <v>0</v>
      </c>
      <c r="K526" s="21">
        <v>0</v>
      </c>
      <c r="L526" s="21">
        <v>0</v>
      </c>
      <c r="M526" s="21">
        <v>0</v>
      </c>
      <c r="N526" s="21">
        <v>0</v>
      </c>
      <c r="O526" s="21">
        <v>0</v>
      </c>
      <c r="P526" s="21">
        <v>0</v>
      </c>
      <c r="Q526" s="21" t="s">
        <v>2276</v>
      </c>
      <c r="R526" s="21" t="s">
        <v>2276</v>
      </c>
      <c r="S526" s="21">
        <v>0</v>
      </c>
      <c r="T526" s="21">
        <v>0</v>
      </c>
      <c r="U526" s="21">
        <v>0</v>
      </c>
      <c r="V526" s="21">
        <v>0</v>
      </c>
      <c r="W526" s="21">
        <v>0</v>
      </c>
      <c r="X526" s="21">
        <v>0</v>
      </c>
      <c r="Y526" s="21" t="s">
        <v>2276</v>
      </c>
      <c r="Z526" s="3" t="s">
        <v>2276</v>
      </c>
      <c r="AA526" s="3" t="s">
        <v>2276</v>
      </c>
      <c r="AB526" s="3" t="s">
        <v>2276</v>
      </c>
      <c r="AC526" s="3" t="s">
        <v>833</v>
      </c>
      <c r="AD526" s="3"/>
    </row>
    <row r="527" spans="1:30" ht="38" customHeight="1">
      <c r="A527" s="11" t="s">
        <v>836</v>
      </c>
      <c r="B527" s="11" t="s">
        <v>839</v>
      </c>
      <c r="C527" s="23" t="s">
        <v>24</v>
      </c>
      <c r="D527" s="23" t="s">
        <v>27</v>
      </c>
      <c r="E527" s="11" t="s">
        <v>130</v>
      </c>
      <c r="F527" s="19" t="s">
        <v>161</v>
      </c>
      <c r="G527" s="19"/>
      <c r="H527" s="3" t="s">
        <v>523</v>
      </c>
      <c r="I527" s="3"/>
      <c r="J527" s="21" t="s">
        <v>2276</v>
      </c>
      <c r="K527" s="21" t="s">
        <v>2276</v>
      </c>
      <c r="L527" s="21" t="s">
        <v>2276</v>
      </c>
      <c r="M527" s="21" t="s">
        <v>2276</v>
      </c>
      <c r="N527" s="21" t="s">
        <v>2276</v>
      </c>
      <c r="O527" s="21" t="s">
        <v>2276</v>
      </c>
      <c r="P527" s="21" t="s">
        <v>2276</v>
      </c>
      <c r="Q527" s="21" t="s">
        <v>2276</v>
      </c>
      <c r="R527" s="21" t="s">
        <v>2276</v>
      </c>
      <c r="S527" s="21" t="s">
        <v>2276</v>
      </c>
      <c r="T527" s="21" t="s">
        <v>2276</v>
      </c>
      <c r="U527" s="21" t="s">
        <v>2276</v>
      </c>
      <c r="V527" s="21" t="s">
        <v>2276</v>
      </c>
      <c r="W527" s="21" t="s">
        <v>2276</v>
      </c>
      <c r="X527" s="21" t="s">
        <v>2276</v>
      </c>
      <c r="Y527" s="21" t="s">
        <v>2276</v>
      </c>
      <c r="Z527" s="3" t="s">
        <v>2276</v>
      </c>
      <c r="AA527" s="3" t="s">
        <v>2276</v>
      </c>
      <c r="AB527" s="3" t="s">
        <v>2276</v>
      </c>
      <c r="AC527" s="4"/>
      <c r="AD527" s="3" t="s">
        <v>718</v>
      </c>
    </row>
    <row r="528" spans="1:30" ht="38.5" customHeight="1">
      <c r="A528" s="11" t="s">
        <v>840</v>
      </c>
      <c r="B528" s="11" t="s">
        <v>840</v>
      </c>
      <c r="C528" s="23" t="s">
        <v>24</v>
      </c>
      <c r="D528" s="23" t="s">
        <v>27</v>
      </c>
      <c r="E528" s="19" t="s">
        <v>397</v>
      </c>
      <c r="F528" s="19" t="s">
        <v>161</v>
      </c>
      <c r="G528" s="19"/>
      <c r="H528" s="3" t="s">
        <v>524</v>
      </c>
      <c r="I528" s="3"/>
      <c r="J528" s="21" t="s">
        <v>2276</v>
      </c>
      <c r="K528" s="21" t="s">
        <v>2276</v>
      </c>
      <c r="L528" s="21" t="s">
        <v>2276</v>
      </c>
      <c r="M528" s="21" t="s">
        <v>2276</v>
      </c>
      <c r="N528" s="21" t="s">
        <v>2276</v>
      </c>
      <c r="O528" s="21" t="s">
        <v>2276</v>
      </c>
      <c r="P528" s="21" t="s">
        <v>2276</v>
      </c>
      <c r="Q528" s="21" t="s">
        <v>2276</v>
      </c>
      <c r="R528" s="21" t="s">
        <v>2276</v>
      </c>
      <c r="S528" s="21" t="s">
        <v>2276</v>
      </c>
      <c r="T528" s="21" t="s">
        <v>2276</v>
      </c>
      <c r="U528" s="21" t="s">
        <v>2276</v>
      </c>
      <c r="V528" s="21" t="s">
        <v>2276</v>
      </c>
      <c r="W528" s="21" t="s">
        <v>2276</v>
      </c>
      <c r="X528" s="21" t="s">
        <v>2276</v>
      </c>
      <c r="Y528" s="21" t="s">
        <v>2276</v>
      </c>
      <c r="Z528" s="3" t="s">
        <v>2276</v>
      </c>
      <c r="AA528" s="3" t="s">
        <v>2276</v>
      </c>
      <c r="AB528" s="3" t="s">
        <v>2276</v>
      </c>
      <c r="AC528" s="4" t="s">
        <v>853</v>
      </c>
      <c r="AD528" s="4"/>
    </row>
    <row r="529" spans="1:30" ht="63.5" customHeight="1">
      <c r="A529" s="11" t="s">
        <v>843</v>
      </c>
      <c r="B529" s="11" t="s">
        <v>852</v>
      </c>
      <c r="C529" s="23" t="s">
        <v>24</v>
      </c>
      <c r="D529" s="23" t="s">
        <v>27</v>
      </c>
      <c r="E529" s="11" t="s">
        <v>130</v>
      </c>
      <c r="F529" s="19" t="s">
        <v>161</v>
      </c>
      <c r="G529" s="19"/>
      <c r="H529" s="3" t="s">
        <v>523</v>
      </c>
      <c r="I529" s="3"/>
      <c r="J529" s="21" t="s">
        <v>2276</v>
      </c>
      <c r="K529" s="21" t="s">
        <v>2276</v>
      </c>
      <c r="L529" s="21" t="s">
        <v>2276</v>
      </c>
      <c r="M529" s="21" t="s">
        <v>2276</v>
      </c>
      <c r="N529" s="21" t="s">
        <v>2276</v>
      </c>
      <c r="O529" s="21" t="s">
        <v>2276</v>
      </c>
      <c r="P529" s="21" t="s">
        <v>2276</v>
      </c>
      <c r="Q529" s="21" t="s">
        <v>2276</v>
      </c>
      <c r="R529" s="21" t="s">
        <v>2276</v>
      </c>
      <c r="S529" s="21" t="s">
        <v>2276</v>
      </c>
      <c r="T529" s="21" t="s">
        <v>2276</v>
      </c>
      <c r="U529" s="21" t="s">
        <v>2276</v>
      </c>
      <c r="V529" s="21" t="s">
        <v>2276</v>
      </c>
      <c r="W529" s="21" t="s">
        <v>2276</v>
      </c>
      <c r="X529" s="21" t="s">
        <v>2276</v>
      </c>
      <c r="Y529" s="21" t="s">
        <v>2276</v>
      </c>
      <c r="Z529" s="3" t="s">
        <v>2276</v>
      </c>
      <c r="AA529" s="3" t="s">
        <v>2276</v>
      </c>
      <c r="AB529" s="3" t="s">
        <v>2276</v>
      </c>
      <c r="AC529" s="4"/>
      <c r="AD529" s="4" t="s">
        <v>2419</v>
      </c>
    </row>
    <row r="530" spans="1:30" ht="43.5" customHeight="1">
      <c r="A530" s="11" t="s">
        <v>844</v>
      </c>
      <c r="B530" s="11" t="s">
        <v>844</v>
      </c>
      <c r="C530" s="23" t="s">
        <v>24</v>
      </c>
      <c r="D530" s="23" t="s">
        <v>27</v>
      </c>
      <c r="E530" s="19" t="s">
        <v>397</v>
      </c>
      <c r="F530" s="19" t="s">
        <v>161</v>
      </c>
      <c r="G530" s="19"/>
      <c r="H530" s="3" t="s">
        <v>524</v>
      </c>
      <c r="I530" s="3"/>
      <c r="J530" s="21">
        <v>0</v>
      </c>
      <c r="K530" s="21">
        <v>0</v>
      </c>
      <c r="L530" s="21">
        <v>0</v>
      </c>
      <c r="M530" s="21">
        <v>0</v>
      </c>
      <c r="N530" s="21">
        <v>0</v>
      </c>
      <c r="O530" s="21">
        <v>0</v>
      </c>
      <c r="P530" s="21">
        <v>0</v>
      </c>
      <c r="Q530" s="21" t="s">
        <v>2276</v>
      </c>
      <c r="R530" s="21" t="s">
        <v>2276</v>
      </c>
      <c r="S530" s="21">
        <v>0</v>
      </c>
      <c r="T530" s="21">
        <v>0</v>
      </c>
      <c r="U530" s="21">
        <v>0</v>
      </c>
      <c r="V530" s="21">
        <v>0</v>
      </c>
      <c r="W530" s="21">
        <v>0</v>
      </c>
      <c r="X530" s="21">
        <v>0</v>
      </c>
      <c r="Y530" s="21" t="s">
        <v>2276</v>
      </c>
      <c r="Z530" s="3" t="s">
        <v>2276</v>
      </c>
      <c r="AA530" s="3" t="s">
        <v>2276</v>
      </c>
      <c r="AB530" s="3" t="s">
        <v>2276</v>
      </c>
      <c r="AC530" s="4" t="s">
        <v>853</v>
      </c>
      <c r="AD530" s="4"/>
    </row>
    <row r="531" spans="1:30" ht="56" customHeight="1">
      <c r="A531" s="11" t="s">
        <v>845</v>
      </c>
      <c r="B531" s="11" t="s">
        <v>850</v>
      </c>
      <c r="C531" s="23" t="s">
        <v>24</v>
      </c>
      <c r="D531" s="23" t="s">
        <v>27</v>
      </c>
      <c r="E531" s="11" t="s">
        <v>130</v>
      </c>
      <c r="F531" s="19" t="s">
        <v>161</v>
      </c>
      <c r="G531" s="19"/>
      <c r="H531" s="3" t="s">
        <v>523</v>
      </c>
      <c r="I531" s="3"/>
      <c r="J531" s="21" t="s">
        <v>2276</v>
      </c>
      <c r="K531" s="21" t="s">
        <v>2276</v>
      </c>
      <c r="L531" s="21" t="s">
        <v>2276</v>
      </c>
      <c r="M531" s="21" t="s">
        <v>2276</v>
      </c>
      <c r="N531" s="21" t="s">
        <v>2276</v>
      </c>
      <c r="O531" s="21" t="s">
        <v>2276</v>
      </c>
      <c r="P531" s="21" t="s">
        <v>2276</v>
      </c>
      <c r="Q531" s="21" t="s">
        <v>2276</v>
      </c>
      <c r="R531" s="21" t="s">
        <v>2276</v>
      </c>
      <c r="S531" s="21" t="s">
        <v>2276</v>
      </c>
      <c r="T531" s="21" t="s">
        <v>2276</v>
      </c>
      <c r="U531" s="21" t="s">
        <v>2276</v>
      </c>
      <c r="V531" s="21" t="s">
        <v>2276</v>
      </c>
      <c r="W531" s="21" t="s">
        <v>2276</v>
      </c>
      <c r="X531" s="21" t="s">
        <v>2276</v>
      </c>
      <c r="Y531" s="21" t="s">
        <v>2276</v>
      </c>
      <c r="Z531" s="3" t="s">
        <v>2276</v>
      </c>
      <c r="AA531" s="3" t="s">
        <v>2276</v>
      </c>
      <c r="AB531" s="3" t="s">
        <v>2276</v>
      </c>
      <c r="AC531" s="4"/>
      <c r="AD531" s="4" t="s">
        <v>2419</v>
      </c>
    </row>
    <row r="532" spans="1:30" ht="37.5" customHeight="1">
      <c r="A532" s="3" t="s">
        <v>846</v>
      </c>
      <c r="B532" s="3" t="s">
        <v>846</v>
      </c>
      <c r="C532" s="23" t="s">
        <v>24</v>
      </c>
      <c r="D532" s="23" t="s">
        <v>27</v>
      </c>
      <c r="E532" s="19" t="s">
        <v>397</v>
      </c>
      <c r="F532" s="19" t="s">
        <v>161</v>
      </c>
      <c r="G532" s="19"/>
      <c r="H532" s="3" t="s">
        <v>524</v>
      </c>
      <c r="I532" s="3"/>
      <c r="J532" s="21">
        <v>0</v>
      </c>
      <c r="K532" s="21">
        <v>0</v>
      </c>
      <c r="L532" s="21">
        <v>0</v>
      </c>
      <c r="M532" s="21">
        <v>0</v>
      </c>
      <c r="N532" s="21">
        <v>0</v>
      </c>
      <c r="O532" s="21">
        <v>0</v>
      </c>
      <c r="P532" s="21">
        <v>0</v>
      </c>
      <c r="Q532" s="21" t="s">
        <v>2276</v>
      </c>
      <c r="R532" s="21" t="s">
        <v>2276</v>
      </c>
      <c r="S532" s="21">
        <v>0</v>
      </c>
      <c r="T532" s="21">
        <v>0</v>
      </c>
      <c r="U532" s="21">
        <v>0</v>
      </c>
      <c r="V532" s="21">
        <v>0</v>
      </c>
      <c r="W532" s="21">
        <v>0</v>
      </c>
      <c r="X532" s="21">
        <v>0</v>
      </c>
      <c r="Y532" s="21" t="s">
        <v>2276</v>
      </c>
      <c r="Z532" s="3" t="s">
        <v>2276</v>
      </c>
      <c r="AA532" s="3" t="s">
        <v>2276</v>
      </c>
      <c r="AB532" s="3" t="s">
        <v>2276</v>
      </c>
      <c r="AC532" s="4" t="s">
        <v>853</v>
      </c>
      <c r="AD532" s="4"/>
    </row>
    <row r="533" spans="1:30" ht="47" customHeight="1">
      <c r="A533" s="45" t="s">
        <v>847</v>
      </c>
      <c r="B533" s="45" t="s">
        <v>851</v>
      </c>
      <c r="C533" s="46" t="s">
        <v>24</v>
      </c>
      <c r="D533" s="46" t="s">
        <v>27</v>
      </c>
      <c r="E533" s="45" t="s">
        <v>130</v>
      </c>
      <c r="F533" s="53" t="s">
        <v>161</v>
      </c>
      <c r="G533" s="53"/>
      <c r="H533" s="5" t="s">
        <v>523</v>
      </c>
      <c r="I533" s="3"/>
      <c r="J533" s="21" t="s">
        <v>2276</v>
      </c>
      <c r="K533" s="21" t="s">
        <v>2276</v>
      </c>
      <c r="L533" s="21" t="s">
        <v>2276</v>
      </c>
      <c r="M533" s="21" t="s">
        <v>2276</v>
      </c>
      <c r="N533" s="21" t="s">
        <v>2276</v>
      </c>
      <c r="O533" s="21" t="s">
        <v>2276</v>
      </c>
      <c r="P533" s="21" t="s">
        <v>2276</v>
      </c>
      <c r="Q533" s="21" t="s">
        <v>2276</v>
      </c>
      <c r="R533" s="21" t="s">
        <v>2276</v>
      </c>
      <c r="S533" s="21" t="s">
        <v>2276</v>
      </c>
      <c r="T533" s="21" t="s">
        <v>2276</v>
      </c>
      <c r="U533" s="21" t="s">
        <v>2276</v>
      </c>
      <c r="V533" s="21" t="s">
        <v>2276</v>
      </c>
      <c r="W533" s="21" t="s">
        <v>2276</v>
      </c>
      <c r="X533" s="21" t="s">
        <v>2276</v>
      </c>
      <c r="Y533" s="21" t="s">
        <v>2276</v>
      </c>
      <c r="Z533" s="3" t="s">
        <v>2276</v>
      </c>
      <c r="AA533" s="3" t="s">
        <v>2276</v>
      </c>
      <c r="AB533" s="3" t="s">
        <v>2276</v>
      </c>
      <c r="AC533" s="4" t="s">
        <v>853</v>
      </c>
      <c r="AD533" s="4"/>
    </row>
    <row r="534" spans="1:30" ht="45.5" customHeight="1">
      <c r="A534" s="11" t="s">
        <v>862</v>
      </c>
      <c r="B534" s="11" t="s">
        <v>864</v>
      </c>
      <c r="C534" s="23" t="s">
        <v>24</v>
      </c>
      <c r="D534" s="23" t="s">
        <v>27</v>
      </c>
      <c r="E534" s="11" t="s">
        <v>130</v>
      </c>
      <c r="F534" s="19" t="s">
        <v>161</v>
      </c>
      <c r="G534" s="19"/>
      <c r="H534" s="3" t="s">
        <v>523</v>
      </c>
      <c r="I534" s="3"/>
      <c r="J534" s="21" t="s">
        <v>2276</v>
      </c>
      <c r="K534" s="21" t="s">
        <v>2276</v>
      </c>
      <c r="L534" s="21" t="s">
        <v>2276</v>
      </c>
      <c r="M534" s="21" t="s">
        <v>2276</v>
      </c>
      <c r="N534" s="21" t="s">
        <v>2276</v>
      </c>
      <c r="O534" s="21" t="s">
        <v>2276</v>
      </c>
      <c r="P534" s="21" t="s">
        <v>2276</v>
      </c>
      <c r="Q534" s="21" t="s">
        <v>2276</v>
      </c>
      <c r="R534" s="21" t="s">
        <v>2276</v>
      </c>
      <c r="S534" s="21" t="s">
        <v>2276</v>
      </c>
      <c r="T534" s="21" t="s">
        <v>2276</v>
      </c>
      <c r="U534" s="21" t="s">
        <v>2276</v>
      </c>
      <c r="V534" s="21" t="s">
        <v>2276</v>
      </c>
      <c r="W534" s="21" t="s">
        <v>2276</v>
      </c>
      <c r="X534" s="21" t="s">
        <v>2276</v>
      </c>
      <c r="Y534" s="21" t="s">
        <v>2276</v>
      </c>
      <c r="Z534" s="3" t="s">
        <v>2276</v>
      </c>
      <c r="AA534" s="3" t="s">
        <v>2276</v>
      </c>
      <c r="AB534" s="3" t="s">
        <v>2276</v>
      </c>
      <c r="AC534" s="3"/>
      <c r="AD534" s="3" t="s">
        <v>2071</v>
      </c>
    </row>
    <row r="535" spans="1:30" ht="83.5" customHeight="1">
      <c r="A535" s="11" t="s">
        <v>862</v>
      </c>
      <c r="B535" s="11" t="s">
        <v>865</v>
      </c>
      <c r="C535" s="23" t="s">
        <v>24</v>
      </c>
      <c r="D535" s="23" t="s">
        <v>143</v>
      </c>
      <c r="E535" s="11" t="s">
        <v>863</v>
      </c>
      <c r="F535" s="19" t="s">
        <v>74</v>
      </c>
      <c r="G535" s="19"/>
      <c r="H535" s="11" t="s">
        <v>524</v>
      </c>
      <c r="I535" s="3"/>
      <c r="J535" s="21">
        <v>0</v>
      </c>
      <c r="K535" s="21">
        <v>0</v>
      </c>
      <c r="L535" s="21">
        <v>0</v>
      </c>
      <c r="M535" s="21">
        <v>0</v>
      </c>
      <c r="N535" s="21">
        <v>0</v>
      </c>
      <c r="O535" s="21">
        <v>0</v>
      </c>
      <c r="P535" s="21">
        <v>0</v>
      </c>
      <c r="Q535" s="21" t="s">
        <v>2276</v>
      </c>
      <c r="R535" s="21" t="s">
        <v>2276</v>
      </c>
      <c r="S535" s="21">
        <v>0</v>
      </c>
      <c r="T535" s="21">
        <v>0</v>
      </c>
      <c r="U535" s="21">
        <v>0</v>
      </c>
      <c r="V535" s="21">
        <v>0</v>
      </c>
      <c r="W535" s="21">
        <v>0</v>
      </c>
      <c r="X535" s="21">
        <v>0</v>
      </c>
      <c r="Y535" s="21" t="s">
        <v>2276</v>
      </c>
      <c r="Z535" s="3" t="s">
        <v>2276</v>
      </c>
      <c r="AA535" s="3" t="s">
        <v>2276</v>
      </c>
      <c r="AB535" s="3" t="s">
        <v>2276</v>
      </c>
      <c r="AC535" s="4" t="s">
        <v>868</v>
      </c>
      <c r="AD535" s="3"/>
    </row>
    <row r="536" spans="1:30" ht="63" customHeight="1">
      <c r="A536" s="11" t="s">
        <v>862</v>
      </c>
      <c r="B536" s="11" t="s">
        <v>866</v>
      </c>
      <c r="C536" s="23" t="s">
        <v>24</v>
      </c>
      <c r="D536" s="23" t="s">
        <v>27</v>
      </c>
      <c r="E536" s="19" t="s">
        <v>397</v>
      </c>
      <c r="F536" s="19" t="s">
        <v>28</v>
      </c>
      <c r="G536" s="19"/>
      <c r="H536" s="3" t="s">
        <v>524</v>
      </c>
      <c r="I536" s="3"/>
      <c r="J536" s="21">
        <v>0</v>
      </c>
      <c r="K536" s="21">
        <v>0</v>
      </c>
      <c r="L536" s="21">
        <v>0</v>
      </c>
      <c r="M536" s="21">
        <v>0</v>
      </c>
      <c r="N536" s="21">
        <v>0</v>
      </c>
      <c r="O536" s="21">
        <v>0</v>
      </c>
      <c r="P536" s="21">
        <v>0</v>
      </c>
      <c r="Q536" s="21" t="s">
        <v>2276</v>
      </c>
      <c r="R536" s="21" t="s">
        <v>2276</v>
      </c>
      <c r="S536" s="21">
        <v>0</v>
      </c>
      <c r="T536" s="21">
        <v>0</v>
      </c>
      <c r="U536" s="21">
        <v>0</v>
      </c>
      <c r="V536" s="21">
        <v>0</v>
      </c>
      <c r="W536" s="21">
        <v>0</v>
      </c>
      <c r="X536" s="21">
        <v>0</v>
      </c>
      <c r="Y536" s="21" t="s">
        <v>2276</v>
      </c>
      <c r="Z536" s="3" t="s">
        <v>2276</v>
      </c>
      <c r="AA536" s="3" t="s">
        <v>2276</v>
      </c>
      <c r="AB536" s="3" t="s">
        <v>2276</v>
      </c>
      <c r="AC536" s="19" t="s">
        <v>867</v>
      </c>
      <c r="AD536" s="3"/>
    </row>
    <row r="537" spans="1:30" ht="83.5" customHeight="1">
      <c r="A537" s="11" t="s">
        <v>869</v>
      </c>
      <c r="B537" s="11" t="s">
        <v>874</v>
      </c>
      <c r="C537" s="23" t="s">
        <v>24</v>
      </c>
      <c r="D537" s="23" t="s">
        <v>27</v>
      </c>
      <c r="E537" s="11" t="s">
        <v>130</v>
      </c>
      <c r="F537" s="19" t="s">
        <v>161</v>
      </c>
      <c r="G537" s="19"/>
      <c r="H537" s="11" t="s">
        <v>523</v>
      </c>
      <c r="I537" s="11"/>
      <c r="J537" s="77" t="s">
        <v>2276</v>
      </c>
      <c r="K537" s="92">
        <v>0.2</v>
      </c>
      <c r="L537" s="92" t="s">
        <v>2276</v>
      </c>
      <c r="M537" s="92">
        <v>0.5</v>
      </c>
      <c r="N537" s="92" t="s">
        <v>2276</v>
      </c>
      <c r="O537" s="92">
        <v>0.35</v>
      </c>
      <c r="P537" s="92" t="s">
        <v>2276</v>
      </c>
      <c r="Q537" s="92" t="s">
        <v>2276</v>
      </c>
      <c r="R537" s="92" t="s">
        <v>2276</v>
      </c>
      <c r="S537" s="92" t="s">
        <v>2276</v>
      </c>
      <c r="T537" s="92" t="s">
        <v>2276</v>
      </c>
      <c r="U537" s="92" t="s">
        <v>2276</v>
      </c>
      <c r="V537" s="92" t="s">
        <v>2276</v>
      </c>
      <c r="W537" s="92" t="s">
        <v>2276</v>
      </c>
      <c r="X537" s="92" t="s">
        <v>2276</v>
      </c>
      <c r="Y537" s="77">
        <v>12</v>
      </c>
      <c r="Z537" s="11" t="s">
        <v>75</v>
      </c>
      <c r="AA537" s="11" t="s">
        <v>35</v>
      </c>
      <c r="AB537" s="11" t="s">
        <v>64</v>
      </c>
      <c r="AC537" s="19" t="s">
        <v>880</v>
      </c>
      <c r="AD537" s="19" t="s">
        <v>5024</v>
      </c>
    </row>
    <row r="538" spans="1:30" ht="83.5" customHeight="1">
      <c r="A538" s="11" t="s">
        <v>2072</v>
      </c>
      <c r="B538" s="11" t="s">
        <v>2126</v>
      </c>
      <c r="C538" s="23" t="s">
        <v>24</v>
      </c>
      <c r="D538" s="23" t="s">
        <v>27</v>
      </c>
      <c r="E538" s="11" t="s">
        <v>130</v>
      </c>
      <c r="F538" s="19" t="s">
        <v>161</v>
      </c>
      <c r="G538" s="19"/>
      <c r="H538" s="11" t="s">
        <v>523</v>
      </c>
      <c r="I538" s="11"/>
      <c r="J538" s="77" t="s">
        <v>2276</v>
      </c>
      <c r="K538" s="92">
        <v>0.2</v>
      </c>
      <c r="L538" s="92" t="s">
        <v>2276</v>
      </c>
      <c r="M538" s="92">
        <v>0.5</v>
      </c>
      <c r="N538" s="92" t="s">
        <v>2276</v>
      </c>
      <c r="O538" s="92">
        <v>0.35</v>
      </c>
      <c r="P538" s="92" t="s">
        <v>2276</v>
      </c>
      <c r="Q538" s="92" t="s">
        <v>2276</v>
      </c>
      <c r="R538" s="92" t="s">
        <v>2276</v>
      </c>
      <c r="S538" s="92" t="s">
        <v>2276</v>
      </c>
      <c r="T538" s="92" t="s">
        <v>2276</v>
      </c>
      <c r="U538" s="92" t="s">
        <v>2276</v>
      </c>
      <c r="V538" s="92" t="s">
        <v>2276</v>
      </c>
      <c r="W538" s="92" t="s">
        <v>2276</v>
      </c>
      <c r="X538" s="92" t="s">
        <v>2276</v>
      </c>
      <c r="Y538" s="77">
        <v>12</v>
      </c>
      <c r="Z538" s="11" t="s">
        <v>75</v>
      </c>
      <c r="AA538" s="11" t="s">
        <v>35</v>
      </c>
      <c r="AB538" s="11" t="s">
        <v>64</v>
      </c>
      <c r="AC538" s="19" t="s">
        <v>880</v>
      </c>
      <c r="AD538" s="19" t="s">
        <v>5024</v>
      </c>
    </row>
    <row r="539" spans="1:30" ht="83.5" customHeight="1">
      <c r="A539" s="11" t="s">
        <v>2073</v>
      </c>
      <c r="B539" s="11" t="s">
        <v>2127</v>
      </c>
      <c r="C539" s="23" t="s">
        <v>24</v>
      </c>
      <c r="D539" s="23" t="s">
        <v>27</v>
      </c>
      <c r="E539" s="11" t="s">
        <v>130</v>
      </c>
      <c r="F539" s="19" t="s">
        <v>161</v>
      </c>
      <c r="G539" s="19"/>
      <c r="H539" s="11" t="s">
        <v>523</v>
      </c>
      <c r="I539" s="11"/>
      <c r="J539" s="77" t="s">
        <v>2276</v>
      </c>
      <c r="K539" s="92">
        <v>0.2</v>
      </c>
      <c r="L539" s="92" t="s">
        <v>2276</v>
      </c>
      <c r="M539" s="92">
        <v>0.5</v>
      </c>
      <c r="N539" s="92" t="s">
        <v>2276</v>
      </c>
      <c r="O539" s="92">
        <v>0.35</v>
      </c>
      <c r="P539" s="92" t="s">
        <v>2276</v>
      </c>
      <c r="Q539" s="92" t="s">
        <v>2276</v>
      </c>
      <c r="R539" s="92" t="s">
        <v>2276</v>
      </c>
      <c r="S539" s="92" t="s">
        <v>2276</v>
      </c>
      <c r="T539" s="92" t="s">
        <v>2276</v>
      </c>
      <c r="U539" s="92" t="s">
        <v>2276</v>
      </c>
      <c r="V539" s="92" t="s">
        <v>2276</v>
      </c>
      <c r="W539" s="92" t="s">
        <v>2276</v>
      </c>
      <c r="X539" s="92" t="s">
        <v>2276</v>
      </c>
      <c r="Y539" s="77">
        <v>12</v>
      </c>
      <c r="Z539" s="11" t="s">
        <v>75</v>
      </c>
      <c r="AA539" s="11" t="s">
        <v>35</v>
      </c>
      <c r="AB539" s="11" t="s">
        <v>64</v>
      </c>
      <c r="AC539" s="19" t="s">
        <v>880</v>
      </c>
      <c r="AD539" s="19" t="s">
        <v>5024</v>
      </c>
    </row>
    <row r="540" spans="1:30" ht="83.5" customHeight="1">
      <c r="A540" s="11" t="s">
        <v>2074</v>
      </c>
      <c r="B540" s="11" t="s">
        <v>2128</v>
      </c>
      <c r="C540" s="23" t="s">
        <v>24</v>
      </c>
      <c r="D540" s="23" t="s">
        <v>27</v>
      </c>
      <c r="E540" s="11" t="s">
        <v>130</v>
      </c>
      <c r="F540" s="19" t="s">
        <v>161</v>
      </c>
      <c r="G540" s="19"/>
      <c r="H540" s="11" t="s">
        <v>523</v>
      </c>
      <c r="I540" s="11"/>
      <c r="J540" s="77" t="s">
        <v>2276</v>
      </c>
      <c r="K540" s="92">
        <v>0.2</v>
      </c>
      <c r="L540" s="92" t="s">
        <v>2276</v>
      </c>
      <c r="M540" s="92">
        <v>0.5</v>
      </c>
      <c r="N540" s="92" t="s">
        <v>2276</v>
      </c>
      <c r="O540" s="92">
        <v>0.35</v>
      </c>
      <c r="P540" s="92" t="s">
        <v>2276</v>
      </c>
      <c r="Q540" s="92" t="s">
        <v>2276</v>
      </c>
      <c r="R540" s="92" t="s">
        <v>2276</v>
      </c>
      <c r="S540" s="92" t="s">
        <v>2276</v>
      </c>
      <c r="T540" s="92" t="s">
        <v>2276</v>
      </c>
      <c r="U540" s="92" t="s">
        <v>2276</v>
      </c>
      <c r="V540" s="92" t="s">
        <v>2276</v>
      </c>
      <c r="W540" s="92" t="s">
        <v>2276</v>
      </c>
      <c r="X540" s="92" t="s">
        <v>2276</v>
      </c>
      <c r="Y540" s="77">
        <v>12</v>
      </c>
      <c r="Z540" s="11" t="s">
        <v>75</v>
      </c>
      <c r="AA540" s="11" t="s">
        <v>35</v>
      </c>
      <c r="AB540" s="11" t="s">
        <v>64</v>
      </c>
      <c r="AC540" s="19" t="s">
        <v>880</v>
      </c>
      <c r="AD540" s="19" t="s">
        <v>5024</v>
      </c>
    </row>
    <row r="541" spans="1:30" ht="83.5" customHeight="1">
      <c r="A541" s="11" t="s">
        <v>2075</v>
      </c>
      <c r="B541" s="11" t="s">
        <v>2129</v>
      </c>
      <c r="C541" s="23" t="s">
        <v>24</v>
      </c>
      <c r="D541" s="23" t="s">
        <v>27</v>
      </c>
      <c r="E541" s="11" t="s">
        <v>130</v>
      </c>
      <c r="F541" s="19" t="s">
        <v>161</v>
      </c>
      <c r="G541" s="19"/>
      <c r="H541" s="11" t="s">
        <v>523</v>
      </c>
      <c r="I541" s="11"/>
      <c r="J541" s="77" t="s">
        <v>2276</v>
      </c>
      <c r="K541" s="92">
        <v>0.2</v>
      </c>
      <c r="L541" s="92" t="s">
        <v>2276</v>
      </c>
      <c r="M541" s="92">
        <v>0.5</v>
      </c>
      <c r="N541" s="92" t="s">
        <v>2276</v>
      </c>
      <c r="O541" s="92">
        <v>0.35</v>
      </c>
      <c r="P541" s="92" t="s">
        <v>2276</v>
      </c>
      <c r="Q541" s="92" t="s">
        <v>2276</v>
      </c>
      <c r="R541" s="92" t="s">
        <v>2276</v>
      </c>
      <c r="S541" s="92" t="s">
        <v>2276</v>
      </c>
      <c r="T541" s="92" t="s">
        <v>2276</v>
      </c>
      <c r="U541" s="92" t="s">
        <v>2276</v>
      </c>
      <c r="V541" s="92" t="s">
        <v>2276</v>
      </c>
      <c r="W541" s="92" t="s">
        <v>2276</v>
      </c>
      <c r="X541" s="92" t="s">
        <v>2276</v>
      </c>
      <c r="Y541" s="77">
        <v>12</v>
      </c>
      <c r="Z541" s="11" t="s">
        <v>75</v>
      </c>
      <c r="AA541" s="11" t="s">
        <v>35</v>
      </c>
      <c r="AB541" s="11" t="s">
        <v>64</v>
      </c>
      <c r="AC541" s="19" t="s">
        <v>880</v>
      </c>
      <c r="AD541" s="19" t="s">
        <v>5024</v>
      </c>
    </row>
    <row r="542" spans="1:30" ht="83.5" customHeight="1">
      <c r="A542" s="11" t="s">
        <v>2076</v>
      </c>
      <c r="B542" s="11" t="s">
        <v>2130</v>
      </c>
      <c r="C542" s="23" t="s">
        <v>24</v>
      </c>
      <c r="D542" s="23" t="s">
        <v>27</v>
      </c>
      <c r="E542" s="11" t="s">
        <v>130</v>
      </c>
      <c r="F542" s="19" t="s">
        <v>161</v>
      </c>
      <c r="G542" s="19"/>
      <c r="H542" s="11" t="s">
        <v>523</v>
      </c>
      <c r="I542" s="11"/>
      <c r="J542" s="77" t="s">
        <v>2276</v>
      </c>
      <c r="K542" s="92">
        <v>0.2</v>
      </c>
      <c r="L542" s="92" t="s">
        <v>2276</v>
      </c>
      <c r="M542" s="92">
        <v>0.5</v>
      </c>
      <c r="N542" s="92" t="s">
        <v>2276</v>
      </c>
      <c r="O542" s="92">
        <v>0.35</v>
      </c>
      <c r="P542" s="92" t="s">
        <v>2276</v>
      </c>
      <c r="Q542" s="92" t="s">
        <v>2276</v>
      </c>
      <c r="R542" s="92" t="s">
        <v>2276</v>
      </c>
      <c r="S542" s="92" t="s">
        <v>2276</v>
      </c>
      <c r="T542" s="92" t="s">
        <v>2276</v>
      </c>
      <c r="U542" s="92" t="s">
        <v>2276</v>
      </c>
      <c r="V542" s="92" t="s">
        <v>2276</v>
      </c>
      <c r="W542" s="92" t="s">
        <v>2276</v>
      </c>
      <c r="X542" s="92" t="s">
        <v>2276</v>
      </c>
      <c r="Y542" s="77">
        <v>12</v>
      </c>
      <c r="Z542" s="11" t="s">
        <v>75</v>
      </c>
      <c r="AA542" s="11" t="s">
        <v>35</v>
      </c>
      <c r="AB542" s="11" t="s">
        <v>64</v>
      </c>
      <c r="AC542" s="19" t="s">
        <v>880</v>
      </c>
      <c r="AD542" s="19" t="s">
        <v>5024</v>
      </c>
    </row>
    <row r="543" spans="1:30" ht="83.5" customHeight="1">
      <c r="A543" s="11" t="s">
        <v>2077</v>
      </c>
      <c r="B543" s="11" t="s">
        <v>2131</v>
      </c>
      <c r="C543" s="23" t="s">
        <v>24</v>
      </c>
      <c r="D543" s="23" t="s">
        <v>27</v>
      </c>
      <c r="E543" s="11" t="s">
        <v>130</v>
      </c>
      <c r="F543" s="19" t="s">
        <v>161</v>
      </c>
      <c r="G543" s="19"/>
      <c r="H543" s="11" t="s">
        <v>523</v>
      </c>
      <c r="I543" s="11"/>
      <c r="J543" s="77" t="s">
        <v>2276</v>
      </c>
      <c r="K543" s="92">
        <v>0.2</v>
      </c>
      <c r="L543" s="92" t="s">
        <v>2276</v>
      </c>
      <c r="M543" s="92">
        <v>0.5</v>
      </c>
      <c r="N543" s="92" t="s">
        <v>2276</v>
      </c>
      <c r="O543" s="92">
        <v>0.35</v>
      </c>
      <c r="P543" s="92" t="s">
        <v>2276</v>
      </c>
      <c r="Q543" s="92" t="s">
        <v>2276</v>
      </c>
      <c r="R543" s="92" t="s">
        <v>2276</v>
      </c>
      <c r="S543" s="92" t="s">
        <v>2276</v>
      </c>
      <c r="T543" s="92" t="s">
        <v>2276</v>
      </c>
      <c r="U543" s="92" t="s">
        <v>2276</v>
      </c>
      <c r="V543" s="92" t="s">
        <v>2276</v>
      </c>
      <c r="W543" s="92" t="s">
        <v>2276</v>
      </c>
      <c r="X543" s="92" t="s">
        <v>2276</v>
      </c>
      <c r="Y543" s="77">
        <v>12</v>
      </c>
      <c r="Z543" s="11" t="s">
        <v>75</v>
      </c>
      <c r="AA543" s="11" t="s">
        <v>35</v>
      </c>
      <c r="AB543" s="11" t="s">
        <v>64</v>
      </c>
      <c r="AC543" s="19" t="s">
        <v>880</v>
      </c>
      <c r="AD543" s="19" t="s">
        <v>5024</v>
      </c>
    </row>
    <row r="544" spans="1:30" ht="83.5" customHeight="1">
      <c r="A544" s="11" t="s">
        <v>2078</v>
      </c>
      <c r="B544" s="11" t="s">
        <v>2132</v>
      </c>
      <c r="C544" s="23" t="s">
        <v>24</v>
      </c>
      <c r="D544" s="23" t="s">
        <v>27</v>
      </c>
      <c r="E544" s="11" t="s">
        <v>130</v>
      </c>
      <c r="F544" s="19" t="s">
        <v>161</v>
      </c>
      <c r="G544" s="19"/>
      <c r="H544" s="11" t="s">
        <v>523</v>
      </c>
      <c r="I544" s="11"/>
      <c r="J544" s="77" t="s">
        <v>2276</v>
      </c>
      <c r="K544" s="92">
        <v>0.2</v>
      </c>
      <c r="L544" s="92" t="s">
        <v>2276</v>
      </c>
      <c r="M544" s="92">
        <v>0.5</v>
      </c>
      <c r="N544" s="92" t="s">
        <v>2276</v>
      </c>
      <c r="O544" s="92">
        <v>0.35</v>
      </c>
      <c r="P544" s="92" t="s">
        <v>2276</v>
      </c>
      <c r="Q544" s="92" t="s">
        <v>2276</v>
      </c>
      <c r="R544" s="92" t="s">
        <v>2276</v>
      </c>
      <c r="S544" s="92" t="s">
        <v>2276</v>
      </c>
      <c r="T544" s="92" t="s">
        <v>2276</v>
      </c>
      <c r="U544" s="92" t="s">
        <v>2276</v>
      </c>
      <c r="V544" s="92" t="s">
        <v>2276</v>
      </c>
      <c r="W544" s="92" t="s">
        <v>2276</v>
      </c>
      <c r="X544" s="92" t="s">
        <v>2276</v>
      </c>
      <c r="Y544" s="77">
        <v>12</v>
      </c>
      <c r="Z544" s="11" t="s">
        <v>75</v>
      </c>
      <c r="AA544" s="11" t="s">
        <v>35</v>
      </c>
      <c r="AB544" s="11" t="s">
        <v>64</v>
      </c>
      <c r="AC544" s="19" t="s">
        <v>880</v>
      </c>
      <c r="AD544" s="19" t="s">
        <v>5024</v>
      </c>
    </row>
    <row r="545" spans="1:30" ht="83.5" customHeight="1">
      <c r="A545" s="11" t="s">
        <v>2079</v>
      </c>
      <c r="B545" s="11" t="s">
        <v>2133</v>
      </c>
      <c r="C545" s="23" t="s">
        <v>24</v>
      </c>
      <c r="D545" s="23" t="s">
        <v>27</v>
      </c>
      <c r="E545" s="11" t="s">
        <v>130</v>
      </c>
      <c r="F545" s="19" t="s">
        <v>161</v>
      </c>
      <c r="G545" s="19"/>
      <c r="H545" s="11" t="s">
        <v>523</v>
      </c>
      <c r="I545" s="11"/>
      <c r="J545" s="77" t="s">
        <v>2276</v>
      </c>
      <c r="K545" s="92">
        <v>0.2</v>
      </c>
      <c r="L545" s="92" t="s">
        <v>2276</v>
      </c>
      <c r="M545" s="92">
        <v>0.5</v>
      </c>
      <c r="N545" s="92" t="s">
        <v>2276</v>
      </c>
      <c r="O545" s="92">
        <v>0.35</v>
      </c>
      <c r="P545" s="92" t="s">
        <v>2276</v>
      </c>
      <c r="Q545" s="92" t="s">
        <v>2276</v>
      </c>
      <c r="R545" s="92" t="s">
        <v>2276</v>
      </c>
      <c r="S545" s="92" t="s">
        <v>2276</v>
      </c>
      <c r="T545" s="92" t="s">
        <v>2276</v>
      </c>
      <c r="U545" s="92" t="s">
        <v>2276</v>
      </c>
      <c r="V545" s="92" t="s">
        <v>2276</v>
      </c>
      <c r="W545" s="92" t="s">
        <v>2276</v>
      </c>
      <c r="X545" s="92" t="s">
        <v>2276</v>
      </c>
      <c r="Y545" s="77">
        <v>12</v>
      </c>
      <c r="Z545" s="11" t="s">
        <v>75</v>
      </c>
      <c r="AA545" s="11" t="s">
        <v>35</v>
      </c>
      <c r="AB545" s="11" t="s">
        <v>64</v>
      </c>
      <c r="AC545" s="19" t="s">
        <v>880</v>
      </c>
      <c r="AD545" s="19" t="s">
        <v>5024</v>
      </c>
    </row>
    <row r="546" spans="1:30" ht="83.5" customHeight="1">
      <c r="A546" s="11" t="s">
        <v>2080</v>
      </c>
      <c r="B546" s="11" t="s">
        <v>2134</v>
      </c>
      <c r="C546" s="23" t="s">
        <v>24</v>
      </c>
      <c r="D546" s="23" t="s">
        <v>27</v>
      </c>
      <c r="E546" s="11" t="s">
        <v>130</v>
      </c>
      <c r="F546" s="19" t="s">
        <v>161</v>
      </c>
      <c r="G546" s="19"/>
      <c r="H546" s="11" t="s">
        <v>523</v>
      </c>
      <c r="I546" s="11"/>
      <c r="J546" s="77" t="s">
        <v>2276</v>
      </c>
      <c r="K546" s="92">
        <v>0.2</v>
      </c>
      <c r="L546" s="92" t="s">
        <v>2276</v>
      </c>
      <c r="M546" s="92">
        <v>0.5</v>
      </c>
      <c r="N546" s="92" t="s">
        <v>2276</v>
      </c>
      <c r="O546" s="92">
        <v>0.35</v>
      </c>
      <c r="P546" s="92" t="s">
        <v>2276</v>
      </c>
      <c r="Q546" s="92" t="s">
        <v>2276</v>
      </c>
      <c r="R546" s="92" t="s">
        <v>2276</v>
      </c>
      <c r="S546" s="92" t="s">
        <v>2276</v>
      </c>
      <c r="T546" s="92" t="s">
        <v>2276</v>
      </c>
      <c r="U546" s="92" t="s">
        <v>2276</v>
      </c>
      <c r="V546" s="92" t="s">
        <v>2276</v>
      </c>
      <c r="W546" s="92" t="s">
        <v>2276</v>
      </c>
      <c r="X546" s="92" t="s">
        <v>2276</v>
      </c>
      <c r="Y546" s="77">
        <v>12</v>
      </c>
      <c r="Z546" s="11" t="s">
        <v>75</v>
      </c>
      <c r="AA546" s="11" t="s">
        <v>35</v>
      </c>
      <c r="AB546" s="11" t="s">
        <v>64</v>
      </c>
      <c r="AC546" s="19" t="s">
        <v>880</v>
      </c>
      <c r="AD546" s="19" t="s">
        <v>5024</v>
      </c>
    </row>
    <row r="547" spans="1:30" ht="83.5" customHeight="1">
      <c r="A547" s="11" t="s">
        <v>2081</v>
      </c>
      <c r="B547" s="11" t="s">
        <v>2135</v>
      </c>
      <c r="C547" s="23" t="s">
        <v>24</v>
      </c>
      <c r="D547" s="23" t="s">
        <v>27</v>
      </c>
      <c r="E547" s="11" t="s">
        <v>130</v>
      </c>
      <c r="F547" s="19" t="s">
        <v>161</v>
      </c>
      <c r="G547" s="19"/>
      <c r="H547" s="11" t="s">
        <v>523</v>
      </c>
      <c r="I547" s="11"/>
      <c r="J547" s="77" t="s">
        <v>2276</v>
      </c>
      <c r="K547" s="92">
        <v>0.2</v>
      </c>
      <c r="L547" s="92" t="s">
        <v>2276</v>
      </c>
      <c r="M547" s="92">
        <v>0.5</v>
      </c>
      <c r="N547" s="92" t="s">
        <v>2276</v>
      </c>
      <c r="O547" s="92">
        <v>0.35</v>
      </c>
      <c r="P547" s="92" t="s">
        <v>2276</v>
      </c>
      <c r="Q547" s="92" t="s">
        <v>2276</v>
      </c>
      <c r="R547" s="92" t="s">
        <v>2276</v>
      </c>
      <c r="S547" s="92" t="s">
        <v>2276</v>
      </c>
      <c r="T547" s="92" t="s">
        <v>2276</v>
      </c>
      <c r="U547" s="92" t="s">
        <v>2276</v>
      </c>
      <c r="V547" s="92" t="s">
        <v>2276</v>
      </c>
      <c r="W547" s="92" t="s">
        <v>2276</v>
      </c>
      <c r="X547" s="92" t="s">
        <v>2276</v>
      </c>
      <c r="Y547" s="77">
        <v>12</v>
      </c>
      <c r="Z547" s="11" t="s">
        <v>75</v>
      </c>
      <c r="AA547" s="11" t="s">
        <v>35</v>
      </c>
      <c r="AB547" s="11" t="s">
        <v>64</v>
      </c>
      <c r="AC547" s="19" t="s">
        <v>880</v>
      </c>
      <c r="AD547" s="19" t="s">
        <v>5024</v>
      </c>
    </row>
    <row r="548" spans="1:30" ht="83.5" customHeight="1">
      <c r="A548" s="11" t="s">
        <v>2082</v>
      </c>
      <c r="B548" s="11" t="s">
        <v>2136</v>
      </c>
      <c r="C548" s="23" t="s">
        <v>24</v>
      </c>
      <c r="D548" s="23" t="s">
        <v>27</v>
      </c>
      <c r="E548" s="11" t="s">
        <v>130</v>
      </c>
      <c r="F548" s="19" t="s">
        <v>161</v>
      </c>
      <c r="G548" s="19"/>
      <c r="H548" s="11" t="s">
        <v>523</v>
      </c>
      <c r="I548" s="11"/>
      <c r="J548" s="77" t="s">
        <v>2276</v>
      </c>
      <c r="K548" s="92">
        <v>0.2</v>
      </c>
      <c r="L548" s="92" t="s">
        <v>2276</v>
      </c>
      <c r="M548" s="92">
        <v>0.5</v>
      </c>
      <c r="N548" s="92" t="s">
        <v>2276</v>
      </c>
      <c r="O548" s="92">
        <v>0.35</v>
      </c>
      <c r="P548" s="92" t="s">
        <v>2276</v>
      </c>
      <c r="Q548" s="92" t="s">
        <v>2276</v>
      </c>
      <c r="R548" s="92" t="s">
        <v>2276</v>
      </c>
      <c r="S548" s="92" t="s">
        <v>2276</v>
      </c>
      <c r="T548" s="92" t="s">
        <v>2276</v>
      </c>
      <c r="U548" s="92" t="s">
        <v>2276</v>
      </c>
      <c r="V548" s="92" t="s">
        <v>2276</v>
      </c>
      <c r="W548" s="92" t="s">
        <v>2276</v>
      </c>
      <c r="X548" s="92" t="s">
        <v>2276</v>
      </c>
      <c r="Y548" s="77">
        <v>12</v>
      </c>
      <c r="Z548" s="11" t="s">
        <v>75</v>
      </c>
      <c r="AA548" s="11" t="s">
        <v>35</v>
      </c>
      <c r="AB548" s="11" t="s">
        <v>64</v>
      </c>
      <c r="AC548" s="19" t="s">
        <v>880</v>
      </c>
      <c r="AD548" s="19" t="s">
        <v>5024</v>
      </c>
    </row>
    <row r="549" spans="1:30" ht="83.5" customHeight="1">
      <c r="A549" s="11" t="s">
        <v>2083</v>
      </c>
      <c r="B549" s="11" t="s">
        <v>2137</v>
      </c>
      <c r="C549" s="23" t="s">
        <v>24</v>
      </c>
      <c r="D549" s="23" t="s">
        <v>27</v>
      </c>
      <c r="E549" s="11" t="s">
        <v>130</v>
      </c>
      <c r="F549" s="19" t="s">
        <v>161</v>
      </c>
      <c r="G549" s="19"/>
      <c r="H549" s="11" t="s">
        <v>523</v>
      </c>
      <c r="I549" s="11"/>
      <c r="J549" s="77" t="s">
        <v>2276</v>
      </c>
      <c r="K549" s="92">
        <v>0.2</v>
      </c>
      <c r="L549" s="92" t="s">
        <v>2276</v>
      </c>
      <c r="M549" s="92">
        <v>0.5</v>
      </c>
      <c r="N549" s="92" t="s">
        <v>2276</v>
      </c>
      <c r="O549" s="92">
        <v>0.35</v>
      </c>
      <c r="P549" s="92" t="s">
        <v>2276</v>
      </c>
      <c r="Q549" s="92" t="s">
        <v>2276</v>
      </c>
      <c r="R549" s="92" t="s">
        <v>2276</v>
      </c>
      <c r="S549" s="92" t="s">
        <v>2276</v>
      </c>
      <c r="T549" s="92" t="s">
        <v>2276</v>
      </c>
      <c r="U549" s="92" t="s">
        <v>2276</v>
      </c>
      <c r="V549" s="92" t="s">
        <v>2276</v>
      </c>
      <c r="W549" s="92" t="s">
        <v>2276</v>
      </c>
      <c r="X549" s="92" t="s">
        <v>2276</v>
      </c>
      <c r="Y549" s="77">
        <v>12</v>
      </c>
      <c r="Z549" s="11" t="s">
        <v>75</v>
      </c>
      <c r="AA549" s="11" t="s">
        <v>35</v>
      </c>
      <c r="AB549" s="11" t="s">
        <v>64</v>
      </c>
      <c r="AC549" s="19" t="s">
        <v>880</v>
      </c>
      <c r="AD549" s="19" t="s">
        <v>5024</v>
      </c>
    </row>
    <row r="550" spans="1:30" ht="83.5" customHeight="1">
      <c r="A550" s="11" t="s">
        <v>2084</v>
      </c>
      <c r="B550" s="11" t="s">
        <v>2138</v>
      </c>
      <c r="C550" s="23" t="s">
        <v>24</v>
      </c>
      <c r="D550" s="23" t="s">
        <v>27</v>
      </c>
      <c r="E550" s="11" t="s">
        <v>130</v>
      </c>
      <c r="F550" s="19" t="s">
        <v>161</v>
      </c>
      <c r="G550" s="19"/>
      <c r="H550" s="11" t="s">
        <v>523</v>
      </c>
      <c r="I550" s="11"/>
      <c r="J550" s="77" t="s">
        <v>2276</v>
      </c>
      <c r="K550" s="92">
        <v>0.2</v>
      </c>
      <c r="L550" s="92" t="s">
        <v>2276</v>
      </c>
      <c r="M550" s="92">
        <v>0.5</v>
      </c>
      <c r="N550" s="92" t="s">
        <v>2276</v>
      </c>
      <c r="O550" s="92">
        <v>0.35</v>
      </c>
      <c r="P550" s="92" t="s">
        <v>2276</v>
      </c>
      <c r="Q550" s="92" t="s">
        <v>2276</v>
      </c>
      <c r="R550" s="92" t="s">
        <v>2276</v>
      </c>
      <c r="S550" s="92" t="s">
        <v>2276</v>
      </c>
      <c r="T550" s="92" t="s">
        <v>2276</v>
      </c>
      <c r="U550" s="92" t="s">
        <v>2276</v>
      </c>
      <c r="V550" s="92" t="s">
        <v>2276</v>
      </c>
      <c r="W550" s="92" t="s">
        <v>2276</v>
      </c>
      <c r="X550" s="92" t="s">
        <v>2276</v>
      </c>
      <c r="Y550" s="77">
        <v>12</v>
      </c>
      <c r="Z550" s="11" t="s">
        <v>75</v>
      </c>
      <c r="AA550" s="11" t="s">
        <v>35</v>
      </c>
      <c r="AB550" s="11" t="s">
        <v>64</v>
      </c>
      <c r="AC550" s="19" t="s">
        <v>880</v>
      </c>
      <c r="AD550" s="19" t="s">
        <v>5024</v>
      </c>
    </row>
    <row r="551" spans="1:30" ht="83.5" customHeight="1">
      <c r="A551" s="11" t="s">
        <v>2085</v>
      </c>
      <c r="B551" s="11" t="s">
        <v>2139</v>
      </c>
      <c r="C551" s="23" t="s">
        <v>24</v>
      </c>
      <c r="D551" s="23" t="s">
        <v>27</v>
      </c>
      <c r="E551" s="11" t="s">
        <v>130</v>
      </c>
      <c r="F551" s="19" t="s">
        <v>161</v>
      </c>
      <c r="G551" s="19"/>
      <c r="H551" s="11" t="s">
        <v>523</v>
      </c>
      <c r="I551" s="11"/>
      <c r="J551" s="77" t="s">
        <v>2276</v>
      </c>
      <c r="K551" s="92">
        <v>0.2</v>
      </c>
      <c r="L551" s="92" t="s">
        <v>2276</v>
      </c>
      <c r="M551" s="92">
        <v>0.5</v>
      </c>
      <c r="N551" s="92" t="s">
        <v>2276</v>
      </c>
      <c r="O551" s="92">
        <v>0.35</v>
      </c>
      <c r="P551" s="92" t="s">
        <v>2276</v>
      </c>
      <c r="Q551" s="92" t="s">
        <v>2276</v>
      </c>
      <c r="R551" s="92" t="s">
        <v>2276</v>
      </c>
      <c r="S551" s="92" t="s">
        <v>2276</v>
      </c>
      <c r="T551" s="92" t="s">
        <v>2276</v>
      </c>
      <c r="U551" s="92" t="s">
        <v>2276</v>
      </c>
      <c r="V551" s="92" t="s">
        <v>2276</v>
      </c>
      <c r="W551" s="92" t="s">
        <v>2276</v>
      </c>
      <c r="X551" s="92" t="s">
        <v>2276</v>
      </c>
      <c r="Y551" s="77">
        <v>12</v>
      </c>
      <c r="Z551" s="11" t="s">
        <v>75</v>
      </c>
      <c r="AA551" s="11" t="s">
        <v>35</v>
      </c>
      <c r="AB551" s="11" t="s">
        <v>64</v>
      </c>
      <c r="AC551" s="19" t="s">
        <v>880</v>
      </c>
      <c r="AD551" s="19" t="s">
        <v>5024</v>
      </c>
    </row>
    <row r="552" spans="1:30" ht="83.5" customHeight="1">
      <c r="A552" s="11" t="s">
        <v>2086</v>
      </c>
      <c r="B552" s="11" t="s">
        <v>2140</v>
      </c>
      <c r="C552" s="23" t="s">
        <v>24</v>
      </c>
      <c r="D552" s="23" t="s">
        <v>27</v>
      </c>
      <c r="E552" s="11" t="s">
        <v>130</v>
      </c>
      <c r="F552" s="19" t="s">
        <v>161</v>
      </c>
      <c r="G552" s="19"/>
      <c r="H552" s="11" t="s">
        <v>523</v>
      </c>
      <c r="I552" s="11"/>
      <c r="J552" s="77" t="s">
        <v>2276</v>
      </c>
      <c r="K552" s="92">
        <v>0.2</v>
      </c>
      <c r="L552" s="92" t="s">
        <v>2276</v>
      </c>
      <c r="M552" s="92">
        <v>0.5</v>
      </c>
      <c r="N552" s="92" t="s">
        <v>2276</v>
      </c>
      <c r="O552" s="92">
        <v>0.35</v>
      </c>
      <c r="P552" s="92" t="s">
        <v>2276</v>
      </c>
      <c r="Q552" s="92" t="s">
        <v>2276</v>
      </c>
      <c r="R552" s="92" t="s">
        <v>2276</v>
      </c>
      <c r="S552" s="92" t="s">
        <v>2276</v>
      </c>
      <c r="T552" s="92" t="s">
        <v>2276</v>
      </c>
      <c r="U552" s="92" t="s">
        <v>2276</v>
      </c>
      <c r="V552" s="92" t="s">
        <v>2276</v>
      </c>
      <c r="W552" s="92" t="s">
        <v>2276</v>
      </c>
      <c r="X552" s="92" t="s">
        <v>2276</v>
      </c>
      <c r="Y552" s="77">
        <v>12</v>
      </c>
      <c r="Z552" s="11" t="s">
        <v>75</v>
      </c>
      <c r="AA552" s="11" t="s">
        <v>35</v>
      </c>
      <c r="AB552" s="11" t="s">
        <v>64</v>
      </c>
      <c r="AC552" s="19" t="s">
        <v>880</v>
      </c>
      <c r="AD552" s="19" t="s">
        <v>5024</v>
      </c>
    </row>
    <row r="553" spans="1:30" ht="83.5" customHeight="1">
      <c r="A553" s="11" t="s">
        <v>2087</v>
      </c>
      <c r="B553" s="11" t="s">
        <v>2141</v>
      </c>
      <c r="C553" s="23" t="s">
        <v>24</v>
      </c>
      <c r="D553" s="23" t="s">
        <v>27</v>
      </c>
      <c r="E553" s="11" t="s">
        <v>130</v>
      </c>
      <c r="F553" s="19" t="s">
        <v>161</v>
      </c>
      <c r="G553" s="19"/>
      <c r="H553" s="11" t="s">
        <v>523</v>
      </c>
      <c r="I553" s="11"/>
      <c r="J553" s="77" t="s">
        <v>2276</v>
      </c>
      <c r="K553" s="92">
        <v>0.2</v>
      </c>
      <c r="L553" s="92" t="s">
        <v>2276</v>
      </c>
      <c r="M553" s="92">
        <v>0.5</v>
      </c>
      <c r="N553" s="92" t="s">
        <v>2276</v>
      </c>
      <c r="O553" s="92">
        <v>0.35</v>
      </c>
      <c r="P553" s="92" t="s">
        <v>2276</v>
      </c>
      <c r="Q553" s="92" t="s">
        <v>2276</v>
      </c>
      <c r="R553" s="92" t="s">
        <v>2276</v>
      </c>
      <c r="S553" s="92" t="s">
        <v>2276</v>
      </c>
      <c r="T553" s="92" t="s">
        <v>2276</v>
      </c>
      <c r="U553" s="92" t="s">
        <v>2276</v>
      </c>
      <c r="V553" s="92" t="s">
        <v>2276</v>
      </c>
      <c r="W553" s="92" t="s">
        <v>2276</v>
      </c>
      <c r="X553" s="92" t="s">
        <v>2276</v>
      </c>
      <c r="Y553" s="77">
        <v>12</v>
      </c>
      <c r="Z553" s="11" t="s">
        <v>75</v>
      </c>
      <c r="AA553" s="11" t="s">
        <v>35</v>
      </c>
      <c r="AB553" s="11" t="s">
        <v>64</v>
      </c>
      <c r="AC553" s="19" t="s">
        <v>880</v>
      </c>
      <c r="AD553" s="19" t="s">
        <v>5024</v>
      </c>
    </row>
    <row r="554" spans="1:30" ht="83.5" customHeight="1">
      <c r="A554" s="11" t="s">
        <v>2088</v>
      </c>
      <c r="B554" s="11" t="s">
        <v>2142</v>
      </c>
      <c r="C554" s="23" t="s">
        <v>24</v>
      </c>
      <c r="D554" s="23" t="s">
        <v>27</v>
      </c>
      <c r="E554" s="11" t="s">
        <v>130</v>
      </c>
      <c r="F554" s="19" t="s">
        <v>161</v>
      </c>
      <c r="G554" s="19"/>
      <c r="H554" s="11" t="s">
        <v>523</v>
      </c>
      <c r="I554" s="11"/>
      <c r="J554" s="77" t="s">
        <v>2276</v>
      </c>
      <c r="K554" s="92">
        <v>0.2</v>
      </c>
      <c r="L554" s="92" t="s">
        <v>2276</v>
      </c>
      <c r="M554" s="92">
        <v>0.5</v>
      </c>
      <c r="N554" s="92" t="s">
        <v>2276</v>
      </c>
      <c r="O554" s="92">
        <v>0.35</v>
      </c>
      <c r="P554" s="92" t="s">
        <v>2276</v>
      </c>
      <c r="Q554" s="92" t="s">
        <v>2276</v>
      </c>
      <c r="R554" s="92" t="s">
        <v>2276</v>
      </c>
      <c r="S554" s="92" t="s">
        <v>2276</v>
      </c>
      <c r="T554" s="92" t="s">
        <v>2276</v>
      </c>
      <c r="U554" s="92" t="s">
        <v>2276</v>
      </c>
      <c r="V554" s="92" t="s">
        <v>2276</v>
      </c>
      <c r="W554" s="92" t="s">
        <v>2276</v>
      </c>
      <c r="X554" s="92" t="s">
        <v>2276</v>
      </c>
      <c r="Y554" s="77">
        <v>12</v>
      </c>
      <c r="Z554" s="11" t="s">
        <v>75</v>
      </c>
      <c r="AA554" s="11" t="s">
        <v>35</v>
      </c>
      <c r="AB554" s="11" t="s">
        <v>64</v>
      </c>
      <c r="AC554" s="19" t="s">
        <v>880</v>
      </c>
      <c r="AD554" s="19" t="s">
        <v>5024</v>
      </c>
    </row>
    <row r="555" spans="1:30" ht="83.5" customHeight="1">
      <c r="A555" s="11" t="s">
        <v>2089</v>
      </c>
      <c r="B555" s="11" t="s">
        <v>2143</v>
      </c>
      <c r="C555" s="23" t="s">
        <v>24</v>
      </c>
      <c r="D555" s="23" t="s">
        <v>27</v>
      </c>
      <c r="E555" s="11" t="s">
        <v>130</v>
      </c>
      <c r="F555" s="19" t="s">
        <v>161</v>
      </c>
      <c r="G555" s="19"/>
      <c r="H555" s="11" t="s">
        <v>523</v>
      </c>
      <c r="I555" s="11"/>
      <c r="J555" s="77" t="s">
        <v>2276</v>
      </c>
      <c r="K555" s="92">
        <v>0.2</v>
      </c>
      <c r="L555" s="92" t="s">
        <v>2276</v>
      </c>
      <c r="M555" s="92">
        <v>0.5</v>
      </c>
      <c r="N555" s="92" t="s">
        <v>2276</v>
      </c>
      <c r="O555" s="92">
        <v>0.35</v>
      </c>
      <c r="P555" s="92" t="s">
        <v>2276</v>
      </c>
      <c r="Q555" s="92" t="s">
        <v>2276</v>
      </c>
      <c r="R555" s="92" t="s">
        <v>2276</v>
      </c>
      <c r="S555" s="92" t="s">
        <v>2276</v>
      </c>
      <c r="T555" s="92" t="s">
        <v>2276</v>
      </c>
      <c r="U555" s="92" t="s">
        <v>2276</v>
      </c>
      <c r="V555" s="92" t="s">
        <v>2276</v>
      </c>
      <c r="W555" s="92" t="s">
        <v>2276</v>
      </c>
      <c r="X555" s="92" t="s">
        <v>2276</v>
      </c>
      <c r="Y555" s="77">
        <v>12</v>
      </c>
      <c r="Z555" s="11" t="s">
        <v>75</v>
      </c>
      <c r="AA555" s="11" t="s">
        <v>35</v>
      </c>
      <c r="AB555" s="11" t="s">
        <v>64</v>
      </c>
      <c r="AC555" s="19" t="s">
        <v>880</v>
      </c>
      <c r="AD555" s="19" t="s">
        <v>5024</v>
      </c>
    </row>
    <row r="556" spans="1:30" ht="83.5" customHeight="1">
      <c r="A556" s="11" t="s">
        <v>2090</v>
      </c>
      <c r="B556" s="11" t="s">
        <v>2144</v>
      </c>
      <c r="C556" s="23" t="s">
        <v>24</v>
      </c>
      <c r="D556" s="23" t="s">
        <v>27</v>
      </c>
      <c r="E556" s="11" t="s">
        <v>130</v>
      </c>
      <c r="F556" s="19" t="s">
        <v>161</v>
      </c>
      <c r="G556" s="19"/>
      <c r="H556" s="11" t="s">
        <v>523</v>
      </c>
      <c r="I556" s="11"/>
      <c r="J556" s="77" t="s">
        <v>2276</v>
      </c>
      <c r="K556" s="92">
        <v>0.2</v>
      </c>
      <c r="L556" s="92" t="s">
        <v>2276</v>
      </c>
      <c r="M556" s="92">
        <v>0.5</v>
      </c>
      <c r="N556" s="92" t="s">
        <v>2276</v>
      </c>
      <c r="O556" s="92">
        <v>0.35</v>
      </c>
      <c r="P556" s="92" t="s">
        <v>2276</v>
      </c>
      <c r="Q556" s="92" t="s">
        <v>2276</v>
      </c>
      <c r="R556" s="92" t="s">
        <v>2276</v>
      </c>
      <c r="S556" s="92" t="s">
        <v>2276</v>
      </c>
      <c r="T556" s="92" t="s">
        <v>2276</v>
      </c>
      <c r="U556" s="92" t="s">
        <v>2276</v>
      </c>
      <c r="V556" s="92" t="s">
        <v>2276</v>
      </c>
      <c r="W556" s="92" t="s">
        <v>2276</v>
      </c>
      <c r="X556" s="92" t="s">
        <v>2276</v>
      </c>
      <c r="Y556" s="77">
        <v>12</v>
      </c>
      <c r="Z556" s="11" t="s">
        <v>75</v>
      </c>
      <c r="AA556" s="11" t="s">
        <v>35</v>
      </c>
      <c r="AB556" s="11" t="s">
        <v>64</v>
      </c>
      <c r="AC556" s="19" t="s">
        <v>880</v>
      </c>
      <c r="AD556" s="19" t="s">
        <v>5024</v>
      </c>
    </row>
    <row r="557" spans="1:30" ht="83.5" customHeight="1">
      <c r="A557" s="11" t="s">
        <v>2091</v>
      </c>
      <c r="B557" s="11" t="s">
        <v>2145</v>
      </c>
      <c r="C557" s="23" t="s">
        <v>24</v>
      </c>
      <c r="D557" s="23" t="s">
        <v>27</v>
      </c>
      <c r="E557" s="11" t="s">
        <v>130</v>
      </c>
      <c r="F557" s="19" t="s">
        <v>161</v>
      </c>
      <c r="G557" s="19"/>
      <c r="H557" s="11" t="s">
        <v>523</v>
      </c>
      <c r="I557" s="11"/>
      <c r="J557" s="77" t="s">
        <v>2276</v>
      </c>
      <c r="K557" s="92">
        <v>0.2</v>
      </c>
      <c r="L557" s="92" t="s">
        <v>2276</v>
      </c>
      <c r="M557" s="92">
        <v>0.5</v>
      </c>
      <c r="N557" s="92" t="s">
        <v>2276</v>
      </c>
      <c r="O557" s="92">
        <v>0.35</v>
      </c>
      <c r="P557" s="92" t="s">
        <v>2276</v>
      </c>
      <c r="Q557" s="92" t="s">
        <v>2276</v>
      </c>
      <c r="R557" s="92" t="s">
        <v>2276</v>
      </c>
      <c r="S557" s="92" t="s">
        <v>2276</v>
      </c>
      <c r="T557" s="92" t="s">
        <v>2276</v>
      </c>
      <c r="U557" s="92" t="s">
        <v>2276</v>
      </c>
      <c r="V557" s="92" t="s">
        <v>2276</v>
      </c>
      <c r="W557" s="92" t="s">
        <v>2276</v>
      </c>
      <c r="X557" s="92" t="s">
        <v>2276</v>
      </c>
      <c r="Y557" s="77">
        <v>12</v>
      </c>
      <c r="Z557" s="11" t="s">
        <v>75</v>
      </c>
      <c r="AA557" s="11" t="s">
        <v>35</v>
      </c>
      <c r="AB557" s="11" t="s">
        <v>64</v>
      </c>
      <c r="AC557" s="19" t="s">
        <v>880</v>
      </c>
      <c r="AD557" s="19" t="s">
        <v>5024</v>
      </c>
    </row>
    <row r="558" spans="1:30" ht="83.5" customHeight="1">
      <c r="A558" s="11" t="s">
        <v>2092</v>
      </c>
      <c r="B558" s="11" t="s">
        <v>2146</v>
      </c>
      <c r="C558" s="23" t="s">
        <v>24</v>
      </c>
      <c r="D558" s="23" t="s">
        <v>27</v>
      </c>
      <c r="E558" s="11" t="s">
        <v>130</v>
      </c>
      <c r="F558" s="19" t="s">
        <v>161</v>
      </c>
      <c r="G558" s="19"/>
      <c r="H558" s="11" t="s">
        <v>523</v>
      </c>
      <c r="I558" s="11"/>
      <c r="J558" s="77" t="s">
        <v>2276</v>
      </c>
      <c r="K558" s="92">
        <v>0.2</v>
      </c>
      <c r="L558" s="92" t="s">
        <v>2276</v>
      </c>
      <c r="M558" s="92">
        <v>0.5</v>
      </c>
      <c r="N558" s="92" t="s">
        <v>2276</v>
      </c>
      <c r="O558" s="92">
        <v>0.35</v>
      </c>
      <c r="P558" s="92" t="s">
        <v>2276</v>
      </c>
      <c r="Q558" s="92" t="s">
        <v>2276</v>
      </c>
      <c r="R558" s="92" t="s">
        <v>2276</v>
      </c>
      <c r="S558" s="92" t="s">
        <v>2276</v>
      </c>
      <c r="T558" s="92" t="s">
        <v>2276</v>
      </c>
      <c r="U558" s="92" t="s">
        <v>2276</v>
      </c>
      <c r="V558" s="92" t="s">
        <v>2276</v>
      </c>
      <c r="W558" s="92" t="s">
        <v>2276</v>
      </c>
      <c r="X558" s="92" t="s">
        <v>2276</v>
      </c>
      <c r="Y558" s="77">
        <v>12</v>
      </c>
      <c r="Z558" s="11" t="s">
        <v>75</v>
      </c>
      <c r="AA558" s="11" t="s">
        <v>35</v>
      </c>
      <c r="AB558" s="11" t="s">
        <v>64</v>
      </c>
      <c r="AC558" s="19" t="s">
        <v>880</v>
      </c>
      <c r="AD558" s="19" t="s">
        <v>5024</v>
      </c>
    </row>
    <row r="559" spans="1:30" ht="83.5" customHeight="1">
      <c r="A559" s="11" t="s">
        <v>2093</v>
      </c>
      <c r="B559" s="11" t="s">
        <v>2147</v>
      </c>
      <c r="C559" s="23" t="s">
        <v>24</v>
      </c>
      <c r="D559" s="23" t="s">
        <v>27</v>
      </c>
      <c r="E559" s="11" t="s">
        <v>130</v>
      </c>
      <c r="F559" s="19" t="s">
        <v>161</v>
      </c>
      <c r="G559" s="19"/>
      <c r="H559" s="11" t="s">
        <v>523</v>
      </c>
      <c r="I559" s="11"/>
      <c r="J559" s="77" t="s">
        <v>2276</v>
      </c>
      <c r="K559" s="92">
        <v>0.2</v>
      </c>
      <c r="L559" s="92" t="s">
        <v>2276</v>
      </c>
      <c r="M559" s="92">
        <v>0.5</v>
      </c>
      <c r="N559" s="92" t="s">
        <v>2276</v>
      </c>
      <c r="O559" s="92">
        <v>0.35</v>
      </c>
      <c r="P559" s="92" t="s">
        <v>2276</v>
      </c>
      <c r="Q559" s="92" t="s">
        <v>2276</v>
      </c>
      <c r="R559" s="92" t="s">
        <v>2276</v>
      </c>
      <c r="S559" s="92" t="s">
        <v>2276</v>
      </c>
      <c r="T559" s="92" t="s">
        <v>2276</v>
      </c>
      <c r="U559" s="92" t="s">
        <v>2276</v>
      </c>
      <c r="V559" s="92" t="s">
        <v>2276</v>
      </c>
      <c r="W559" s="92" t="s">
        <v>2276</v>
      </c>
      <c r="X559" s="92" t="s">
        <v>2276</v>
      </c>
      <c r="Y559" s="77">
        <v>12</v>
      </c>
      <c r="Z559" s="11" t="s">
        <v>75</v>
      </c>
      <c r="AA559" s="11" t="s">
        <v>35</v>
      </c>
      <c r="AB559" s="11" t="s">
        <v>64</v>
      </c>
      <c r="AC559" s="19" t="s">
        <v>880</v>
      </c>
      <c r="AD559" s="19" t="s">
        <v>5024</v>
      </c>
    </row>
    <row r="560" spans="1:30" ht="83.5" customHeight="1">
      <c r="A560" s="11" t="s">
        <v>2094</v>
      </c>
      <c r="B560" s="11" t="s">
        <v>2148</v>
      </c>
      <c r="C560" s="23" t="s">
        <v>24</v>
      </c>
      <c r="D560" s="23" t="s">
        <v>27</v>
      </c>
      <c r="E560" s="11" t="s">
        <v>130</v>
      </c>
      <c r="F560" s="19" t="s">
        <v>161</v>
      </c>
      <c r="G560" s="19"/>
      <c r="H560" s="11" t="s">
        <v>523</v>
      </c>
      <c r="I560" s="11"/>
      <c r="J560" s="77" t="s">
        <v>2276</v>
      </c>
      <c r="K560" s="92">
        <v>0.2</v>
      </c>
      <c r="L560" s="92" t="s">
        <v>2276</v>
      </c>
      <c r="M560" s="92">
        <v>0.5</v>
      </c>
      <c r="N560" s="92" t="s">
        <v>2276</v>
      </c>
      <c r="O560" s="92">
        <v>0.35</v>
      </c>
      <c r="P560" s="92" t="s">
        <v>2276</v>
      </c>
      <c r="Q560" s="92" t="s">
        <v>2276</v>
      </c>
      <c r="R560" s="92" t="s">
        <v>2276</v>
      </c>
      <c r="S560" s="92" t="s">
        <v>2276</v>
      </c>
      <c r="T560" s="92" t="s">
        <v>2276</v>
      </c>
      <c r="U560" s="92" t="s">
        <v>2276</v>
      </c>
      <c r="V560" s="92" t="s">
        <v>2276</v>
      </c>
      <c r="W560" s="92" t="s">
        <v>2276</v>
      </c>
      <c r="X560" s="92" t="s">
        <v>2276</v>
      </c>
      <c r="Y560" s="77">
        <v>12</v>
      </c>
      <c r="Z560" s="11" t="s">
        <v>75</v>
      </c>
      <c r="AA560" s="11" t="s">
        <v>35</v>
      </c>
      <c r="AB560" s="11" t="s">
        <v>64</v>
      </c>
      <c r="AC560" s="19" t="s">
        <v>880</v>
      </c>
      <c r="AD560" s="19" t="s">
        <v>5024</v>
      </c>
    </row>
    <row r="561" spans="1:30" ht="83.5" customHeight="1">
      <c r="A561" s="11" t="s">
        <v>2095</v>
      </c>
      <c r="B561" s="11" t="s">
        <v>2149</v>
      </c>
      <c r="C561" s="23" t="s">
        <v>24</v>
      </c>
      <c r="D561" s="23" t="s">
        <v>27</v>
      </c>
      <c r="E561" s="11" t="s">
        <v>130</v>
      </c>
      <c r="F561" s="19" t="s">
        <v>161</v>
      </c>
      <c r="G561" s="19"/>
      <c r="H561" s="11" t="s">
        <v>523</v>
      </c>
      <c r="I561" s="11"/>
      <c r="J561" s="77" t="s">
        <v>2276</v>
      </c>
      <c r="K561" s="92">
        <v>0.2</v>
      </c>
      <c r="L561" s="92" t="s">
        <v>2276</v>
      </c>
      <c r="M561" s="92">
        <v>0.5</v>
      </c>
      <c r="N561" s="92" t="s">
        <v>2276</v>
      </c>
      <c r="O561" s="92">
        <v>0.35</v>
      </c>
      <c r="P561" s="92" t="s">
        <v>2276</v>
      </c>
      <c r="Q561" s="92" t="s">
        <v>2276</v>
      </c>
      <c r="R561" s="92" t="s">
        <v>2276</v>
      </c>
      <c r="S561" s="92" t="s">
        <v>2276</v>
      </c>
      <c r="T561" s="92" t="s">
        <v>2276</v>
      </c>
      <c r="U561" s="92" t="s">
        <v>2276</v>
      </c>
      <c r="V561" s="92" t="s">
        <v>2276</v>
      </c>
      <c r="W561" s="92" t="s">
        <v>2276</v>
      </c>
      <c r="X561" s="92" t="s">
        <v>2276</v>
      </c>
      <c r="Y561" s="77">
        <v>12</v>
      </c>
      <c r="Z561" s="11" t="s">
        <v>75</v>
      </c>
      <c r="AA561" s="11" t="s">
        <v>35</v>
      </c>
      <c r="AB561" s="11" t="s">
        <v>64</v>
      </c>
      <c r="AC561" s="19" t="s">
        <v>880</v>
      </c>
      <c r="AD561" s="19" t="s">
        <v>5024</v>
      </c>
    </row>
    <row r="562" spans="1:30" ht="83.5" customHeight="1">
      <c r="A562" s="11" t="s">
        <v>2096</v>
      </c>
      <c r="B562" s="11" t="s">
        <v>2150</v>
      </c>
      <c r="C562" s="23" t="s">
        <v>24</v>
      </c>
      <c r="D562" s="23" t="s">
        <v>27</v>
      </c>
      <c r="E562" s="11" t="s">
        <v>130</v>
      </c>
      <c r="F562" s="19" t="s">
        <v>161</v>
      </c>
      <c r="G562" s="19"/>
      <c r="H562" s="11" t="s">
        <v>523</v>
      </c>
      <c r="I562" s="11"/>
      <c r="J562" s="77" t="s">
        <v>2276</v>
      </c>
      <c r="K562" s="92">
        <v>0.2</v>
      </c>
      <c r="L562" s="92" t="s">
        <v>2276</v>
      </c>
      <c r="M562" s="92">
        <v>0.5</v>
      </c>
      <c r="N562" s="92" t="s">
        <v>2276</v>
      </c>
      <c r="O562" s="92">
        <v>0.35</v>
      </c>
      <c r="P562" s="92" t="s">
        <v>2276</v>
      </c>
      <c r="Q562" s="92" t="s">
        <v>2276</v>
      </c>
      <c r="R562" s="92" t="s">
        <v>2276</v>
      </c>
      <c r="S562" s="92" t="s">
        <v>2276</v>
      </c>
      <c r="T562" s="92" t="s">
        <v>2276</v>
      </c>
      <c r="U562" s="92" t="s">
        <v>2276</v>
      </c>
      <c r="V562" s="92" t="s">
        <v>2276</v>
      </c>
      <c r="W562" s="92" t="s">
        <v>2276</v>
      </c>
      <c r="X562" s="92" t="s">
        <v>2276</v>
      </c>
      <c r="Y562" s="77">
        <v>12</v>
      </c>
      <c r="Z562" s="11" t="s">
        <v>75</v>
      </c>
      <c r="AA562" s="11" t="s">
        <v>35</v>
      </c>
      <c r="AB562" s="11" t="s">
        <v>64</v>
      </c>
      <c r="AC562" s="19" t="s">
        <v>880</v>
      </c>
      <c r="AD562" s="19" t="s">
        <v>5024</v>
      </c>
    </row>
    <row r="563" spans="1:30" ht="83.5" customHeight="1">
      <c r="A563" s="11" t="s">
        <v>2097</v>
      </c>
      <c r="B563" s="11" t="s">
        <v>2151</v>
      </c>
      <c r="C563" s="23" t="s">
        <v>24</v>
      </c>
      <c r="D563" s="23" t="s">
        <v>27</v>
      </c>
      <c r="E563" s="11" t="s">
        <v>130</v>
      </c>
      <c r="F563" s="19" t="s">
        <v>161</v>
      </c>
      <c r="G563" s="19"/>
      <c r="H563" s="11" t="s">
        <v>523</v>
      </c>
      <c r="I563" s="11"/>
      <c r="J563" s="77" t="s">
        <v>2276</v>
      </c>
      <c r="K563" s="92">
        <v>0.2</v>
      </c>
      <c r="L563" s="92" t="s">
        <v>2276</v>
      </c>
      <c r="M563" s="92">
        <v>0.5</v>
      </c>
      <c r="N563" s="92" t="s">
        <v>2276</v>
      </c>
      <c r="O563" s="92">
        <v>0.35</v>
      </c>
      <c r="P563" s="92" t="s">
        <v>2276</v>
      </c>
      <c r="Q563" s="92" t="s">
        <v>2276</v>
      </c>
      <c r="R563" s="92" t="s">
        <v>2276</v>
      </c>
      <c r="S563" s="92" t="s">
        <v>2276</v>
      </c>
      <c r="T563" s="92" t="s">
        <v>2276</v>
      </c>
      <c r="U563" s="92" t="s">
        <v>2276</v>
      </c>
      <c r="V563" s="92" t="s">
        <v>2276</v>
      </c>
      <c r="W563" s="92" t="s">
        <v>2276</v>
      </c>
      <c r="X563" s="92" t="s">
        <v>2276</v>
      </c>
      <c r="Y563" s="77">
        <v>12</v>
      </c>
      <c r="Z563" s="11" t="s">
        <v>75</v>
      </c>
      <c r="AA563" s="11" t="s">
        <v>35</v>
      </c>
      <c r="AB563" s="11" t="s">
        <v>64</v>
      </c>
      <c r="AC563" s="19" t="s">
        <v>880</v>
      </c>
      <c r="AD563" s="19" t="s">
        <v>5024</v>
      </c>
    </row>
    <row r="564" spans="1:30" ht="83.5" customHeight="1">
      <c r="A564" s="11" t="s">
        <v>2098</v>
      </c>
      <c r="B564" s="11" t="s">
        <v>2152</v>
      </c>
      <c r="C564" s="23" t="s">
        <v>24</v>
      </c>
      <c r="D564" s="23" t="s">
        <v>27</v>
      </c>
      <c r="E564" s="11" t="s">
        <v>130</v>
      </c>
      <c r="F564" s="19" t="s">
        <v>161</v>
      </c>
      <c r="G564" s="19"/>
      <c r="H564" s="11" t="s">
        <v>523</v>
      </c>
      <c r="I564" s="11"/>
      <c r="J564" s="77" t="s">
        <v>2276</v>
      </c>
      <c r="K564" s="92">
        <v>0.2</v>
      </c>
      <c r="L564" s="92" t="s">
        <v>2276</v>
      </c>
      <c r="M564" s="92">
        <v>0.5</v>
      </c>
      <c r="N564" s="92" t="s">
        <v>2276</v>
      </c>
      <c r="O564" s="92">
        <v>0.35</v>
      </c>
      <c r="P564" s="92" t="s">
        <v>2276</v>
      </c>
      <c r="Q564" s="92" t="s">
        <v>2276</v>
      </c>
      <c r="R564" s="92" t="s">
        <v>2276</v>
      </c>
      <c r="S564" s="92" t="s">
        <v>2276</v>
      </c>
      <c r="T564" s="92" t="s">
        <v>2276</v>
      </c>
      <c r="U564" s="92" t="s">
        <v>2276</v>
      </c>
      <c r="V564" s="92" t="s">
        <v>2276</v>
      </c>
      <c r="W564" s="92" t="s">
        <v>2276</v>
      </c>
      <c r="X564" s="92" t="s">
        <v>2276</v>
      </c>
      <c r="Y564" s="77">
        <v>12</v>
      </c>
      <c r="Z564" s="11" t="s">
        <v>75</v>
      </c>
      <c r="AA564" s="11" t="s">
        <v>35</v>
      </c>
      <c r="AB564" s="11" t="s">
        <v>64</v>
      </c>
      <c r="AC564" s="19" t="s">
        <v>880</v>
      </c>
      <c r="AD564" s="19" t="s">
        <v>5024</v>
      </c>
    </row>
    <row r="565" spans="1:30" ht="83.5" customHeight="1">
      <c r="A565" s="11" t="s">
        <v>2099</v>
      </c>
      <c r="B565" s="11" t="s">
        <v>2153</v>
      </c>
      <c r="C565" s="23" t="s">
        <v>24</v>
      </c>
      <c r="D565" s="23" t="s">
        <v>27</v>
      </c>
      <c r="E565" s="11" t="s">
        <v>130</v>
      </c>
      <c r="F565" s="19" t="s">
        <v>161</v>
      </c>
      <c r="G565" s="19"/>
      <c r="H565" s="11" t="s">
        <v>523</v>
      </c>
      <c r="I565" s="11"/>
      <c r="J565" s="77" t="s">
        <v>2276</v>
      </c>
      <c r="K565" s="92">
        <v>0.2</v>
      </c>
      <c r="L565" s="92" t="s">
        <v>2276</v>
      </c>
      <c r="M565" s="92">
        <v>0.5</v>
      </c>
      <c r="N565" s="92" t="s">
        <v>2276</v>
      </c>
      <c r="O565" s="92">
        <v>0.35</v>
      </c>
      <c r="P565" s="92" t="s">
        <v>2276</v>
      </c>
      <c r="Q565" s="92" t="s">
        <v>2276</v>
      </c>
      <c r="R565" s="92" t="s">
        <v>2276</v>
      </c>
      <c r="S565" s="92" t="s">
        <v>2276</v>
      </c>
      <c r="T565" s="92" t="s">
        <v>2276</v>
      </c>
      <c r="U565" s="92" t="s">
        <v>2276</v>
      </c>
      <c r="V565" s="92" t="s">
        <v>2276</v>
      </c>
      <c r="W565" s="92" t="s">
        <v>2276</v>
      </c>
      <c r="X565" s="92" t="s">
        <v>2276</v>
      </c>
      <c r="Y565" s="77">
        <v>12</v>
      </c>
      <c r="Z565" s="11" t="s">
        <v>75</v>
      </c>
      <c r="AA565" s="11" t="s">
        <v>35</v>
      </c>
      <c r="AB565" s="11" t="s">
        <v>64</v>
      </c>
      <c r="AC565" s="19" t="s">
        <v>880</v>
      </c>
      <c r="AD565" s="19" t="s">
        <v>5024</v>
      </c>
    </row>
    <row r="566" spans="1:30" ht="83.5" customHeight="1">
      <c r="A566" s="11" t="s">
        <v>2100</v>
      </c>
      <c r="B566" s="11" t="s">
        <v>2154</v>
      </c>
      <c r="C566" s="23" t="s">
        <v>24</v>
      </c>
      <c r="D566" s="23" t="s">
        <v>27</v>
      </c>
      <c r="E566" s="11" t="s">
        <v>130</v>
      </c>
      <c r="F566" s="19" t="s">
        <v>161</v>
      </c>
      <c r="G566" s="19"/>
      <c r="H566" s="11" t="s">
        <v>523</v>
      </c>
      <c r="I566" s="11"/>
      <c r="J566" s="77" t="s">
        <v>2276</v>
      </c>
      <c r="K566" s="92">
        <v>0.2</v>
      </c>
      <c r="L566" s="92" t="s">
        <v>2276</v>
      </c>
      <c r="M566" s="92">
        <v>0.5</v>
      </c>
      <c r="N566" s="92" t="s">
        <v>2276</v>
      </c>
      <c r="O566" s="92">
        <v>0.35</v>
      </c>
      <c r="P566" s="92" t="s">
        <v>2276</v>
      </c>
      <c r="Q566" s="92" t="s">
        <v>2276</v>
      </c>
      <c r="R566" s="92" t="s">
        <v>2276</v>
      </c>
      <c r="S566" s="92" t="s">
        <v>2276</v>
      </c>
      <c r="T566" s="92" t="s">
        <v>2276</v>
      </c>
      <c r="U566" s="92" t="s">
        <v>2276</v>
      </c>
      <c r="V566" s="92" t="s">
        <v>2276</v>
      </c>
      <c r="W566" s="92" t="s">
        <v>2276</v>
      </c>
      <c r="X566" s="92" t="s">
        <v>2276</v>
      </c>
      <c r="Y566" s="77">
        <v>12</v>
      </c>
      <c r="Z566" s="11" t="s">
        <v>75</v>
      </c>
      <c r="AA566" s="11" t="s">
        <v>35</v>
      </c>
      <c r="AB566" s="11" t="s">
        <v>64</v>
      </c>
      <c r="AC566" s="19" t="s">
        <v>880</v>
      </c>
      <c r="AD566" s="19" t="s">
        <v>5024</v>
      </c>
    </row>
    <row r="567" spans="1:30" ht="83.5" customHeight="1">
      <c r="A567" s="11" t="s">
        <v>2101</v>
      </c>
      <c r="B567" s="11" t="s">
        <v>2155</v>
      </c>
      <c r="C567" s="23" t="s">
        <v>24</v>
      </c>
      <c r="D567" s="23" t="s">
        <v>27</v>
      </c>
      <c r="E567" s="11" t="s">
        <v>130</v>
      </c>
      <c r="F567" s="19" t="s">
        <v>161</v>
      </c>
      <c r="G567" s="19"/>
      <c r="H567" s="11" t="s">
        <v>523</v>
      </c>
      <c r="I567" s="11"/>
      <c r="J567" s="77" t="s">
        <v>2276</v>
      </c>
      <c r="K567" s="92">
        <v>0.2</v>
      </c>
      <c r="L567" s="92" t="s">
        <v>2276</v>
      </c>
      <c r="M567" s="92">
        <v>0.5</v>
      </c>
      <c r="N567" s="92" t="s">
        <v>2276</v>
      </c>
      <c r="O567" s="92">
        <v>0.35</v>
      </c>
      <c r="P567" s="92" t="s">
        <v>2276</v>
      </c>
      <c r="Q567" s="92" t="s">
        <v>2276</v>
      </c>
      <c r="R567" s="92" t="s">
        <v>2276</v>
      </c>
      <c r="S567" s="92" t="s">
        <v>2276</v>
      </c>
      <c r="T567" s="92" t="s">
        <v>2276</v>
      </c>
      <c r="U567" s="92" t="s">
        <v>2276</v>
      </c>
      <c r="V567" s="92" t="s">
        <v>2276</v>
      </c>
      <c r="W567" s="92" t="s">
        <v>2276</v>
      </c>
      <c r="X567" s="92" t="s">
        <v>2276</v>
      </c>
      <c r="Y567" s="77">
        <v>12</v>
      </c>
      <c r="Z567" s="11" t="s">
        <v>75</v>
      </c>
      <c r="AA567" s="11" t="s">
        <v>35</v>
      </c>
      <c r="AB567" s="11" t="s">
        <v>64</v>
      </c>
      <c r="AC567" s="19" t="s">
        <v>880</v>
      </c>
      <c r="AD567" s="19" t="s">
        <v>5024</v>
      </c>
    </row>
    <row r="568" spans="1:30" ht="83.5" customHeight="1">
      <c r="A568" s="11" t="s">
        <v>2102</v>
      </c>
      <c r="B568" s="11" t="s">
        <v>2156</v>
      </c>
      <c r="C568" s="23" t="s">
        <v>24</v>
      </c>
      <c r="D568" s="23" t="s">
        <v>27</v>
      </c>
      <c r="E568" s="11" t="s">
        <v>130</v>
      </c>
      <c r="F568" s="19" t="s">
        <v>161</v>
      </c>
      <c r="G568" s="19"/>
      <c r="H568" s="11" t="s">
        <v>523</v>
      </c>
      <c r="I568" s="11"/>
      <c r="J568" s="77" t="s">
        <v>2276</v>
      </c>
      <c r="K568" s="92">
        <v>0.2</v>
      </c>
      <c r="L568" s="92" t="s">
        <v>2276</v>
      </c>
      <c r="M568" s="92">
        <v>0.5</v>
      </c>
      <c r="N568" s="92" t="s">
        <v>2276</v>
      </c>
      <c r="O568" s="92">
        <v>0.35</v>
      </c>
      <c r="P568" s="92" t="s">
        <v>2276</v>
      </c>
      <c r="Q568" s="92" t="s">
        <v>2276</v>
      </c>
      <c r="R568" s="92" t="s">
        <v>2276</v>
      </c>
      <c r="S568" s="92" t="s">
        <v>2276</v>
      </c>
      <c r="T568" s="92" t="s">
        <v>2276</v>
      </c>
      <c r="U568" s="92" t="s">
        <v>2276</v>
      </c>
      <c r="V568" s="92" t="s">
        <v>2276</v>
      </c>
      <c r="W568" s="92" t="s">
        <v>2276</v>
      </c>
      <c r="X568" s="92" t="s">
        <v>2276</v>
      </c>
      <c r="Y568" s="77">
        <v>12</v>
      </c>
      <c r="Z568" s="11" t="s">
        <v>75</v>
      </c>
      <c r="AA568" s="11" t="s">
        <v>35</v>
      </c>
      <c r="AB568" s="11" t="s">
        <v>64</v>
      </c>
      <c r="AC568" s="19" t="s">
        <v>880</v>
      </c>
      <c r="AD568" s="19" t="s">
        <v>5024</v>
      </c>
    </row>
    <row r="569" spans="1:30" ht="83.5" customHeight="1">
      <c r="A569" s="11" t="s">
        <v>2103</v>
      </c>
      <c r="B569" s="11" t="s">
        <v>2157</v>
      </c>
      <c r="C569" s="23" t="s">
        <v>24</v>
      </c>
      <c r="D569" s="23" t="s">
        <v>27</v>
      </c>
      <c r="E569" s="11" t="s">
        <v>130</v>
      </c>
      <c r="F569" s="19" t="s">
        <v>161</v>
      </c>
      <c r="G569" s="19"/>
      <c r="H569" s="11" t="s">
        <v>523</v>
      </c>
      <c r="I569" s="11"/>
      <c r="J569" s="77" t="s">
        <v>2276</v>
      </c>
      <c r="K569" s="92">
        <v>0.2</v>
      </c>
      <c r="L569" s="92" t="s">
        <v>2276</v>
      </c>
      <c r="M569" s="92">
        <v>0.5</v>
      </c>
      <c r="N569" s="92" t="s">
        <v>2276</v>
      </c>
      <c r="O569" s="92">
        <v>0.35</v>
      </c>
      <c r="P569" s="92" t="s">
        <v>2276</v>
      </c>
      <c r="Q569" s="92" t="s">
        <v>2276</v>
      </c>
      <c r="R569" s="92" t="s">
        <v>2276</v>
      </c>
      <c r="S569" s="92" t="s">
        <v>2276</v>
      </c>
      <c r="T569" s="92" t="s">
        <v>2276</v>
      </c>
      <c r="U569" s="92" t="s">
        <v>2276</v>
      </c>
      <c r="V569" s="92" t="s">
        <v>2276</v>
      </c>
      <c r="W569" s="92" t="s">
        <v>2276</v>
      </c>
      <c r="X569" s="92" t="s">
        <v>2276</v>
      </c>
      <c r="Y569" s="77">
        <v>12</v>
      </c>
      <c r="Z569" s="11" t="s">
        <v>75</v>
      </c>
      <c r="AA569" s="11" t="s">
        <v>35</v>
      </c>
      <c r="AB569" s="11" t="s">
        <v>64</v>
      </c>
      <c r="AC569" s="19" t="s">
        <v>880</v>
      </c>
      <c r="AD569" s="19" t="s">
        <v>5024</v>
      </c>
    </row>
    <row r="570" spans="1:30" ht="83.5" customHeight="1">
      <c r="A570" s="11" t="s">
        <v>2104</v>
      </c>
      <c r="B570" s="11" t="s">
        <v>2158</v>
      </c>
      <c r="C570" s="23" t="s">
        <v>24</v>
      </c>
      <c r="D570" s="23" t="s">
        <v>27</v>
      </c>
      <c r="E570" s="11" t="s">
        <v>130</v>
      </c>
      <c r="F570" s="19" t="s">
        <v>161</v>
      </c>
      <c r="G570" s="19"/>
      <c r="H570" s="11" t="s">
        <v>523</v>
      </c>
      <c r="I570" s="11"/>
      <c r="J570" s="77" t="s">
        <v>2276</v>
      </c>
      <c r="K570" s="92">
        <v>0.2</v>
      </c>
      <c r="L570" s="92" t="s">
        <v>2276</v>
      </c>
      <c r="M570" s="92">
        <v>0.5</v>
      </c>
      <c r="N570" s="92" t="s">
        <v>2276</v>
      </c>
      <c r="O570" s="92">
        <v>0.35</v>
      </c>
      <c r="P570" s="92" t="s">
        <v>2276</v>
      </c>
      <c r="Q570" s="92" t="s">
        <v>2276</v>
      </c>
      <c r="R570" s="92" t="s">
        <v>2276</v>
      </c>
      <c r="S570" s="92" t="s">
        <v>2276</v>
      </c>
      <c r="T570" s="92" t="s">
        <v>2276</v>
      </c>
      <c r="U570" s="92" t="s">
        <v>2276</v>
      </c>
      <c r="V570" s="92" t="s">
        <v>2276</v>
      </c>
      <c r="W570" s="92" t="s">
        <v>2276</v>
      </c>
      <c r="X570" s="92" t="s">
        <v>2276</v>
      </c>
      <c r="Y570" s="77">
        <v>12</v>
      </c>
      <c r="Z570" s="11" t="s">
        <v>75</v>
      </c>
      <c r="AA570" s="11" t="s">
        <v>35</v>
      </c>
      <c r="AB570" s="11" t="s">
        <v>64</v>
      </c>
      <c r="AC570" s="19" t="s">
        <v>880</v>
      </c>
      <c r="AD570" s="19" t="s">
        <v>5024</v>
      </c>
    </row>
    <row r="571" spans="1:30" ht="83.5" customHeight="1">
      <c r="A571" s="11" t="s">
        <v>2105</v>
      </c>
      <c r="B571" s="11" t="s">
        <v>2159</v>
      </c>
      <c r="C571" s="23" t="s">
        <v>24</v>
      </c>
      <c r="D571" s="23" t="s">
        <v>27</v>
      </c>
      <c r="E571" s="11" t="s">
        <v>130</v>
      </c>
      <c r="F571" s="19" t="s">
        <v>161</v>
      </c>
      <c r="G571" s="19"/>
      <c r="H571" s="11" t="s">
        <v>523</v>
      </c>
      <c r="I571" s="11"/>
      <c r="J571" s="77" t="s">
        <v>2276</v>
      </c>
      <c r="K571" s="92">
        <v>0.2</v>
      </c>
      <c r="L571" s="92" t="s">
        <v>2276</v>
      </c>
      <c r="M571" s="92">
        <v>0.5</v>
      </c>
      <c r="N571" s="92" t="s">
        <v>2276</v>
      </c>
      <c r="O571" s="92">
        <v>0.35</v>
      </c>
      <c r="P571" s="92" t="s">
        <v>2276</v>
      </c>
      <c r="Q571" s="92" t="s">
        <v>2276</v>
      </c>
      <c r="R571" s="92" t="s">
        <v>2276</v>
      </c>
      <c r="S571" s="92" t="s">
        <v>2276</v>
      </c>
      <c r="T571" s="92" t="s">
        <v>2276</v>
      </c>
      <c r="U571" s="92" t="s">
        <v>2276</v>
      </c>
      <c r="V571" s="92" t="s">
        <v>2276</v>
      </c>
      <c r="W571" s="92" t="s">
        <v>2276</v>
      </c>
      <c r="X571" s="92" t="s">
        <v>2276</v>
      </c>
      <c r="Y571" s="77">
        <v>12</v>
      </c>
      <c r="Z571" s="11" t="s">
        <v>75</v>
      </c>
      <c r="AA571" s="11" t="s">
        <v>35</v>
      </c>
      <c r="AB571" s="11" t="s">
        <v>64</v>
      </c>
      <c r="AC571" s="19" t="s">
        <v>880</v>
      </c>
      <c r="AD571" s="19" t="s">
        <v>5024</v>
      </c>
    </row>
    <row r="572" spans="1:30" ht="83.5" customHeight="1">
      <c r="A572" s="11" t="s">
        <v>2106</v>
      </c>
      <c r="B572" s="11" t="s">
        <v>2160</v>
      </c>
      <c r="C572" s="23" t="s">
        <v>24</v>
      </c>
      <c r="D572" s="23" t="s">
        <v>27</v>
      </c>
      <c r="E572" s="11" t="s">
        <v>130</v>
      </c>
      <c r="F572" s="19" t="s">
        <v>161</v>
      </c>
      <c r="G572" s="19"/>
      <c r="H572" s="11" t="s">
        <v>523</v>
      </c>
      <c r="I572" s="11"/>
      <c r="J572" s="77" t="s">
        <v>2276</v>
      </c>
      <c r="K572" s="92">
        <v>0.2</v>
      </c>
      <c r="L572" s="92" t="s">
        <v>2276</v>
      </c>
      <c r="M572" s="92">
        <v>0.5</v>
      </c>
      <c r="N572" s="92" t="s">
        <v>2276</v>
      </c>
      <c r="O572" s="92">
        <v>0.35</v>
      </c>
      <c r="P572" s="92" t="s">
        <v>2276</v>
      </c>
      <c r="Q572" s="92" t="s">
        <v>2276</v>
      </c>
      <c r="R572" s="92" t="s">
        <v>2276</v>
      </c>
      <c r="S572" s="92" t="s">
        <v>2276</v>
      </c>
      <c r="T572" s="92" t="s">
        <v>2276</v>
      </c>
      <c r="U572" s="92" t="s">
        <v>2276</v>
      </c>
      <c r="V572" s="92" t="s">
        <v>2276</v>
      </c>
      <c r="W572" s="92" t="s">
        <v>2276</v>
      </c>
      <c r="X572" s="92" t="s">
        <v>2276</v>
      </c>
      <c r="Y572" s="77">
        <v>12</v>
      </c>
      <c r="Z572" s="11" t="s">
        <v>75</v>
      </c>
      <c r="AA572" s="11" t="s">
        <v>35</v>
      </c>
      <c r="AB572" s="11" t="s">
        <v>64</v>
      </c>
      <c r="AC572" s="19" t="s">
        <v>880</v>
      </c>
      <c r="AD572" s="19" t="s">
        <v>5024</v>
      </c>
    </row>
    <row r="573" spans="1:30" ht="83.5" customHeight="1">
      <c r="A573" s="11" t="s">
        <v>2107</v>
      </c>
      <c r="B573" s="11" t="s">
        <v>2161</v>
      </c>
      <c r="C573" s="23" t="s">
        <v>24</v>
      </c>
      <c r="D573" s="23" t="s">
        <v>27</v>
      </c>
      <c r="E573" s="11" t="s">
        <v>130</v>
      </c>
      <c r="F573" s="19" t="s">
        <v>161</v>
      </c>
      <c r="G573" s="19"/>
      <c r="H573" s="11" t="s">
        <v>523</v>
      </c>
      <c r="I573" s="11"/>
      <c r="J573" s="77" t="s">
        <v>2276</v>
      </c>
      <c r="K573" s="92">
        <v>0.2</v>
      </c>
      <c r="L573" s="92" t="s">
        <v>2276</v>
      </c>
      <c r="M573" s="92">
        <v>0.5</v>
      </c>
      <c r="N573" s="92" t="s">
        <v>2276</v>
      </c>
      <c r="O573" s="92">
        <v>0.35</v>
      </c>
      <c r="P573" s="92" t="s">
        <v>2276</v>
      </c>
      <c r="Q573" s="92" t="s">
        <v>2276</v>
      </c>
      <c r="R573" s="92" t="s">
        <v>2276</v>
      </c>
      <c r="S573" s="92" t="s">
        <v>2276</v>
      </c>
      <c r="T573" s="92" t="s">
        <v>2276</v>
      </c>
      <c r="U573" s="92" t="s">
        <v>2276</v>
      </c>
      <c r="V573" s="92" t="s">
        <v>2276</v>
      </c>
      <c r="W573" s="92" t="s">
        <v>2276</v>
      </c>
      <c r="X573" s="92" t="s">
        <v>2276</v>
      </c>
      <c r="Y573" s="77">
        <v>12</v>
      </c>
      <c r="Z573" s="11" t="s">
        <v>75</v>
      </c>
      <c r="AA573" s="11" t="s">
        <v>35</v>
      </c>
      <c r="AB573" s="11" t="s">
        <v>64</v>
      </c>
      <c r="AC573" s="19" t="s">
        <v>880</v>
      </c>
      <c r="AD573" s="19" t="s">
        <v>5024</v>
      </c>
    </row>
    <row r="574" spans="1:30" ht="83.5" customHeight="1">
      <c r="A574" s="11" t="s">
        <v>2108</v>
      </c>
      <c r="B574" s="11" t="s">
        <v>2162</v>
      </c>
      <c r="C574" s="23" t="s">
        <v>24</v>
      </c>
      <c r="D574" s="23" t="s">
        <v>27</v>
      </c>
      <c r="E574" s="11" t="s">
        <v>130</v>
      </c>
      <c r="F574" s="19" t="s">
        <v>161</v>
      </c>
      <c r="G574" s="19"/>
      <c r="H574" s="11" t="s">
        <v>523</v>
      </c>
      <c r="I574" s="11"/>
      <c r="J574" s="77" t="s">
        <v>2276</v>
      </c>
      <c r="K574" s="92">
        <v>0.2</v>
      </c>
      <c r="L574" s="92" t="s">
        <v>2276</v>
      </c>
      <c r="M574" s="92">
        <v>0.5</v>
      </c>
      <c r="N574" s="92" t="s">
        <v>2276</v>
      </c>
      <c r="O574" s="92">
        <v>0.35</v>
      </c>
      <c r="P574" s="92" t="s">
        <v>2276</v>
      </c>
      <c r="Q574" s="92" t="s">
        <v>2276</v>
      </c>
      <c r="R574" s="92" t="s">
        <v>2276</v>
      </c>
      <c r="S574" s="92" t="s">
        <v>2276</v>
      </c>
      <c r="T574" s="92" t="s">
        <v>2276</v>
      </c>
      <c r="U574" s="92" t="s">
        <v>2276</v>
      </c>
      <c r="V574" s="92" t="s">
        <v>2276</v>
      </c>
      <c r="W574" s="92" t="s">
        <v>2276</v>
      </c>
      <c r="X574" s="92" t="s">
        <v>2276</v>
      </c>
      <c r="Y574" s="77">
        <v>12</v>
      </c>
      <c r="Z574" s="11" t="s">
        <v>75</v>
      </c>
      <c r="AA574" s="11" t="s">
        <v>35</v>
      </c>
      <c r="AB574" s="11" t="s">
        <v>64</v>
      </c>
      <c r="AC574" s="19" t="s">
        <v>880</v>
      </c>
      <c r="AD574" s="19" t="s">
        <v>5024</v>
      </c>
    </row>
    <row r="575" spans="1:30" ht="83.5" customHeight="1">
      <c r="A575" s="11" t="s">
        <v>2109</v>
      </c>
      <c r="B575" s="11" t="s">
        <v>2163</v>
      </c>
      <c r="C575" s="23" t="s">
        <v>24</v>
      </c>
      <c r="D575" s="23" t="s">
        <v>27</v>
      </c>
      <c r="E575" s="11" t="s">
        <v>130</v>
      </c>
      <c r="F575" s="19" t="s">
        <v>161</v>
      </c>
      <c r="G575" s="19"/>
      <c r="H575" s="11" t="s">
        <v>523</v>
      </c>
      <c r="I575" s="11"/>
      <c r="J575" s="77" t="s">
        <v>2276</v>
      </c>
      <c r="K575" s="92">
        <v>0.2</v>
      </c>
      <c r="L575" s="92" t="s">
        <v>2276</v>
      </c>
      <c r="M575" s="92">
        <v>0.5</v>
      </c>
      <c r="N575" s="92" t="s">
        <v>2276</v>
      </c>
      <c r="O575" s="92">
        <v>0.35</v>
      </c>
      <c r="P575" s="92" t="s">
        <v>2276</v>
      </c>
      <c r="Q575" s="92" t="s">
        <v>2276</v>
      </c>
      <c r="R575" s="92" t="s">
        <v>2276</v>
      </c>
      <c r="S575" s="92" t="s">
        <v>2276</v>
      </c>
      <c r="T575" s="92" t="s">
        <v>2276</v>
      </c>
      <c r="U575" s="92" t="s">
        <v>2276</v>
      </c>
      <c r="V575" s="92" t="s">
        <v>2276</v>
      </c>
      <c r="W575" s="92" t="s">
        <v>2276</v>
      </c>
      <c r="X575" s="92" t="s">
        <v>2276</v>
      </c>
      <c r="Y575" s="77">
        <v>12</v>
      </c>
      <c r="Z575" s="11" t="s">
        <v>75</v>
      </c>
      <c r="AA575" s="11" t="s">
        <v>35</v>
      </c>
      <c r="AB575" s="11" t="s">
        <v>64</v>
      </c>
      <c r="AC575" s="19" t="s">
        <v>880</v>
      </c>
      <c r="AD575" s="19" t="s">
        <v>5024</v>
      </c>
    </row>
    <row r="576" spans="1:30" ht="83.5" customHeight="1">
      <c r="A576" s="11" t="s">
        <v>2110</v>
      </c>
      <c r="B576" s="11" t="s">
        <v>2164</v>
      </c>
      <c r="C576" s="23" t="s">
        <v>24</v>
      </c>
      <c r="D576" s="23" t="s">
        <v>27</v>
      </c>
      <c r="E576" s="11" t="s">
        <v>130</v>
      </c>
      <c r="F576" s="19" t="s">
        <v>161</v>
      </c>
      <c r="G576" s="19"/>
      <c r="H576" s="11" t="s">
        <v>523</v>
      </c>
      <c r="I576" s="11"/>
      <c r="J576" s="77" t="s">
        <v>2276</v>
      </c>
      <c r="K576" s="92">
        <v>0.2</v>
      </c>
      <c r="L576" s="92" t="s">
        <v>2276</v>
      </c>
      <c r="M576" s="92">
        <v>0.5</v>
      </c>
      <c r="N576" s="92" t="s">
        <v>2276</v>
      </c>
      <c r="O576" s="92">
        <v>0.35</v>
      </c>
      <c r="P576" s="92" t="s">
        <v>2276</v>
      </c>
      <c r="Q576" s="92" t="s">
        <v>2276</v>
      </c>
      <c r="R576" s="92" t="s">
        <v>2276</v>
      </c>
      <c r="S576" s="92" t="s">
        <v>2276</v>
      </c>
      <c r="T576" s="92" t="s">
        <v>2276</v>
      </c>
      <c r="U576" s="92" t="s">
        <v>2276</v>
      </c>
      <c r="V576" s="92" t="s">
        <v>2276</v>
      </c>
      <c r="W576" s="92" t="s">
        <v>2276</v>
      </c>
      <c r="X576" s="92" t="s">
        <v>2276</v>
      </c>
      <c r="Y576" s="77">
        <v>12</v>
      </c>
      <c r="Z576" s="11" t="s">
        <v>75</v>
      </c>
      <c r="AA576" s="11" t="s">
        <v>35</v>
      </c>
      <c r="AB576" s="11" t="s">
        <v>64</v>
      </c>
      <c r="AC576" s="19" t="s">
        <v>880</v>
      </c>
      <c r="AD576" s="19" t="s">
        <v>5024</v>
      </c>
    </row>
    <row r="577" spans="1:30" ht="83.5" customHeight="1">
      <c r="A577" s="11" t="s">
        <v>2111</v>
      </c>
      <c r="B577" s="11" t="s">
        <v>2165</v>
      </c>
      <c r="C577" s="23" t="s">
        <v>24</v>
      </c>
      <c r="D577" s="23" t="s">
        <v>27</v>
      </c>
      <c r="E577" s="11" t="s">
        <v>130</v>
      </c>
      <c r="F577" s="19" t="s">
        <v>161</v>
      </c>
      <c r="G577" s="19"/>
      <c r="H577" s="11" t="s">
        <v>523</v>
      </c>
      <c r="I577" s="11"/>
      <c r="J577" s="77" t="s">
        <v>2276</v>
      </c>
      <c r="K577" s="92">
        <v>0.2</v>
      </c>
      <c r="L577" s="92" t="s">
        <v>2276</v>
      </c>
      <c r="M577" s="92">
        <v>0.5</v>
      </c>
      <c r="N577" s="92" t="s">
        <v>2276</v>
      </c>
      <c r="O577" s="92">
        <v>0.35</v>
      </c>
      <c r="P577" s="92" t="s">
        <v>2276</v>
      </c>
      <c r="Q577" s="92" t="s">
        <v>2276</v>
      </c>
      <c r="R577" s="92" t="s">
        <v>2276</v>
      </c>
      <c r="S577" s="92" t="s">
        <v>2276</v>
      </c>
      <c r="T577" s="92" t="s">
        <v>2276</v>
      </c>
      <c r="U577" s="92" t="s">
        <v>2276</v>
      </c>
      <c r="V577" s="92" t="s">
        <v>2276</v>
      </c>
      <c r="W577" s="92" t="s">
        <v>2276</v>
      </c>
      <c r="X577" s="92" t="s">
        <v>2276</v>
      </c>
      <c r="Y577" s="77">
        <v>12</v>
      </c>
      <c r="Z577" s="11" t="s">
        <v>75</v>
      </c>
      <c r="AA577" s="11" t="s">
        <v>35</v>
      </c>
      <c r="AB577" s="11" t="s">
        <v>64</v>
      </c>
      <c r="AC577" s="19" t="s">
        <v>880</v>
      </c>
      <c r="AD577" s="19" t="s">
        <v>5024</v>
      </c>
    </row>
    <row r="578" spans="1:30" ht="83.5" customHeight="1">
      <c r="A578" s="11" t="s">
        <v>2112</v>
      </c>
      <c r="B578" s="11" t="s">
        <v>2166</v>
      </c>
      <c r="C578" s="23" t="s">
        <v>24</v>
      </c>
      <c r="D578" s="23" t="s">
        <v>27</v>
      </c>
      <c r="E578" s="11" t="s">
        <v>130</v>
      </c>
      <c r="F578" s="19" t="s">
        <v>161</v>
      </c>
      <c r="G578" s="19"/>
      <c r="H578" s="11" t="s">
        <v>523</v>
      </c>
      <c r="I578" s="11"/>
      <c r="J578" s="77" t="s">
        <v>2276</v>
      </c>
      <c r="K578" s="92">
        <v>0.2</v>
      </c>
      <c r="L578" s="92" t="s">
        <v>2276</v>
      </c>
      <c r="M578" s="92">
        <v>0.5</v>
      </c>
      <c r="N578" s="92" t="s">
        <v>2276</v>
      </c>
      <c r="O578" s="92">
        <v>0.35</v>
      </c>
      <c r="P578" s="92" t="s">
        <v>2276</v>
      </c>
      <c r="Q578" s="92" t="s">
        <v>2276</v>
      </c>
      <c r="R578" s="92" t="s">
        <v>2276</v>
      </c>
      <c r="S578" s="92" t="s">
        <v>2276</v>
      </c>
      <c r="T578" s="92" t="s">
        <v>2276</v>
      </c>
      <c r="U578" s="92" t="s">
        <v>2276</v>
      </c>
      <c r="V578" s="92" t="s">
        <v>2276</v>
      </c>
      <c r="W578" s="92" t="s">
        <v>2276</v>
      </c>
      <c r="X578" s="92" t="s">
        <v>2276</v>
      </c>
      <c r="Y578" s="77">
        <v>12</v>
      </c>
      <c r="Z578" s="11" t="s">
        <v>75</v>
      </c>
      <c r="AA578" s="11" t="s">
        <v>35</v>
      </c>
      <c r="AB578" s="11" t="s">
        <v>64</v>
      </c>
      <c r="AC578" s="19" t="s">
        <v>880</v>
      </c>
      <c r="AD578" s="19" t="s">
        <v>5024</v>
      </c>
    </row>
    <row r="579" spans="1:30" ht="83.5" customHeight="1">
      <c r="A579" s="11" t="s">
        <v>2113</v>
      </c>
      <c r="B579" s="11" t="s">
        <v>2167</v>
      </c>
      <c r="C579" s="23" t="s">
        <v>24</v>
      </c>
      <c r="D579" s="23" t="s">
        <v>27</v>
      </c>
      <c r="E579" s="11" t="s">
        <v>130</v>
      </c>
      <c r="F579" s="19" t="s">
        <v>161</v>
      </c>
      <c r="G579" s="19"/>
      <c r="H579" s="11" t="s">
        <v>523</v>
      </c>
      <c r="I579" s="11"/>
      <c r="J579" s="77" t="s">
        <v>2276</v>
      </c>
      <c r="K579" s="92">
        <v>0.2</v>
      </c>
      <c r="L579" s="92" t="s">
        <v>2276</v>
      </c>
      <c r="M579" s="92">
        <v>0.5</v>
      </c>
      <c r="N579" s="92" t="s">
        <v>2276</v>
      </c>
      <c r="O579" s="92">
        <v>0.35</v>
      </c>
      <c r="P579" s="92" t="s">
        <v>2276</v>
      </c>
      <c r="Q579" s="92" t="s">
        <v>2276</v>
      </c>
      <c r="R579" s="92" t="s">
        <v>2276</v>
      </c>
      <c r="S579" s="92" t="s">
        <v>2276</v>
      </c>
      <c r="T579" s="92" t="s">
        <v>2276</v>
      </c>
      <c r="U579" s="92" t="s">
        <v>2276</v>
      </c>
      <c r="V579" s="92" t="s">
        <v>2276</v>
      </c>
      <c r="W579" s="92" t="s">
        <v>2276</v>
      </c>
      <c r="X579" s="92" t="s">
        <v>2276</v>
      </c>
      <c r="Y579" s="77">
        <v>12</v>
      </c>
      <c r="Z579" s="11" t="s">
        <v>75</v>
      </c>
      <c r="AA579" s="11" t="s">
        <v>35</v>
      </c>
      <c r="AB579" s="11" t="s">
        <v>64</v>
      </c>
      <c r="AC579" s="19" t="s">
        <v>880</v>
      </c>
      <c r="AD579" s="19" t="s">
        <v>5024</v>
      </c>
    </row>
    <row r="580" spans="1:30" ht="83.5" customHeight="1">
      <c r="A580" s="11" t="s">
        <v>2114</v>
      </c>
      <c r="B580" s="11" t="s">
        <v>2168</v>
      </c>
      <c r="C580" s="23" t="s">
        <v>24</v>
      </c>
      <c r="D580" s="23" t="s">
        <v>27</v>
      </c>
      <c r="E580" s="11" t="s">
        <v>130</v>
      </c>
      <c r="F580" s="19" t="s">
        <v>161</v>
      </c>
      <c r="G580" s="19"/>
      <c r="H580" s="11" t="s">
        <v>523</v>
      </c>
      <c r="I580" s="11"/>
      <c r="J580" s="77" t="s">
        <v>2276</v>
      </c>
      <c r="K580" s="92">
        <v>0.2</v>
      </c>
      <c r="L580" s="92" t="s">
        <v>2276</v>
      </c>
      <c r="M580" s="92">
        <v>0.5</v>
      </c>
      <c r="N580" s="92" t="s">
        <v>2276</v>
      </c>
      <c r="O580" s="92">
        <v>0.35</v>
      </c>
      <c r="P580" s="92" t="s">
        <v>2276</v>
      </c>
      <c r="Q580" s="92" t="s">
        <v>2276</v>
      </c>
      <c r="R580" s="92" t="s">
        <v>2276</v>
      </c>
      <c r="S580" s="92" t="s">
        <v>2276</v>
      </c>
      <c r="T580" s="92" t="s">
        <v>2276</v>
      </c>
      <c r="U580" s="92" t="s">
        <v>2276</v>
      </c>
      <c r="V580" s="92" t="s">
        <v>2276</v>
      </c>
      <c r="W580" s="92" t="s">
        <v>2276</v>
      </c>
      <c r="X580" s="92" t="s">
        <v>2276</v>
      </c>
      <c r="Y580" s="77">
        <v>12</v>
      </c>
      <c r="Z580" s="11" t="s">
        <v>75</v>
      </c>
      <c r="AA580" s="11" t="s">
        <v>35</v>
      </c>
      <c r="AB580" s="11" t="s">
        <v>64</v>
      </c>
      <c r="AC580" s="19" t="s">
        <v>880</v>
      </c>
      <c r="AD580" s="19" t="s">
        <v>5024</v>
      </c>
    </row>
    <row r="581" spans="1:30" ht="83.5" customHeight="1">
      <c r="A581" s="11" t="s">
        <v>2115</v>
      </c>
      <c r="B581" s="11" t="s">
        <v>2169</v>
      </c>
      <c r="C581" s="23" t="s">
        <v>24</v>
      </c>
      <c r="D581" s="23" t="s">
        <v>27</v>
      </c>
      <c r="E581" s="11" t="s">
        <v>130</v>
      </c>
      <c r="F581" s="19" t="s">
        <v>161</v>
      </c>
      <c r="G581" s="19"/>
      <c r="H581" s="11" t="s">
        <v>523</v>
      </c>
      <c r="I581" s="11"/>
      <c r="J581" s="77" t="s">
        <v>2276</v>
      </c>
      <c r="K581" s="92">
        <v>0.2</v>
      </c>
      <c r="L581" s="92" t="s">
        <v>2276</v>
      </c>
      <c r="M581" s="92">
        <v>0.5</v>
      </c>
      <c r="N581" s="92" t="s">
        <v>2276</v>
      </c>
      <c r="O581" s="92">
        <v>0.35</v>
      </c>
      <c r="P581" s="92" t="s">
        <v>2276</v>
      </c>
      <c r="Q581" s="92" t="s">
        <v>2276</v>
      </c>
      <c r="R581" s="92" t="s">
        <v>2276</v>
      </c>
      <c r="S581" s="92" t="s">
        <v>2276</v>
      </c>
      <c r="T581" s="92" t="s">
        <v>2276</v>
      </c>
      <c r="U581" s="92" t="s">
        <v>2276</v>
      </c>
      <c r="V581" s="92" t="s">
        <v>2276</v>
      </c>
      <c r="W581" s="92" t="s">
        <v>2276</v>
      </c>
      <c r="X581" s="92" t="s">
        <v>2276</v>
      </c>
      <c r="Y581" s="77">
        <v>12</v>
      </c>
      <c r="Z581" s="11" t="s">
        <v>75</v>
      </c>
      <c r="AA581" s="11" t="s">
        <v>35</v>
      </c>
      <c r="AB581" s="11" t="s">
        <v>64</v>
      </c>
      <c r="AC581" s="19" t="s">
        <v>880</v>
      </c>
      <c r="AD581" s="19" t="s">
        <v>5024</v>
      </c>
    </row>
    <row r="582" spans="1:30" ht="83.5" customHeight="1">
      <c r="A582" s="11" t="s">
        <v>2116</v>
      </c>
      <c r="B582" s="11" t="s">
        <v>2170</v>
      </c>
      <c r="C582" s="23" t="s">
        <v>24</v>
      </c>
      <c r="D582" s="23" t="s">
        <v>27</v>
      </c>
      <c r="E582" s="11" t="s">
        <v>130</v>
      </c>
      <c r="F582" s="19" t="s">
        <v>161</v>
      </c>
      <c r="G582" s="19"/>
      <c r="H582" s="11" t="s">
        <v>523</v>
      </c>
      <c r="I582" s="11"/>
      <c r="J582" s="77" t="s">
        <v>2276</v>
      </c>
      <c r="K582" s="92">
        <v>0.2</v>
      </c>
      <c r="L582" s="92" t="s">
        <v>2276</v>
      </c>
      <c r="M582" s="92">
        <v>0.5</v>
      </c>
      <c r="N582" s="92" t="s">
        <v>2276</v>
      </c>
      <c r="O582" s="92">
        <v>0.35</v>
      </c>
      <c r="P582" s="92" t="s">
        <v>2276</v>
      </c>
      <c r="Q582" s="92" t="s">
        <v>2276</v>
      </c>
      <c r="R582" s="92" t="s">
        <v>2276</v>
      </c>
      <c r="S582" s="92" t="s">
        <v>2276</v>
      </c>
      <c r="T582" s="92" t="s">
        <v>2276</v>
      </c>
      <c r="U582" s="92" t="s">
        <v>2276</v>
      </c>
      <c r="V582" s="92" t="s">
        <v>2276</v>
      </c>
      <c r="W582" s="92" t="s">
        <v>2276</v>
      </c>
      <c r="X582" s="92" t="s">
        <v>2276</v>
      </c>
      <c r="Y582" s="77">
        <v>12</v>
      </c>
      <c r="Z582" s="11" t="s">
        <v>75</v>
      </c>
      <c r="AA582" s="11" t="s">
        <v>35</v>
      </c>
      <c r="AB582" s="11" t="s">
        <v>64</v>
      </c>
      <c r="AC582" s="19" t="s">
        <v>880</v>
      </c>
      <c r="AD582" s="19" t="s">
        <v>5024</v>
      </c>
    </row>
    <row r="583" spans="1:30" ht="83.5" customHeight="1">
      <c r="A583" s="11" t="s">
        <v>2117</v>
      </c>
      <c r="B583" s="11" t="s">
        <v>2171</v>
      </c>
      <c r="C583" s="23" t="s">
        <v>24</v>
      </c>
      <c r="D583" s="23" t="s">
        <v>27</v>
      </c>
      <c r="E583" s="11" t="s">
        <v>130</v>
      </c>
      <c r="F583" s="19" t="s">
        <v>161</v>
      </c>
      <c r="G583" s="19"/>
      <c r="H583" s="11" t="s">
        <v>523</v>
      </c>
      <c r="I583" s="11"/>
      <c r="J583" s="77" t="s">
        <v>2276</v>
      </c>
      <c r="K583" s="92">
        <v>0.2</v>
      </c>
      <c r="L583" s="92" t="s">
        <v>2276</v>
      </c>
      <c r="M583" s="92">
        <v>0.5</v>
      </c>
      <c r="N583" s="92" t="s">
        <v>2276</v>
      </c>
      <c r="O583" s="92">
        <v>0.35</v>
      </c>
      <c r="P583" s="92" t="s">
        <v>2276</v>
      </c>
      <c r="Q583" s="92" t="s">
        <v>2276</v>
      </c>
      <c r="R583" s="92" t="s">
        <v>2276</v>
      </c>
      <c r="S583" s="92" t="s">
        <v>2276</v>
      </c>
      <c r="T583" s="92" t="s">
        <v>2276</v>
      </c>
      <c r="U583" s="92" t="s">
        <v>2276</v>
      </c>
      <c r="V583" s="92" t="s">
        <v>2276</v>
      </c>
      <c r="W583" s="92" t="s">
        <v>2276</v>
      </c>
      <c r="X583" s="92" t="s">
        <v>2276</v>
      </c>
      <c r="Y583" s="77">
        <v>12</v>
      </c>
      <c r="Z583" s="11" t="s">
        <v>75</v>
      </c>
      <c r="AA583" s="11" t="s">
        <v>35</v>
      </c>
      <c r="AB583" s="11" t="s">
        <v>64</v>
      </c>
      <c r="AC583" s="19" t="s">
        <v>880</v>
      </c>
      <c r="AD583" s="19" t="s">
        <v>5024</v>
      </c>
    </row>
    <row r="584" spans="1:30" ht="83.5" customHeight="1">
      <c r="A584" s="11" t="s">
        <v>2118</v>
      </c>
      <c r="B584" s="11" t="s">
        <v>2172</v>
      </c>
      <c r="C584" s="23" t="s">
        <v>24</v>
      </c>
      <c r="D584" s="23" t="s">
        <v>27</v>
      </c>
      <c r="E584" s="11" t="s">
        <v>130</v>
      </c>
      <c r="F584" s="19" t="s">
        <v>161</v>
      </c>
      <c r="G584" s="19"/>
      <c r="H584" s="11" t="s">
        <v>523</v>
      </c>
      <c r="I584" s="11"/>
      <c r="J584" s="77" t="s">
        <v>2276</v>
      </c>
      <c r="K584" s="92">
        <v>0.2</v>
      </c>
      <c r="L584" s="92" t="s">
        <v>2276</v>
      </c>
      <c r="M584" s="92">
        <v>0.5</v>
      </c>
      <c r="N584" s="92" t="s">
        <v>2276</v>
      </c>
      <c r="O584" s="92">
        <v>0.35</v>
      </c>
      <c r="P584" s="92" t="s">
        <v>2276</v>
      </c>
      <c r="Q584" s="92" t="s">
        <v>2276</v>
      </c>
      <c r="R584" s="92" t="s">
        <v>2276</v>
      </c>
      <c r="S584" s="92" t="s">
        <v>2276</v>
      </c>
      <c r="T584" s="92" t="s">
        <v>2276</v>
      </c>
      <c r="U584" s="92" t="s">
        <v>2276</v>
      </c>
      <c r="V584" s="92" t="s">
        <v>2276</v>
      </c>
      <c r="W584" s="92" t="s">
        <v>2276</v>
      </c>
      <c r="X584" s="92" t="s">
        <v>2276</v>
      </c>
      <c r="Y584" s="77">
        <v>12</v>
      </c>
      <c r="Z584" s="11" t="s">
        <v>75</v>
      </c>
      <c r="AA584" s="11" t="s">
        <v>35</v>
      </c>
      <c r="AB584" s="11" t="s">
        <v>64</v>
      </c>
      <c r="AC584" s="19" t="s">
        <v>880</v>
      </c>
      <c r="AD584" s="19" t="s">
        <v>5024</v>
      </c>
    </row>
    <row r="585" spans="1:30" ht="83.5" customHeight="1">
      <c r="A585" s="11" t="s">
        <v>2119</v>
      </c>
      <c r="B585" s="11" t="s">
        <v>2173</v>
      </c>
      <c r="C585" s="23" t="s">
        <v>24</v>
      </c>
      <c r="D585" s="23" t="s">
        <v>27</v>
      </c>
      <c r="E585" s="11" t="s">
        <v>130</v>
      </c>
      <c r="F585" s="19" t="s">
        <v>161</v>
      </c>
      <c r="G585" s="19"/>
      <c r="H585" s="11" t="s">
        <v>523</v>
      </c>
      <c r="I585" s="11"/>
      <c r="J585" s="77" t="s">
        <v>2276</v>
      </c>
      <c r="K585" s="92">
        <v>0.2</v>
      </c>
      <c r="L585" s="92" t="s">
        <v>2276</v>
      </c>
      <c r="M585" s="92">
        <v>0.5</v>
      </c>
      <c r="N585" s="92" t="s">
        <v>2276</v>
      </c>
      <c r="O585" s="92">
        <v>0.35</v>
      </c>
      <c r="P585" s="92" t="s">
        <v>2276</v>
      </c>
      <c r="Q585" s="92" t="s">
        <v>2276</v>
      </c>
      <c r="R585" s="92" t="s">
        <v>2276</v>
      </c>
      <c r="S585" s="92" t="s">
        <v>2276</v>
      </c>
      <c r="T585" s="92" t="s">
        <v>2276</v>
      </c>
      <c r="U585" s="92" t="s">
        <v>2276</v>
      </c>
      <c r="V585" s="92" t="s">
        <v>2276</v>
      </c>
      <c r="W585" s="92" t="s">
        <v>2276</v>
      </c>
      <c r="X585" s="92" t="s">
        <v>2276</v>
      </c>
      <c r="Y585" s="77">
        <v>12</v>
      </c>
      <c r="Z585" s="11" t="s">
        <v>75</v>
      </c>
      <c r="AA585" s="11" t="s">
        <v>35</v>
      </c>
      <c r="AB585" s="11" t="s">
        <v>64</v>
      </c>
      <c r="AC585" s="19" t="s">
        <v>880</v>
      </c>
      <c r="AD585" s="19" t="s">
        <v>5024</v>
      </c>
    </row>
    <row r="586" spans="1:30" ht="83.5" customHeight="1">
      <c r="A586" s="11" t="s">
        <v>2120</v>
      </c>
      <c r="B586" s="11" t="s">
        <v>2174</v>
      </c>
      <c r="C586" s="23" t="s">
        <v>24</v>
      </c>
      <c r="D586" s="23" t="s">
        <v>27</v>
      </c>
      <c r="E586" s="11" t="s">
        <v>130</v>
      </c>
      <c r="F586" s="19" t="s">
        <v>161</v>
      </c>
      <c r="G586" s="19"/>
      <c r="H586" s="11" t="s">
        <v>523</v>
      </c>
      <c r="I586" s="11"/>
      <c r="J586" s="77" t="s">
        <v>2276</v>
      </c>
      <c r="K586" s="92">
        <v>0.2</v>
      </c>
      <c r="L586" s="92" t="s">
        <v>2276</v>
      </c>
      <c r="M586" s="92">
        <v>0.5</v>
      </c>
      <c r="N586" s="92" t="s">
        <v>2276</v>
      </c>
      <c r="O586" s="92">
        <v>0.35</v>
      </c>
      <c r="P586" s="92" t="s">
        <v>2276</v>
      </c>
      <c r="Q586" s="92" t="s">
        <v>2276</v>
      </c>
      <c r="R586" s="92" t="s">
        <v>2276</v>
      </c>
      <c r="S586" s="92" t="s">
        <v>2276</v>
      </c>
      <c r="T586" s="92" t="s">
        <v>2276</v>
      </c>
      <c r="U586" s="92" t="s">
        <v>2276</v>
      </c>
      <c r="V586" s="92" t="s">
        <v>2276</v>
      </c>
      <c r="W586" s="92" t="s">
        <v>2276</v>
      </c>
      <c r="X586" s="92" t="s">
        <v>2276</v>
      </c>
      <c r="Y586" s="77">
        <v>12</v>
      </c>
      <c r="Z586" s="11" t="s">
        <v>75</v>
      </c>
      <c r="AA586" s="11" t="s">
        <v>35</v>
      </c>
      <c r="AB586" s="11" t="s">
        <v>64</v>
      </c>
      <c r="AC586" s="19" t="s">
        <v>880</v>
      </c>
      <c r="AD586" s="19" t="s">
        <v>5024</v>
      </c>
    </row>
    <row r="587" spans="1:30" ht="83.5" customHeight="1">
      <c r="A587" s="11" t="s">
        <v>2121</v>
      </c>
      <c r="B587" s="11" t="s">
        <v>2175</v>
      </c>
      <c r="C587" s="23" t="s">
        <v>24</v>
      </c>
      <c r="D587" s="23" t="s">
        <v>27</v>
      </c>
      <c r="E587" s="11" t="s">
        <v>130</v>
      </c>
      <c r="F587" s="19" t="s">
        <v>161</v>
      </c>
      <c r="G587" s="19"/>
      <c r="H587" s="11" t="s">
        <v>523</v>
      </c>
      <c r="I587" s="11"/>
      <c r="J587" s="77" t="s">
        <v>2276</v>
      </c>
      <c r="K587" s="92">
        <v>0.2</v>
      </c>
      <c r="L587" s="92" t="s">
        <v>2276</v>
      </c>
      <c r="M587" s="92">
        <v>0.5</v>
      </c>
      <c r="N587" s="92" t="s">
        <v>2276</v>
      </c>
      <c r="O587" s="92">
        <v>0.35</v>
      </c>
      <c r="P587" s="92" t="s">
        <v>2276</v>
      </c>
      <c r="Q587" s="92" t="s">
        <v>2276</v>
      </c>
      <c r="R587" s="92" t="s">
        <v>2276</v>
      </c>
      <c r="S587" s="92" t="s">
        <v>2276</v>
      </c>
      <c r="T587" s="92" t="s">
        <v>2276</v>
      </c>
      <c r="U587" s="92" t="s">
        <v>2276</v>
      </c>
      <c r="V587" s="92" t="s">
        <v>2276</v>
      </c>
      <c r="W587" s="92" t="s">
        <v>2276</v>
      </c>
      <c r="X587" s="92" t="s">
        <v>2276</v>
      </c>
      <c r="Y587" s="77">
        <v>12</v>
      </c>
      <c r="Z587" s="11" t="s">
        <v>75</v>
      </c>
      <c r="AA587" s="11" t="s">
        <v>35</v>
      </c>
      <c r="AB587" s="11" t="s">
        <v>64</v>
      </c>
      <c r="AC587" s="19" t="s">
        <v>880</v>
      </c>
      <c r="AD587" s="19" t="s">
        <v>5024</v>
      </c>
    </row>
    <row r="588" spans="1:30" ht="83.5" customHeight="1">
      <c r="A588" s="11" t="s">
        <v>2122</v>
      </c>
      <c r="B588" s="11" t="s">
        <v>2176</v>
      </c>
      <c r="C588" s="23" t="s">
        <v>24</v>
      </c>
      <c r="D588" s="23" t="s">
        <v>27</v>
      </c>
      <c r="E588" s="11" t="s">
        <v>130</v>
      </c>
      <c r="F588" s="19" t="s">
        <v>161</v>
      </c>
      <c r="G588" s="19"/>
      <c r="H588" s="11" t="s">
        <v>523</v>
      </c>
      <c r="I588" s="11"/>
      <c r="J588" s="77" t="s">
        <v>2276</v>
      </c>
      <c r="K588" s="92">
        <v>0.2</v>
      </c>
      <c r="L588" s="92" t="s">
        <v>2276</v>
      </c>
      <c r="M588" s="92">
        <v>0.5</v>
      </c>
      <c r="N588" s="92" t="s">
        <v>2276</v>
      </c>
      <c r="O588" s="92">
        <v>0.35</v>
      </c>
      <c r="P588" s="92" t="s">
        <v>2276</v>
      </c>
      <c r="Q588" s="92" t="s">
        <v>2276</v>
      </c>
      <c r="R588" s="92" t="s">
        <v>2276</v>
      </c>
      <c r="S588" s="92" t="s">
        <v>2276</v>
      </c>
      <c r="T588" s="92" t="s">
        <v>2276</v>
      </c>
      <c r="U588" s="92" t="s">
        <v>2276</v>
      </c>
      <c r="V588" s="92" t="s">
        <v>2276</v>
      </c>
      <c r="W588" s="92" t="s">
        <v>2276</v>
      </c>
      <c r="X588" s="92" t="s">
        <v>2276</v>
      </c>
      <c r="Y588" s="77">
        <v>12</v>
      </c>
      <c r="Z588" s="11" t="s">
        <v>75</v>
      </c>
      <c r="AA588" s="11" t="s">
        <v>35</v>
      </c>
      <c r="AB588" s="11" t="s">
        <v>64</v>
      </c>
      <c r="AC588" s="19" t="s">
        <v>880</v>
      </c>
      <c r="AD588" s="19" t="s">
        <v>5024</v>
      </c>
    </row>
    <row r="589" spans="1:30" ht="75" customHeight="1">
      <c r="A589" s="11" t="s">
        <v>876</v>
      </c>
      <c r="B589" s="11" t="s">
        <v>879</v>
      </c>
      <c r="C589" s="23" t="s">
        <v>24</v>
      </c>
      <c r="D589" s="23" t="s">
        <v>27</v>
      </c>
      <c r="E589" s="11" t="s">
        <v>130</v>
      </c>
      <c r="F589" s="19" t="s">
        <v>161</v>
      </c>
      <c r="G589" s="19"/>
      <c r="H589" s="3" t="s">
        <v>523</v>
      </c>
      <c r="I589" s="3"/>
      <c r="J589" s="21" t="s">
        <v>2276</v>
      </c>
      <c r="K589" s="77">
        <v>0.2</v>
      </c>
      <c r="L589" s="77" t="s">
        <v>2276</v>
      </c>
      <c r="M589" s="77">
        <v>0.7</v>
      </c>
      <c r="N589" s="21" t="s">
        <v>2276</v>
      </c>
      <c r="O589" s="77">
        <v>0.45</v>
      </c>
      <c r="P589" s="77" t="s">
        <v>2276</v>
      </c>
      <c r="Q589" s="21" t="s">
        <v>2276</v>
      </c>
      <c r="R589" s="21" t="s">
        <v>2276</v>
      </c>
      <c r="S589" s="77" t="s">
        <v>2276</v>
      </c>
      <c r="T589" s="21" t="s">
        <v>2276</v>
      </c>
      <c r="U589" s="21" t="s">
        <v>2276</v>
      </c>
      <c r="V589" s="21" t="s">
        <v>2276</v>
      </c>
      <c r="W589" s="21" t="s">
        <v>2276</v>
      </c>
      <c r="X589" s="21" t="s">
        <v>2276</v>
      </c>
      <c r="Y589" s="21" t="s">
        <v>2276</v>
      </c>
      <c r="Z589" s="3" t="s">
        <v>75</v>
      </c>
      <c r="AA589" s="3" t="s">
        <v>35</v>
      </c>
      <c r="AB589" s="3" t="s">
        <v>64</v>
      </c>
      <c r="AC589" s="4" t="s">
        <v>880</v>
      </c>
      <c r="AD589" s="3"/>
    </row>
    <row r="590" spans="1:30" ht="67.5" customHeight="1">
      <c r="A590" s="11" t="s">
        <v>881</v>
      </c>
      <c r="B590" s="11" t="s">
        <v>883</v>
      </c>
      <c r="C590" s="23" t="s">
        <v>24</v>
      </c>
      <c r="D590" s="23" t="s">
        <v>27</v>
      </c>
      <c r="E590" s="11" t="s">
        <v>130</v>
      </c>
      <c r="F590" s="19" t="s">
        <v>161</v>
      </c>
      <c r="G590" s="19"/>
      <c r="H590" s="3" t="s">
        <v>523</v>
      </c>
      <c r="I590" s="3"/>
      <c r="J590" s="21" t="s">
        <v>2276</v>
      </c>
      <c r="K590" s="21" t="s">
        <v>2276</v>
      </c>
      <c r="L590" s="21" t="s">
        <v>2276</v>
      </c>
      <c r="M590" s="21" t="s">
        <v>2276</v>
      </c>
      <c r="N590" s="21" t="s">
        <v>2276</v>
      </c>
      <c r="O590" s="21" t="s">
        <v>2276</v>
      </c>
      <c r="P590" s="21" t="s">
        <v>2276</v>
      </c>
      <c r="Q590" s="21" t="s">
        <v>2276</v>
      </c>
      <c r="R590" s="21" t="s">
        <v>2276</v>
      </c>
      <c r="S590" s="21" t="s">
        <v>2276</v>
      </c>
      <c r="T590" s="21" t="s">
        <v>2276</v>
      </c>
      <c r="U590" s="21" t="s">
        <v>2276</v>
      </c>
      <c r="V590" s="21" t="s">
        <v>2276</v>
      </c>
      <c r="W590" s="21" t="s">
        <v>2276</v>
      </c>
      <c r="X590" s="21" t="s">
        <v>2276</v>
      </c>
      <c r="Y590" s="21" t="s">
        <v>2276</v>
      </c>
      <c r="Z590" s="3" t="s">
        <v>38</v>
      </c>
      <c r="AA590" s="3" t="s">
        <v>86</v>
      </c>
      <c r="AB590" s="3" t="s">
        <v>76</v>
      </c>
      <c r="AC590" s="4" t="s">
        <v>2205</v>
      </c>
      <c r="AD590" s="4" t="s">
        <v>2206</v>
      </c>
    </row>
    <row r="591" spans="1:30" ht="75" customHeight="1">
      <c r="A591" s="11" t="s">
        <v>886</v>
      </c>
      <c r="B591" s="11" t="s">
        <v>892</v>
      </c>
      <c r="C591" s="23" t="s">
        <v>24</v>
      </c>
      <c r="D591" s="23" t="s">
        <v>27</v>
      </c>
      <c r="E591" s="11" t="s">
        <v>130</v>
      </c>
      <c r="F591" s="19" t="s">
        <v>161</v>
      </c>
      <c r="G591" s="19"/>
      <c r="H591" s="3" t="s">
        <v>523</v>
      </c>
      <c r="I591" s="3"/>
      <c r="J591" s="21" t="s">
        <v>2276</v>
      </c>
      <c r="K591" s="21" t="s">
        <v>2276</v>
      </c>
      <c r="L591" s="77" t="s">
        <v>2276</v>
      </c>
      <c r="M591" s="77" t="s">
        <v>2276</v>
      </c>
      <c r="N591" s="21" t="s">
        <v>2276</v>
      </c>
      <c r="O591" s="21" t="s">
        <v>2276</v>
      </c>
      <c r="P591" s="77" t="s">
        <v>2276</v>
      </c>
      <c r="Q591" s="21" t="s">
        <v>2276</v>
      </c>
      <c r="R591" s="21" t="s">
        <v>2276</v>
      </c>
      <c r="S591" s="77" t="s">
        <v>2276</v>
      </c>
      <c r="T591" s="21" t="s">
        <v>2276</v>
      </c>
      <c r="U591" s="21" t="s">
        <v>2276</v>
      </c>
      <c r="V591" s="21" t="s">
        <v>2276</v>
      </c>
      <c r="W591" s="21" t="s">
        <v>2276</v>
      </c>
      <c r="X591" s="21" t="s">
        <v>2276</v>
      </c>
      <c r="Y591" s="21">
        <v>23.5</v>
      </c>
      <c r="Z591" s="3" t="s">
        <v>38</v>
      </c>
      <c r="AA591" s="3" t="s">
        <v>38</v>
      </c>
      <c r="AB591" s="3" t="s">
        <v>64</v>
      </c>
      <c r="AC591" s="4" t="s">
        <v>2208</v>
      </c>
      <c r="AD591" s="3" t="s">
        <v>2207</v>
      </c>
    </row>
    <row r="592" spans="1:30" ht="53" customHeight="1">
      <c r="A592" s="11" t="s">
        <v>897</v>
      </c>
      <c r="B592" s="11" t="s">
        <v>898</v>
      </c>
      <c r="C592" s="23" t="s">
        <v>24</v>
      </c>
      <c r="D592" s="23" t="s">
        <v>27</v>
      </c>
      <c r="E592" s="11" t="s">
        <v>130</v>
      </c>
      <c r="F592" s="19" t="s">
        <v>161</v>
      </c>
      <c r="G592" s="19"/>
      <c r="H592" s="3" t="s">
        <v>523</v>
      </c>
      <c r="I592" s="3"/>
      <c r="J592" s="21" t="s">
        <v>2276</v>
      </c>
      <c r="K592" s="21" t="s">
        <v>2276</v>
      </c>
      <c r="L592" s="21" t="s">
        <v>2276</v>
      </c>
      <c r="M592" s="21" t="s">
        <v>2276</v>
      </c>
      <c r="N592" s="21" t="s">
        <v>2276</v>
      </c>
      <c r="O592" s="21" t="s">
        <v>2276</v>
      </c>
      <c r="P592" s="21" t="s">
        <v>2276</v>
      </c>
      <c r="Q592" s="21" t="s">
        <v>2276</v>
      </c>
      <c r="R592" s="21" t="s">
        <v>2276</v>
      </c>
      <c r="S592" s="21" t="s">
        <v>2276</v>
      </c>
      <c r="T592" s="21" t="s">
        <v>2276</v>
      </c>
      <c r="U592" s="21" t="s">
        <v>2276</v>
      </c>
      <c r="V592" s="21" t="s">
        <v>2276</v>
      </c>
      <c r="W592" s="21" t="s">
        <v>2276</v>
      </c>
      <c r="X592" s="21" t="s">
        <v>2276</v>
      </c>
      <c r="Y592" s="21" t="s">
        <v>2276</v>
      </c>
      <c r="Z592" s="3" t="s">
        <v>2276</v>
      </c>
      <c r="AA592" s="3" t="s">
        <v>2276</v>
      </c>
      <c r="AB592" s="3" t="s">
        <v>2276</v>
      </c>
      <c r="AC592" s="3"/>
      <c r="AD592" s="3" t="s">
        <v>718</v>
      </c>
    </row>
    <row r="593" spans="1:30" ht="75" customHeight="1">
      <c r="A593" s="11" t="s">
        <v>900</v>
      </c>
      <c r="B593" s="11" t="s">
        <v>903</v>
      </c>
      <c r="C593" s="23" t="s">
        <v>24</v>
      </c>
      <c r="D593" s="23" t="s">
        <v>27</v>
      </c>
      <c r="E593" s="11" t="s">
        <v>130</v>
      </c>
      <c r="F593" s="19" t="s">
        <v>161</v>
      </c>
      <c r="G593" s="19"/>
      <c r="H593" s="3" t="s">
        <v>523</v>
      </c>
      <c r="I593" s="3"/>
      <c r="J593" s="21" t="s">
        <v>2276</v>
      </c>
      <c r="K593" s="21" t="s">
        <v>2276</v>
      </c>
      <c r="L593" s="21" t="s">
        <v>2276</v>
      </c>
      <c r="M593" s="21" t="s">
        <v>2276</v>
      </c>
      <c r="N593" s="21" t="s">
        <v>2276</v>
      </c>
      <c r="O593" s="21" t="s">
        <v>2276</v>
      </c>
      <c r="P593" s="21" t="s">
        <v>2276</v>
      </c>
      <c r="Q593" s="21" t="s">
        <v>2276</v>
      </c>
      <c r="R593" s="21" t="s">
        <v>2276</v>
      </c>
      <c r="S593" s="21" t="s">
        <v>2276</v>
      </c>
      <c r="T593" s="21" t="s">
        <v>2276</v>
      </c>
      <c r="U593" s="21" t="s">
        <v>2276</v>
      </c>
      <c r="V593" s="21" t="s">
        <v>2276</v>
      </c>
      <c r="W593" s="21" t="s">
        <v>2276</v>
      </c>
      <c r="X593" s="21" t="s">
        <v>2276</v>
      </c>
      <c r="Y593" s="21" t="s">
        <v>2276</v>
      </c>
      <c r="Z593" s="3" t="s">
        <v>38</v>
      </c>
      <c r="AA593" s="3" t="s">
        <v>86</v>
      </c>
      <c r="AB593" s="3" t="s">
        <v>64</v>
      </c>
      <c r="AC593" s="3"/>
      <c r="AD593" s="4" t="s">
        <v>904</v>
      </c>
    </row>
    <row r="594" spans="1:30" ht="75" customHeight="1">
      <c r="A594" s="11" t="s">
        <v>905</v>
      </c>
      <c r="B594" s="11" t="s">
        <v>2209</v>
      </c>
      <c r="C594" s="23" t="s">
        <v>24</v>
      </c>
      <c r="D594" s="23" t="s">
        <v>27</v>
      </c>
      <c r="E594" s="11" t="s">
        <v>130</v>
      </c>
      <c r="F594" s="19" t="s">
        <v>161</v>
      </c>
      <c r="G594" s="19"/>
      <c r="H594" s="3" t="s">
        <v>523</v>
      </c>
      <c r="I594" s="3"/>
      <c r="J594" s="21" t="s">
        <v>2276</v>
      </c>
      <c r="K594" s="21" t="s">
        <v>2276</v>
      </c>
      <c r="L594" s="21" t="s">
        <v>2276</v>
      </c>
      <c r="M594" s="21" t="s">
        <v>2276</v>
      </c>
      <c r="N594" s="21" t="s">
        <v>2276</v>
      </c>
      <c r="O594" s="21" t="s">
        <v>2276</v>
      </c>
      <c r="P594" s="21" t="s">
        <v>2276</v>
      </c>
      <c r="Q594" s="21" t="s">
        <v>2276</v>
      </c>
      <c r="R594" s="21" t="s">
        <v>2276</v>
      </c>
      <c r="S594" s="21" t="s">
        <v>2276</v>
      </c>
      <c r="T594" s="21" t="s">
        <v>2276</v>
      </c>
      <c r="U594" s="21" t="s">
        <v>2276</v>
      </c>
      <c r="V594" s="21" t="s">
        <v>2276</v>
      </c>
      <c r="W594" s="21" t="s">
        <v>2276</v>
      </c>
      <c r="X594" s="21" t="s">
        <v>2276</v>
      </c>
      <c r="Y594" s="21" t="s">
        <v>2276</v>
      </c>
      <c r="Z594" s="3" t="s">
        <v>2276</v>
      </c>
      <c r="AA594" s="3" t="s">
        <v>2276</v>
      </c>
      <c r="AB594" s="3" t="s">
        <v>2276</v>
      </c>
      <c r="AC594" s="3"/>
      <c r="AD594" s="4"/>
    </row>
    <row r="595" spans="1:30" ht="75" customHeight="1">
      <c r="A595" s="11" t="s">
        <v>908</v>
      </c>
      <c r="B595" s="11" t="s">
        <v>923</v>
      </c>
      <c r="C595" s="23" t="s">
        <v>24</v>
      </c>
      <c r="D595" s="23" t="s">
        <v>27</v>
      </c>
      <c r="E595" s="11" t="s">
        <v>130</v>
      </c>
      <c r="F595" s="19" t="s">
        <v>161</v>
      </c>
      <c r="G595" s="19"/>
      <c r="H595" s="3" t="s">
        <v>523</v>
      </c>
      <c r="I595" s="3"/>
      <c r="J595" s="21" t="s">
        <v>2276</v>
      </c>
      <c r="K595" s="21" t="s">
        <v>2276</v>
      </c>
      <c r="L595" s="21" t="s">
        <v>2276</v>
      </c>
      <c r="M595" s="21" t="s">
        <v>2276</v>
      </c>
      <c r="N595" s="21" t="s">
        <v>2276</v>
      </c>
      <c r="O595" s="21" t="s">
        <v>2276</v>
      </c>
      <c r="P595" s="21" t="s">
        <v>2276</v>
      </c>
      <c r="Q595" s="21" t="s">
        <v>2276</v>
      </c>
      <c r="R595" s="21" t="s">
        <v>2276</v>
      </c>
      <c r="S595" s="21" t="s">
        <v>2276</v>
      </c>
      <c r="T595" s="21" t="s">
        <v>2276</v>
      </c>
      <c r="U595" s="21" t="s">
        <v>2276</v>
      </c>
      <c r="V595" s="21" t="s">
        <v>2276</v>
      </c>
      <c r="W595" s="21" t="s">
        <v>2276</v>
      </c>
      <c r="X595" s="21" t="s">
        <v>2276</v>
      </c>
      <c r="Y595" s="21" t="s">
        <v>2276</v>
      </c>
      <c r="Z595" s="3" t="s">
        <v>2276</v>
      </c>
      <c r="AA595" s="3" t="s">
        <v>2276</v>
      </c>
      <c r="AB595" s="3" t="s">
        <v>2276</v>
      </c>
      <c r="AC595" s="3"/>
      <c r="AD595" s="4"/>
    </row>
    <row r="596" spans="1:30" ht="75" customHeight="1">
      <c r="A596" s="11" t="s">
        <v>919</v>
      </c>
      <c r="B596" s="11" t="s">
        <v>924</v>
      </c>
      <c r="C596" s="23" t="s">
        <v>24</v>
      </c>
      <c r="D596" s="23" t="s">
        <v>27</v>
      </c>
      <c r="E596" s="11" t="s">
        <v>130</v>
      </c>
      <c r="F596" s="19" t="s">
        <v>161</v>
      </c>
      <c r="G596" s="19"/>
      <c r="H596" s="3" t="s">
        <v>523</v>
      </c>
      <c r="I596" s="3"/>
      <c r="J596" s="21" t="s">
        <v>2276</v>
      </c>
      <c r="K596" s="21" t="s">
        <v>2276</v>
      </c>
      <c r="L596" s="21" t="s">
        <v>2276</v>
      </c>
      <c r="M596" s="21" t="s">
        <v>2276</v>
      </c>
      <c r="N596" s="21" t="s">
        <v>2276</v>
      </c>
      <c r="O596" s="21" t="s">
        <v>2276</v>
      </c>
      <c r="P596" s="21" t="s">
        <v>2276</v>
      </c>
      <c r="Q596" s="21" t="s">
        <v>2276</v>
      </c>
      <c r="R596" s="21" t="s">
        <v>2276</v>
      </c>
      <c r="S596" s="21" t="s">
        <v>2276</v>
      </c>
      <c r="T596" s="21" t="s">
        <v>2276</v>
      </c>
      <c r="U596" s="21" t="s">
        <v>2276</v>
      </c>
      <c r="V596" s="21" t="s">
        <v>2276</v>
      </c>
      <c r="W596" s="21" t="s">
        <v>2276</v>
      </c>
      <c r="X596" s="21" t="s">
        <v>2276</v>
      </c>
      <c r="Y596" s="21" t="s">
        <v>2276</v>
      </c>
      <c r="Z596" s="3" t="s">
        <v>2276</v>
      </c>
      <c r="AA596" s="3" t="s">
        <v>2276</v>
      </c>
      <c r="AB596" s="3" t="s">
        <v>2276</v>
      </c>
      <c r="AC596" s="3"/>
      <c r="AD596" s="4"/>
    </row>
    <row r="597" spans="1:30" ht="75" customHeight="1">
      <c r="A597" s="11" t="s">
        <v>920</v>
      </c>
      <c r="B597" s="11" t="s">
        <v>925</v>
      </c>
      <c r="C597" s="23" t="s">
        <v>24</v>
      </c>
      <c r="D597" s="23" t="s">
        <v>27</v>
      </c>
      <c r="E597" s="11" t="s">
        <v>130</v>
      </c>
      <c r="F597" s="19" t="s">
        <v>161</v>
      </c>
      <c r="G597" s="19"/>
      <c r="H597" s="3" t="s">
        <v>523</v>
      </c>
      <c r="I597" s="3"/>
      <c r="J597" s="21" t="s">
        <v>2276</v>
      </c>
      <c r="K597" s="21" t="s">
        <v>2276</v>
      </c>
      <c r="L597" s="21" t="s">
        <v>2276</v>
      </c>
      <c r="M597" s="21" t="s">
        <v>2276</v>
      </c>
      <c r="N597" s="21" t="s">
        <v>2276</v>
      </c>
      <c r="O597" s="21" t="s">
        <v>2276</v>
      </c>
      <c r="P597" s="21" t="s">
        <v>2276</v>
      </c>
      <c r="Q597" s="21" t="s">
        <v>2276</v>
      </c>
      <c r="R597" s="21" t="s">
        <v>2276</v>
      </c>
      <c r="S597" s="21" t="s">
        <v>2276</v>
      </c>
      <c r="T597" s="21" t="s">
        <v>2276</v>
      </c>
      <c r="U597" s="21" t="s">
        <v>2276</v>
      </c>
      <c r="V597" s="21" t="s">
        <v>2276</v>
      </c>
      <c r="W597" s="21" t="s">
        <v>2276</v>
      </c>
      <c r="X597" s="21" t="s">
        <v>2276</v>
      </c>
      <c r="Y597" s="21" t="s">
        <v>2276</v>
      </c>
      <c r="Z597" s="3" t="s">
        <v>2276</v>
      </c>
      <c r="AA597" s="3" t="s">
        <v>2276</v>
      </c>
      <c r="AB597" s="3" t="s">
        <v>2276</v>
      </c>
      <c r="AC597" s="3"/>
      <c r="AD597" s="4"/>
    </row>
    <row r="598" spans="1:30" ht="75" customHeight="1">
      <c r="A598" s="11" t="s">
        <v>921</v>
      </c>
      <c r="B598" s="11" t="s">
        <v>926</v>
      </c>
      <c r="C598" s="23" t="s">
        <v>24</v>
      </c>
      <c r="D598" s="23" t="s">
        <v>27</v>
      </c>
      <c r="E598" s="11" t="s">
        <v>130</v>
      </c>
      <c r="F598" s="19" t="s">
        <v>161</v>
      </c>
      <c r="G598" s="19"/>
      <c r="H598" s="3" t="s">
        <v>523</v>
      </c>
      <c r="I598" s="3"/>
      <c r="J598" s="21" t="s">
        <v>2276</v>
      </c>
      <c r="K598" s="21" t="s">
        <v>2276</v>
      </c>
      <c r="L598" s="21" t="s">
        <v>2276</v>
      </c>
      <c r="M598" s="21" t="s">
        <v>2276</v>
      </c>
      <c r="N598" s="21" t="s">
        <v>2276</v>
      </c>
      <c r="O598" s="21" t="s">
        <v>2276</v>
      </c>
      <c r="P598" s="21" t="s">
        <v>2276</v>
      </c>
      <c r="Q598" s="21" t="s">
        <v>2276</v>
      </c>
      <c r="R598" s="21" t="s">
        <v>2276</v>
      </c>
      <c r="S598" s="21" t="s">
        <v>2276</v>
      </c>
      <c r="T598" s="21" t="s">
        <v>2276</v>
      </c>
      <c r="U598" s="21" t="s">
        <v>2276</v>
      </c>
      <c r="V598" s="21" t="s">
        <v>2276</v>
      </c>
      <c r="W598" s="21" t="s">
        <v>2276</v>
      </c>
      <c r="X598" s="21" t="s">
        <v>2276</v>
      </c>
      <c r="Y598" s="21" t="s">
        <v>2276</v>
      </c>
      <c r="Z598" s="3" t="s">
        <v>2276</v>
      </c>
      <c r="AA598" s="3" t="s">
        <v>2276</v>
      </c>
      <c r="AB598" s="3" t="s">
        <v>2276</v>
      </c>
      <c r="AC598" s="3"/>
      <c r="AD598" s="4"/>
    </row>
    <row r="599" spans="1:30" ht="151" customHeight="1">
      <c r="A599" s="3" t="s">
        <v>911</v>
      </c>
      <c r="B599" s="3" t="s">
        <v>914</v>
      </c>
      <c r="C599" s="3" t="s">
        <v>24</v>
      </c>
      <c r="D599" s="3" t="s">
        <v>25</v>
      </c>
      <c r="E599" s="3" t="s">
        <v>45</v>
      </c>
      <c r="F599" s="19" t="s">
        <v>29</v>
      </c>
      <c r="G599" s="19"/>
      <c r="H599" s="3" t="s">
        <v>523</v>
      </c>
      <c r="I599" s="3"/>
      <c r="J599" s="21" t="s">
        <v>2276</v>
      </c>
      <c r="K599" s="21" t="s">
        <v>2276</v>
      </c>
      <c r="L599" s="21" t="s">
        <v>2276</v>
      </c>
      <c r="M599" s="21" t="s">
        <v>2276</v>
      </c>
      <c r="N599" s="21" t="s">
        <v>2276</v>
      </c>
      <c r="O599" s="21" t="s">
        <v>2276</v>
      </c>
      <c r="P599" s="21" t="s">
        <v>2276</v>
      </c>
      <c r="Q599" s="21" t="s">
        <v>2276</v>
      </c>
      <c r="R599" s="21" t="s">
        <v>2276</v>
      </c>
      <c r="S599" s="21" t="s">
        <v>2276</v>
      </c>
      <c r="T599" s="21" t="s">
        <v>2276</v>
      </c>
      <c r="U599" s="21" t="s">
        <v>2276</v>
      </c>
      <c r="V599" s="21" t="s">
        <v>2276</v>
      </c>
      <c r="W599" s="21" t="s">
        <v>2276</v>
      </c>
      <c r="X599" s="21" t="s">
        <v>2276</v>
      </c>
      <c r="Y599" s="21" t="s">
        <v>2276</v>
      </c>
      <c r="Z599" s="3" t="s">
        <v>425</v>
      </c>
      <c r="AA599" s="3" t="s">
        <v>68</v>
      </c>
      <c r="AB599" s="3" t="s">
        <v>64</v>
      </c>
      <c r="AC599" s="4" t="s">
        <v>913</v>
      </c>
      <c r="AD599" s="3"/>
    </row>
    <row r="600" spans="1:30" ht="89.5" customHeight="1">
      <c r="A600" s="3" t="s">
        <v>911</v>
      </c>
      <c r="B600" s="3" t="s">
        <v>915</v>
      </c>
      <c r="C600" s="23" t="s">
        <v>24</v>
      </c>
      <c r="D600" s="23" t="s">
        <v>27</v>
      </c>
      <c r="E600" s="11" t="s">
        <v>130</v>
      </c>
      <c r="F600" s="19" t="s">
        <v>161</v>
      </c>
      <c r="G600" s="19"/>
      <c r="H600" s="3" t="s">
        <v>523</v>
      </c>
      <c r="I600" s="3"/>
      <c r="J600" s="21" t="s">
        <v>2276</v>
      </c>
      <c r="K600" s="21" t="s">
        <v>2276</v>
      </c>
      <c r="L600" s="21" t="s">
        <v>2276</v>
      </c>
      <c r="M600" s="21" t="s">
        <v>2276</v>
      </c>
      <c r="N600" s="21" t="s">
        <v>2276</v>
      </c>
      <c r="O600" s="21" t="s">
        <v>2276</v>
      </c>
      <c r="P600" s="21" t="s">
        <v>2276</v>
      </c>
      <c r="Q600" s="21" t="s">
        <v>2276</v>
      </c>
      <c r="R600" s="21" t="s">
        <v>2276</v>
      </c>
      <c r="S600" s="21" t="s">
        <v>2276</v>
      </c>
      <c r="T600" s="21" t="s">
        <v>2276</v>
      </c>
      <c r="U600" s="21" t="s">
        <v>2276</v>
      </c>
      <c r="V600" s="21" t="s">
        <v>2276</v>
      </c>
      <c r="W600" s="21" t="s">
        <v>2276</v>
      </c>
      <c r="X600" s="21" t="s">
        <v>2276</v>
      </c>
      <c r="Y600" s="21" t="s">
        <v>2276</v>
      </c>
      <c r="Z600" s="3" t="s">
        <v>425</v>
      </c>
      <c r="AA600" s="3" t="s">
        <v>68</v>
      </c>
      <c r="AB600" s="3" t="s">
        <v>64</v>
      </c>
      <c r="AC600" s="4" t="s">
        <v>5020</v>
      </c>
      <c r="AD600" s="3" t="s">
        <v>718</v>
      </c>
    </row>
    <row r="601" spans="1:30" ht="45.5" customHeight="1">
      <c r="A601" s="11" t="s">
        <v>911</v>
      </c>
      <c r="B601" s="11" t="s">
        <v>917</v>
      </c>
      <c r="C601" s="23" t="s">
        <v>24</v>
      </c>
      <c r="D601" s="23" t="s">
        <v>27</v>
      </c>
      <c r="E601" s="11" t="s">
        <v>130</v>
      </c>
      <c r="F601" s="19" t="s">
        <v>28</v>
      </c>
      <c r="G601" s="19"/>
      <c r="H601" s="3" t="s">
        <v>524</v>
      </c>
      <c r="I601" s="3"/>
      <c r="J601" s="21">
        <v>0</v>
      </c>
      <c r="K601" s="21">
        <v>0</v>
      </c>
      <c r="L601" s="21">
        <v>0</v>
      </c>
      <c r="M601" s="21">
        <v>0</v>
      </c>
      <c r="N601" s="21">
        <v>0</v>
      </c>
      <c r="O601" s="21">
        <v>0</v>
      </c>
      <c r="P601" s="21">
        <v>0</v>
      </c>
      <c r="Q601" s="21" t="s">
        <v>2276</v>
      </c>
      <c r="R601" s="21" t="s">
        <v>2276</v>
      </c>
      <c r="S601" s="21">
        <v>0</v>
      </c>
      <c r="T601" s="21">
        <v>0</v>
      </c>
      <c r="U601" s="21">
        <v>0</v>
      </c>
      <c r="V601" s="21">
        <v>0</v>
      </c>
      <c r="W601" s="21">
        <v>0</v>
      </c>
      <c r="X601" s="21">
        <v>0</v>
      </c>
      <c r="Y601" s="21" t="s">
        <v>2276</v>
      </c>
      <c r="Z601" s="3" t="s">
        <v>2276</v>
      </c>
      <c r="AA601" s="3" t="s">
        <v>2276</v>
      </c>
      <c r="AB601" s="3" t="s">
        <v>2276</v>
      </c>
      <c r="AC601" s="3"/>
      <c r="AD601" s="3"/>
    </row>
    <row r="602" spans="1:30" ht="41.5" customHeight="1">
      <c r="A602" s="11" t="s">
        <v>911</v>
      </c>
      <c r="B602" s="11" t="s">
        <v>918</v>
      </c>
      <c r="C602" s="23" t="s">
        <v>24</v>
      </c>
      <c r="D602" s="23" t="s">
        <v>61</v>
      </c>
      <c r="E602" s="26" t="s">
        <v>2650</v>
      </c>
      <c r="F602" s="19" t="s">
        <v>161</v>
      </c>
      <c r="G602" s="19"/>
      <c r="H602" s="3" t="s">
        <v>524</v>
      </c>
      <c r="I602" s="3"/>
      <c r="J602" s="21">
        <v>0</v>
      </c>
      <c r="K602" s="21">
        <v>0</v>
      </c>
      <c r="L602" s="21">
        <v>0</v>
      </c>
      <c r="M602" s="21">
        <v>0</v>
      </c>
      <c r="N602" s="21">
        <v>0</v>
      </c>
      <c r="O602" s="21">
        <v>0</v>
      </c>
      <c r="P602" s="21">
        <v>0</v>
      </c>
      <c r="Q602" s="21" t="s">
        <v>2276</v>
      </c>
      <c r="R602" s="21" t="s">
        <v>2276</v>
      </c>
      <c r="S602" s="21">
        <v>0</v>
      </c>
      <c r="T602" s="21">
        <v>0</v>
      </c>
      <c r="U602" s="21">
        <v>0</v>
      </c>
      <c r="V602" s="21">
        <v>0</v>
      </c>
      <c r="W602" s="21">
        <v>0</v>
      </c>
      <c r="X602" s="21">
        <v>0</v>
      </c>
      <c r="Y602" s="21" t="s">
        <v>2276</v>
      </c>
      <c r="Z602" s="3" t="s">
        <v>2276</v>
      </c>
      <c r="AA602" s="3" t="s">
        <v>2276</v>
      </c>
      <c r="AB602" s="3" t="s">
        <v>2276</v>
      </c>
      <c r="AC602" s="3"/>
      <c r="AD602" s="3"/>
    </row>
    <row r="603" spans="1:30" ht="41.5" customHeight="1">
      <c r="A603" s="11" t="s">
        <v>933</v>
      </c>
      <c r="B603" s="11" t="s">
        <v>5060</v>
      </c>
      <c r="C603" s="23" t="s">
        <v>24</v>
      </c>
      <c r="D603" s="23" t="s">
        <v>2804</v>
      </c>
      <c r="E603" s="26" t="s">
        <v>5005</v>
      </c>
      <c r="F603" s="19" t="s">
        <v>2662</v>
      </c>
      <c r="G603" s="19" t="s">
        <v>2662</v>
      </c>
      <c r="H603" s="3" t="s">
        <v>523</v>
      </c>
      <c r="I603" s="3">
        <v>1973</v>
      </c>
      <c r="J603" s="21" t="s">
        <v>2276</v>
      </c>
      <c r="K603" s="21" t="s">
        <v>2276</v>
      </c>
      <c r="L603" s="21" t="s">
        <v>2276</v>
      </c>
      <c r="M603" s="21" t="s">
        <v>2276</v>
      </c>
      <c r="N603" s="21" t="s">
        <v>2276</v>
      </c>
      <c r="O603" s="21" t="s">
        <v>2276</v>
      </c>
      <c r="P603" s="21" t="s">
        <v>2276</v>
      </c>
      <c r="Q603" s="21" t="s">
        <v>2276</v>
      </c>
      <c r="R603" s="21" t="s">
        <v>2276</v>
      </c>
      <c r="S603" s="21" t="s">
        <v>2276</v>
      </c>
      <c r="T603" s="21" t="s">
        <v>2276</v>
      </c>
      <c r="U603" s="21" t="s">
        <v>2276</v>
      </c>
      <c r="V603" s="21" t="s">
        <v>2276</v>
      </c>
      <c r="W603" s="21" t="s">
        <v>2276</v>
      </c>
      <c r="X603" s="21" t="s">
        <v>2276</v>
      </c>
      <c r="Y603" s="21" t="s">
        <v>2276</v>
      </c>
      <c r="Z603" s="3" t="s">
        <v>127</v>
      </c>
      <c r="AA603" s="3" t="s">
        <v>38</v>
      </c>
      <c r="AB603" s="3" t="s">
        <v>2655</v>
      </c>
      <c r="AC603" s="4" t="s">
        <v>5069</v>
      </c>
      <c r="AD603" s="4" t="s">
        <v>5077</v>
      </c>
    </row>
    <row r="604" spans="1:30" ht="41.5" customHeight="1">
      <c r="A604" s="11" t="s">
        <v>933</v>
      </c>
      <c r="B604" s="11" t="s">
        <v>5061</v>
      </c>
      <c r="C604" s="23" t="s">
        <v>24</v>
      </c>
      <c r="D604" s="23" t="s">
        <v>2804</v>
      </c>
      <c r="E604" s="26" t="s">
        <v>5005</v>
      </c>
      <c r="F604" s="19" t="s">
        <v>2662</v>
      </c>
      <c r="G604" s="19" t="s">
        <v>2662</v>
      </c>
      <c r="H604" s="3" t="s">
        <v>523</v>
      </c>
      <c r="I604" s="3">
        <v>1984</v>
      </c>
      <c r="J604" s="21" t="s">
        <v>2276</v>
      </c>
      <c r="K604" s="21" t="s">
        <v>2276</v>
      </c>
      <c r="L604" s="21" t="s">
        <v>2276</v>
      </c>
      <c r="M604" s="21" t="s">
        <v>2276</v>
      </c>
      <c r="N604" s="21" t="s">
        <v>2276</v>
      </c>
      <c r="O604" s="21" t="s">
        <v>2276</v>
      </c>
      <c r="P604" s="21" t="s">
        <v>2276</v>
      </c>
      <c r="Q604" s="21" t="s">
        <v>2276</v>
      </c>
      <c r="R604" s="21" t="s">
        <v>2276</v>
      </c>
      <c r="S604" s="21" t="s">
        <v>2276</v>
      </c>
      <c r="T604" s="21" t="s">
        <v>2276</v>
      </c>
      <c r="U604" s="21" t="s">
        <v>2276</v>
      </c>
      <c r="V604" s="21" t="s">
        <v>2276</v>
      </c>
      <c r="W604" s="21" t="s">
        <v>2276</v>
      </c>
      <c r="X604" s="21" t="s">
        <v>2276</v>
      </c>
      <c r="Y604" s="21" t="s">
        <v>2276</v>
      </c>
      <c r="Z604" s="3" t="s">
        <v>127</v>
      </c>
      <c r="AA604" s="3" t="s">
        <v>38</v>
      </c>
      <c r="AB604" s="3" t="s">
        <v>2655</v>
      </c>
      <c r="AC604" s="4" t="s">
        <v>5069</v>
      </c>
      <c r="AD604" s="4" t="s">
        <v>5077</v>
      </c>
    </row>
    <row r="605" spans="1:30" ht="41.5" customHeight="1">
      <c r="A605" s="11" t="s">
        <v>933</v>
      </c>
      <c r="B605" s="11" t="s">
        <v>5062</v>
      </c>
      <c r="C605" s="23" t="s">
        <v>24</v>
      </c>
      <c r="D605" s="23" t="s">
        <v>2804</v>
      </c>
      <c r="E605" s="26" t="s">
        <v>5005</v>
      </c>
      <c r="F605" s="19" t="s">
        <v>2662</v>
      </c>
      <c r="G605" s="19" t="s">
        <v>2662</v>
      </c>
      <c r="H605" s="3" t="s">
        <v>523</v>
      </c>
      <c r="I605" s="3">
        <v>1987</v>
      </c>
      <c r="J605" s="21" t="s">
        <v>2276</v>
      </c>
      <c r="K605" s="21" t="s">
        <v>2276</v>
      </c>
      <c r="L605" s="21" t="s">
        <v>2276</v>
      </c>
      <c r="M605" s="21" t="s">
        <v>2276</v>
      </c>
      <c r="N605" s="21" t="s">
        <v>2276</v>
      </c>
      <c r="O605" s="21" t="s">
        <v>2276</v>
      </c>
      <c r="P605" s="21" t="s">
        <v>2276</v>
      </c>
      <c r="Q605" s="21" t="s">
        <v>2276</v>
      </c>
      <c r="R605" s="21" t="s">
        <v>2276</v>
      </c>
      <c r="S605" s="21" t="s">
        <v>2276</v>
      </c>
      <c r="T605" s="21" t="s">
        <v>2276</v>
      </c>
      <c r="U605" s="21" t="s">
        <v>2276</v>
      </c>
      <c r="V605" s="21" t="s">
        <v>2276</v>
      </c>
      <c r="W605" s="21" t="s">
        <v>2276</v>
      </c>
      <c r="X605" s="21" t="s">
        <v>2276</v>
      </c>
      <c r="Y605" s="21" t="s">
        <v>2276</v>
      </c>
      <c r="Z605" s="3" t="s">
        <v>127</v>
      </c>
      <c r="AA605" s="3" t="s">
        <v>38</v>
      </c>
      <c r="AB605" s="3" t="s">
        <v>2655</v>
      </c>
      <c r="AC605" s="4" t="s">
        <v>5069</v>
      </c>
      <c r="AD605" s="4" t="s">
        <v>5077</v>
      </c>
    </row>
    <row r="606" spans="1:30" ht="41.5" customHeight="1">
      <c r="A606" s="11" t="s">
        <v>933</v>
      </c>
      <c r="B606" s="11" t="s">
        <v>5063</v>
      </c>
      <c r="C606" s="23" t="s">
        <v>24</v>
      </c>
      <c r="D606" s="23" t="s">
        <v>2804</v>
      </c>
      <c r="E606" s="26" t="s">
        <v>5005</v>
      </c>
      <c r="F606" s="19" t="s">
        <v>2662</v>
      </c>
      <c r="G606" s="19" t="s">
        <v>2662</v>
      </c>
      <c r="H606" s="3" t="s">
        <v>523</v>
      </c>
      <c r="I606" s="3">
        <v>2000</v>
      </c>
      <c r="J606" s="21" t="s">
        <v>2276</v>
      </c>
      <c r="K606" s="21" t="s">
        <v>2276</v>
      </c>
      <c r="L606" s="21" t="s">
        <v>2276</v>
      </c>
      <c r="M606" s="21" t="s">
        <v>2276</v>
      </c>
      <c r="N606" s="21" t="s">
        <v>2276</v>
      </c>
      <c r="O606" s="21" t="s">
        <v>2276</v>
      </c>
      <c r="P606" s="21" t="s">
        <v>2276</v>
      </c>
      <c r="Q606" s="21" t="s">
        <v>2276</v>
      </c>
      <c r="R606" s="21" t="s">
        <v>2276</v>
      </c>
      <c r="S606" s="21" t="s">
        <v>2276</v>
      </c>
      <c r="T606" s="21" t="s">
        <v>2276</v>
      </c>
      <c r="U606" s="21" t="s">
        <v>2276</v>
      </c>
      <c r="V606" s="21" t="s">
        <v>2276</v>
      </c>
      <c r="W606" s="21" t="s">
        <v>2276</v>
      </c>
      <c r="X606" s="21" t="s">
        <v>2276</v>
      </c>
      <c r="Y606" s="21" t="s">
        <v>2276</v>
      </c>
      <c r="Z606" s="3" t="s">
        <v>127</v>
      </c>
      <c r="AA606" s="3" t="s">
        <v>38</v>
      </c>
      <c r="AB606" s="3" t="s">
        <v>2655</v>
      </c>
      <c r="AC606" s="4" t="s">
        <v>5069</v>
      </c>
      <c r="AD606" s="4" t="s">
        <v>5077</v>
      </c>
    </row>
    <row r="607" spans="1:30" ht="41.5" customHeight="1">
      <c r="A607" s="11" t="s">
        <v>933</v>
      </c>
      <c r="B607" s="11" t="s">
        <v>5064</v>
      </c>
      <c r="C607" s="23" t="s">
        <v>24</v>
      </c>
      <c r="D607" s="23" t="s">
        <v>2804</v>
      </c>
      <c r="E607" s="26" t="s">
        <v>5005</v>
      </c>
      <c r="F607" s="19" t="s">
        <v>2662</v>
      </c>
      <c r="G607" s="19" t="s">
        <v>2662</v>
      </c>
      <c r="H607" s="3" t="s">
        <v>523</v>
      </c>
      <c r="I607" s="3">
        <v>2008</v>
      </c>
      <c r="J607" s="21" t="s">
        <v>2276</v>
      </c>
      <c r="K607" s="21" t="s">
        <v>2276</v>
      </c>
      <c r="L607" s="21" t="s">
        <v>2276</v>
      </c>
      <c r="M607" s="21" t="s">
        <v>2276</v>
      </c>
      <c r="N607" s="21" t="s">
        <v>2276</v>
      </c>
      <c r="O607" s="21" t="s">
        <v>2276</v>
      </c>
      <c r="P607" s="21" t="s">
        <v>2276</v>
      </c>
      <c r="Q607" s="21" t="s">
        <v>2276</v>
      </c>
      <c r="R607" s="21" t="s">
        <v>2276</v>
      </c>
      <c r="S607" s="21" t="s">
        <v>2276</v>
      </c>
      <c r="T607" s="21" t="s">
        <v>2276</v>
      </c>
      <c r="U607" s="21" t="s">
        <v>2276</v>
      </c>
      <c r="V607" s="21" t="s">
        <v>2276</v>
      </c>
      <c r="W607" s="21" t="s">
        <v>2276</v>
      </c>
      <c r="X607" s="21" t="s">
        <v>2276</v>
      </c>
      <c r="Y607" s="21" t="s">
        <v>2276</v>
      </c>
      <c r="Z607" s="3" t="s">
        <v>127</v>
      </c>
      <c r="AA607" s="3" t="s">
        <v>38</v>
      </c>
      <c r="AB607" s="3" t="s">
        <v>2655</v>
      </c>
      <c r="AC607" s="4" t="s">
        <v>5069</v>
      </c>
      <c r="AD607" s="4" t="s">
        <v>5077</v>
      </c>
    </row>
    <row r="608" spans="1:30" ht="41.5" customHeight="1">
      <c r="A608" s="11" t="s">
        <v>933</v>
      </c>
      <c r="B608" s="11" t="s">
        <v>5065</v>
      </c>
      <c r="C608" s="23" t="s">
        <v>24</v>
      </c>
      <c r="D608" s="23" t="s">
        <v>2804</v>
      </c>
      <c r="E608" s="26" t="s">
        <v>5005</v>
      </c>
      <c r="F608" s="19" t="s">
        <v>2662</v>
      </c>
      <c r="G608" s="19" t="s">
        <v>2662</v>
      </c>
      <c r="H608" s="3" t="s">
        <v>523</v>
      </c>
      <c r="I608" s="3">
        <v>2011</v>
      </c>
      <c r="J608" s="21" t="s">
        <v>2276</v>
      </c>
      <c r="K608" s="21" t="s">
        <v>2276</v>
      </c>
      <c r="L608" s="21" t="s">
        <v>2276</v>
      </c>
      <c r="M608" s="21" t="s">
        <v>2276</v>
      </c>
      <c r="N608" s="21" t="s">
        <v>2276</v>
      </c>
      <c r="O608" s="21" t="s">
        <v>2276</v>
      </c>
      <c r="P608" s="21" t="s">
        <v>2276</v>
      </c>
      <c r="Q608" s="21" t="s">
        <v>2276</v>
      </c>
      <c r="R608" s="21" t="s">
        <v>2276</v>
      </c>
      <c r="S608" s="21" t="s">
        <v>2276</v>
      </c>
      <c r="T608" s="21" t="s">
        <v>2276</v>
      </c>
      <c r="U608" s="21" t="s">
        <v>2276</v>
      </c>
      <c r="V608" s="21" t="s">
        <v>2276</v>
      </c>
      <c r="W608" s="21" t="s">
        <v>2276</v>
      </c>
      <c r="X608" s="21" t="s">
        <v>2276</v>
      </c>
      <c r="Y608" s="21" t="s">
        <v>2276</v>
      </c>
      <c r="Z608" s="3" t="s">
        <v>127</v>
      </c>
      <c r="AA608" s="3" t="s">
        <v>38</v>
      </c>
      <c r="AB608" s="3" t="s">
        <v>2655</v>
      </c>
      <c r="AC608" s="4" t="s">
        <v>5069</v>
      </c>
      <c r="AD608" s="4" t="s">
        <v>5077</v>
      </c>
    </row>
    <row r="609" spans="1:30" ht="41.5" customHeight="1">
      <c r="A609" s="11" t="s">
        <v>933</v>
      </c>
      <c r="B609" s="11" t="s">
        <v>5066</v>
      </c>
      <c r="C609" s="23" t="s">
        <v>24</v>
      </c>
      <c r="D609" s="23" t="s">
        <v>2804</v>
      </c>
      <c r="E609" s="26" t="s">
        <v>5005</v>
      </c>
      <c r="F609" s="19" t="s">
        <v>2662</v>
      </c>
      <c r="G609" s="19" t="s">
        <v>2662</v>
      </c>
      <c r="H609" s="3" t="s">
        <v>523</v>
      </c>
      <c r="I609" s="3">
        <v>2017</v>
      </c>
      <c r="J609" s="21" t="s">
        <v>2276</v>
      </c>
      <c r="K609" s="21" t="s">
        <v>2276</v>
      </c>
      <c r="L609" s="21" t="s">
        <v>2276</v>
      </c>
      <c r="M609" s="21" t="s">
        <v>2276</v>
      </c>
      <c r="N609" s="21" t="s">
        <v>2276</v>
      </c>
      <c r="O609" s="21" t="s">
        <v>2276</v>
      </c>
      <c r="P609" s="21" t="s">
        <v>2276</v>
      </c>
      <c r="Q609" s="21" t="s">
        <v>2276</v>
      </c>
      <c r="R609" s="21" t="s">
        <v>2276</v>
      </c>
      <c r="S609" s="21" t="s">
        <v>2276</v>
      </c>
      <c r="T609" s="21" t="s">
        <v>2276</v>
      </c>
      <c r="U609" s="21" t="s">
        <v>2276</v>
      </c>
      <c r="V609" s="21" t="s">
        <v>2276</v>
      </c>
      <c r="W609" s="21" t="s">
        <v>2276</v>
      </c>
      <c r="X609" s="21" t="s">
        <v>2276</v>
      </c>
      <c r="Y609" s="21" t="s">
        <v>2276</v>
      </c>
      <c r="Z609" s="3" t="s">
        <v>127</v>
      </c>
      <c r="AA609" s="3" t="s">
        <v>38</v>
      </c>
      <c r="AB609" s="3" t="s">
        <v>2655</v>
      </c>
      <c r="AC609" s="4" t="s">
        <v>5069</v>
      </c>
      <c r="AD609" s="4" t="s">
        <v>5077</v>
      </c>
    </row>
    <row r="610" spans="1:30" ht="41.5" customHeight="1">
      <c r="A610" s="11" t="s">
        <v>933</v>
      </c>
      <c r="B610" s="11" t="s">
        <v>5067</v>
      </c>
      <c r="C610" s="23" t="s">
        <v>24</v>
      </c>
      <c r="D610" s="23" t="s">
        <v>2346</v>
      </c>
      <c r="E610" s="26" t="s">
        <v>5005</v>
      </c>
      <c r="F610" s="19" t="s">
        <v>2662</v>
      </c>
      <c r="G610" s="19" t="s">
        <v>2662</v>
      </c>
      <c r="H610" s="3" t="s">
        <v>523</v>
      </c>
      <c r="I610" s="3">
        <v>2017</v>
      </c>
      <c r="J610" s="21" t="s">
        <v>2276</v>
      </c>
      <c r="K610" s="21" t="s">
        <v>2276</v>
      </c>
      <c r="L610" s="21" t="s">
        <v>2276</v>
      </c>
      <c r="M610" s="21" t="s">
        <v>2276</v>
      </c>
      <c r="N610" s="21" t="s">
        <v>2276</v>
      </c>
      <c r="O610" s="21" t="s">
        <v>2276</v>
      </c>
      <c r="P610" s="21" t="s">
        <v>2276</v>
      </c>
      <c r="Q610" s="21" t="s">
        <v>2276</v>
      </c>
      <c r="R610" s="21" t="s">
        <v>2276</v>
      </c>
      <c r="S610" s="21" t="s">
        <v>2276</v>
      </c>
      <c r="T610" s="21" t="s">
        <v>2276</v>
      </c>
      <c r="U610" s="21" t="s">
        <v>2276</v>
      </c>
      <c r="V610" s="21" t="s">
        <v>2276</v>
      </c>
      <c r="W610" s="21" t="s">
        <v>2276</v>
      </c>
      <c r="X610" s="21" t="s">
        <v>2276</v>
      </c>
      <c r="Y610" s="21" t="s">
        <v>2276</v>
      </c>
      <c r="Z610" s="106" t="s">
        <v>2276</v>
      </c>
      <c r="AA610" s="106" t="s">
        <v>2276</v>
      </c>
      <c r="AB610" s="106" t="s">
        <v>2276</v>
      </c>
      <c r="AC610" s="4" t="s">
        <v>5078</v>
      </c>
      <c r="AD610" s="106" t="s">
        <v>2276</v>
      </c>
    </row>
    <row r="611" spans="1:30" ht="41.5" customHeight="1">
      <c r="A611" s="11" t="s">
        <v>5059</v>
      </c>
      <c r="B611" s="11" t="s">
        <v>5068</v>
      </c>
      <c r="C611" s="23" t="s">
        <v>24</v>
      </c>
      <c r="D611" s="23" t="s">
        <v>2804</v>
      </c>
      <c r="E611" s="26" t="s">
        <v>5005</v>
      </c>
      <c r="F611" s="19" t="s">
        <v>2662</v>
      </c>
      <c r="G611" s="19" t="s">
        <v>2662</v>
      </c>
      <c r="H611" s="3" t="s">
        <v>523</v>
      </c>
      <c r="I611" s="3">
        <v>1973</v>
      </c>
      <c r="J611" s="21" t="s">
        <v>2276</v>
      </c>
      <c r="K611" s="21" t="s">
        <v>2276</v>
      </c>
      <c r="L611" s="21" t="s">
        <v>2276</v>
      </c>
      <c r="M611" s="21" t="s">
        <v>2276</v>
      </c>
      <c r="N611" s="21" t="s">
        <v>2276</v>
      </c>
      <c r="O611" s="21" t="s">
        <v>2276</v>
      </c>
      <c r="P611" s="21" t="s">
        <v>2276</v>
      </c>
      <c r="Q611" s="21" t="s">
        <v>2276</v>
      </c>
      <c r="R611" s="21" t="s">
        <v>2276</v>
      </c>
      <c r="S611" s="21" t="s">
        <v>2276</v>
      </c>
      <c r="T611" s="21" t="s">
        <v>2276</v>
      </c>
      <c r="U611" s="21" t="s">
        <v>2276</v>
      </c>
      <c r="V611" s="21" t="s">
        <v>2276</v>
      </c>
      <c r="W611" s="21" t="s">
        <v>2276</v>
      </c>
      <c r="X611" s="21" t="s">
        <v>2276</v>
      </c>
      <c r="Y611" s="21" t="s">
        <v>2276</v>
      </c>
      <c r="Z611" s="3" t="s">
        <v>127</v>
      </c>
      <c r="AA611" s="3" t="s">
        <v>38</v>
      </c>
      <c r="AB611" s="3" t="s">
        <v>2655</v>
      </c>
      <c r="AC611" s="4" t="s">
        <v>5069</v>
      </c>
      <c r="AD611" s="4" t="s">
        <v>5077</v>
      </c>
    </row>
    <row r="612" spans="1:30" ht="41.5" customHeight="1">
      <c r="A612" s="11" t="s">
        <v>5059</v>
      </c>
      <c r="B612" s="11" t="s">
        <v>5070</v>
      </c>
      <c r="C612" s="23" t="s">
        <v>24</v>
      </c>
      <c r="D612" s="23" t="s">
        <v>2804</v>
      </c>
      <c r="E612" s="26" t="s">
        <v>5005</v>
      </c>
      <c r="F612" s="19" t="s">
        <v>2662</v>
      </c>
      <c r="G612" s="19" t="s">
        <v>2662</v>
      </c>
      <c r="H612" s="3" t="s">
        <v>523</v>
      </c>
      <c r="I612" s="3">
        <v>1984</v>
      </c>
      <c r="J612" s="21" t="s">
        <v>2276</v>
      </c>
      <c r="K612" s="21" t="s">
        <v>2276</v>
      </c>
      <c r="L612" s="21" t="s">
        <v>2276</v>
      </c>
      <c r="M612" s="21" t="s">
        <v>2276</v>
      </c>
      <c r="N612" s="21" t="s">
        <v>2276</v>
      </c>
      <c r="O612" s="21" t="s">
        <v>2276</v>
      </c>
      <c r="P612" s="21" t="s">
        <v>2276</v>
      </c>
      <c r="Q612" s="21" t="s">
        <v>2276</v>
      </c>
      <c r="R612" s="21" t="s">
        <v>2276</v>
      </c>
      <c r="S612" s="21" t="s">
        <v>2276</v>
      </c>
      <c r="T612" s="21" t="s">
        <v>2276</v>
      </c>
      <c r="U612" s="21" t="s">
        <v>2276</v>
      </c>
      <c r="V612" s="21" t="s">
        <v>2276</v>
      </c>
      <c r="W612" s="21" t="s">
        <v>2276</v>
      </c>
      <c r="X612" s="21" t="s">
        <v>2276</v>
      </c>
      <c r="Y612" s="21" t="s">
        <v>2276</v>
      </c>
      <c r="Z612" s="3" t="s">
        <v>127</v>
      </c>
      <c r="AA612" s="3" t="s">
        <v>38</v>
      </c>
      <c r="AB612" s="3" t="s">
        <v>2655</v>
      </c>
      <c r="AC612" s="4" t="s">
        <v>5069</v>
      </c>
      <c r="AD612" s="4" t="s">
        <v>5077</v>
      </c>
    </row>
    <row r="613" spans="1:30" ht="41.5" customHeight="1">
      <c r="A613" s="11" t="s">
        <v>5059</v>
      </c>
      <c r="B613" s="11" t="s">
        <v>5071</v>
      </c>
      <c r="C613" s="23" t="s">
        <v>24</v>
      </c>
      <c r="D613" s="23" t="s">
        <v>2804</v>
      </c>
      <c r="E613" s="26" t="s">
        <v>5005</v>
      </c>
      <c r="F613" s="19" t="s">
        <v>2662</v>
      </c>
      <c r="G613" s="19" t="s">
        <v>2662</v>
      </c>
      <c r="H613" s="3" t="s">
        <v>523</v>
      </c>
      <c r="I613" s="3">
        <v>1987</v>
      </c>
      <c r="J613" s="21" t="s">
        <v>2276</v>
      </c>
      <c r="K613" s="21" t="s">
        <v>2276</v>
      </c>
      <c r="L613" s="21" t="s">
        <v>2276</v>
      </c>
      <c r="M613" s="21" t="s">
        <v>2276</v>
      </c>
      <c r="N613" s="21" t="s">
        <v>2276</v>
      </c>
      <c r="O613" s="21" t="s">
        <v>2276</v>
      </c>
      <c r="P613" s="21" t="s">
        <v>2276</v>
      </c>
      <c r="Q613" s="21" t="s">
        <v>2276</v>
      </c>
      <c r="R613" s="21" t="s">
        <v>2276</v>
      </c>
      <c r="S613" s="21" t="s">
        <v>2276</v>
      </c>
      <c r="T613" s="21" t="s">
        <v>2276</v>
      </c>
      <c r="U613" s="21" t="s">
        <v>2276</v>
      </c>
      <c r="V613" s="21" t="s">
        <v>2276</v>
      </c>
      <c r="W613" s="21" t="s">
        <v>2276</v>
      </c>
      <c r="X613" s="21" t="s">
        <v>2276</v>
      </c>
      <c r="Y613" s="21" t="s">
        <v>2276</v>
      </c>
      <c r="Z613" s="3" t="s">
        <v>127</v>
      </c>
      <c r="AA613" s="3" t="s">
        <v>38</v>
      </c>
      <c r="AB613" s="3" t="s">
        <v>2655</v>
      </c>
      <c r="AC613" s="4" t="s">
        <v>5069</v>
      </c>
      <c r="AD613" s="4" t="s">
        <v>5077</v>
      </c>
    </row>
    <row r="614" spans="1:30" ht="41.5" customHeight="1">
      <c r="A614" s="11" t="s">
        <v>5059</v>
      </c>
      <c r="B614" s="11" t="s">
        <v>5072</v>
      </c>
      <c r="C614" s="23" t="s">
        <v>24</v>
      </c>
      <c r="D614" s="23" t="s">
        <v>2804</v>
      </c>
      <c r="E614" s="26" t="s">
        <v>5005</v>
      </c>
      <c r="F614" s="19" t="s">
        <v>2662</v>
      </c>
      <c r="G614" s="19" t="s">
        <v>2662</v>
      </c>
      <c r="H614" s="3" t="s">
        <v>523</v>
      </c>
      <c r="I614" s="3">
        <v>2000</v>
      </c>
      <c r="J614" s="21" t="s">
        <v>2276</v>
      </c>
      <c r="K614" s="21" t="s">
        <v>2276</v>
      </c>
      <c r="L614" s="21" t="s">
        <v>2276</v>
      </c>
      <c r="M614" s="21" t="s">
        <v>2276</v>
      </c>
      <c r="N614" s="21" t="s">
        <v>2276</v>
      </c>
      <c r="O614" s="21" t="s">
        <v>2276</v>
      </c>
      <c r="P614" s="21" t="s">
        <v>2276</v>
      </c>
      <c r="Q614" s="21" t="s">
        <v>2276</v>
      </c>
      <c r="R614" s="21" t="s">
        <v>2276</v>
      </c>
      <c r="S614" s="21" t="s">
        <v>2276</v>
      </c>
      <c r="T614" s="21" t="s">
        <v>2276</v>
      </c>
      <c r="U614" s="21" t="s">
        <v>2276</v>
      </c>
      <c r="V614" s="21" t="s">
        <v>2276</v>
      </c>
      <c r="W614" s="21" t="s">
        <v>2276</v>
      </c>
      <c r="X614" s="21" t="s">
        <v>2276</v>
      </c>
      <c r="Y614" s="21" t="s">
        <v>2276</v>
      </c>
      <c r="Z614" s="3" t="s">
        <v>127</v>
      </c>
      <c r="AA614" s="3" t="s">
        <v>38</v>
      </c>
      <c r="AB614" s="3" t="s">
        <v>2655</v>
      </c>
      <c r="AC614" s="4" t="s">
        <v>5069</v>
      </c>
      <c r="AD614" s="4" t="s">
        <v>5077</v>
      </c>
    </row>
    <row r="615" spans="1:30" ht="41.5" customHeight="1">
      <c r="A615" s="11" t="s">
        <v>5059</v>
      </c>
      <c r="B615" s="11" t="s">
        <v>5073</v>
      </c>
      <c r="C615" s="23" t="s">
        <v>24</v>
      </c>
      <c r="D615" s="23" t="s">
        <v>2804</v>
      </c>
      <c r="E615" s="26" t="s">
        <v>5005</v>
      </c>
      <c r="F615" s="19" t="s">
        <v>2662</v>
      </c>
      <c r="G615" s="19" t="s">
        <v>2662</v>
      </c>
      <c r="H615" s="3" t="s">
        <v>523</v>
      </c>
      <c r="I615" s="3">
        <v>2008</v>
      </c>
      <c r="J615" s="21" t="s">
        <v>2276</v>
      </c>
      <c r="K615" s="21" t="s">
        <v>2276</v>
      </c>
      <c r="L615" s="21" t="s">
        <v>2276</v>
      </c>
      <c r="M615" s="21" t="s">
        <v>2276</v>
      </c>
      <c r="N615" s="21" t="s">
        <v>2276</v>
      </c>
      <c r="O615" s="21" t="s">
        <v>2276</v>
      </c>
      <c r="P615" s="21" t="s">
        <v>2276</v>
      </c>
      <c r="Q615" s="21" t="s">
        <v>2276</v>
      </c>
      <c r="R615" s="21" t="s">
        <v>2276</v>
      </c>
      <c r="S615" s="21" t="s">
        <v>2276</v>
      </c>
      <c r="T615" s="21" t="s">
        <v>2276</v>
      </c>
      <c r="U615" s="21" t="s">
        <v>2276</v>
      </c>
      <c r="V615" s="21" t="s">
        <v>2276</v>
      </c>
      <c r="W615" s="21" t="s">
        <v>2276</v>
      </c>
      <c r="X615" s="21" t="s">
        <v>2276</v>
      </c>
      <c r="Y615" s="21" t="s">
        <v>2276</v>
      </c>
      <c r="Z615" s="3" t="s">
        <v>127</v>
      </c>
      <c r="AA615" s="3" t="s">
        <v>38</v>
      </c>
      <c r="AB615" s="3" t="s">
        <v>2655</v>
      </c>
      <c r="AC615" s="4" t="s">
        <v>5069</v>
      </c>
      <c r="AD615" s="4" t="s">
        <v>5077</v>
      </c>
    </row>
    <row r="616" spans="1:30" ht="41.5" customHeight="1">
      <c r="A616" s="11" t="s">
        <v>5059</v>
      </c>
      <c r="B616" s="11" t="s">
        <v>5074</v>
      </c>
      <c r="C616" s="23" t="s">
        <v>24</v>
      </c>
      <c r="D616" s="23" t="s">
        <v>2804</v>
      </c>
      <c r="E616" s="26" t="s">
        <v>5005</v>
      </c>
      <c r="F616" s="19" t="s">
        <v>2662</v>
      </c>
      <c r="G616" s="19" t="s">
        <v>2662</v>
      </c>
      <c r="H616" s="3" t="s">
        <v>523</v>
      </c>
      <c r="I616" s="3">
        <v>2011</v>
      </c>
      <c r="J616" s="21" t="s">
        <v>2276</v>
      </c>
      <c r="K616" s="21" t="s">
        <v>2276</v>
      </c>
      <c r="L616" s="21" t="s">
        <v>2276</v>
      </c>
      <c r="M616" s="21" t="s">
        <v>2276</v>
      </c>
      <c r="N616" s="21" t="s">
        <v>2276</v>
      </c>
      <c r="O616" s="21" t="s">
        <v>2276</v>
      </c>
      <c r="P616" s="21" t="s">
        <v>2276</v>
      </c>
      <c r="Q616" s="21" t="s">
        <v>2276</v>
      </c>
      <c r="R616" s="21" t="s">
        <v>2276</v>
      </c>
      <c r="S616" s="21" t="s">
        <v>2276</v>
      </c>
      <c r="T616" s="21" t="s">
        <v>2276</v>
      </c>
      <c r="U616" s="21" t="s">
        <v>2276</v>
      </c>
      <c r="V616" s="21" t="s">
        <v>2276</v>
      </c>
      <c r="W616" s="21" t="s">
        <v>2276</v>
      </c>
      <c r="X616" s="21" t="s">
        <v>2276</v>
      </c>
      <c r="Y616" s="21" t="s">
        <v>2276</v>
      </c>
      <c r="Z616" s="3" t="s">
        <v>127</v>
      </c>
      <c r="AA616" s="3" t="s">
        <v>38</v>
      </c>
      <c r="AB616" s="3" t="s">
        <v>2655</v>
      </c>
      <c r="AC616" s="4" t="s">
        <v>5069</v>
      </c>
      <c r="AD616" s="4" t="s">
        <v>5077</v>
      </c>
    </row>
    <row r="617" spans="1:30" ht="41.5" customHeight="1">
      <c r="A617" s="11" t="s">
        <v>5059</v>
      </c>
      <c r="B617" s="11" t="s">
        <v>5075</v>
      </c>
      <c r="C617" s="23" t="s">
        <v>24</v>
      </c>
      <c r="D617" s="23" t="s">
        <v>2804</v>
      </c>
      <c r="E617" s="26" t="s">
        <v>5005</v>
      </c>
      <c r="F617" s="19" t="s">
        <v>2662</v>
      </c>
      <c r="G617" s="19" t="s">
        <v>2662</v>
      </c>
      <c r="H617" s="3" t="s">
        <v>523</v>
      </c>
      <c r="I617" s="3">
        <v>2017</v>
      </c>
      <c r="J617" s="21" t="s">
        <v>2276</v>
      </c>
      <c r="K617" s="21" t="s">
        <v>2276</v>
      </c>
      <c r="L617" s="21" t="s">
        <v>2276</v>
      </c>
      <c r="M617" s="21" t="s">
        <v>2276</v>
      </c>
      <c r="N617" s="21" t="s">
        <v>2276</v>
      </c>
      <c r="O617" s="21" t="s">
        <v>2276</v>
      </c>
      <c r="P617" s="21" t="s">
        <v>2276</v>
      </c>
      <c r="Q617" s="21" t="s">
        <v>2276</v>
      </c>
      <c r="R617" s="21" t="s">
        <v>2276</v>
      </c>
      <c r="S617" s="21" t="s">
        <v>2276</v>
      </c>
      <c r="T617" s="21" t="s">
        <v>2276</v>
      </c>
      <c r="U617" s="21" t="s">
        <v>2276</v>
      </c>
      <c r="V617" s="21" t="s">
        <v>2276</v>
      </c>
      <c r="W617" s="21" t="s">
        <v>2276</v>
      </c>
      <c r="X617" s="21" t="s">
        <v>2276</v>
      </c>
      <c r="Y617" s="21" t="s">
        <v>2276</v>
      </c>
      <c r="Z617" s="3" t="s">
        <v>127</v>
      </c>
      <c r="AA617" s="3" t="s">
        <v>38</v>
      </c>
      <c r="AB617" s="3" t="s">
        <v>2655</v>
      </c>
      <c r="AC617" s="4" t="s">
        <v>5069</v>
      </c>
      <c r="AD617" s="4" t="s">
        <v>5077</v>
      </c>
    </row>
    <row r="618" spans="1:30" ht="41.5" customHeight="1">
      <c r="A618" s="11" t="s">
        <v>5059</v>
      </c>
      <c r="B618" s="11" t="s">
        <v>5076</v>
      </c>
      <c r="C618" s="23" t="s">
        <v>24</v>
      </c>
      <c r="D618" s="23" t="s">
        <v>2346</v>
      </c>
      <c r="E618" s="26" t="s">
        <v>5005</v>
      </c>
      <c r="F618" s="19" t="s">
        <v>2662</v>
      </c>
      <c r="G618" s="19" t="s">
        <v>2662</v>
      </c>
      <c r="H618" s="3" t="s">
        <v>523</v>
      </c>
      <c r="I618" s="3">
        <v>2017</v>
      </c>
      <c r="J618" s="21" t="s">
        <v>2276</v>
      </c>
      <c r="K618" s="21" t="s">
        <v>2276</v>
      </c>
      <c r="L618" s="21" t="s">
        <v>2276</v>
      </c>
      <c r="M618" s="21" t="s">
        <v>2276</v>
      </c>
      <c r="N618" s="21" t="s">
        <v>2276</v>
      </c>
      <c r="O618" s="21" t="s">
        <v>2276</v>
      </c>
      <c r="P618" s="21" t="s">
        <v>2276</v>
      </c>
      <c r="Q618" s="21" t="s">
        <v>2276</v>
      </c>
      <c r="R618" s="21" t="s">
        <v>2276</v>
      </c>
      <c r="S618" s="21" t="s">
        <v>2276</v>
      </c>
      <c r="T618" s="21" t="s">
        <v>2276</v>
      </c>
      <c r="U618" s="21" t="s">
        <v>2276</v>
      </c>
      <c r="V618" s="21" t="s">
        <v>2276</v>
      </c>
      <c r="W618" s="21" t="s">
        <v>2276</v>
      </c>
      <c r="X618" s="21" t="s">
        <v>2276</v>
      </c>
      <c r="Y618" s="21" t="s">
        <v>2276</v>
      </c>
      <c r="Z618" s="106" t="s">
        <v>2276</v>
      </c>
      <c r="AA618" s="106" t="s">
        <v>2276</v>
      </c>
      <c r="AB618" s="106" t="s">
        <v>2276</v>
      </c>
      <c r="AC618" s="4" t="s">
        <v>5078</v>
      </c>
      <c r="AD618" s="4"/>
    </row>
    <row r="619" spans="1:30" ht="41.5" customHeight="1">
      <c r="A619" s="11" t="s">
        <v>927</v>
      </c>
      <c r="B619" s="11" t="s">
        <v>934</v>
      </c>
      <c r="C619" s="23" t="s">
        <v>24</v>
      </c>
      <c r="D619" s="23" t="s">
        <v>143</v>
      </c>
      <c r="E619" s="11" t="s">
        <v>45</v>
      </c>
      <c r="F619" s="19" t="s">
        <v>74</v>
      </c>
      <c r="G619" s="19"/>
      <c r="H619" s="11" t="s">
        <v>523</v>
      </c>
      <c r="I619" s="3"/>
      <c r="J619" s="21" t="s">
        <v>2276</v>
      </c>
      <c r="K619" s="21" t="s">
        <v>2276</v>
      </c>
      <c r="L619" s="21" t="s">
        <v>2276</v>
      </c>
      <c r="M619" s="21" t="s">
        <v>2276</v>
      </c>
      <c r="N619" s="21" t="s">
        <v>2276</v>
      </c>
      <c r="O619" s="21" t="s">
        <v>2276</v>
      </c>
      <c r="P619" s="21" t="s">
        <v>2276</v>
      </c>
      <c r="Q619" s="21" t="s">
        <v>2276</v>
      </c>
      <c r="R619" s="21" t="s">
        <v>2276</v>
      </c>
      <c r="S619" s="21" t="s">
        <v>2276</v>
      </c>
      <c r="T619" s="21" t="s">
        <v>2276</v>
      </c>
      <c r="U619" s="21" t="s">
        <v>2276</v>
      </c>
      <c r="V619" s="21" t="s">
        <v>2276</v>
      </c>
      <c r="W619" s="21" t="s">
        <v>2276</v>
      </c>
      <c r="X619" s="21" t="s">
        <v>2276</v>
      </c>
      <c r="Y619" s="21" t="s">
        <v>2276</v>
      </c>
      <c r="Z619" s="3" t="s">
        <v>2276</v>
      </c>
      <c r="AA619" s="3" t="s">
        <v>2276</v>
      </c>
      <c r="AB619" s="3" t="s">
        <v>2276</v>
      </c>
      <c r="AC619" s="3"/>
      <c r="AD619" s="3"/>
    </row>
    <row r="620" spans="1:30" ht="39.5" customHeight="1">
      <c r="A620" s="11" t="s">
        <v>932</v>
      </c>
      <c r="B620" s="11" t="s">
        <v>935</v>
      </c>
      <c r="C620" s="23" t="s">
        <v>24</v>
      </c>
      <c r="D620" s="23" t="s">
        <v>27</v>
      </c>
      <c r="E620" s="11" t="s">
        <v>130</v>
      </c>
      <c r="F620" s="19" t="s">
        <v>161</v>
      </c>
      <c r="G620" s="19"/>
      <c r="H620" s="3" t="s">
        <v>523</v>
      </c>
      <c r="I620" s="3"/>
      <c r="J620" s="21" t="s">
        <v>2276</v>
      </c>
      <c r="K620" s="21" t="s">
        <v>2276</v>
      </c>
      <c r="L620" s="21" t="s">
        <v>2276</v>
      </c>
      <c r="M620" s="21" t="s">
        <v>2276</v>
      </c>
      <c r="N620" s="21" t="s">
        <v>2276</v>
      </c>
      <c r="O620" s="21" t="s">
        <v>2276</v>
      </c>
      <c r="P620" s="21" t="s">
        <v>2276</v>
      </c>
      <c r="Q620" s="21" t="s">
        <v>2276</v>
      </c>
      <c r="R620" s="21" t="s">
        <v>2276</v>
      </c>
      <c r="S620" s="21" t="s">
        <v>2276</v>
      </c>
      <c r="T620" s="21" t="s">
        <v>2276</v>
      </c>
      <c r="U620" s="21" t="s">
        <v>2276</v>
      </c>
      <c r="V620" s="21" t="s">
        <v>2276</v>
      </c>
      <c r="W620" s="21" t="s">
        <v>2276</v>
      </c>
      <c r="X620" s="21" t="s">
        <v>2276</v>
      </c>
      <c r="Y620" s="21" t="s">
        <v>2276</v>
      </c>
      <c r="Z620" s="3" t="s">
        <v>2276</v>
      </c>
      <c r="AA620" s="3" t="s">
        <v>2276</v>
      </c>
      <c r="AB620" s="3" t="s">
        <v>2276</v>
      </c>
      <c r="AC620" s="3"/>
      <c r="AD620" s="3"/>
    </row>
    <row r="621" spans="1:30" ht="41" customHeight="1">
      <c r="A621" s="11" t="s">
        <v>938</v>
      </c>
      <c r="B621" s="11" t="s">
        <v>942</v>
      </c>
      <c r="C621" s="23" t="s">
        <v>24</v>
      </c>
      <c r="D621" s="23" t="s">
        <v>27</v>
      </c>
      <c r="E621" s="11" t="s">
        <v>130</v>
      </c>
      <c r="F621" s="19" t="s">
        <v>161</v>
      </c>
      <c r="G621" s="19"/>
      <c r="H621" s="3" t="s">
        <v>523</v>
      </c>
      <c r="I621" s="3"/>
      <c r="J621" s="21" t="s">
        <v>2276</v>
      </c>
      <c r="K621" s="21" t="s">
        <v>2276</v>
      </c>
      <c r="L621" s="21" t="s">
        <v>2276</v>
      </c>
      <c r="M621" s="21" t="s">
        <v>2276</v>
      </c>
      <c r="N621" s="21" t="s">
        <v>2276</v>
      </c>
      <c r="O621" s="21" t="s">
        <v>2276</v>
      </c>
      <c r="P621" s="21" t="s">
        <v>2276</v>
      </c>
      <c r="Q621" s="21" t="s">
        <v>2276</v>
      </c>
      <c r="R621" s="21" t="s">
        <v>2276</v>
      </c>
      <c r="S621" s="21" t="s">
        <v>2276</v>
      </c>
      <c r="T621" s="21" t="s">
        <v>2276</v>
      </c>
      <c r="U621" s="21" t="s">
        <v>2276</v>
      </c>
      <c r="V621" s="21" t="s">
        <v>2276</v>
      </c>
      <c r="W621" s="21" t="s">
        <v>2276</v>
      </c>
      <c r="X621" s="21" t="s">
        <v>2276</v>
      </c>
      <c r="Y621" s="21">
        <v>17.5</v>
      </c>
      <c r="Z621" s="3" t="s">
        <v>2276</v>
      </c>
      <c r="AA621" s="3" t="s">
        <v>2276</v>
      </c>
      <c r="AB621" s="3" t="s">
        <v>2276</v>
      </c>
      <c r="AC621" s="3"/>
      <c r="AD621" s="4" t="s">
        <v>2215</v>
      </c>
    </row>
    <row r="622" spans="1:30" ht="52" customHeight="1">
      <c r="A622" s="11" t="s">
        <v>944</v>
      </c>
      <c r="B622" s="11" t="s">
        <v>948</v>
      </c>
      <c r="C622" s="23" t="s">
        <v>24</v>
      </c>
      <c r="D622" s="23" t="s">
        <v>143</v>
      </c>
      <c r="E622" s="11" t="s">
        <v>863</v>
      </c>
      <c r="F622" s="19" t="s">
        <v>74</v>
      </c>
      <c r="G622" s="19"/>
      <c r="H622" s="11" t="s">
        <v>524</v>
      </c>
      <c r="I622" s="3"/>
      <c r="J622" s="21" t="s">
        <v>2276</v>
      </c>
      <c r="K622" s="21" t="s">
        <v>2276</v>
      </c>
      <c r="L622" s="21" t="s">
        <v>2276</v>
      </c>
      <c r="M622" s="21" t="s">
        <v>2276</v>
      </c>
      <c r="N622" s="21" t="s">
        <v>2276</v>
      </c>
      <c r="O622" s="21" t="s">
        <v>2276</v>
      </c>
      <c r="P622" s="21" t="s">
        <v>2276</v>
      </c>
      <c r="Q622" s="21" t="s">
        <v>2276</v>
      </c>
      <c r="R622" s="21" t="s">
        <v>2276</v>
      </c>
      <c r="S622" s="21" t="s">
        <v>2276</v>
      </c>
      <c r="T622" s="21" t="s">
        <v>2276</v>
      </c>
      <c r="U622" s="21" t="s">
        <v>2276</v>
      </c>
      <c r="V622" s="21" t="s">
        <v>2276</v>
      </c>
      <c r="W622" s="21" t="s">
        <v>2276</v>
      </c>
      <c r="X622" s="21" t="s">
        <v>2276</v>
      </c>
      <c r="Y622" s="21" t="s">
        <v>2276</v>
      </c>
      <c r="Z622" s="3" t="s">
        <v>2276</v>
      </c>
      <c r="AA622" s="3" t="s">
        <v>2276</v>
      </c>
      <c r="AB622" s="3" t="s">
        <v>2276</v>
      </c>
      <c r="AC622" s="4" t="s">
        <v>2216</v>
      </c>
      <c r="AD622" s="3"/>
    </row>
    <row r="623" spans="1:30" ht="39.5" customHeight="1">
      <c r="A623" s="11" t="s">
        <v>944</v>
      </c>
      <c r="B623" s="11" t="s">
        <v>950</v>
      </c>
      <c r="C623" s="23" t="s">
        <v>24</v>
      </c>
      <c r="D623" s="23" t="s">
        <v>27</v>
      </c>
      <c r="E623" s="11" t="s">
        <v>130</v>
      </c>
      <c r="F623" s="19" t="s">
        <v>161</v>
      </c>
      <c r="G623" s="19"/>
      <c r="H623" s="3" t="s">
        <v>523</v>
      </c>
      <c r="I623" s="3"/>
      <c r="J623" s="21" t="s">
        <v>2276</v>
      </c>
      <c r="K623" s="21" t="s">
        <v>2276</v>
      </c>
      <c r="L623" s="21" t="s">
        <v>2276</v>
      </c>
      <c r="M623" s="21" t="s">
        <v>2276</v>
      </c>
      <c r="N623" s="21" t="s">
        <v>2276</v>
      </c>
      <c r="O623" s="21" t="s">
        <v>2276</v>
      </c>
      <c r="P623" s="21" t="s">
        <v>2276</v>
      </c>
      <c r="Q623" s="21" t="s">
        <v>2276</v>
      </c>
      <c r="R623" s="21" t="s">
        <v>2276</v>
      </c>
      <c r="S623" s="21" t="s">
        <v>2276</v>
      </c>
      <c r="T623" s="21" t="s">
        <v>2276</v>
      </c>
      <c r="U623" s="21" t="s">
        <v>2276</v>
      </c>
      <c r="V623" s="21" t="s">
        <v>2276</v>
      </c>
      <c r="W623" s="21" t="s">
        <v>2276</v>
      </c>
      <c r="X623" s="21" t="s">
        <v>2276</v>
      </c>
      <c r="Y623" s="21" t="s">
        <v>2276</v>
      </c>
      <c r="Z623" s="3" t="s">
        <v>2276</v>
      </c>
      <c r="AA623" s="3" t="s">
        <v>2276</v>
      </c>
      <c r="AB623" s="3" t="s">
        <v>2276</v>
      </c>
      <c r="AC623" s="4"/>
      <c r="AD623" s="3"/>
    </row>
    <row r="624" spans="1:30" ht="48.5" customHeight="1">
      <c r="A624" s="11" t="s">
        <v>946</v>
      </c>
      <c r="B624" s="11" t="s">
        <v>949</v>
      </c>
      <c r="C624" s="23" t="s">
        <v>24</v>
      </c>
      <c r="D624" s="23" t="s">
        <v>143</v>
      </c>
      <c r="E624" s="11" t="s">
        <v>863</v>
      </c>
      <c r="F624" s="19" t="s">
        <v>74</v>
      </c>
      <c r="G624" s="19"/>
      <c r="H624" s="11" t="s">
        <v>524</v>
      </c>
      <c r="I624" s="3"/>
      <c r="J624" s="21" t="s">
        <v>2276</v>
      </c>
      <c r="K624" s="21" t="s">
        <v>2276</v>
      </c>
      <c r="L624" s="21" t="s">
        <v>2276</v>
      </c>
      <c r="M624" s="21" t="s">
        <v>2276</v>
      </c>
      <c r="N624" s="21" t="s">
        <v>2276</v>
      </c>
      <c r="O624" s="21" t="s">
        <v>2276</v>
      </c>
      <c r="P624" s="21" t="s">
        <v>2276</v>
      </c>
      <c r="Q624" s="21" t="s">
        <v>2276</v>
      </c>
      <c r="R624" s="21" t="s">
        <v>2276</v>
      </c>
      <c r="S624" s="21" t="s">
        <v>2276</v>
      </c>
      <c r="T624" s="21" t="s">
        <v>2276</v>
      </c>
      <c r="U624" s="21" t="s">
        <v>2276</v>
      </c>
      <c r="V624" s="21" t="s">
        <v>2276</v>
      </c>
      <c r="W624" s="21" t="s">
        <v>2276</v>
      </c>
      <c r="X624" s="21" t="s">
        <v>2276</v>
      </c>
      <c r="Y624" s="21" t="s">
        <v>2276</v>
      </c>
      <c r="Z624" s="3" t="s">
        <v>2276</v>
      </c>
      <c r="AA624" s="3" t="s">
        <v>2276</v>
      </c>
      <c r="AB624" s="3" t="s">
        <v>2276</v>
      </c>
      <c r="AC624" s="4" t="s">
        <v>2216</v>
      </c>
      <c r="AD624" s="3"/>
    </row>
    <row r="625" spans="1:30" ht="55" customHeight="1">
      <c r="A625" s="11" t="s">
        <v>946</v>
      </c>
      <c r="B625" s="11" t="s">
        <v>951</v>
      </c>
      <c r="C625" s="23" t="s">
        <v>24</v>
      </c>
      <c r="D625" s="23" t="s">
        <v>27</v>
      </c>
      <c r="E625" s="11" t="s">
        <v>130</v>
      </c>
      <c r="F625" s="19" t="s">
        <v>161</v>
      </c>
      <c r="G625" s="19"/>
      <c r="H625" s="3" t="s">
        <v>523</v>
      </c>
      <c r="I625" s="3"/>
      <c r="J625" s="21" t="s">
        <v>2276</v>
      </c>
      <c r="K625" s="21" t="s">
        <v>2276</v>
      </c>
      <c r="L625" s="21" t="s">
        <v>2276</v>
      </c>
      <c r="M625" s="21" t="s">
        <v>2276</v>
      </c>
      <c r="N625" s="21" t="s">
        <v>2276</v>
      </c>
      <c r="O625" s="21" t="s">
        <v>2276</v>
      </c>
      <c r="P625" s="21" t="s">
        <v>2276</v>
      </c>
      <c r="Q625" s="21" t="s">
        <v>2276</v>
      </c>
      <c r="R625" s="21" t="s">
        <v>2276</v>
      </c>
      <c r="S625" s="21" t="s">
        <v>2276</v>
      </c>
      <c r="T625" s="21" t="s">
        <v>2276</v>
      </c>
      <c r="U625" s="21" t="s">
        <v>2276</v>
      </c>
      <c r="V625" s="21" t="s">
        <v>2276</v>
      </c>
      <c r="W625" s="21" t="s">
        <v>2276</v>
      </c>
      <c r="X625" s="21" t="s">
        <v>2276</v>
      </c>
      <c r="Y625" s="21" t="s">
        <v>2276</v>
      </c>
      <c r="Z625" s="3" t="s">
        <v>2276</v>
      </c>
      <c r="AA625" s="3" t="s">
        <v>2276</v>
      </c>
      <c r="AB625" s="3" t="s">
        <v>2276</v>
      </c>
      <c r="AC625" s="3"/>
      <c r="AD625" s="3"/>
    </row>
    <row r="626" spans="1:30" ht="72" customHeight="1">
      <c r="A626" s="11" t="s">
        <v>954</v>
      </c>
      <c r="B626" s="11" t="s">
        <v>962</v>
      </c>
      <c r="C626" s="23" t="s">
        <v>24</v>
      </c>
      <c r="D626" s="23" t="s">
        <v>27</v>
      </c>
      <c r="E626" s="11" t="s">
        <v>130</v>
      </c>
      <c r="F626" s="19" t="s">
        <v>161</v>
      </c>
      <c r="G626" s="19"/>
      <c r="H626" s="3" t="s">
        <v>523</v>
      </c>
      <c r="I626" s="3"/>
      <c r="J626" s="21" t="s">
        <v>2276</v>
      </c>
      <c r="K626" s="21" t="s">
        <v>2276</v>
      </c>
      <c r="L626" s="21" t="s">
        <v>2276</v>
      </c>
      <c r="M626" s="21" t="s">
        <v>2276</v>
      </c>
      <c r="N626" s="21" t="s">
        <v>2276</v>
      </c>
      <c r="O626" s="21" t="s">
        <v>2276</v>
      </c>
      <c r="P626" s="21" t="s">
        <v>2276</v>
      </c>
      <c r="Q626" s="21" t="s">
        <v>2276</v>
      </c>
      <c r="R626" s="21" t="s">
        <v>2276</v>
      </c>
      <c r="S626" s="21" t="s">
        <v>2276</v>
      </c>
      <c r="T626" s="21" t="s">
        <v>2276</v>
      </c>
      <c r="U626" s="21" t="s">
        <v>2276</v>
      </c>
      <c r="V626" s="21" t="s">
        <v>2276</v>
      </c>
      <c r="W626" s="21" t="s">
        <v>2276</v>
      </c>
      <c r="X626" s="21" t="s">
        <v>2276</v>
      </c>
      <c r="Y626" s="21" t="s">
        <v>2276</v>
      </c>
      <c r="Z626" s="3" t="s">
        <v>425</v>
      </c>
      <c r="AA626" s="3" t="s">
        <v>68</v>
      </c>
      <c r="AB626" s="3" t="s">
        <v>2276</v>
      </c>
      <c r="AC626" s="4" t="s">
        <v>957</v>
      </c>
      <c r="AD626" s="3" t="s">
        <v>718</v>
      </c>
    </row>
    <row r="627" spans="1:30" ht="46.5" customHeight="1">
      <c r="A627" s="11" t="s">
        <v>954</v>
      </c>
      <c r="B627" s="11" t="s">
        <v>963</v>
      </c>
      <c r="C627" s="23" t="s">
        <v>24</v>
      </c>
      <c r="D627" s="23" t="s">
        <v>143</v>
      </c>
      <c r="E627" s="11" t="s">
        <v>45</v>
      </c>
      <c r="F627" s="19" t="s">
        <v>74</v>
      </c>
      <c r="G627" s="19"/>
      <c r="H627" s="11" t="s">
        <v>523</v>
      </c>
      <c r="I627" s="3"/>
      <c r="J627" s="21" t="s">
        <v>2276</v>
      </c>
      <c r="K627" s="21" t="s">
        <v>2276</v>
      </c>
      <c r="L627" s="21" t="s">
        <v>2276</v>
      </c>
      <c r="M627" s="21" t="s">
        <v>2276</v>
      </c>
      <c r="N627" s="21" t="s">
        <v>2276</v>
      </c>
      <c r="O627" s="21" t="s">
        <v>2276</v>
      </c>
      <c r="P627" s="21" t="s">
        <v>2276</v>
      </c>
      <c r="Q627" s="21" t="s">
        <v>2276</v>
      </c>
      <c r="R627" s="21" t="s">
        <v>2276</v>
      </c>
      <c r="S627" s="21" t="s">
        <v>2276</v>
      </c>
      <c r="T627" s="21" t="s">
        <v>2276</v>
      </c>
      <c r="U627" s="21" t="s">
        <v>2276</v>
      </c>
      <c r="V627" s="21" t="s">
        <v>2276</v>
      </c>
      <c r="W627" s="21" t="s">
        <v>2276</v>
      </c>
      <c r="X627" s="21" t="s">
        <v>2276</v>
      </c>
      <c r="Y627" s="21" t="s">
        <v>2276</v>
      </c>
      <c r="Z627" s="3" t="s">
        <v>2276</v>
      </c>
      <c r="AA627" s="3" t="s">
        <v>2276</v>
      </c>
      <c r="AB627" s="3" t="s">
        <v>2276</v>
      </c>
      <c r="AC627" s="4" t="s">
        <v>958</v>
      </c>
      <c r="AD627" s="3"/>
    </row>
    <row r="628" spans="1:30" ht="71.5" customHeight="1">
      <c r="A628" s="11" t="s">
        <v>959</v>
      </c>
      <c r="B628" s="11" t="s">
        <v>964</v>
      </c>
      <c r="C628" s="23" t="s">
        <v>24</v>
      </c>
      <c r="D628" s="23" t="s">
        <v>27</v>
      </c>
      <c r="E628" s="11" t="s">
        <v>130</v>
      </c>
      <c r="F628" s="19" t="s">
        <v>161</v>
      </c>
      <c r="G628" s="19"/>
      <c r="H628" s="3" t="s">
        <v>523</v>
      </c>
      <c r="I628" s="3"/>
      <c r="J628" s="21" t="s">
        <v>2276</v>
      </c>
      <c r="K628" s="21" t="s">
        <v>2276</v>
      </c>
      <c r="L628" s="21" t="s">
        <v>2276</v>
      </c>
      <c r="M628" s="21" t="s">
        <v>2276</v>
      </c>
      <c r="N628" s="21" t="s">
        <v>2276</v>
      </c>
      <c r="O628" s="21" t="s">
        <v>2276</v>
      </c>
      <c r="P628" s="21" t="s">
        <v>2276</v>
      </c>
      <c r="Q628" s="21" t="s">
        <v>2276</v>
      </c>
      <c r="R628" s="21" t="s">
        <v>2276</v>
      </c>
      <c r="S628" s="21" t="s">
        <v>2276</v>
      </c>
      <c r="T628" s="21" t="s">
        <v>2276</v>
      </c>
      <c r="U628" s="21" t="s">
        <v>2276</v>
      </c>
      <c r="V628" s="21" t="s">
        <v>2276</v>
      </c>
      <c r="W628" s="21" t="s">
        <v>2276</v>
      </c>
      <c r="X628" s="21" t="s">
        <v>2276</v>
      </c>
      <c r="Y628" s="21">
        <v>5</v>
      </c>
      <c r="Z628" s="3" t="s">
        <v>2276</v>
      </c>
      <c r="AA628" s="3" t="s">
        <v>2276</v>
      </c>
      <c r="AB628" s="3" t="s">
        <v>2276</v>
      </c>
      <c r="AC628" s="3" t="s">
        <v>968</v>
      </c>
      <c r="AD628" s="24" t="s">
        <v>2222</v>
      </c>
    </row>
    <row r="629" spans="1:30" ht="64.5" customHeight="1">
      <c r="A629" s="11" t="s">
        <v>965</v>
      </c>
      <c r="B629" s="11" t="s">
        <v>969</v>
      </c>
      <c r="C629" s="23" t="s">
        <v>24</v>
      </c>
      <c r="D629" s="23" t="s">
        <v>27</v>
      </c>
      <c r="E629" s="11" t="s">
        <v>130</v>
      </c>
      <c r="F629" s="19" t="s">
        <v>161</v>
      </c>
      <c r="G629" s="19"/>
      <c r="H629" s="3" t="s">
        <v>523</v>
      </c>
      <c r="I629" s="3"/>
      <c r="J629" s="21" t="s">
        <v>2276</v>
      </c>
      <c r="K629" s="21" t="s">
        <v>2276</v>
      </c>
      <c r="L629" s="21" t="s">
        <v>2276</v>
      </c>
      <c r="M629" s="21" t="s">
        <v>2276</v>
      </c>
      <c r="N629" s="21" t="s">
        <v>2276</v>
      </c>
      <c r="O629" s="21" t="s">
        <v>2276</v>
      </c>
      <c r="P629" s="21" t="s">
        <v>2276</v>
      </c>
      <c r="Q629" s="21" t="s">
        <v>2276</v>
      </c>
      <c r="R629" s="21" t="s">
        <v>2276</v>
      </c>
      <c r="S629" s="21" t="s">
        <v>2276</v>
      </c>
      <c r="T629" s="21" t="s">
        <v>2276</v>
      </c>
      <c r="U629" s="21" t="s">
        <v>2276</v>
      </c>
      <c r="V629" s="21" t="s">
        <v>2276</v>
      </c>
      <c r="W629" s="21" t="s">
        <v>2276</v>
      </c>
      <c r="X629" s="21" t="s">
        <v>2276</v>
      </c>
      <c r="Y629" s="21">
        <v>4.8</v>
      </c>
      <c r="Z629" s="3" t="s">
        <v>2276</v>
      </c>
      <c r="AA629" s="3" t="s">
        <v>2276</v>
      </c>
      <c r="AB629" s="3" t="s">
        <v>2276</v>
      </c>
      <c r="AC629" s="3" t="s">
        <v>968</v>
      </c>
      <c r="AD629" s="4" t="s">
        <v>2223</v>
      </c>
    </row>
    <row r="630" spans="1:30" ht="70" customHeight="1">
      <c r="A630" s="11" t="s">
        <v>966</v>
      </c>
      <c r="B630" s="11" t="s">
        <v>970</v>
      </c>
      <c r="C630" s="23" t="s">
        <v>24</v>
      </c>
      <c r="D630" s="23" t="s">
        <v>27</v>
      </c>
      <c r="E630" s="11" t="s">
        <v>130</v>
      </c>
      <c r="F630" s="19" t="s">
        <v>161</v>
      </c>
      <c r="G630" s="19"/>
      <c r="H630" s="3" t="s">
        <v>523</v>
      </c>
      <c r="I630" s="3"/>
      <c r="J630" s="21" t="s">
        <v>2276</v>
      </c>
      <c r="K630" s="21" t="s">
        <v>2276</v>
      </c>
      <c r="L630" s="21" t="s">
        <v>2276</v>
      </c>
      <c r="M630" s="21" t="s">
        <v>2276</v>
      </c>
      <c r="N630" s="21" t="s">
        <v>2276</v>
      </c>
      <c r="O630" s="21" t="s">
        <v>2276</v>
      </c>
      <c r="P630" s="21" t="s">
        <v>2276</v>
      </c>
      <c r="Q630" s="21" t="s">
        <v>2276</v>
      </c>
      <c r="R630" s="21" t="s">
        <v>2276</v>
      </c>
      <c r="S630" s="21" t="s">
        <v>2276</v>
      </c>
      <c r="T630" s="21" t="s">
        <v>2276</v>
      </c>
      <c r="U630" s="21" t="s">
        <v>2276</v>
      </c>
      <c r="V630" s="21" t="s">
        <v>2276</v>
      </c>
      <c r="W630" s="21" t="s">
        <v>2276</v>
      </c>
      <c r="X630" s="21" t="s">
        <v>2276</v>
      </c>
      <c r="Y630" s="21">
        <v>5.8</v>
      </c>
      <c r="Z630" s="3" t="s">
        <v>2276</v>
      </c>
      <c r="AA630" s="3" t="s">
        <v>2276</v>
      </c>
      <c r="AB630" s="3" t="s">
        <v>2276</v>
      </c>
      <c r="AC630" s="3" t="s">
        <v>968</v>
      </c>
      <c r="AD630" s="4" t="s">
        <v>2223</v>
      </c>
    </row>
    <row r="631" spans="1:30" ht="68.5" customHeight="1">
      <c r="A631" s="11" t="s">
        <v>975</v>
      </c>
      <c r="B631" s="11" t="s">
        <v>976</v>
      </c>
      <c r="C631" s="23" t="s">
        <v>24</v>
      </c>
      <c r="D631" s="23" t="s">
        <v>27</v>
      </c>
      <c r="E631" s="11" t="s">
        <v>130</v>
      </c>
      <c r="F631" s="19" t="s">
        <v>161</v>
      </c>
      <c r="G631" s="19"/>
      <c r="H631" s="3" t="s">
        <v>523</v>
      </c>
      <c r="I631" s="3"/>
      <c r="J631" s="21" t="s">
        <v>2276</v>
      </c>
      <c r="K631" s="21" t="s">
        <v>2276</v>
      </c>
      <c r="L631" s="21" t="s">
        <v>2276</v>
      </c>
      <c r="M631" s="21" t="s">
        <v>2276</v>
      </c>
      <c r="N631" s="21" t="s">
        <v>2276</v>
      </c>
      <c r="O631" s="21" t="s">
        <v>2276</v>
      </c>
      <c r="P631" s="21" t="s">
        <v>2276</v>
      </c>
      <c r="Q631" s="21" t="s">
        <v>2276</v>
      </c>
      <c r="R631" s="21" t="s">
        <v>2276</v>
      </c>
      <c r="S631" s="21" t="s">
        <v>2276</v>
      </c>
      <c r="T631" s="21" t="s">
        <v>2276</v>
      </c>
      <c r="U631" s="21" t="s">
        <v>2276</v>
      </c>
      <c r="V631" s="21" t="s">
        <v>2276</v>
      </c>
      <c r="W631" s="21" t="s">
        <v>2276</v>
      </c>
      <c r="X631" s="21" t="s">
        <v>2276</v>
      </c>
      <c r="Y631" s="77">
        <v>5</v>
      </c>
      <c r="Z631" s="3" t="s">
        <v>2276</v>
      </c>
      <c r="AA631" s="3" t="s">
        <v>2276</v>
      </c>
      <c r="AB631" s="3" t="s">
        <v>2276</v>
      </c>
      <c r="AC631" s="3"/>
      <c r="AD631" s="4" t="s">
        <v>2225</v>
      </c>
    </row>
    <row r="632" spans="1:30" ht="38.5" customHeight="1">
      <c r="A632" s="11" t="s">
        <v>977</v>
      </c>
      <c r="B632" s="11" t="s">
        <v>987</v>
      </c>
      <c r="C632" s="23" t="s">
        <v>24</v>
      </c>
      <c r="D632" s="23" t="s">
        <v>143</v>
      </c>
      <c r="E632" s="4" t="s">
        <v>397</v>
      </c>
      <c r="F632" s="19" t="s">
        <v>74</v>
      </c>
      <c r="G632" s="19"/>
      <c r="H632" s="11" t="s">
        <v>523</v>
      </c>
      <c r="I632" s="3"/>
      <c r="J632" s="21" t="s">
        <v>2276</v>
      </c>
      <c r="K632" s="21" t="s">
        <v>2276</v>
      </c>
      <c r="L632" s="21" t="s">
        <v>2276</v>
      </c>
      <c r="M632" s="21" t="s">
        <v>2276</v>
      </c>
      <c r="N632" s="21" t="s">
        <v>2276</v>
      </c>
      <c r="O632" s="21" t="s">
        <v>2276</v>
      </c>
      <c r="P632" s="21" t="s">
        <v>2276</v>
      </c>
      <c r="Q632" s="21" t="s">
        <v>2276</v>
      </c>
      <c r="R632" s="21" t="s">
        <v>2276</v>
      </c>
      <c r="S632" s="21" t="s">
        <v>2276</v>
      </c>
      <c r="T632" s="21" t="s">
        <v>2276</v>
      </c>
      <c r="U632" s="21" t="s">
        <v>2276</v>
      </c>
      <c r="V632" s="21" t="s">
        <v>2276</v>
      </c>
      <c r="W632" s="21" t="s">
        <v>2276</v>
      </c>
      <c r="X632" s="21" t="s">
        <v>2276</v>
      </c>
      <c r="Y632" s="21" t="s">
        <v>2276</v>
      </c>
      <c r="Z632" s="3" t="s">
        <v>2276</v>
      </c>
      <c r="AA632" s="3" t="s">
        <v>2276</v>
      </c>
      <c r="AB632" s="3" t="s">
        <v>2276</v>
      </c>
      <c r="AC632" s="3"/>
      <c r="AD632" s="3"/>
    </row>
    <row r="633" spans="1:30" ht="36" customHeight="1">
      <c r="A633" s="11" t="s">
        <v>981</v>
      </c>
      <c r="B633" s="11" t="s">
        <v>988</v>
      </c>
      <c r="C633" s="23" t="s">
        <v>24</v>
      </c>
      <c r="D633" s="23" t="s">
        <v>27</v>
      </c>
      <c r="E633" s="11" t="s">
        <v>130</v>
      </c>
      <c r="F633" s="19" t="s">
        <v>161</v>
      </c>
      <c r="G633" s="19"/>
      <c r="H633" s="3" t="s">
        <v>523</v>
      </c>
      <c r="I633" s="3"/>
      <c r="J633" s="21" t="s">
        <v>2276</v>
      </c>
      <c r="K633" s="21" t="s">
        <v>2276</v>
      </c>
      <c r="L633" s="21" t="s">
        <v>2276</v>
      </c>
      <c r="M633" s="21" t="s">
        <v>2276</v>
      </c>
      <c r="N633" s="21" t="s">
        <v>2276</v>
      </c>
      <c r="O633" s="21" t="s">
        <v>2276</v>
      </c>
      <c r="P633" s="21" t="s">
        <v>2276</v>
      </c>
      <c r="Q633" s="21" t="s">
        <v>2276</v>
      </c>
      <c r="R633" s="21" t="s">
        <v>2276</v>
      </c>
      <c r="S633" s="21" t="s">
        <v>2276</v>
      </c>
      <c r="T633" s="21" t="s">
        <v>2276</v>
      </c>
      <c r="U633" s="21" t="s">
        <v>2276</v>
      </c>
      <c r="V633" s="21" t="s">
        <v>2276</v>
      </c>
      <c r="W633" s="21" t="s">
        <v>2276</v>
      </c>
      <c r="X633" s="21" t="s">
        <v>2276</v>
      </c>
      <c r="Y633" s="21" t="s">
        <v>2276</v>
      </c>
      <c r="Z633" s="3" t="s">
        <v>2276</v>
      </c>
      <c r="AA633" s="3" t="s">
        <v>2276</v>
      </c>
      <c r="AB633" s="3" t="s">
        <v>2276</v>
      </c>
      <c r="AC633" s="3"/>
      <c r="AD633" s="3"/>
    </row>
    <row r="634" spans="1:30" ht="34.5" customHeight="1">
      <c r="A634" s="11" t="s">
        <v>989</v>
      </c>
      <c r="B634" s="11" t="s">
        <v>1002</v>
      </c>
      <c r="C634" s="23" t="s">
        <v>24</v>
      </c>
      <c r="D634" s="23" t="s">
        <v>27</v>
      </c>
      <c r="E634" s="11" t="s">
        <v>130</v>
      </c>
      <c r="F634" s="19" t="s">
        <v>161</v>
      </c>
      <c r="G634" s="19"/>
      <c r="H634" s="3" t="s">
        <v>523</v>
      </c>
      <c r="I634" s="3"/>
      <c r="J634" s="21" t="s">
        <v>2276</v>
      </c>
      <c r="K634" s="21" t="s">
        <v>2276</v>
      </c>
      <c r="L634" s="21" t="s">
        <v>2276</v>
      </c>
      <c r="M634" s="21" t="s">
        <v>2276</v>
      </c>
      <c r="N634" s="21" t="s">
        <v>2276</v>
      </c>
      <c r="O634" s="21" t="s">
        <v>2276</v>
      </c>
      <c r="P634" s="21" t="s">
        <v>2276</v>
      </c>
      <c r="Q634" s="21" t="s">
        <v>2276</v>
      </c>
      <c r="R634" s="21" t="s">
        <v>2276</v>
      </c>
      <c r="S634" s="21" t="s">
        <v>2276</v>
      </c>
      <c r="T634" s="21" t="s">
        <v>2276</v>
      </c>
      <c r="U634" s="21" t="s">
        <v>2276</v>
      </c>
      <c r="V634" s="21" t="s">
        <v>2276</v>
      </c>
      <c r="W634" s="21" t="s">
        <v>2276</v>
      </c>
      <c r="X634" s="21" t="s">
        <v>2276</v>
      </c>
      <c r="Y634" s="21" t="s">
        <v>2276</v>
      </c>
      <c r="Z634" s="3" t="s">
        <v>2276</v>
      </c>
      <c r="AA634" s="3" t="s">
        <v>2276</v>
      </c>
      <c r="AB634" s="3" t="s">
        <v>2276</v>
      </c>
      <c r="AC634" s="3" t="s">
        <v>1007</v>
      </c>
      <c r="AD634" s="4" t="s">
        <v>718</v>
      </c>
    </row>
    <row r="635" spans="1:30" ht="61" customHeight="1">
      <c r="A635" s="11" t="s">
        <v>989</v>
      </c>
      <c r="B635" s="11" t="s">
        <v>2230</v>
      </c>
      <c r="C635" s="23" t="s">
        <v>24</v>
      </c>
      <c r="D635" s="23" t="s">
        <v>2231</v>
      </c>
      <c r="E635" s="19" t="s">
        <v>396</v>
      </c>
      <c r="F635" s="19" t="s">
        <v>161</v>
      </c>
      <c r="G635" s="19"/>
      <c r="H635" s="3" t="s">
        <v>523</v>
      </c>
      <c r="I635" s="3"/>
      <c r="J635" s="21" t="s">
        <v>2276</v>
      </c>
      <c r="K635" s="21" t="s">
        <v>2276</v>
      </c>
      <c r="L635" s="21" t="s">
        <v>2276</v>
      </c>
      <c r="M635" s="21" t="s">
        <v>2276</v>
      </c>
      <c r="N635" s="21" t="s">
        <v>2276</v>
      </c>
      <c r="O635" s="21" t="s">
        <v>2276</v>
      </c>
      <c r="P635" s="21" t="s">
        <v>2276</v>
      </c>
      <c r="Q635" s="21" t="s">
        <v>2276</v>
      </c>
      <c r="R635" s="21" t="s">
        <v>2276</v>
      </c>
      <c r="S635" s="21" t="s">
        <v>2276</v>
      </c>
      <c r="T635" s="21" t="s">
        <v>2276</v>
      </c>
      <c r="U635" s="21" t="s">
        <v>2276</v>
      </c>
      <c r="V635" s="21" t="s">
        <v>2276</v>
      </c>
      <c r="W635" s="21" t="s">
        <v>2276</v>
      </c>
      <c r="X635" s="21" t="s">
        <v>2276</v>
      </c>
      <c r="Y635" s="21" t="s">
        <v>2276</v>
      </c>
      <c r="Z635" s="3" t="s">
        <v>2276</v>
      </c>
      <c r="AA635" s="3" t="s">
        <v>2276</v>
      </c>
      <c r="AB635" s="3" t="s">
        <v>2276</v>
      </c>
      <c r="AC635" s="4" t="s">
        <v>2232</v>
      </c>
      <c r="AD635" s="4"/>
    </row>
    <row r="636" spans="1:30" ht="65" customHeight="1">
      <c r="A636" s="11" t="s">
        <v>990</v>
      </c>
      <c r="B636" s="11" t="s">
        <v>1003</v>
      </c>
      <c r="C636" s="23" t="s">
        <v>24</v>
      </c>
      <c r="D636" s="23" t="s">
        <v>27</v>
      </c>
      <c r="E636" s="11" t="s">
        <v>130</v>
      </c>
      <c r="F636" s="19" t="s">
        <v>161</v>
      </c>
      <c r="G636" s="19"/>
      <c r="H636" s="3" t="s">
        <v>523</v>
      </c>
      <c r="I636" s="3"/>
      <c r="J636" s="21" t="s">
        <v>2276</v>
      </c>
      <c r="K636" s="21" t="s">
        <v>2276</v>
      </c>
      <c r="L636" s="21" t="s">
        <v>2276</v>
      </c>
      <c r="M636" s="21" t="s">
        <v>2276</v>
      </c>
      <c r="N636" s="21" t="s">
        <v>2276</v>
      </c>
      <c r="O636" s="21" t="s">
        <v>2276</v>
      </c>
      <c r="P636" s="21" t="s">
        <v>2276</v>
      </c>
      <c r="Q636" s="21" t="s">
        <v>2276</v>
      </c>
      <c r="R636" s="21" t="s">
        <v>2276</v>
      </c>
      <c r="S636" s="21" t="s">
        <v>2276</v>
      </c>
      <c r="T636" s="21" t="s">
        <v>2276</v>
      </c>
      <c r="U636" s="21" t="s">
        <v>2276</v>
      </c>
      <c r="V636" s="21" t="s">
        <v>2276</v>
      </c>
      <c r="W636" s="21" t="s">
        <v>2276</v>
      </c>
      <c r="X636" s="21" t="s">
        <v>2276</v>
      </c>
      <c r="Y636" s="21" t="s">
        <v>2276</v>
      </c>
      <c r="Z636" s="3" t="s">
        <v>2276</v>
      </c>
      <c r="AA636" s="3" t="s">
        <v>2276</v>
      </c>
      <c r="AB636" s="3" t="s">
        <v>2276</v>
      </c>
      <c r="AC636" s="3" t="s">
        <v>1007</v>
      </c>
      <c r="AD636" s="4" t="s">
        <v>1008</v>
      </c>
    </row>
    <row r="637" spans="1:30" ht="65" customHeight="1">
      <c r="A637" s="11" t="s">
        <v>990</v>
      </c>
      <c r="B637" s="11" t="s">
        <v>2233</v>
      </c>
      <c r="C637" s="23" t="s">
        <v>24</v>
      </c>
      <c r="D637" s="23" t="s">
        <v>2231</v>
      </c>
      <c r="E637" s="19" t="s">
        <v>396</v>
      </c>
      <c r="F637" s="19" t="s">
        <v>161</v>
      </c>
      <c r="G637" s="19"/>
      <c r="H637" s="3" t="s">
        <v>523</v>
      </c>
      <c r="I637" s="3"/>
      <c r="J637" s="21" t="s">
        <v>2276</v>
      </c>
      <c r="K637" s="21" t="s">
        <v>2276</v>
      </c>
      <c r="L637" s="21" t="s">
        <v>2276</v>
      </c>
      <c r="M637" s="21" t="s">
        <v>2276</v>
      </c>
      <c r="N637" s="21" t="s">
        <v>2276</v>
      </c>
      <c r="O637" s="21" t="s">
        <v>2276</v>
      </c>
      <c r="P637" s="21" t="s">
        <v>2276</v>
      </c>
      <c r="Q637" s="21" t="s">
        <v>2276</v>
      </c>
      <c r="R637" s="21" t="s">
        <v>2276</v>
      </c>
      <c r="S637" s="21" t="s">
        <v>2276</v>
      </c>
      <c r="T637" s="21" t="s">
        <v>2276</v>
      </c>
      <c r="U637" s="21" t="s">
        <v>2276</v>
      </c>
      <c r="V637" s="21" t="s">
        <v>2276</v>
      </c>
      <c r="W637" s="21" t="s">
        <v>2276</v>
      </c>
      <c r="X637" s="21" t="s">
        <v>2276</v>
      </c>
      <c r="Y637" s="21" t="s">
        <v>2276</v>
      </c>
      <c r="Z637" s="3" t="s">
        <v>2276</v>
      </c>
      <c r="AA637" s="3" t="s">
        <v>2276</v>
      </c>
      <c r="AB637" s="3" t="s">
        <v>2276</v>
      </c>
      <c r="AC637" s="4" t="s">
        <v>2237</v>
      </c>
      <c r="AD637" s="4"/>
    </row>
    <row r="638" spans="1:30" ht="60.5" customHeight="1">
      <c r="A638" s="11" t="s">
        <v>991</v>
      </c>
      <c r="B638" s="11" t="s">
        <v>1004</v>
      </c>
      <c r="C638" s="23" t="s">
        <v>24</v>
      </c>
      <c r="D638" s="23" t="s">
        <v>27</v>
      </c>
      <c r="E638" s="11" t="s">
        <v>130</v>
      </c>
      <c r="F638" s="19" t="s">
        <v>161</v>
      </c>
      <c r="G638" s="19"/>
      <c r="H638" s="3" t="s">
        <v>523</v>
      </c>
      <c r="I638" s="3"/>
      <c r="J638" s="21" t="s">
        <v>2276</v>
      </c>
      <c r="K638" s="21" t="s">
        <v>2276</v>
      </c>
      <c r="L638" s="21" t="s">
        <v>2276</v>
      </c>
      <c r="M638" s="21" t="s">
        <v>2276</v>
      </c>
      <c r="N638" s="21" t="s">
        <v>2276</v>
      </c>
      <c r="O638" s="21" t="s">
        <v>2276</v>
      </c>
      <c r="P638" s="21" t="s">
        <v>2276</v>
      </c>
      <c r="Q638" s="21" t="s">
        <v>2276</v>
      </c>
      <c r="R638" s="21" t="s">
        <v>2276</v>
      </c>
      <c r="S638" s="21" t="s">
        <v>2276</v>
      </c>
      <c r="T638" s="21" t="s">
        <v>2276</v>
      </c>
      <c r="U638" s="21" t="s">
        <v>2276</v>
      </c>
      <c r="V638" s="21" t="s">
        <v>2276</v>
      </c>
      <c r="W638" s="21" t="s">
        <v>2276</v>
      </c>
      <c r="X638" s="21" t="s">
        <v>2276</v>
      </c>
      <c r="Y638" s="21" t="s">
        <v>2276</v>
      </c>
      <c r="Z638" s="3" t="s">
        <v>2276</v>
      </c>
      <c r="AA638" s="3" t="s">
        <v>2276</v>
      </c>
      <c r="AB638" s="3" t="s">
        <v>2276</v>
      </c>
      <c r="AC638" s="3" t="s">
        <v>1007</v>
      </c>
      <c r="AD638" s="4" t="s">
        <v>1008</v>
      </c>
    </row>
    <row r="639" spans="1:30" ht="60.5" customHeight="1">
      <c r="A639" s="11" t="s">
        <v>991</v>
      </c>
      <c r="B639" s="11" t="s">
        <v>2234</v>
      </c>
      <c r="C639" s="23" t="s">
        <v>24</v>
      </c>
      <c r="D639" s="23" t="s">
        <v>2231</v>
      </c>
      <c r="E639" s="19" t="s">
        <v>396</v>
      </c>
      <c r="F639" s="19" t="s">
        <v>161</v>
      </c>
      <c r="G639" s="19"/>
      <c r="H639" s="3" t="s">
        <v>523</v>
      </c>
      <c r="I639" s="3"/>
      <c r="J639" s="21" t="s">
        <v>2276</v>
      </c>
      <c r="K639" s="21" t="s">
        <v>2276</v>
      </c>
      <c r="L639" s="21" t="s">
        <v>2276</v>
      </c>
      <c r="M639" s="21" t="s">
        <v>2276</v>
      </c>
      <c r="N639" s="21" t="s">
        <v>2276</v>
      </c>
      <c r="O639" s="21" t="s">
        <v>2276</v>
      </c>
      <c r="P639" s="21" t="s">
        <v>2276</v>
      </c>
      <c r="Q639" s="21" t="s">
        <v>2276</v>
      </c>
      <c r="R639" s="21" t="s">
        <v>2276</v>
      </c>
      <c r="S639" s="21" t="s">
        <v>2276</v>
      </c>
      <c r="T639" s="21" t="s">
        <v>2276</v>
      </c>
      <c r="U639" s="21" t="s">
        <v>2276</v>
      </c>
      <c r="V639" s="21" t="s">
        <v>2276</v>
      </c>
      <c r="W639" s="21" t="s">
        <v>2276</v>
      </c>
      <c r="X639" s="21" t="s">
        <v>2276</v>
      </c>
      <c r="Y639" s="21" t="s">
        <v>2276</v>
      </c>
      <c r="Z639" s="3" t="s">
        <v>2276</v>
      </c>
      <c r="AA639" s="3" t="s">
        <v>2276</v>
      </c>
      <c r="AB639" s="3" t="s">
        <v>2276</v>
      </c>
      <c r="AC639" s="4" t="s">
        <v>2238</v>
      </c>
      <c r="AD639" s="4"/>
    </row>
    <row r="640" spans="1:30" ht="60" customHeight="1">
      <c r="A640" s="11" t="s">
        <v>992</v>
      </c>
      <c r="B640" s="11" t="s">
        <v>1005</v>
      </c>
      <c r="C640" s="23" t="s">
        <v>24</v>
      </c>
      <c r="D640" s="23" t="s">
        <v>27</v>
      </c>
      <c r="E640" s="11" t="s">
        <v>130</v>
      </c>
      <c r="F640" s="19" t="s">
        <v>161</v>
      </c>
      <c r="G640" s="19"/>
      <c r="H640" s="3" t="s">
        <v>523</v>
      </c>
      <c r="I640" s="3"/>
      <c r="J640" s="21" t="s">
        <v>2276</v>
      </c>
      <c r="K640" s="21" t="s">
        <v>2276</v>
      </c>
      <c r="L640" s="21" t="s">
        <v>2276</v>
      </c>
      <c r="M640" s="21" t="s">
        <v>2276</v>
      </c>
      <c r="N640" s="21" t="s">
        <v>2276</v>
      </c>
      <c r="O640" s="21" t="s">
        <v>2276</v>
      </c>
      <c r="P640" s="21" t="s">
        <v>2276</v>
      </c>
      <c r="Q640" s="21" t="s">
        <v>2276</v>
      </c>
      <c r="R640" s="21" t="s">
        <v>2276</v>
      </c>
      <c r="S640" s="21" t="s">
        <v>2276</v>
      </c>
      <c r="T640" s="21" t="s">
        <v>2276</v>
      </c>
      <c r="U640" s="21" t="s">
        <v>2276</v>
      </c>
      <c r="V640" s="21" t="s">
        <v>2276</v>
      </c>
      <c r="W640" s="21" t="s">
        <v>2276</v>
      </c>
      <c r="X640" s="21" t="s">
        <v>2276</v>
      </c>
      <c r="Y640" s="21" t="s">
        <v>2276</v>
      </c>
      <c r="Z640" s="3" t="s">
        <v>2276</v>
      </c>
      <c r="AA640" s="3" t="s">
        <v>2276</v>
      </c>
      <c r="AB640" s="3" t="s">
        <v>2276</v>
      </c>
      <c r="AC640" s="3" t="s">
        <v>1007</v>
      </c>
      <c r="AD640" s="4" t="s">
        <v>1008</v>
      </c>
    </row>
    <row r="641" spans="1:30" ht="60" customHeight="1">
      <c r="A641" s="11" t="s">
        <v>992</v>
      </c>
      <c r="B641" s="11" t="s">
        <v>2235</v>
      </c>
      <c r="C641" s="23" t="s">
        <v>24</v>
      </c>
      <c r="D641" s="23" t="s">
        <v>2231</v>
      </c>
      <c r="E641" s="19" t="s">
        <v>396</v>
      </c>
      <c r="F641" s="19" t="s">
        <v>161</v>
      </c>
      <c r="G641" s="19"/>
      <c r="H641" s="3" t="s">
        <v>523</v>
      </c>
      <c r="I641" s="3"/>
      <c r="J641" s="21" t="s">
        <v>2276</v>
      </c>
      <c r="K641" s="21" t="s">
        <v>2276</v>
      </c>
      <c r="L641" s="21" t="s">
        <v>2276</v>
      </c>
      <c r="M641" s="21" t="s">
        <v>2276</v>
      </c>
      <c r="N641" s="21" t="s">
        <v>2276</v>
      </c>
      <c r="O641" s="21" t="s">
        <v>2276</v>
      </c>
      <c r="P641" s="21" t="s">
        <v>2276</v>
      </c>
      <c r="Q641" s="21" t="s">
        <v>2276</v>
      </c>
      <c r="R641" s="21" t="s">
        <v>2276</v>
      </c>
      <c r="S641" s="21" t="s">
        <v>2276</v>
      </c>
      <c r="T641" s="21" t="s">
        <v>2276</v>
      </c>
      <c r="U641" s="21" t="s">
        <v>2276</v>
      </c>
      <c r="V641" s="21" t="s">
        <v>2276</v>
      </c>
      <c r="W641" s="21" t="s">
        <v>2276</v>
      </c>
      <c r="X641" s="21" t="s">
        <v>2276</v>
      </c>
      <c r="Y641" s="21" t="s">
        <v>2276</v>
      </c>
      <c r="Z641" s="3" t="s">
        <v>2276</v>
      </c>
      <c r="AA641" s="3" t="s">
        <v>2276</v>
      </c>
      <c r="AB641" s="3" t="s">
        <v>2276</v>
      </c>
      <c r="AC641" s="4" t="s">
        <v>2239</v>
      </c>
      <c r="AD641" s="4"/>
    </row>
    <row r="642" spans="1:30" ht="57.5" customHeight="1">
      <c r="A642" s="11" t="s">
        <v>993</v>
      </c>
      <c r="B642" s="11" t="s">
        <v>1006</v>
      </c>
      <c r="C642" s="23" t="s">
        <v>24</v>
      </c>
      <c r="D642" s="23" t="s">
        <v>27</v>
      </c>
      <c r="E642" s="11" t="s">
        <v>130</v>
      </c>
      <c r="F642" s="19" t="s">
        <v>161</v>
      </c>
      <c r="G642" s="19"/>
      <c r="H642" s="3" t="s">
        <v>523</v>
      </c>
      <c r="I642" s="3"/>
      <c r="J642" s="21" t="s">
        <v>2276</v>
      </c>
      <c r="K642" s="21" t="s">
        <v>2276</v>
      </c>
      <c r="L642" s="21" t="s">
        <v>2276</v>
      </c>
      <c r="M642" s="21" t="s">
        <v>2276</v>
      </c>
      <c r="N642" s="21" t="s">
        <v>2276</v>
      </c>
      <c r="O642" s="21" t="s">
        <v>2276</v>
      </c>
      <c r="P642" s="21" t="s">
        <v>2276</v>
      </c>
      <c r="Q642" s="21" t="s">
        <v>2276</v>
      </c>
      <c r="R642" s="21" t="s">
        <v>2276</v>
      </c>
      <c r="S642" s="21" t="s">
        <v>2276</v>
      </c>
      <c r="T642" s="21" t="s">
        <v>2276</v>
      </c>
      <c r="U642" s="21" t="s">
        <v>2276</v>
      </c>
      <c r="V642" s="21" t="s">
        <v>2276</v>
      </c>
      <c r="W642" s="21" t="s">
        <v>2276</v>
      </c>
      <c r="X642" s="21" t="s">
        <v>2276</v>
      </c>
      <c r="Y642" s="21" t="s">
        <v>2276</v>
      </c>
      <c r="Z642" s="3" t="s">
        <v>2276</v>
      </c>
      <c r="AA642" s="3" t="s">
        <v>2276</v>
      </c>
      <c r="AB642" s="3" t="s">
        <v>2276</v>
      </c>
      <c r="AC642" s="3" t="s">
        <v>1007</v>
      </c>
      <c r="AD642" s="4" t="s">
        <v>718</v>
      </c>
    </row>
    <row r="643" spans="1:30" ht="57.5" customHeight="1">
      <c r="A643" s="11" t="s">
        <v>993</v>
      </c>
      <c r="B643" s="11" t="s">
        <v>2236</v>
      </c>
      <c r="C643" s="23" t="s">
        <v>24</v>
      </c>
      <c r="D643" s="23" t="s">
        <v>2231</v>
      </c>
      <c r="E643" s="19" t="s">
        <v>396</v>
      </c>
      <c r="F643" s="19" t="s">
        <v>161</v>
      </c>
      <c r="G643" s="19"/>
      <c r="H643" s="3" t="s">
        <v>523</v>
      </c>
      <c r="I643" s="3"/>
      <c r="J643" s="21" t="s">
        <v>2276</v>
      </c>
      <c r="K643" s="21" t="s">
        <v>2276</v>
      </c>
      <c r="L643" s="21" t="s">
        <v>2276</v>
      </c>
      <c r="M643" s="21" t="s">
        <v>2276</v>
      </c>
      <c r="N643" s="21" t="s">
        <v>2276</v>
      </c>
      <c r="O643" s="21" t="s">
        <v>2276</v>
      </c>
      <c r="P643" s="21" t="s">
        <v>2276</v>
      </c>
      <c r="Q643" s="21" t="s">
        <v>2276</v>
      </c>
      <c r="R643" s="21" t="s">
        <v>2276</v>
      </c>
      <c r="S643" s="21" t="s">
        <v>2276</v>
      </c>
      <c r="T643" s="21" t="s">
        <v>2276</v>
      </c>
      <c r="U643" s="21" t="s">
        <v>2276</v>
      </c>
      <c r="V643" s="21" t="s">
        <v>2276</v>
      </c>
      <c r="W643" s="21" t="s">
        <v>2276</v>
      </c>
      <c r="X643" s="21" t="s">
        <v>2276</v>
      </c>
      <c r="Y643" s="21" t="s">
        <v>2276</v>
      </c>
      <c r="Z643" s="3" t="s">
        <v>2276</v>
      </c>
      <c r="AA643" s="3" t="s">
        <v>2276</v>
      </c>
      <c r="AB643" s="3" t="s">
        <v>2276</v>
      </c>
      <c r="AC643" s="4" t="s">
        <v>2240</v>
      </c>
      <c r="AD643" s="4"/>
    </row>
    <row r="644" spans="1:30" ht="61" customHeight="1">
      <c r="A644" s="11" t="s">
        <v>994</v>
      </c>
      <c r="B644" s="11" t="s">
        <v>1012</v>
      </c>
      <c r="C644" s="23" t="s">
        <v>24</v>
      </c>
      <c r="D644" s="23" t="s">
        <v>27</v>
      </c>
      <c r="E644" s="11" t="s">
        <v>130</v>
      </c>
      <c r="F644" s="19" t="s">
        <v>161</v>
      </c>
      <c r="G644" s="19"/>
      <c r="H644" s="3" t="s">
        <v>523</v>
      </c>
      <c r="I644" s="3"/>
      <c r="J644" s="21" t="s">
        <v>2276</v>
      </c>
      <c r="K644" s="21" t="s">
        <v>2276</v>
      </c>
      <c r="L644" s="21" t="s">
        <v>2276</v>
      </c>
      <c r="M644" s="21" t="s">
        <v>2276</v>
      </c>
      <c r="N644" s="21" t="s">
        <v>2276</v>
      </c>
      <c r="O644" s="21" t="s">
        <v>2276</v>
      </c>
      <c r="P644" s="21" t="s">
        <v>2276</v>
      </c>
      <c r="Q644" s="21" t="s">
        <v>2276</v>
      </c>
      <c r="R644" s="21" t="s">
        <v>2276</v>
      </c>
      <c r="S644" s="21" t="s">
        <v>2276</v>
      </c>
      <c r="T644" s="21" t="s">
        <v>2276</v>
      </c>
      <c r="U644" s="21" t="s">
        <v>2276</v>
      </c>
      <c r="V644" s="21" t="s">
        <v>2276</v>
      </c>
      <c r="W644" s="21" t="s">
        <v>2276</v>
      </c>
      <c r="X644" s="21" t="s">
        <v>2276</v>
      </c>
      <c r="Y644" s="21" t="s">
        <v>2276</v>
      </c>
      <c r="Z644" s="3" t="s">
        <v>2276</v>
      </c>
      <c r="AA644" s="3" t="s">
        <v>2276</v>
      </c>
      <c r="AB644" s="3" t="s">
        <v>2276</v>
      </c>
      <c r="AC644" s="3" t="s">
        <v>1007</v>
      </c>
      <c r="AD644" s="4" t="s">
        <v>2228</v>
      </c>
    </row>
    <row r="645" spans="1:30" ht="71.5" customHeight="1">
      <c r="A645" s="11" t="s">
        <v>996</v>
      </c>
      <c r="B645" s="11" t="s">
        <v>1013</v>
      </c>
      <c r="C645" s="23" t="s">
        <v>24</v>
      </c>
      <c r="D645" s="23" t="s">
        <v>27</v>
      </c>
      <c r="E645" s="11" t="s">
        <v>130</v>
      </c>
      <c r="F645" s="19" t="s">
        <v>161</v>
      </c>
      <c r="G645" s="19"/>
      <c r="H645" s="3" t="s">
        <v>523</v>
      </c>
      <c r="I645" s="3"/>
      <c r="J645" s="21" t="s">
        <v>2276</v>
      </c>
      <c r="K645" s="21" t="s">
        <v>2276</v>
      </c>
      <c r="L645" s="21" t="s">
        <v>2276</v>
      </c>
      <c r="M645" s="21" t="s">
        <v>2276</v>
      </c>
      <c r="N645" s="21" t="s">
        <v>2276</v>
      </c>
      <c r="O645" s="21" t="s">
        <v>2276</v>
      </c>
      <c r="P645" s="21" t="s">
        <v>2276</v>
      </c>
      <c r="Q645" s="21" t="s">
        <v>2276</v>
      </c>
      <c r="R645" s="21" t="s">
        <v>2276</v>
      </c>
      <c r="S645" s="21" t="s">
        <v>2276</v>
      </c>
      <c r="T645" s="21" t="s">
        <v>2276</v>
      </c>
      <c r="U645" s="21" t="s">
        <v>2276</v>
      </c>
      <c r="V645" s="21" t="s">
        <v>2276</v>
      </c>
      <c r="W645" s="21" t="s">
        <v>2276</v>
      </c>
      <c r="X645" s="21" t="s">
        <v>2276</v>
      </c>
      <c r="Y645" s="21" t="s">
        <v>2276</v>
      </c>
      <c r="Z645" s="3" t="s">
        <v>2276</v>
      </c>
      <c r="AA645" s="3" t="s">
        <v>2276</v>
      </c>
      <c r="AB645" s="3" t="s">
        <v>2276</v>
      </c>
      <c r="AC645" s="3" t="s">
        <v>1007</v>
      </c>
      <c r="AD645" s="4" t="s">
        <v>2229</v>
      </c>
    </row>
    <row r="646" spans="1:30" ht="74" customHeight="1">
      <c r="A646" s="11" t="s">
        <v>995</v>
      </c>
      <c r="B646" s="11" t="s">
        <v>1014</v>
      </c>
      <c r="C646" s="23" t="s">
        <v>24</v>
      </c>
      <c r="D646" s="23" t="s">
        <v>27</v>
      </c>
      <c r="E646" s="11" t="s">
        <v>130</v>
      </c>
      <c r="F646" s="19" t="s">
        <v>161</v>
      </c>
      <c r="G646" s="19"/>
      <c r="H646" s="3" t="s">
        <v>523</v>
      </c>
      <c r="I646" s="3"/>
      <c r="J646" s="21" t="s">
        <v>2276</v>
      </c>
      <c r="K646" s="21" t="s">
        <v>2276</v>
      </c>
      <c r="L646" s="21" t="s">
        <v>2276</v>
      </c>
      <c r="M646" s="21" t="s">
        <v>2276</v>
      </c>
      <c r="N646" s="21" t="s">
        <v>2276</v>
      </c>
      <c r="O646" s="21" t="s">
        <v>2276</v>
      </c>
      <c r="P646" s="21" t="s">
        <v>2276</v>
      </c>
      <c r="Q646" s="21" t="s">
        <v>2276</v>
      </c>
      <c r="R646" s="21" t="s">
        <v>2276</v>
      </c>
      <c r="S646" s="21" t="s">
        <v>2276</v>
      </c>
      <c r="T646" s="21" t="s">
        <v>2276</v>
      </c>
      <c r="U646" s="21" t="s">
        <v>2276</v>
      </c>
      <c r="V646" s="21" t="s">
        <v>2276</v>
      </c>
      <c r="W646" s="21" t="s">
        <v>2276</v>
      </c>
      <c r="X646" s="21" t="s">
        <v>2276</v>
      </c>
      <c r="Y646" s="21" t="s">
        <v>2276</v>
      </c>
      <c r="Z646" s="3" t="s">
        <v>2276</v>
      </c>
      <c r="AA646" s="3" t="s">
        <v>2276</v>
      </c>
      <c r="AB646" s="3" t="s">
        <v>2276</v>
      </c>
      <c r="AC646" s="3" t="s">
        <v>1007</v>
      </c>
      <c r="AD646" s="4" t="s">
        <v>2229</v>
      </c>
    </row>
    <row r="647" spans="1:30" ht="74" customHeight="1">
      <c r="A647" s="11" t="s">
        <v>995</v>
      </c>
      <c r="B647" s="11" t="s">
        <v>2241</v>
      </c>
      <c r="C647" s="23" t="s">
        <v>24</v>
      </c>
      <c r="D647" s="23" t="s">
        <v>2231</v>
      </c>
      <c r="E647" s="19" t="s">
        <v>396</v>
      </c>
      <c r="F647" s="19" t="s">
        <v>161</v>
      </c>
      <c r="G647" s="19"/>
      <c r="H647" s="3" t="s">
        <v>523</v>
      </c>
      <c r="I647" s="3"/>
      <c r="J647" s="21" t="s">
        <v>2276</v>
      </c>
      <c r="K647" s="21" t="s">
        <v>2276</v>
      </c>
      <c r="L647" s="21" t="s">
        <v>2276</v>
      </c>
      <c r="M647" s="21" t="s">
        <v>2276</v>
      </c>
      <c r="N647" s="21" t="s">
        <v>2276</v>
      </c>
      <c r="O647" s="21" t="s">
        <v>2276</v>
      </c>
      <c r="P647" s="21" t="s">
        <v>2276</v>
      </c>
      <c r="Q647" s="21" t="s">
        <v>2276</v>
      </c>
      <c r="R647" s="21" t="s">
        <v>2276</v>
      </c>
      <c r="S647" s="21" t="s">
        <v>2276</v>
      </c>
      <c r="T647" s="21" t="s">
        <v>2276</v>
      </c>
      <c r="U647" s="21" t="s">
        <v>2276</v>
      </c>
      <c r="V647" s="21" t="s">
        <v>2276</v>
      </c>
      <c r="W647" s="21" t="s">
        <v>2276</v>
      </c>
      <c r="X647" s="21" t="s">
        <v>2276</v>
      </c>
      <c r="Y647" s="21" t="s">
        <v>2276</v>
      </c>
      <c r="Z647" s="3" t="s">
        <v>2276</v>
      </c>
      <c r="AA647" s="3" t="s">
        <v>2276</v>
      </c>
      <c r="AB647" s="3" t="s">
        <v>2276</v>
      </c>
      <c r="AC647" s="4" t="s">
        <v>2243</v>
      </c>
      <c r="AD647" s="4"/>
    </row>
    <row r="648" spans="1:30" ht="62.5" customHeight="1">
      <c r="A648" s="11" t="s">
        <v>997</v>
      </c>
      <c r="B648" s="11" t="s">
        <v>1015</v>
      </c>
      <c r="C648" s="23" t="s">
        <v>24</v>
      </c>
      <c r="D648" s="23" t="s">
        <v>27</v>
      </c>
      <c r="E648" s="11" t="s">
        <v>130</v>
      </c>
      <c r="F648" s="19" t="s">
        <v>161</v>
      </c>
      <c r="G648" s="19"/>
      <c r="H648" s="3" t="s">
        <v>523</v>
      </c>
      <c r="I648" s="3"/>
      <c r="J648" s="21" t="s">
        <v>2276</v>
      </c>
      <c r="K648" s="21" t="s">
        <v>2276</v>
      </c>
      <c r="L648" s="21" t="s">
        <v>2276</v>
      </c>
      <c r="M648" s="21" t="s">
        <v>2276</v>
      </c>
      <c r="N648" s="21" t="s">
        <v>2276</v>
      </c>
      <c r="O648" s="21" t="s">
        <v>2276</v>
      </c>
      <c r="P648" s="21" t="s">
        <v>2276</v>
      </c>
      <c r="Q648" s="21" t="s">
        <v>2276</v>
      </c>
      <c r="R648" s="21" t="s">
        <v>2276</v>
      </c>
      <c r="S648" s="21" t="s">
        <v>2276</v>
      </c>
      <c r="T648" s="21" t="s">
        <v>2276</v>
      </c>
      <c r="U648" s="21" t="s">
        <v>2276</v>
      </c>
      <c r="V648" s="21" t="s">
        <v>2276</v>
      </c>
      <c r="W648" s="21" t="s">
        <v>2276</v>
      </c>
      <c r="X648" s="21" t="s">
        <v>2276</v>
      </c>
      <c r="Y648" s="21" t="s">
        <v>2276</v>
      </c>
      <c r="Z648" s="3" t="s">
        <v>2276</v>
      </c>
      <c r="AA648" s="3" t="s">
        <v>2276</v>
      </c>
      <c r="AB648" s="3" t="s">
        <v>2276</v>
      </c>
      <c r="AC648" s="3" t="s">
        <v>1007</v>
      </c>
      <c r="AD648" s="4" t="s">
        <v>2228</v>
      </c>
    </row>
    <row r="649" spans="1:30" ht="69" customHeight="1">
      <c r="A649" s="11" t="s">
        <v>997</v>
      </c>
      <c r="B649" s="11" t="s">
        <v>2242</v>
      </c>
      <c r="C649" s="23" t="s">
        <v>24</v>
      </c>
      <c r="D649" s="23" t="s">
        <v>2231</v>
      </c>
      <c r="E649" s="19" t="s">
        <v>396</v>
      </c>
      <c r="F649" s="19" t="s">
        <v>161</v>
      </c>
      <c r="G649" s="19"/>
      <c r="H649" s="3" t="s">
        <v>523</v>
      </c>
      <c r="I649" s="3"/>
      <c r="J649" s="21" t="s">
        <v>2276</v>
      </c>
      <c r="K649" s="21" t="s">
        <v>2276</v>
      </c>
      <c r="L649" s="21" t="s">
        <v>2276</v>
      </c>
      <c r="M649" s="21" t="s">
        <v>2276</v>
      </c>
      <c r="N649" s="21" t="s">
        <v>2276</v>
      </c>
      <c r="O649" s="21" t="s">
        <v>2276</v>
      </c>
      <c r="P649" s="21" t="s">
        <v>2276</v>
      </c>
      <c r="Q649" s="21" t="s">
        <v>2276</v>
      </c>
      <c r="R649" s="21" t="s">
        <v>2276</v>
      </c>
      <c r="S649" s="21" t="s">
        <v>2276</v>
      </c>
      <c r="T649" s="21" t="s">
        <v>2276</v>
      </c>
      <c r="U649" s="21" t="s">
        <v>2276</v>
      </c>
      <c r="V649" s="21" t="s">
        <v>2276</v>
      </c>
      <c r="W649" s="21" t="s">
        <v>2276</v>
      </c>
      <c r="X649" s="21" t="s">
        <v>2276</v>
      </c>
      <c r="Y649" s="21" t="s">
        <v>2276</v>
      </c>
      <c r="Z649" s="3" t="s">
        <v>2276</v>
      </c>
      <c r="AA649" s="3" t="s">
        <v>2276</v>
      </c>
      <c r="AB649" s="3" t="s">
        <v>2276</v>
      </c>
      <c r="AC649" s="4" t="s">
        <v>2240</v>
      </c>
      <c r="AD649" s="4"/>
    </row>
    <row r="650" spans="1:30" ht="70" customHeight="1">
      <c r="A650" s="11" t="s">
        <v>1016</v>
      </c>
      <c r="B650" s="11" t="s">
        <v>1021</v>
      </c>
      <c r="C650" s="23" t="s">
        <v>24</v>
      </c>
      <c r="D650" s="23" t="s">
        <v>27</v>
      </c>
      <c r="E650" s="11" t="s">
        <v>130</v>
      </c>
      <c r="F650" s="19" t="s">
        <v>161</v>
      </c>
      <c r="G650" s="19"/>
      <c r="H650" s="3" t="s">
        <v>523</v>
      </c>
      <c r="I650" s="3"/>
      <c r="J650" s="21" t="s">
        <v>2276</v>
      </c>
      <c r="K650" s="21" t="s">
        <v>2276</v>
      </c>
      <c r="L650" s="21" t="s">
        <v>2276</v>
      </c>
      <c r="M650" s="21" t="s">
        <v>2276</v>
      </c>
      <c r="N650" s="21" t="s">
        <v>2276</v>
      </c>
      <c r="O650" s="21" t="s">
        <v>2276</v>
      </c>
      <c r="P650" s="21" t="s">
        <v>2276</v>
      </c>
      <c r="Q650" s="21" t="s">
        <v>2276</v>
      </c>
      <c r="R650" s="21" t="s">
        <v>2276</v>
      </c>
      <c r="S650" s="21" t="s">
        <v>2276</v>
      </c>
      <c r="T650" s="21" t="s">
        <v>2276</v>
      </c>
      <c r="U650" s="21" t="s">
        <v>2276</v>
      </c>
      <c r="V650" s="21" t="s">
        <v>2276</v>
      </c>
      <c r="W650" s="21" t="s">
        <v>2276</v>
      </c>
      <c r="X650" s="21" t="s">
        <v>2276</v>
      </c>
      <c r="Y650" s="21" t="s">
        <v>2276</v>
      </c>
      <c r="Z650" s="3" t="s">
        <v>2276</v>
      </c>
      <c r="AA650" s="3" t="s">
        <v>2276</v>
      </c>
      <c r="AB650" s="3" t="s">
        <v>2276</v>
      </c>
      <c r="AC650" s="3" t="s">
        <v>1007</v>
      </c>
      <c r="AD650" s="4" t="s">
        <v>2244</v>
      </c>
    </row>
    <row r="651" spans="1:30" ht="67.5" customHeight="1">
      <c r="A651" s="11" t="s">
        <v>1019</v>
      </c>
      <c r="B651" s="11" t="s">
        <v>1022</v>
      </c>
      <c r="C651" s="23" t="s">
        <v>24</v>
      </c>
      <c r="D651" s="23" t="s">
        <v>27</v>
      </c>
      <c r="E651" s="11" t="s">
        <v>130</v>
      </c>
      <c r="F651" s="19" t="s">
        <v>161</v>
      </c>
      <c r="G651" s="19"/>
      <c r="H651" s="3" t="s">
        <v>523</v>
      </c>
      <c r="I651" s="3"/>
      <c r="J651" s="21" t="s">
        <v>2276</v>
      </c>
      <c r="K651" s="21" t="s">
        <v>2276</v>
      </c>
      <c r="L651" s="21" t="s">
        <v>2276</v>
      </c>
      <c r="M651" s="21" t="s">
        <v>2276</v>
      </c>
      <c r="N651" s="21" t="s">
        <v>2276</v>
      </c>
      <c r="O651" s="21" t="s">
        <v>2276</v>
      </c>
      <c r="P651" s="21" t="s">
        <v>2276</v>
      </c>
      <c r="Q651" s="21" t="s">
        <v>2276</v>
      </c>
      <c r="R651" s="21" t="s">
        <v>2276</v>
      </c>
      <c r="S651" s="21" t="s">
        <v>2276</v>
      </c>
      <c r="T651" s="21" t="s">
        <v>2276</v>
      </c>
      <c r="U651" s="21" t="s">
        <v>2276</v>
      </c>
      <c r="V651" s="21" t="s">
        <v>2276</v>
      </c>
      <c r="W651" s="21" t="s">
        <v>2276</v>
      </c>
      <c r="X651" s="21" t="s">
        <v>2276</v>
      </c>
      <c r="Y651" s="21" t="s">
        <v>2276</v>
      </c>
      <c r="Z651" s="3" t="s">
        <v>2276</v>
      </c>
      <c r="AA651" s="3" t="s">
        <v>2276</v>
      </c>
      <c r="AB651" s="3" t="s">
        <v>2276</v>
      </c>
      <c r="AC651" s="3" t="s">
        <v>1007</v>
      </c>
      <c r="AD651" s="4" t="s">
        <v>2244</v>
      </c>
    </row>
    <row r="652" spans="1:30" ht="48.5" customHeight="1">
      <c r="A652" s="11" t="s">
        <v>1023</v>
      </c>
      <c r="B652" s="11" t="s">
        <v>1028</v>
      </c>
      <c r="C652" s="23" t="s">
        <v>24</v>
      </c>
      <c r="D652" s="23" t="s">
        <v>27</v>
      </c>
      <c r="E652" s="11" t="s">
        <v>130</v>
      </c>
      <c r="F652" s="19" t="s">
        <v>161</v>
      </c>
      <c r="G652" s="19"/>
      <c r="H652" s="3" t="s">
        <v>523</v>
      </c>
      <c r="I652" s="3"/>
      <c r="J652" s="21" t="s">
        <v>2276</v>
      </c>
      <c r="K652" s="21" t="s">
        <v>2276</v>
      </c>
      <c r="L652" s="21" t="s">
        <v>2276</v>
      </c>
      <c r="M652" s="21" t="s">
        <v>2276</v>
      </c>
      <c r="N652" s="21" t="s">
        <v>2276</v>
      </c>
      <c r="O652" s="21" t="s">
        <v>2276</v>
      </c>
      <c r="P652" s="21" t="s">
        <v>2276</v>
      </c>
      <c r="Q652" s="21" t="s">
        <v>2276</v>
      </c>
      <c r="R652" s="21" t="s">
        <v>2276</v>
      </c>
      <c r="S652" s="21" t="s">
        <v>2276</v>
      </c>
      <c r="T652" s="21" t="s">
        <v>2276</v>
      </c>
      <c r="U652" s="21" t="s">
        <v>2276</v>
      </c>
      <c r="V652" s="21" t="s">
        <v>2276</v>
      </c>
      <c r="W652" s="21" t="s">
        <v>2276</v>
      </c>
      <c r="X652" s="21" t="s">
        <v>2276</v>
      </c>
      <c r="Y652" s="21" t="s">
        <v>2276</v>
      </c>
      <c r="Z652" s="3" t="s">
        <v>2276</v>
      </c>
      <c r="AA652" s="3" t="s">
        <v>2276</v>
      </c>
      <c r="AB652" s="3" t="s">
        <v>2276</v>
      </c>
      <c r="AC652" s="4" t="s">
        <v>2246</v>
      </c>
      <c r="AD652" s="4" t="s">
        <v>2071</v>
      </c>
    </row>
    <row r="653" spans="1:30" ht="54" customHeight="1">
      <c r="A653" s="11" t="s">
        <v>1024</v>
      </c>
      <c r="B653" s="11" t="s">
        <v>1029</v>
      </c>
      <c r="C653" s="23" t="s">
        <v>24</v>
      </c>
      <c r="D653" s="23" t="s">
        <v>27</v>
      </c>
      <c r="E653" s="11" t="s">
        <v>130</v>
      </c>
      <c r="F653" s="19" t="s">
        <v>161</v>
      </c>
      <c r="G653" s="19"/>
      <c r="H653" s="3" t="s">
        <v>523</v>
      </c>
      <c r="I653" s="3"/>
      <c r="J653" s="21" t="s">
        <v>2276</v>
      </c>
      <c r="K653" s="21" t="s">
        <v>2276</v>
      </c>
      <c r="L653" s="21" t="s">
        <v>2276</v>
      </c>
      <c r="M653" s="21" t="s">
        <v>2276</v>
      </c>
      <c r="N653" s="21" t="s">
        <v>2276</v>
      </c>
      <c r="O653" s="21" t="s">
        <v>2276</v>
      </c>
      <c r="P653" s="21" t="s">
        <v>2276</v>
      </c>
      <c r="Q653" s="21" t="s">
        <v>2276</v>
      </c>
      <c r="R653" s="21" t="s">
        <v>2276</v>
      </c>
      <c r="S653" s="21" t="s">
        <v>2276</v>
      </c>
      <c r="T653" s="21" t="s">
        <v>2276</v>
      </c>
      <c r="U653" s="21" t="s">
        <v>2276</v>
      </c>
      <c r="V653" s="21" t="s">
        <v>2276</v>
      </c>
      <c r="W653" s="21" t="s">
        <v>2276</v>
      </c>
      <c r="X653" s="21" t="s">
        <v>2276</v>
      </c>
      <c r="Y653" s="21" t="s">
        <v>2276</v>
      </c>
      <c r="Z653" s="3" t="s">
        <v>2276</v>
      </c>
      <c r="AA653" s="3" t="s">
        <v>2276</v>
      </c>
      <c r="AB653" s="3" t="s">
        <v>2276</v>
      </c>
      <c r="AC653" s="4" t="s">
        <v>2246</v>
      </c>
      <c r="AD653" s="4" t="s">
        <v>2071</v>
      </c>
    </row>
    <row r="654" spans="1:30" ht="47.5" customHeight="1">
      <c r="A654" s="11" t="s">
        <v>1071</v>
      </c>
      <c r="B654" s="11" t="s">
        <v>1076</v>
      </c>
      <c r="C654" s="23" t="s">
        <v>24</v>
      </c>
      <c r="D654" s="23" t="s">
        <v>27</v>
      </c>
      <c r="E654" s="11" t="s">
        <v>130</v>
      </c>
      <c r="F654" s="19" t="s">
        <v>161</v>
      </c>
      <c r="G654" s="19"/>
      <c r="H654" s="3" t="s">
        <v>524</v>
      </c>
      <c r="I654" s="3"/>
      <c r="J654" s="21">
        <v>0</v>
      </c>
      <c r="K654" s="21">
        <v>0</v>
      </c>
      <c r="L654" s="21">
        <v>0</v>
      </c>
      <c r="M654" s="21">
        <v>0</v>
      </c>
      <c r="N654" s="21">
        <v>0</v>
      </c>
      <c r="O654" s="21">
        <v>0</v>
      </c>
      <c r="P654" s="21">
        <v>0</v>
      </c>
      <c r="Q654" s="21" t="s">
        <v>2276</v>
      </c>
      <c r="R654" s="21" t="s">
        <v>2276</v>
      </c>
      <c r="S654" s="21">
        <v>0</v>
      </c>
      <c r="T654" s="21">
        <v>0</v>
      </c>
      <c r="U654" s="21">
        <v>0</v>
      </c>
      <c r="V654" s="21">
        <v>0</v>
      </c>
      <c r="W654" s="21">
        <v>0</v>
      </c>
      <c r="X654" s="21">
        <v>0</v>
      </c>
      <c r="Y654" s="21">
        <v>0</v>
      </c>
      <c r="Z654" s="3" t="s">
        <v>2276</v>
      </c>
      <c r="AA654" s="3" t="s">
        <v>2276</v>
      </c>
      <c r="AB654" s="3" t="s">
        <v>2276</v>
      </c>
      <c r="AC654" s="3"/>
      <c r="AD654" s="3"/>
    </row>
    <row r="655" spans="1:30" ht="46.5" customHeight="1">
      <c r="A655" s="11" t="s">
        <v>1071</v>
      </c>
      <c r="B655" s="11" t="s">
        <v>1078</v>
      </c>
      <c r="C655" s="23" t="s">
        <v>24</v>
      </c>
      <c r="D655" s="23" t="s">
        <v>143</v>
      </c>
      <c r="E655" s="11" t="s">
        <v>1</v>
      </c>
      <c r="F655" s="19" t="s">
        <v>74</v>
      </c>
      <c r="G655" s="19"/>
      <c r="H655" s="3" t="s">
        <v>524</v>
      </c>
      <c r="I655" s="3"/>
      <c r="J655" s="21" t="s">
        <v>2276</v>
      </c>
      <c r="K655" s="21" t="s">
        <v>2276</v>
      </c>
      <c r="L655" s="21" t="s">
        <v>2276</v>
      </c>
      <c r="M655" s="21" t="s">
        <v>2276</v>
      </c>
      <c r="N655" s="21" t="s">
        <v>2276</v>
      </c>
      <c r="O655" s="21" t="s">
        <v>2276</v>
      </c>
      <c r="P655" s="21" t="s">
        <v>2276</v>
      </c>
      <c r="Q655" s="21" t="s">
        <v>2276</v>
      </c>
      <c r="R655" s="21" t="s">
        <v>2276</v>
      </c>
      <c r="S655" s="21" t="s">
        <v>2276</v>
      </c>
      <c r="T655" s="21" t="s">
        <v>2276</v>
      </c>
      <c r="U655" s="21" t="s">
        <v>2276</v>
      </c>
      <c r="V655" s="21" t="s">
        <v>2276</v>
      </c>
      <c r="W655" s="21" t="s">
        <v>2276</v>
      </c>
      <c r="X655" s="21" t="s">
        <v>2276</v>
      </c>
      <c r="Y655" s="21" t="s">
        <v>2276</v>
      </c>
      <c r="Z655" s="3" t="s">
        <v>2276</v>
      </c>
      <c r="AA655" s="3" t="s">
        <v>2276</v>
      </c>
      <c r="AB655" s="3" t="s">
        <v>2276</v>
      </c>
      <c r="AC655" s="3"/>
      <c r="AD655" s="4" t="s">
        <v>1079</v>
      </c>
    </row>
    <row r="656" spans="1:30" ht="64" customHeight="1">
      <c r="A656" s="11" t="s">
        <v>1075</v>
      </c>
      <c r="B656" s="11" t="s">
        <v>1077</v>
      </c>
      <c r="C656" s="23" t="s">
        <v>24</v>
      </c>
      <c r="D656" s="23" t="s">
        <v>27</v>
      </c>
      <c r="E656" s="11" t="s">
        <v>130</v>
      </c>
      <c r="F656" s="19" t="s">
        <v>161</v>
      </c>
      <c r="G656" s="19"/>
      <c r="H656" s="3" t="s">
        <v>523</v>
      </c>
      <c r="I656" s="3"/>
      <c r="J656" s="21" t="s">
        <v>2276</v>
      </c>
      <c r="K656" s="21" t="s">
        <v>2276</v>
      </c>
      <c r="L656" s="21" t="s">
        <v>2276</v>
      </c>
      <c r="M656" s="21" t="s">
        <v>2276</v>
      </c>
      <c r="N656" s="21" t="s">
        <v>2276</v>
      </c>
      <c r="O656" s="21" t="s">
        <v>2276</v>
      </c>
      <c r="P656" s="21" t="s">
        <v>2276</v>
      </c>
      <c r="Q656" s="21" t="s">
        <v>2276</v>
      </c>
      <c r="R656" s="21" t="s">
        <v>2276</v>
      </c>
      <c r="S656" s="21" t="s">
        <v>2276</v>
      </c>
      <c r="T656" s="21" t="s">
        <v>2276</v>
      </c>
      <c r="U656" s="21" t="s">
        <v>2276</v>
      </c>
      <c r="V656" s="21" t="s">
        <v>2276</v>
      </c>
      <c r="W656" s="21" t="s">
        <v>2276</v>
      </c>
      <c r="X656" s="21" t="s">
        <v>2276</v>
      </c>
      <c r="Y656" s="21">
        <v>16</v>
      </c>
      <c r="Z656" s="3" t="s">
        <v>189</v>
      </c>
      <c r="AA656" s="3" t="s">
        <v>189</v>
      </c>
      <c r="AB656" s="3" t="s">
        <v>2276</v>
      </c>
      <c r="AC656" s="3" t="s">
        <v>1007</v>
      </c>
      <c r="AD656" s="4" t="s">
        <v>2292</v>
      </c>
    </row>
    <row r="657" spans="1:30" ht="46" customHeight="1">
      <c r="A657" s="11" t="s">
        <v>1075</v>
      </c>
      <c r="B657" s="11" t="s">
        <v>1081</v>
      </c>
      <c r="C657" s="23" t="s">
        <v>24</v>
      </c>
      <c r="D657" s="23" t="s">
        <v>25</v>
      </c>
      <c r="E657" s="11" t="s">
        <v>45</v>
      </c>
      <c r="F657" s="19" t="s">
        <v>161</v>
      </c>
      <c r="G657" s="19"/>
      <c r="H657" s="3" t="s">
        <v>523</v>
      </c>
      <c r="I657" s="3"/>
      <c r="J657" s="21" t="s">
        <v>2276</v>
      </c>
      <c r="K657" s="21" t="s">
        <v>2276</v>
      </c>
      <c r="L657" s="21" t="s">
        <v>2276</v>
      </c>
      <c r="M657" s="21" t="s">
        <v>2276</v>
      </c>
      <c r="N657" s="21" t="s">
        <v>2276</v>
      </c>
      <c r="O657" s="21" t="s">
        <v>2276</v>
      </c>
      <c r="P657" s="21" t="s">
        <v>2276</v>
      </c>
      <c r="Q657" s="21" t="s">
        <v>2276</v>
      </c>
      <c r="R657" s="21" t="s">
        <v>2276</v>
      </c>
      <c r="S657" s="21" t="s">
        <v>2276</v>
      </c>
      <c r="T657" s="21" t="s">
        <v>2276</v>
      </c>
      <c r="U657" s="21" t="s">
        <v>2276</v>
      </c>
      <c r="V657" s="21" t="s">
        <v>2276</v>
      </c>
      <c r="W657" s="21" t="s">
        <v>2276</v>
      </c>
      <c r="X657" s="21" t="s">
        <v>2276</v>
      </c>
      <c r="Y657" s="21" t="s">
        <v>2276</v>
      </c>
      <c r="Z657" s="3" t="s">
        <v>1082</v>
      </c>
      <c r="AA657" s="3" t="s">
        <v>189</v>
      </c>
      <c r="AB657" s="3" t="s">
        <v>2276</v>
      </c>
      <c r="AC657" s="4" t="s">
        <v>2293</v>
      </c>
      <c r="AD657" s="3"/>
    </row>
    <row r="658" spans="1:30" ht="43.5" customHeight="1">
      <c r="A658" s="33" t="s">
        <v>1098</v>
      </c>
      <c r="B658" s="33" t="s">
        <v>1101</v>
      </c>
      <c r="C658" s="56" t="s">
        <v>24</v>
      </c>
      <c r="D658" s="36" t="s">
        <v>25</v>
      </c>
      <c r="E658" s="35" t="s">
        <v>45</v>
      </c>
      <c r="F658" s="55" t="s">
        <v>29</v>
      </c>
      <c r="G658" s="55"/>
      <c r="H658" s="38" t="s">
        <v>523</v>
      </c>
      <c r="I658" s="38"/>
      <c r="J658" s="76" t="s">
        <v>2276</v>
      </c>
      <c r="K658" s="76" t="s">
        <v>2276</v>
      </c>
      <c r="L658" s="76" t="s">
        <v>2276</v>
      </c>
      <c r="M658" s="76" t="s">
        <v>2276</v>
      </c>
      <c r="N658" s="76" t="s">
        <v>2276</v>
      </c>
      <c r="O658" s="76" t="s">
        <v>2276</v>
      </c>
      <c r="P658" s="76" t="s">
        <v>2276</v>
      </c>
      <c r="Q658" s="21" t="s">
        <v>2276</v>
      </c>
      <c r="R658" s="21" t="s">
        <v>2276</v>
      </c>
      <c r="S658" s="76" t="s">
        <v>2276</v>
      </c>
      <c r="T658" s="76" t="s">
        <v>2276</v>
      </c>
      <c r="U658" s="76" t="s">
        <v>2276</v>
      </c>
      <c r="V658" s="76" t="s">
        <v>2276</v>
      </c>
      <c r="W658" s="76" t="s">
        <v>2276</v>
      </c>
      <c r="X658" s="76" t="s">
        <v>2276</v>
      </c>
      <c r="Y658" s="76" t="s">
        <v>2276</v>
      </c>
      <c r="Z658" s="38" t="s">
        <v>188</v>
      </c>
      <c r="AA658" s="38" t="s">
        <v>38</v>
      </c>
      <c r="AB658" s="38" t="s">
        <v>2276</v>
      </c>
      <c r="AC658" s="38"/>
      <c r="AD658" s="38"/>
    </row>
    <row r="659" spans="1:30" ht="44.5" customHeight="1">
      <c r="A659" s="11" t="s">
        <v>1098</v>
      </c>
      <c r="B659" s="11" t="s">
        <v>1102</v>
      </c>
      <c r="C659" s="23" t="s">
        <v>24</v>
      </c>
      <c r="D659" s="23" t="s">
        <v>3480</v>
      </c>
      <c r="E659" s="11" t="s">
        <v>116</v>
      </c>
      <c r="F659" s="19" t="s">
        <v>74</v>
      </c>
      <c r="G659" s="19"/>
      <c r="H659" s="3" t="s">
        <v>523</v>
      </c>
      <c r="I659" s="3"/>
      <c r="J659" s="21" t="s">
        <v>2276</v>
      </c>
      <c r="K659" s="21" t="s">
        <v>2276</v>
      </c>
      <c r="L659" s="21" t="s">
        <v>2276</v>
      </c>
      <c r="M659" s="21" t="s">
        <v>2276</v>
      </c>
      <c r="N659" s="21" t="s">
        <v>2276</v>
      </c>
      <c r="O659" s="21" t="s">
        <v>2276</v>
      </c>
      <c r="P659" s="21" t="s">
        <v>2276</v>
      </c>
      <c r="Q659" s="21" t="s">
        <v>2276</v>
      </c>
      <c r="R659" s="21" t="s">
        <v>2276</v>
      </c>
      <c r="S659" s="21" t="s">
        <v>2276</v>
      </c>
      <c r="T659" s="21" t="s">
        <v>2276</v>
      </c>
      <c r="U659" s="21" t="s">
        <v>2276</v>
      </c>
      <c r="V659" s="21" t="s">
        <v>2276</v>
      </c>
      <c r="W659" s="21" t="s">
        <v>2276</v>
      </c>
      <c r="X659" s="21" t="s">
        <v>2276</v>
      </c>
      <c r="Y659" s="21" t="s">
        <v>2276</v>
      </c>
      <c r="Z659" s="38" t="s">
        <v>188</v>
      </c>
      <c r="AA659" s="38" t="s">
        <v>38</v>
      </c>
      <c r="AB659" s="3" t="s">
        <v>2276</v>
      </c>
      <c r="AC659" s="4" t="s">
        <v>1103</v>
      </c>
      <c r="AD659" s="3"/>
    </row>
    <row r="660" spans="1:30" ht="44.5" customHeight="1">
      <c r="A660" s="11" t="s">
        <v>1098</v>
      </c>
      <c r="B660" s="11" t="s">
        <v>1104</v>
      </c>
      <c r="C660" s="23" t="s">
        <v>24</v>
      </c>
      <c r="D660" s="19" t="s">
        <v>144</v>
      </c>
      <c r="E660" s="19" t="s">
        <v>137</v>
      </c>
      <c r="F660" s="19" t="s">
        <v>74</v>
      </c>
      <c r="G660" s="19"/>
      <c r="H660" s="3" t="s">
        <v>524</v>
      </c>
      <c r="I660" s="3"/>
      <c r="J660" s="21" t="s">
        <v>2276</v>
      </c>
      <c r="K660" s="21" t="s">
        <v>2276</v>
      </c>
      <c r="L660" s="21" t="s">
        <v>2276</v>
      </c>
      <c r="M660" s="21" t="s">
        <v>2276</v>
      </c>
      <c r="N660" s="21" t="s">
        <v>2276</v>
      </c>
      <c r="O660" s="21" t="s">
        <v>2276</v>
      </c>
      <c r="P660" s="21" t="s">
        <v>2276</v>
      </c>
      <c r="Q660" s="21" t="s">
        <v>2276</v>
      </c>
      <c r="R660" s="21" t="s">
        <v>2276</v>
      </c>
      <c r="S660" s="21" t="s">
        <v>2276</v>
      </c>
      <c r="T660" s="21" t="s">
        <v>2276</v>
      </c>
      <c r="U660" s="21" t="s">
        <v>2276</v>
      </c>
      <c r="V660" s="21" t="s">
        <v>2276</v>
      </c>
      <c r="W660" s="21" t="s">
        <v>2276</v>
      </c>
      <c r="X660" s="21" t="s">
        <v>2276</v>
      </c>
      <c r="Y660" s="21" t="s">
        <v>2276</v>
      </c>
      <c r="Z660" s="3" t="s">
        <v>2276</v>
      </c>
      <c r="AA660" s="3" t="s">
        <v>2276</v>
      </c>
      <c r="AB660" s="3" t="s">
        <v>2276</v>
      </c>
      <c r="AC660" s="4"/>
      <c r="AD660" s="3"/>
    </row>
    <row r="661" spans="1:30" ht="66" customHeight="1">
      <c r="A661" s="11" t="s">
        <v>1098</v>
      </c>
      <c r="B661" s="11" t="s">
        <v>1107</v>
      </c>
      <c r="C661" s="23" t="s">
        <v>2656</v>
      </c>
      <c r="D661" s="19" t="s">
        <v>2276</v>
      </c>
      <c r="E661" s="19" t="s">
        <v>2276</v>
      </c>
      <c r="F661" s="19" t="s">
        <v>2276</v>
      </c>
      <c r="G661" s="19" t="s">
        <v>74</v>
      </c>
      <c r="H661" s="3" t="s">
        <v>524</v>
      </c>
      <c r="I661" s="3">
        <v>1992</v>
      </c>
      <c r="J661" s="21" t="s">
        <v>2276</v>
      </c>
      <c r="K661" s="21" t="s">
        <v>2276</v>
      </c>
      <c r="L661" s="21" t="s">
        <v>2276</v>
      </c>
      <c r="M661" s="21" t="s">
        <v>2276</v>
      </c>
      <c r="N661" s="21" t="s">
        <v>2276</v>
      </c>
      <c r="O661" s="21" t="s">
        <v>2276</v>
      </c>
      <c r="P661" s="21" t="s">
        <v>2276</v>
      </c>
      <c r="Q661" s="21" t="s">
        <v>2276</v>
      </c>
      <c r="R661" s="21" t="s">
        <v>2276</v>
      </c>
      <c r="S661" s="21" t="s">
        <v>2276</v>
      </c>
      <c r="T661" s="21" t="s">
        <v>2276</v>
      </c>
      <c r="U661" s="21" t="s">
        <v>2276</v>
      </c>
      <c r="V661" s="21" t="s">
        <v>2276</v>
      </c>
      <c r="W661" s="21" t="s">
        <v>2276</v>
      </c>
      <c r="X661" s="21" t="s">
        <v>2276</v>
      </c>
      <c r="Y661" s="21" t="s">
        <v>2276</v>
      </c>
      <c r="Z661" s="3" t="s">
        <v>2276</v>
      </c>
      <c r="AA661" s="3" t="s">
        <v>2276</v>
      </c>
      <c r="AB661" s="3" t="s">
        <v>2276</v>
      </c>
      <c r="AC661" s="4" t="s">
        <v>1108</v>
      </c>
      <c r="AD661" s="3"/>
    </row>
    <row r="662" spans="1:30" ht="63" customHeight="1">
      <c r="A662" s="11" t="s">
        <v>1098</v>
      </c>
      <c r="B662" s="11" t="s">
        <v>1109</v>
      </c>
      <c r="C662" s="23" t="s">
        <v>2656</v>
      </c>
      <c r="D662" s="19" t="s">
        <v>2276</v>
      </c>
      <c r="E662" s="19" t="s">
        <v>2276</v>
      </c>
      <c r="F662" s="19" t="s">
        <v>2276</v>
      </c>
      <c r="G662" s="19" t="s">
        <v>74</v>
      </c>
      <c r="H662" s="3" t="s">
        <v>524</v>
      </c>
      <c r="I662" s="3">
        <v>1993</v>
      </c>
      <c r="J662" s="21" t="s">
        <v>2276</v>
      </c>
      <c r="K662" s="21" t="s">
        <v>2276</v>
      </c>
      <c r="L662" s="21" t="s">
        <v>2276</v>
      </c>
      <c r="M662" s="21" t="s">
        <v>2276</v>
      </c>
      <c r="N662" s="21" t="s">
        <v>2276</v>
      </c>
      <c r="O662" s="21" t="s">
        <v>2276</v>
      </c>
      <c r="P662" s="21" t="s">
        <v>2276</v>
      </c>
      <c r="Q662" s="21" t="s">
        <v>2276</v>
      </c>
      <c r="R662" s="21" t="s">
        <v>2276</v>
      </c>
      <c r="S662" s="21" t="s">
        <v>2276</v>
      </c>
      <c r="T662" s="21" t="s">
        <v>2276</v>
      </c>
      <c r="U662" s="21" t="s">
        <v>2276</v>
      </c>
      <c r="V662" s="21" t="s">
        <v>2276</v>
      </c>
      <c r="W662" s="21" t="s">
        <v>2276</v>
      </c>
      <c r="X662" s="21" t="s">
        <v>2276</v>
      </c>
      <c r="Y662" s="21" t="s">
        <v>2276</v>
      </c>
      <c r="Z662" s="3" t="s">
        <v>2276</v>
      </c>
      <c r="AA662" s="3" t="s">
        <v>2276</v>
      </c>
      <c r="AB662" s="3" t="s">
        <v>2276</v>
      </c>
      <c r="AC662" s="4" t="s">
        <v>1108</v>
      </c>
      <c r="AD662" s="3"/>
    </row>
    <row r="663" spans="1:30" ht="62" customHeight="1">
      <c r="A663" s="11" t="s">
        <v>1098</v>
      </c>
      <c r="B663" s="11" t="s">
        <v>1110</v>
      </c>
      <c r="C663" s="23" t="s">
        <v>2656</v>
      </c>
      <c r="D663" s="19" t="s">
        <v>2276</v>
      </c>
      <c r="E663" s="19" t="s">
        <v>2276</v>
      </c>
      <c r="F663" s="19" t="s">
        <v>2276</v>
      </c>
      <c r="G663" s="19" t="s">
        <v>74</v>
      </c>
      <c r="H663" s="3" t="s">
        <v>524</v>
      </c>
      <c r="I663" s="3">
        <v>1994</v>
      </c>
      <c r="J663" s="21" t="s">
        <v>2276</v>
      </c>
      <c r="K663" s="21" t="s">
        <v>2276</v>
      </c>
      <c r="L663" s="21" t="s">
        <v>2276</v>
      </c>
      <c r="M663" s="21" t="s">
        <v>2276</v>
      </c>
      <c r="N663" s="21" t="s">
        <v>2276</v>
      </c>
      <c r="O663" s="21" t="s">
        <v>2276</v>
      </c>
      <c r="P663" s="21" t="s">
        <v>2276</v>
      </c>
      <c r="Q663" s="21" t="s">
        <v>2276</v>
      </c>
      <c r="R663" s="21" t="s">
        <v>2276</v>
      </c>
      <c r="S663" s="21" t="s">
        <v>2276</v>
      </c>
      <c r="T663" s="21" t="s">
        <v>2276</v>
      </c>
      <c r="U663" s="21" t="s">
        <v>2276</v>
      </c>
      <c r="V663" s="21" t="s">
        <v>2276</v>
      </c>
      <c r="W663" s="21" t="s">
        <v>2276</v>
      </c>
      <c r="X663" s="21" t="s">
        <v>2276</v>
      </c>
      <c r="Y663" s="21" t="s">
        <v>2276</v>
      </c>
      <c r="Z663" s="3" t="s">
        <v>2276</v>
      </c>
      <c r="AA663" s="3" t="s">
        <v>2276</v>
      </c>
      <c r="AB663" s="3" t="s">
        <v>2276</v>
      </c>
      <c r="AC663" s="4" t="s">
        <v>1108</v>
      </c>
      <c r="AD663" s="3"/>
    </row>
    <row r="664" spans="1:30" ht="64.5" customHeight="1">
      <c r="A664" s="11" t="s">
        <v>1098</v>
      </c>
      <c r="B664" s="11" t="s">
        <v>1111</v>
      </c>
      <c r="C664" s="23" t="s">
        <v>2656</v>
      </c>
      <c r="D664" s="19" t="s">
        <v>2276</v>
      </c>
      <c r="E664" s="19" t="s">
        <v>2276</v>
      </c>
      <c r="F664" s="19" t="s">
        <v>2276</v>
      </c>
      <c r="G664" s="19" t="s">
        <v>74</v>
      </c>
      <c r="H664" s="3" t="s">
        <v>524</v>
      </c>
      <c r="I664" s="3">
        <v>1995</v>
      </c>
      <c r="J664" s="21" t="s">
        <v>2276</v>
      </c>
      <c r="K664" s="21" t="s">
        <v>2276</v>
      </c>
      <c r="L664" s="21" t="s">
        <v>2276</v>
      </c>
      <c r="M664" s="21" t="s">
        <v>2276</v>
      </c>
      <c r="N664" s="21" t="s">
        <v>2276</v>
      </c>
      <c r="O664" s="21" t="s">
        <v>2276</v>
      </c>
      <c r="P664" s="21" t="s">
        <v>2276</v>
      </c>
      <c r="Q664" s="21" t="s">
        <v>2276</v>
      </c>
      <c r="R664" s="21" t="s">
        <v>2276</v>
      </c>
      <c r="S664" s="21" t="s">
        <v>2276</v>
      </c>
      <c r="T664" s="21" t="s">
        <v>2276</v>
      </c>
      <c r="U664" s="21" t="s">
        <v>2276</v>
      </c>
      <c r="V664" s="21" t="s">
        <v>2276</v>
      </c>
      <c r="W664" s="21" t="s">
        <v>2276</v>
      </c>
      <c r="X664" s="21" t="s">
        <v>2276</v>
      </c>
      <c r="Y664" s="21" t="s">
        <v>2276</v>
      </c>
      <c r="Z664" s="3" t="s">
        <v>2276</v>
      </c>
      <c r="AA664" s="3" t="s">
        <v>2276</v>
      </c>
      <c r="AB664" s="3" t="s">
        <v>2276</v>
      </c>
      <c r="AC664" s="4" t="s">
        <v>1108</v>
      </c>
      <c r="AD664" s="3"/>
    </row>
    <row r="665" spans="1:30" ht="65.5" customHeight="1">
      <c r="A665" s="11" t="s">
        <v>1098</v>
      </c>
      <c r="B665" s="11" t="s">
        <v>1112</v>
      </c>
      <c r="C665" s="23" t="s">
        <v>2656</v>
      </c>
      <c r="D665" s="19" t="s">
        <v>2276</v>
      </c>
      <c r="E665" s="19" t="s">
        <v>2276</v>
      </c>
      <c r="F665" s="19" t="s">
        <v>2276</v>
      </c>
      <c r="G665" s="19" t="s">
        <v>74</v>
      </c>
      <c r="H665" s="3" t="s">
        <v>524</v>
      </c>
      <c r="I665" s="3">
        <v>1996</v>
      </c>
      <c r="J665" s="21" t="s">
        <v>2276</v>
      </c>
      <c r="K665" s="21" t="s">
        <v>2276</v>
      </c>
      <c r="L665" s="21" t="s">
        <v>2276</v>
      </c>
      <c r="M665" s="21" t="s">
        <v>2276</v>
      </c>
      <c r="N665" s="21" t="s">
        <v>2276</v>
      </c>
      <c r="O665" s="21" t="s">
        <v>2276</v>
      </c>
      <c r="P665" s="21" t="s">
        <v>2276</v>
      </c>
      <c r="Q665" s="21" t="s">
        <v>2276</v>
      </c>
      <c r="R665" s="21" t="s">
        <v>2276</v>
      </c>
      <c r="S665" s="21" t="s">
        <v>2276</v>
      </c>
      <c r="T665" s="21" t="s">
        <v>2276</v>
      </c>
      <c r="U665" s="21" t="s">
        <v>2276</v>
      </c>
      <c r="V665" s="21" t="s">
        <v>2276</v>
      </c>
      <c r="W665" s="21" t="s">
        <v>2276</v>
      </c>
      <c r="X665" s="21" t="s">
        <v>2276</v>
      </c>
      <c r="Y665" s="21" t="s">
        <v>2276</v>
      </c>
      <c r="Z665" s="3" t="s">
        <v>2276</v>
      </c>
      <c r="AA665" s="3" t="s">
        <v>2276</v>
      </c>
      <c r="AB665" s="3" t="s">
        <v>2276</v>
      </c>
      <c r="AC665" s="4" t="s">
        <v>1108</v>
      </c>
      <c r="AD665" s="3"/>
    </row>
    <row r="666" spans="1:30" ht="64.5" customHeight="1">
      <c r="A666" s="11" t="s">
        <v>1098</v>
      </c>
      <c r="B666" s="11" t="s">
        <v>1113</v>
      </c>
      <c r="C666" s="23" t="s">
        <v>2656</v>
      </c>
      <c r="D666" s="19" t="s">
        <v>2276</v>
      </c>
      <c r="E666" s="19" t="s">
        <v>2276</v>
      </c>
      <c r="F666" s="19" t="s">
        <v>2276</v>
      </c>
      <c r="G666" s="19" t="s">
        <v>74</v>
      </c>
      <c r="H666" s="3" t="s">
        <v>524</v>
      </c>
      <c r="I666" s="3">
        <v>1997</v>
      </c>
      <c r="J666" s="21" t="s">
        <v>2276</v>
      </c>
      <c r="K666" s="21" t="s">
        <v>2276</v>
      </c>
      <c r="L666" s="21" t="s">
        <v>2276</v>
      </c>
      <c r="M666" s="21" t="s">
        <v>2276</v>
      </c>
      <c r="N666" s="21" t="s">
        <v>2276</v>
      </c>
      <c r="O666" s="21" t="s">
        <v>2276</v>
      </c>
      <c r="P666" s="21" t="s">
        <v>2276</v>
      </c>
      <c r="Q666" s="21" t="s">
        <v>2276</v>
      </c>
      <c r="R666" s="21" t="s">
        <v>2276</v>
      </c>
      <c r="S666" s="21" t="s">
        <v>2276</v>
      </c>
      <c r="T666" s="21" t="s">
        <v>2276</v>
      </c>
      <c r="U666" s="21" t="s">
        <v>2276</v>
      </c>
      <c r="V666" s="21" t="s">
        <v>2276</v>
      </c>
      <c r="W666" s="21" t="s">
        <v>2276</v>
      </c>
      <c r="X666" s="21" t="s">
        <v>2276</v>
      </c>
      <c r="Y666" s="21" t="s">
        <v>2276</v>
      </c>
      <c r="Z666" s="3" t="s">
        <v>2276</v>
      </c>
      <c r="AA666" s="3" t="s">
        <v>2276</v>
      </c>
      <c r="AB666" s="3" t="s">
        <v>2276</v>
      </c>
      <c r="AC666" s="4" t="s">
        <v>1108</v>
      </c>
      <c r="AD666" s="3"/>
    </row>
    <row r="667" spans="1:30" ht="63" customHeight="1">
      <c r="A667" s="11" t="s">
        <v>1098</v>
      </c>
      <c r="B667" s="11" t="s">
        <v>1114</v>
      </c>
      <c r="C667" s="23" t="s">
        <v>2656</v>
      </c>
      <c r="D667" s="19" t="s">
        <v>2276</v>
      </c>
      <c r="E667" s="19" t="s">
        <v>2276</v>
      </c>
      <c r="F667" s="19" t="s">
        <v>2276</v>
      </c>
      <c r="G667" s="19" t="s">
        <v>74</v>
      </c>
      <c r="H667" s="3" t="s">
        <v>524</v>
      </c>
      <c r="I667" s="3">
        <v>1998</v>
      </c>
      <c r="J667" s="21" t="s">
        <v>2276</v>
      </c>
      <c r="K667" s="21" t="s">
        <v>2276</v>
      </c>
      <c r="L667" s="21" t="s">
        <v>2276</v>
      </c>
      <c r="M667" s="21" t="s">
        <v>2276</v>
      </c>
      <c r="N667" s="21" t="s">
        <v>2276</v>
      </c>
      <c r="O667" s="21" t="s">
        <v>2276</v>
      </c>
      <c r="P667" s="21" t="s">
        <v>2276</v>
      </c>
      <c r="Q667" s="21" t="s">
        <v>2276</v>
      </c>
      <c r="R667" s="21" t="s">
        <v>2276</v>
      </c>
      <c r="S667" s="21" t="s">
        <v>2276</v>
      </c>
      <c r="T667" s="21" t="s">
        <v>2276</v>
      </c>
      <c r="U667" s="21" t="s">
        <v>2276</v>
      </c>
      <c r="V667" s="21" t="s">
        <v>2276</v>
      </c>
      <c r="W667" s="21" t="s">
        <v>2276</v>
      </c>
      <c r="X667" s="21" t="s">
        <v>2276</v>
      </c>
      <c r="Y667" s="21" t="s">
        <v>2276</v>
      </c>
      <c r="Z667" s="3" t="s">
        <v>2276</v>
      </c>
      <c r="AA667" s="3" t="s">
        <v>2276</v>
      </c>
      <c r="AB667" s="3" t="s">
        <v>2276</v>
      </c>
      <c r="AC667" s="4" t="s">
        <v>1108</v>
      </c>
      <c r="AD667" s="3"/>
    </row>
    <row r="668" spans="1:30" ht="62" customHeight="1">
      <c r="A668" s="11" t="s">
        <v>1098</v>
      </c>
      <c r="B668" s="11" t="s">
        <v>1115</v>
      </c>
      <c r="C668" s="23" t="s">
        <v>2656</v>
      </c>
      <c r="D668" s="19" t="s">
        <v>2276</v>
      </c>
      <c r="E668" s="19" t="s">
        <v>2276</v>
      </c>
      <c r="F668" s="19" t="s">
        <v>2276</v>
      </c>
      <c r="G668" s="19" t="s">
        <v>74</v>
      </c>
      <c r="H668" s="3" t="s">
        <v>524</v>
      </c>
      <c r="I668" s="3">
        <v>1999</v>
      </c>
      <c r="J668" s="21" t="s">
        <v>2276</v>
      </c>
      <c r="K668" s="21" t="s">
        <v>2276</v>
      </c>
      <c r="L668" s="21" t="s">
        <v>2276</v>
      </c>
      <c r="M668" s="21" t="s">
        <v>2276</v>
      </c>
      <c r="N668" s="21" t="s">
        <v>2276</v>
      </c>
      <c r="O668" s="21" t="s">
        <v>2276</v>
      </c>
      <c r="P668" s="21" t="s">
        <v>2276</v>
      </c>
      <c r="Q668" s="21" t="s">
        <v>2276</v>
      </c>
      <c r="R668" s="21" t="s">
        <v>2276</v>
      </c>
      <c r="S668" s="21" t="s">
        <v>2276</v>
      </c>
      <c r="T668" s="21" t="s">
        <v>2276</v>
      </c>
      <c r="U668" s="21" t="s">
        <v>2276</v>
      </c>
      <c r="V668" s="21" t="s">
        <v>2276</v>
      </c>
      <c r="W668" s="21" t="s">
        <v>2276</v>
      </c>
      <c r="X668" s="21" t="s">
        <v>2276</v>
      </c>
      <c r="Y668" s="21" t="s">
        <v>2276</v>
      </c>
      <c r="Z668" s="3" t="s">
        <v>2276</v>
      </c>
      <c r="AA668" s="3" t="s">
        <v>2276</v>
      </c>
      <c r="AB668" s="3" t="s">
        <v>2276</v>
      </c>
      <c r="AC668" s="4" t="s">
        <v>1108</v>
      </c>
      <c r="AD668" s="3"/>
    </row>
    <row r="669" spans="1:30" ht="67" customHeight="1">
      <c r="A669" s="11" t="s">
        <v>1098</v>
      </c>
      <c r="B669" s="11" t="s">
        <v>1116</v>
      </c>
      <c r="C669" s="23" t="s">
        <v>2656</v>
      </c>
      <c r="D669" s="19" t="s">
        <v>2276</v>
      </c>
      <c r="E669" s="19" t="s">
        <v>2276</v>
      </c>
      <c r="F669" s="19" t="s">
        <v>2276</v>
      </c>
      <c r="G669" s="19" t="s">
        <v>74</v>
      </c>
      <c r="H669" s="3" t="s">
        <v>524</v>
      </c>
      <c r="I669" s="3">
        <v>2000</v>
      </c>
      <c r="J669" s="21" t="s">
        <v>2276</v>
      </c>
      <c r="K669" s="21" t="s">
        <v>2276</v>
      </c>
      <c r="L669" s="21" t="s">
        <v>2276</v>
      </c>
      <c r="M669" s="21" t="s">
        <v>2276</v>
      </c>
      <c r="N669" s="21" t="s">
        <v>2276</v>
      </c>
      <c r="O669" s="21" t="s">
        <v>2276</v>
      </c>
      <c r="P669" s="21" t="s">
        <v>2276</v>
      </c>
      <c r="Q669" s="21" t="s">
        <v>2276</v>
      </c>
      <c r="R669" s="21" t="s">
        <v>2276</v>
      </c>
      <c r="S669" s="21" t="s">
        <v>2276</v>
      </c>
      <c r="T669" s="21" t="s">
        <v>2276</v>
      </c>
      <c r="U669" s="21" t="s">
        <v>2276</v>
      </c>
      <c r="V669" s="21" t="s">
        <v>2276</v>
      </c>
      <c r="W669" s="21" t="s">
        <v>2276</v>
      </c>
      <c r="X669" s="21" t="s">
        <v>2276</v>
      </c>
      <c r="Y669" s="21" t="s">
        <v>2276</v>
      </c>
      <c r="Z669" s="3" t="s">
        <v>2276</v>
      </c>
      <c r="AA669" s="3" t="s">
        <v>2276</v>
      </c>
      <c r="AB669" s="3" t="s">
        <v>2276</v>
      </c>
      <c r="AC669" s="4" t="s">
        <v>1108</v>
      </c>
      <c r="AD669" s="3"/>
    </row>
    <row r="670" spans="1:30" ht="93.5" customHeight="1">
      <c r="A670" s="11" t="s">
        <v>1117</v>
      </c>
      <c r="B670" s="11" t="s">
        <v>2331</v>
      </c>
      <c r="C670" s="23" t="s">
        <v>24</v>
      </c>
      <c r="D670" s="19" t="s">
        <v>27</v>
      </c>
      <c r="E670" s="19" t="s">
        <v>130</v>
      </c>
      <c r="F670" s="19" t="s">
        <v>161</v>
      </c>
      <c r="G670" s="19"/>
      <c r="H670" s="3" t="s">
        <v>523</v>
      </c>
      <c r="I670" s="3"/>
      <c r="J670" s="21" t="s">
        <v>2276</v>
      </c>
      <c r="K670" s="21" t="s">
        <v>2276</v>
      </c>
      <c r="L670" s="21" t="s">
        <v>2276</v>
      </c>
      <c r="M670" s="21" t="s">
        <v>2276</v>
      </c>
      <c r="N670" s="21" t="s">
        <v>2276</v>
      </c>
      <c r="O670" s="21" t="s">
        <v>2276</v>
      </c>
      <c r="P670" s="21" t="s">
        <v>2276</v>
      </c>
      <c r="Q670" s="21" t="s">
        <v>2276</v>
      </c>
      <c r="R670" s="21" t="s">
        <v>2276</v>
      </c>
      <c r="S670" s="21" t="s">
        <v>2276</v>
      </c>
      <c r="T670" s="21" t="s">
        <v>2276</v>
      </c>
      <c r="U670" s="21" t="s">
        <v>2276</v>
      </c>
      <c r="V670" s="21" t="s">
        <v>2276</v>
      </c>
      <c r="W670" s="21" t="s">
        <v>2276</v>
      </c>
      <c r="X670" s="21" t="s">
        <v>2276</v>
      </c>
      <c r="Y670" s="21" t="s">
        <v>2276</v>
      </c>
      <c r="Z670" s="3" t="s">
        <v>68</v>
      </c>
      <c r="AA670" s="3" t="s">
        <v>35</v>
      </c>
      <c r="AB670" s="3" t="s">
        <v>2276</v>
      </c>
      <c r="AC670" s="4" t="s">
        <v>2349</v>
      </c>
      <c r="AD670" s="3"/>
    </row>
    <row r="671" spans="1:30" ht="93.5" customHeight="1">
      <c r="A671" s="11" t="s">
        <v>1117</v>
      </c>
      <c r="B671" s="11" t="s">
        <v>2332</v>
      </c>
      <c r="C671" s="23" t="s">
        <v>24</v>
      </c>
      <c r="D671" s="19" t="s">
        <v>143</v>
      </c>
      <c r="E671" s="19" t="s">
        <v>863</v>
      </c>
      <c r="F671" s="19" t="s">
        <v>74</v>
      </c>
      <c r="G671" s="19"/>
      <c r="H671" s="3" t="s">
        <v>523</v>
      </c>
      <c r="I671" s="3"/>
      <c r="J671" s="21" t="s">
        <v>2276</v>
      </c>
      <c r="K671" s="21" t="s">
        <v>2276</v>
      </c>
      <c r="L671" s="21" t="s">
        <v>2276</v>
      </c>
      <c r="M671" s="21" t="s">
        <v>2276</v>
      </c>
      <c r="N671" s="21" t="s">
        <v>2276</v>
      </c>
      <c r="O671" s="21" t="s">
        <v>2276</v>
      </c>
      <c r="P671" s="21" t="s">
        <v>2276</v>
      </c>
      <c r="Q671" s="21" t="s">
        <v>2276</v>
      </c>
      <c r="R671" s="21" t="s">
        <v>2276</v>
      </c>
      <c r="S671" s="21" t="s">
        <v>2276</v>
      </c>
      <c r="T671" s="21" t="s">
        <v>2276</v>
      </c>
      <c r="U671" s="21" t="s">
        <v>2276</v>
      </c>
      <c r="V671" s="21" t="s">
        <v>2276</v>
      </c>
      <c r="W671" s="21" t="s">
        <v>2276</v>
      </c>
      <c r="X671" s="21" t="s">
        <v>2276</v>
      </c>
      <c r="Y671" s="21" t="s">
        <v>2276</v>
      </c>
      <c r="Z671" s="21" t="s">
        <v>2276</v>
      </c>
      <c r="AA671" s="21" t="s">
        <v>2276</v>
      </c>
      <c r="AB671" s="3" t="s">
        <v>2276</v>
      </c>
      <c r="AC671" s="4" t="s">
        <v>2336</v>
      </c>
      <c r="AD671" s="3"/>
    </row>
    <row r="672" spans="1:30" ht="93.5" customHeight="1">
      <c r="A672" s="11" t="s">
        <v>1117</v>
      </c>
      <c r="B672" s="11" t="s">
        <v>2337</v>
      </c>
      <c r="C672" s="23" t="s">
        <v>24</v>
      </c>
      <c r="D672" s="19" t="s">
        <v>61</v>
      </c>
      <c r="E672" s="19" t="s">
        <v>863</v>
      </c>
      <c r="F672" s="19" t="s">
        <v>161</v>
      </c>
      <c r="G672" s="19"/>
      <c r="H672" s="3" t="s">
        <v>523</v>
      </c>
      <c r="I672" s="3"/>
      <c r="J672" s="21" t="s">
        <v>2276</v>
      </c>
      <c r="K672" s="21" t="s">
        <v>2276</v>
      </c>
      <c r="L672" s="21" t="s">
        <v>2276</v>
      </c>
      <c r="M672" s="21" t="s">
        <v>2276</v>
      </c>
      <c r="N672" s="21" t="s">
        <v>2276</v>
      </c>
      <c r="O672" s="21" t="s">
        <v>2276</v>
      </c>
      <c r="P672" s="21" t="s">
        <v>2276</v>
      </c>
      <c r="Q672" s="21" t="s">
        <v>2276</v>
      </c>
      <c r="R672" s="21" t="s">
        <v>2276</v>
      </c>
      <c r="S672" s="21" t="s">
        <v>2276</v>
      </c>
      <c r="T672" s="21" t="s">
        <v>2276</v>
      </c>
      <c r="U672" s="21" t="s">
        <v>2276</v>
      </c>
      <c r="V672" s="21" t="s">
        <v>2276</v>
      </c>
      <c r="W672" s="21" t="s">
        <v>2276</v>
      </c>
      <c r="X672" s="21" t="s">
        <v>2276</v>
      </c>
      <c r="Y672" s="21" t="s">
        <v>2276</v>
      </c>
      <c r="Z672" s="21" t="s">
        <v>2276</v>
      </c>
      <c r="AA672" s="21" t="s">
        <v>2276</v>
      </c>
      <c r="AB672" s="3" t="s">
        <v>2276</v>
      </c>
      <c r="AC672" s="4" t="s">
        <v>2348</v>
      </c>
      <c r="AD672" s="3"/>
    </row>
    <row r="673" spans="1:30" ht="93.5" customHeight="1">
      <c r="A673" s="11" t="s">
        <v>1117</v>
      </c>
      <c r="B673" s="11" t="s">
        <v>2339</v>
      </c>
      <c r="C673" s="23" t="s">
        <v>24</v>
      </c>
      <c r="D673" s="19" t="s">
        <v>1245</v>
      </c>
      <c r="E673" s="19" t="s">
        <v>116</v>
      </c>
      <c r="F673" s="19" t="s">
        <v>74</v>
      </c>
      <c r="G673" s="19"/>
      <c r="H673" s="3" t="s">
        <v>523</v>
      </c>
      <c r="I673" s="3"/>
      <c r="J673" s="21" t="s">
        <v>2276</v>
      </c>
      <c r="K673" s="21" t="s">
        <v>2276</v>
      </c>
      <c r="L673" s="21" t="s">
        <v>2276</v>
      </c>
      <c r="M673" s="21" t="s">
        <v>2276</v>
      </c>
      <c r="N673" s="21" t="s">
        <v>2276</v>
      </c>
      <c r="O673" s="21" t="s">
        <v>2276</v>
      </c>
      <c r="P673" s="21" t="s">
        <v>2276</v>
      </c>
      <c r="Q673" s="21" t="s">
        <v>2276</v>
      </c>
      <c r="R673" s="21" t="s">
        <v>2276</v>
      </c>
      <c r="S673" s="21" t="s">
        <v>2276</v>
      </c>
      <c r="T673" s="21" t="s">
        <v>2276</v>
      </c>
      <c r="U673" s="21" t="s">
        <v>2276</v>
      </c>
      <c r="V673" s="21" t="s">
        <v>2276</v>
      </c>
      <c r="W673" s="21" t="s">
        <v>2276</v>
      </c>
      <c r="X673" s="21" t="s">
        <v>2276</v>
      </c>
      <c r="Y673" s="21" t="s">
        <v>2276</v>
      </c>
      <c r="Z673" s="21" t="s">
        <v>2276</v>
      </c>
      <c r="AA673" s="21" t="s">
        <v>2276</v>
      </c>
      <c r="AB673" s="3" t="s">
        <v>2276</v>
      </c>
      <c r="AC673" s="4" t="s">
        <v>2352</v>
      </c>
      <c r="AD673" s="3"/>
    </row>
    <row r="674" spans="1:30" ht="93.5" customHeight="1">
      <c r="A674" s="11" t="s">
        <v>1117</v>
      </c>
      <c r="B674" s="11" t="s">
        <v>2343</v>
      </c>
      <c r="C674" s="23" t="s">
        <v>24</v>
      </c>
      <c r="D674" s="19" t="s">
        <v>2341</v>
      </c>
      <c r="E674" s="19" t="s">
        <v>1105</v>
      </c>
      <c r="F674" s="19" t="s">
        <v>161</v>
      </c>
      <c r="G674" s="19"/>
      <c r="H674" s="3" t="s">
        <v>523</v>
      </c>
      <c r="I674" s="3"/>
      <c r="J674" s="21" t="s">
        <v>2276</v>
      </c>
      <c r="K674" s="21" t="s">
        <v>2276</v>
      </c>
      <c r="L674" s="21" t="s">
        <v>2276</v>
      </c>
      <c r="M674" s="21" t="s">
        <v>2276</v>
      </c>
      <c r="N674" s="21" t="s">
        <v>2276</v>
      </c>
      <c r="O674" s="21" t="s">
        <v>2276</v>
      </c>
      <c r="P674" s="21" t="s">
        <v>2276</v>
      </c>
      <c r="Q674" s="21" t="s">
        <v>2276</v>
      </c>
      <c r="R674" s="21" t="s">
        <v>2276</v>
      </c>
      <c r="S674" s="21" t="s">
        <v>2276</v>
      </c>
      <c r="T674" s="21" t="s">
        <v>2276</v>
      </c>
      <c r="U674" s="21" t="s">
        <v>2276</v>
      </c>
      <c r="V674" s="21" t="s">
        <v>2276</v>
      </c>
      <c r="W674" s="21" t="s">
        <v>2276</v>
      </c>
      <c r="X674" s="21">
        <v>20.5</v>
      </c>
      <c r="Y674" s="21">
        <v>1</v>
      </c>
      <c r="Z674" s="3" t="s">
        <v>2276</v>
      </c>
      <c r="AA674" s="3" t="s">
        <v>2276</v>
      </c>
      <c r="AB674" s="3" t="s">
        <v>2276</v>
      </c>
      <c r="AC674" s="4" t="s">
        <v>2342</v>
      </c>
      <c r="AD674" s="3"/>
    </row>
    <row r="675" spans="1:30" ht="89.5" customHeight="1">
      <c r="A675" s="11" t="s">
        <v>1118</v>
      </c>
      <c r="B675" s="11" t="s">
        <v>2333</v>
      </c>
      <c r="C675" s="23" t="s">
        <v>24</v>
      </c>
      <c r="D675" s="19" t="s">
        <v>27</v>
      </c>
      <c r="E675" s="19" t="s">
        <v>130</v>
      </c>
      <c r="F675" s="19" t="s">
        <v>161</v>
      </c>
      <c r="G675" s="19"/>
      <c r="H675" s="3" t="s">
        <v>523</v>
      </c>
      <c r="I675" s="3"/>
      <c r="J675" s="21" t="s">
        <v>2276</v>
      </c>
      <c r="K675" s="21" t="s">
        <v>2276</v>
      </c>
      <c r="L675" s="21" t="s">
        <v>2276</v>
      </c>
      <c r="M675" s="21" t="s">
        <v>2276</v>
      </c>
      <c r="N675" s="21" t="s">
        <v>2276</v>
      </c>
      <c r="O675" s="21" t="s">
        <v>2276</v>
      </c>
      <c r="P675" s="21" t="s">
        <v>2276</v>
      </c>
      <c r="Q675" s="21" t="s">
        <v>2276</v>
      </c>
      <c r="R675" s="21" t="s">
        <v>2276</v>
      </c>
      <c r="S675" s="21" t="s">
        <v>2276</v>
      </c>
      <c r="T675" s="21" t="s">
        <v>2276</v>
      </c>
      <c r="U675" s="21" t="s">
        <v>2276</v>
      </c>
      <c r="V675" s="21" t="s">
        <v>2276</v>
      </c>
      <c r="W675" s="21" t="s">
        <v>2276</v>
      </c>
      <c r="X675" s="21" t="s">
        <v>2276</v>
      </c>
      <c r="Y675" s="21" t="s">
        <v>2276</v>
      </c>
      <c r="Z675" s="3" t="s">
        <v>68</v>
      </c>
      <c r="AA675" s="3" t="s">
        <v>35</v>
      </c>
      <c r="AB675" s="3" t="s">
        <v>2276</v>
      </c>
      <c r="AC675" s="4" t="s">
        <v>2349</v>
      </c>
      <c r="AD675" s="3"/>
    </row>
    <row r="676" spans="1:30" ht="102" customHeight="1">
      <c r="A676" s="11" t="s">
        <v>1118</v>
      </c>
      <c r="B676" s="11" t="s">
        <v>2335</v>
      </c>
      <c r="C676" s="23" t="s">
        <v>24</v>
      </c>
      <c r="D676" s="19" t="s">
        <v>143</v>
      </c>
      <c r="E676" s="19" t="s">
        <v>863</v>
      </c>
      <c r="F676" s="19" t="s">
        <v>74</v>
      </c>
      <c r="G676" s="19"/>
      <c r="H676" s="3" t="s">
        <v>523</v>
      </c>
      <c r="I676" s="3"/>
      <c r="J676" s="21" t="s">
        <v>2276</v>
      </c>
      <c r="K676" s="21" t="s">
        <v>2276</v>
      </c>
      <c r="L676" s="21" t="s">
        <v>2276</v>
      </c>
      <c r="M676" s="21" t="s">
        <v>2276</v>
      </c>
      <c r="N676" s="21" t="s">
        <v>2276</v>
      </c>
      <c r="O676" s="21" t="s">
        <v>2276</v>
      </c>
      <c r="P676" s="21" t="s">
        <v>2276</v>
      </c>
      <c r="Q676" s="21" t="s">
        <v>2276</v>
      </c>
      <c r="R676" s="21" t="s">
        <v>2276</v>
      </c>
      <c r="S676" s="21" t="s">
        <v>2276</v>
      </c>
      <c r="T676" s="21" t="s">
        <v>2276</v>
      </c>
      <c r="U676" s="21" t="s">
        <v>2276</v>
      </c>
      <c r="V676" s="21" t="s">
        <v>2276</v>
      </c>
      <c r="W676" s="21" t="s">
        <v>2276</v>
      </c>
      <c r="X676" s="21" t="s">
        <v>2276</v>
      </c>
      <c r="Y676" s="21" t="s">
        <v>2276</v>
      </c>
      <c r="Z676" s="21" t="s">
        <v>2276</v>
      </c>
      <c r="AA676" s="21" t="s">
        <v>2276</v>
      </c>
      <c r="AB676" s="3" t="s">
        <v>2276</v>
      </c>
      <c r="AC676" s="4" t="s">
        <v>2336</v>
      </c>
      <c r="AD676" s="3"/>
    </row>
    <row r="677" spans="1:30" ht="102" customHeight="1">
      <c r="A677" s="11" t="s">
        <v>1118</v>
      </c>
      <c r="B677" s="11" t="s">
        <v>2338</v>
      </c>
      <c r="C677" s="23" t="s">
        <v>24</v>
      </c>
      <c r="D677" s="19" t="s">
        <v>1245</v>
      </c>
      <c r="E677" s="19" t="s">
        <v>116</v>
      </c>
      <c r="F677" s="19" t="s">
        <v>74</v>
      </c>
      <c r="G677" s="19"/>
      <c r="H677" s="3" t="s">
        <v>523</v>
      </c>
      <c r="I677" s="3"/>
      <c r="J677" s="21" t="s">
        <v>2276</v>
      </c>
      <c r="K677" s="21" t="s">
        <v>2276</v>
      </c>
      <c r="L677" s="21" t="s">
        <v>2276</v>
      </c>
      <c r="M677" s="21" t="s">
        <v>2276</v>
      </c>
      <c r="N677" s="21" t="s">
        <v>2276</v>
      </c>
      <c r="O677" s="21" t="s">
        <v>2276</v>
      </c>
      <c r="P677" s="21" t="s">
        <v>2276</v>
      </c>
      <c r="Q677" s="21" t="s">
        <v>2276</v>
      </c>
      <c r="R677" s="21" t="s">
        <v>2276</v>
      </c>
      <c r="S677" s="21" t="s">
        <v>2276</v>
      </c>
      <c r="T677" s="21" t="s">
        <v>2276</v>
      </c>
      <c r="U677" s="21" t="s">
        <v>2276</v>
      </c>
      <c r="V677" s="21" t="s">
        <v>2276</v>
      </c>
      <c r="W677" s="21" t="s">
        <v>2276</v>
      </c>
      <c r="X677" s="21" t="s">
        <v>2276</v>
      </c>
      <c r="Y677" s="21" t="s">
        <v>2276</v>
      </c>
      <c r="Z677" s="21" t="s">
        <v>2276</v>
      </c>
      <c r="AA677" s="21" t="s">
        <v>2276</v>
      </c>
      <c r="AB677" s="3" t="s">
        <v>2276</v>
      </c>
      <c r="AC677" s="4" t="s">
        <v>2352</v>
      </c>
      <c r="AD677" s="3"/>
    </row>
    <row r="678" spans="1:30" ht="102" customHeight="1">
      <c r="A678" s="11" t="s">
        <v>1118</v>
      </c>
      <c r="B678" s="11" t="s">
        <v>2340</v>
      </c>
      <c r="C678" s="23" t="s">
        <v>24</v>
      </c>
      <c r="D678" s="19" t="s">
        <v>2341</v>
      </c>
      <c r="E678" s="19" t="s">
        <v>1105</v>
      </c>
      <c r="F678" s="19" t="s">
        <v>161</v>
      </c>
      <c r="G678" s="19"/>
      <c r="H678" s="3" t="s">
        <v>523</v>
      </c>
      <c r="I678" s="3"/>
      <c r="J678" s="21" t="s">
        <v>2276</v>
      </c>
      <c r="K678" s="21" t="s">
        <v>2276</v>
      </c>
      <c r="L678" s="21" t="s">
        <v>2276</v>
      </c>
      <c r="M678" s="21" t="s">
        <v>2276</v>
      </c>
      <c r="N678" s="21" t="s">
        <v>2276</v>
      </c>
      <c r="O678" s="21" t="s">
        <v>2276</v>
      </c>
      <c r="P678" s="21" t="s">
        <v>2276</v>
      </c>
      <c r="Q678" s="21" t="s">
        <v>2276</v>
      </c>
      <c r="R678" s="21" t="s">
        <v>2276</v>
      </c>
      <c r="S678" s="21" t="s">
        <v>2276</v>
      </c>
      <c r="T678" s="21" t="s">
        <v>2276</v>
      </c>
      <c r="U678" s="21" t="s">
        <v>2276</v>
      </c>
      <c r="V678" s="21" t="s">
        <v>2276</v>
      </c>
      <c r="W678" s="21" t="s">
        <v>2276</v>
      </c>
      <c r="X678" s="21" t="s">
        <v>2276</v>
      </c>
      <c r="Y678" s="21">
        <v>1</v>
      </c>
      <c r="Z678" s="21" t="s">
        <v>2276</v>
      </c>
      <c r="AA678" s="21" t="s">
        <v>2276</v>
      </c>
      <c r="AB678" s="3" t="s">
        <v>2276</v>
      </c>
      <c r="AC678" s="4" t="s">
        <v>2342</v>
      </c>
      <c r="AD678" s="3"/>
    </row>
    <row r="679" spans="1:30" ht="102" customHeight="1">
      <c r="A679" s="11" t="s">
        <v>1118</v>
      </c>
      <c r="B679" s="11" t="s">
        <v>2344</v>
      </c>
      <c r="C679" s="23" t="s">
        <v>24</v>
      </c>
      <c r="D679" s="19" t="s">
        <v>61</v>
      </c>
      <c r="E679" s="19" t="s">
        <v>863</v>
      </c>
      <c r="F679" s="19" t="s">
        <v>161</v>
      </c>
      <c r="G679" s="19"/>
      <c r="H679" s="3" t="s">
        <v>523</v>
      </c>
      <c r="I679" s="3"/>
      <c r="J679" s="21" t="s">
        <v>2276</v>
      </c>
      <c r="K679" s="21" t="s">
        <v>2276</v>
      </c>
      <c r="L679" s="21" t="s">
        <v>2276</v>
      </c>
      <c r="M679" s="21" t="s">
        <v>2276</v>
      </c>
      <c r="N679" s="21" t="s">
        <v>2276</v>
      </c>
      <c r="O679" s="21" t="s">
        <v>2276</v>
      </c>
      <c r="P679" s="21" t="s">
        <v>2276</v>
      </c>
      <c r="Q679" s="21" t="s">
        <v>2276</v>
      </c>
      <c r="R679" s="21" t="s">
        <v>2276</v>
      </c>
      <c r="S679" s="21" t="s">
        <v>2276</v>
      </c>
      <c r="T679" s="21" t="s">
        <v>2276</v>
      </c>
      <c r="U679" s="21" t="s">
        <v>2276</v>
      </c>
      <c r="V679" s="21" t="s">
        <v>2276</v>
      </c>
      <c r="W679" s="21" t="s">
        <v>2276</v>
      </c>
      <c r="X679" s="21" t="s">
        <v>2276</v>
      </c>
      <c r="Y679" s="21" t="s">
        <v>2276</v>
      </c>
      <c r="Z679" s="21" t="s">
        <v>2276</v>
      </c>
      <c r="AA679" s="21" t="s">
        <v>2276</v>
      </c>
      <c r="AB679" s="3" t="s">
        <v>2276</v>
      </c>
      <c r="AC679" s="4" t="s">
        <v>2348</v>
      </c>
      <c r="AD679" s="3"/>
    </row>
    <row r="680" spans="1:30" ht="102" customHeight="1">
      <c r="A680" s="11" t="s">
        <v>1118</v>
      </c>
      <c r="B680" s="11" t="s">
        <v>2426</v>
      </c>
      <c r="C680" s="23" t="s">
        <v>24</v>
      </c>
      <c r="D680" s="19" t="s">
        <v>27</v>
      </c>
      <c r="E680" s="19" t="s">
        <v>84</v>
      </c>
      <c r="F680" s="19" t="s">
        <v>28</v>
      </c>
      <c r="G680" s="19"/>
      <c r="H680" s="3" t="s">
        <v>524</v>
      </c>
      <c r="I680" s="3"/>
      <c r="J680" s="21">
        <v>0</v>
      </c>
      <c r="K680" s="21">
        <v>0</v>
      </c>
      <c r="L680" s="21">
        <v>0</v>
      </c>
      <c r="M680" s="21">
        <v>0</v>
      </c>
      <c r="N680" s="21">
        <v>0</v>
      </c>
      <c r="O680" s="21">
        <v>0</v>
      </c>
      <c r="P680" s="21">
        <v>0</v>
      </c>
      <c r="Q680" s="21" t="s">
        <v>2276</v>
      </c>
      <c r="R680" s="21" t="s">
        <v>2276</v>
      </c>
      <c r="S680" s="21">
        <v>0</v>
      </c>
      <c r="T680" s="21">
        <v>0</v>
      </c>
      <c r="U680" s="21">
        <v>0</v>
      </c>
      <c r="V680" s="21">
        <v>0</v>
      </c>
      <c r="W680" s="21">
        <v>0</v>
      </c>
      <c r="X680" s="21">
        <v>0</v>
      </c>
      <c r="Y680" s="21" t="s">
        <v>2276</v>
      </c>
      <c r="Z680" s="21" t="s">
        <v>2276</v>
      </c>
      <c r="AA680" s="21" t="s">
        <v>2276</v>
      </c>
      <c r="AB680" s="3" t="s">
        <v>2276</v>
      </c>
      <c r="AC680" s="4" t="s">
        <v>2345</v>
      </c>
      <c r="AD680" s="3"/>
    </row>
    <row r="681" spans="1:30" ht="102" customHeight="1">
      <c r="A681" s="11" t="s">
        <v>1118</v>
      </c>
      <c r="B681" s="11" t="s">
        <v>2427</v>
      </c>
      <c r="C681" s="23" t="s">
        <v>24</v>
      </c>
      <c r="D681" s="19" t="s">
        <v>2346</v>
      </c>
      <c r="E681" s="19" t="s">
        <v>130</v>
      </c>
      <c r="F681" s="19" t="s">
        <v>28</v>
      </c>
      <c r="G681" s="19"/>
      <c r="H681" s="3" t="s">
        <v>523</v>
      </c>
      <c r="I681" s="3"/>
      <c r="J681" s="21" t="s">
        <v>2276</v>
      </c>
      <c r="K681" s="21" t="s">
        <v>2276</v>
      </c>
      <c r="L681" s="21" t="s">
        <v>2276</v>
      </c>
      <c r="M681" s="21" t="s">
        <v>2276</v>
      </c>
      <c r="N681" s="21" t="s">
        <v>2276</v>
      </c>
      <c r="O681" s="21" t="s">
        <v>2276</v>
      </c>
      <c r="P681" s="21" t="s">
        <v>2276</v>
      </c>
      <c r="Q681" s="21" t="s">
        <v>2276</v>
      </c>
      <c r="R681" s="21" t="s">
        <v>2276</v>
      </c>
      <c r="S681" s="21" t="s">
        <v>2276</v>
      </c>
      <c r="T681" s="21" t="s">
        <v>2276</v>
      </c>
      <c r="U681" s="21" t="s">
        <v>2276</v>
      </c>
      <c r="V681" s="21" t="s">
        <v>2276</v>
      </c>
      <c r="W681" s="21" t="s">
        <v>2276</v>
      </c>
      <c r="X681" s="21" t="s">
        <v>2276</v>
      </c>
      <c r="Y681" s="21" t="s">
        <v>2276</v>
      </c>
      <c r="Z681" s="21" t="s">
        <v>2276</v>
      </c>
      <c r="AA681" s="21" t="s">
        <v>2276</v>
      </c>
      <c r="AB681" s="3" t="s">
        <v>2276</v>
      </c>
      <c r="AC681" s="4" t="s">
        <v>2347</v>
      </c>
      <c r="AD681" s="3"/>
    </row>
    <row r="682" spans="1:30" ht="102" customHeight="1">
      <c r="A682" s="11" t="s">
        <v>1118</v>
      </c>
      <c r="B682" s="11" t="s">
        <v>2428</v>
      </c>
      <c r="C682" s="23" t="s">
        <v>24</v>
      </c>
      <c r="D682" s="19" t="s">
        <v>2346</v>
      </c>
      <c r="E682" s="19" t="s">
        <v>863</v>
      </c>
      <c r="F682" s="19" t="s">
        <v>28</v>
      </c>
      <c r="G682" s="19"/>
      <c r="H682" s="3" t="s">
        <v>523</v>
      </c>
      <c r="I682" s="3"/>
      <c r="J682" s="21" t="s">
        <v>2276</v>
      </c>
      <c r="K682" s="21" t="s">
        <v>2276</v>
      </c>
      <c r="L682" s="21" t="s">
        <v>2276</v>
      </c>
      <c r="M682" s="21" t="s">
        <v>2276</v>
      </c>
      <c r="N682" s="21" t="s">
        <v>2276</v>
      </c>
      <c r="O682" s="21" t="s">
        <v>2276</v>
      </c>
      <c r="P682" s="21" t="s">
        <v>2276</v>
      </c>
      <c r="Q682" s="21" t="s">
        <v>2276</v>
      </c>
      <c r="R682" s="21" t="s">
        <v>2276</v>
      </c>
      <c r="S682" s="21" t="s">
        <v>2276</v>
      </c>
      <c r="T682" s="21" t="s">
        <v>2276</v>
      </c>
      <c r="U682" s="21" t="s">
        <v>2276</v>
      </c>
      <c r="V682" s="21" t="s">
        <v>2276</v>
      </c>
      <c r="W682" s="21" t="s">
        <v>2276</v>
      </c>
      <c r="X682" s="21" t="s">
        <v>2276</v>
      </c>
      <c r="Y682" s="21" t="s">
        <v>2276</v>
      </c>
      <c r="Z682" s="21" t="s">
        <v>2276</v>
      </c>
      <c r="AA682" s="21" t="s">
        <v>2276</v>
      </c>
      <c r="AB682" s="3" t="s">
        <v>2276</v>
      </c>
      <c r="AC682" s="4" t="s">
        <v>2347</v>
      </c>
      <c r="AD682" s="3"/>
    </row>
    <row r="683" spans="1:30" ht="52" customHeight="1">
      <c r="A683" s="11" t="s">
        <v>1125</v>
      </c>
      <c r="B683" s="11" t="s">
        <v>1127</v>
      </c>
      <c r="C683" s="23" t="s">
        <v>24</v>
      </c>
      <c r="D683" s="3" t="s">
        <v>27</v>
      </c>
      <c r="E683" s="3" t="s">
        <v>130</v>
      </c>
      <c r="F683" s="4" t="s">
        <v>161</v>
      </c>
      <c r="G683" s="3"/>
      <c r="H683" s="3" t="s">
        <v>523</v>
      </c>
      <c r="I683" s="3"/>
      <c r="J683" s="21" t="s">
        <v>2276</v>
      </c>
      <c r="K683" s="21" t="s">
        <v>2276</v>
      </c>
      <c r="L683" s="21" t="s">
        <v>2276</v>
      </c>
      <c r="M683" s="21" t="s">
        <v>2276</v>
      </c>
      <c r="N683" s="21" t="s">
        <v>2276</v>
      </c>
      <c r="O683" s="21" t="s">
        <v>2276</v>
      </c>
      <c r="P683" s="21" t="s">
        <v>2276</v>
      </c>
      <c r="Q683" s="21" t="s">
        <v>2276</v>
      </c>
      <c r="R683" s="21" t="s">
        <v>2276</v>
      </c>
      <c r="S683" s="21" t="s">
        <v>2276</v>
      </c>
      <c r="T683" s="21" t="s">
        <v>2276</v>
      </c>
      <c r="U683" s="21" t="s">
        <v>2276</v>
      </c>
      <c r="V683" s="21" t="s">
        <v>2276</v>
      </c>
      <c r="W683" s="21" t="s">
        <v>2276</v>
      </c>
      <c r="X683" s="21" t="s">
        <v>2276</v>
      </c>
      <c r="Y683" s="21" t="s">
        <v>2276</v>
      </c>
      <c r="Z683" s="3" t="s">
        <v>2276</v>
      </c>
      <c r="AA683" s="3" t="s">
        <v>2276</v>
      </c>
      <c r="AB683" s="3" t="s">
        <v>2276</v>
      </c>
      <c r="AC683" s="3"/>
      <c r="AD683" s="3"/>
    </row>
    <row r="684" spans="1:30" ht="80" customHeight="1">
      <c r="A684" s="11" t="s">
        <v>1125</v>
      </c>
      <c r="B684" s="11" t="s">
        <v>1129</v>
      </c>
      <c r="C684" s="23" t="s">
        <v>24</v>
      </c>
      <c r="D684" s="3" t="s">
        <v>2659</v>
      </c>
      <c r="E684" s="3" t="s">
        <v>130</v>
      </c>
      <c r="F684" s="4" t="s">
        <v>28</v>
      </c>
      <c r="G684" s="3"/>
      <c r="H684" s="3" t="s">
        <v>523</v>
      </c>
      <c r="I684" s="3"/>
      <c r="J684" s="21" t="s">
        <v>2276</v>
      </c>
      <c r="K684" s="21" t="s">
        <v>2276</v>
      </c>
      <c r="L684" s="21" t="s">
        <v>2276</v>
      </c>
      <c r="M684" s="21" t="s">
        <v>2276</v>
      </c>
      <c r="N684" s="21" t="s">
        <v>2276</v>
      </c>
      <c r="O684" s="21" t="s">
        <v>2276</v>
      </c>
      <c r="P684" s="21" t="s">
        <v>2276</v>
      </c>
      <c r="Q684" s="21" t="s">
        <v>2276</v>
      </c>
      <c r="R684" s="21" t="s">
        <v>2276</v>
      </c>
      <c r="S684" s="21" t="s">
        <v>2276</v>
      </c>
      <c r="T684" s="21" t="s">
        <v>2276</v>
      </c>
      <c r="U684" s="21" t="s">
        <v>2276</v>
      </c>
      <c r="V684" s="21" t="s">
        <v>2276</v>
      </c>
      <c r="W684" s="21" t="s">
        <v>2276</v>
      </c>
      <c r="X684" s="21" t="s">
        <v>2276</v>
      </c>
      <c r="Y684" s="21">
        <v>1</v>
      </c>
      <c r="Z684" s="3" t="s">
        <v>2276</v>
      </c>
      <c r="AA684" s="3" t="s">
        <v>2276</v>
      </c>
      <c r="AB684" s="3" t="s">
        <v>2276</v>
      </c>
      <c r="AC684" s="4" t="s">
        <v>1128</v>
      </c>
      <c r="AD684" s="3"/>
    </row>
    <row r="685" spans="1:30" ht="70.5" customHeight="1">
      <c r="A685" s="11" t="s">
        <v>1125</v>
      </c>
      <c r="B685" s="11" t="s">
        <v>1130</v>
      </c>
      <c r="C685" s="23" t="s">
        <v>24</v>
      </c>
      <c r="D685" s="23" t="s">
        <v>1131</v>
      </c>
      <c r="E685" s="3" t="s">
        <v>130</v>
      </c>
      <c r="F685" s="19" t="s">
        <v>74</v>
      </c>
      <c r="G685" s="19"/>
      <c r="H685" s="11" t="s">
        <v>523</v>
      </c>
      <c r="I685" s="3"/>
      <c r="J685" s="21" t="s">
        <v>2276</v>
      </c>
      <c r="K685" s="21" t="s">
        <v>2276</v>
      </c>
      <c r="L685" s="21" t="s">
        <v>2276</v>
      </c>
      <c r="M685" s="21" t="s">
        <v>2276</v>
      </c>
      <c r="N685" s="21" t="s">
        <v>2276</v>
      </c>
      <c r="O685" s="21" t="s">
        <v>2276</v>
      </c>
      <c r="P685" s="21" t="s">
        <v>2276</v>
      </c>
      <c r="Q685" s="21" t="s">
        <v>2276</v>
      </c>
      <c r="R685" s="21" t="s">
        <v>2276</v>
      </c>
      <c r="S685" s="21" t="s">
        <v>2276</v>
      </c>
      <c r="T685" s="21" t="s">
        <v>2276</v>
      </c>
      <c r="U685" s="21" t="s">
        <v>2276</v>
      </c>
      <c r="V685" s="21" t="s">
        <v>2276</v>
      </c>
      <c r="W685" s="21" t="s">
        <v>2276</v>
      </c>
      <c r="X685" s="21" t="s">
        <v>2276</v>
      </c>
      <c r="Y685" s="21" t="s">
        <v>2276</v>
      </c>
      <c r="Z685" s="3" t="s">
        <v>2276</v>
      </c>
      <c r="AA685" s="3" t="s">
        <v>2276</v>
      </c>
      <c r="AB685" s="3" t="s">
        <v>2276</v>
      </c>
      <c r="AC685" s="3"/>
      <c r="AD685" s="3"/>
    </row>
    <row r="686" spans="1:30" ht="49.5" customHeight="1">
      <c r="A686" s="11" t="s">
        <v>1125</v>
      </c>
      <c r="B686" s="11" t="s">
        <v>1132</v>
      </c>
      <c r="C686" s="23" t="s">
        <v>24</v>
      </c>
      <c r="D686" s="23" t="s">
        <v>1131</v>
      </c>
      <c r="E686" s="3" t="s">
        <v>130</v>
      </c>
      <c r="F686" s="19" t="s">
        <v>161</v>
      </c>
      <c r="G686" s="19"/>
      <c r="H686" s="11" t="s">
        <v>523</v>
      </c>
      <c r="I686" s="3"/>
      <c r="J686" s="21" t="s">
        <v>2276</v>
      </c>
      <c r="K686" s="21" t="s">
        <v>2276</v>
      </c>
      <c r="L686" s="21" t="s">
        <v>2276</v>
      </c>
      <c r="M686" s="21" t="s">
        <v>2276</v>
      </c>
      <c r="N686" s="21" t="s">
        <v>2276</v>
      </c>
      <c r="O686" s="21" t="s">
        <v>2276</v>
      </c>
      <c r="P686" s="21" t="s">
        <v>2276</v>
      </c>
      <c r="Q686" s="21" t="s">
        <v>2276</v>
      </c>
      <c r="R686" s="21" t="s">
        <v>2276</v>
      </c>
      <c r="S686" s="21" t="s">
        <v>2276</v>
      </c>
      <c r="T686" s="21" t="s">
        <v>2276</v>
      </c>
      <c r="U686" s="21" t="s">
        <v>2276</v>
      </c>
      <c r="V686" s="21" t="s">
        <v>2276</v>
      </c>
      <c r="W686" s="21" t="s">
        <v>2276</v>
      </c>
      <c r="X686" s="21" t="s">
        <v>2276</v>
      </c>
      <c r="Y686" s="21" t="s">
        <v>2276</v>
      </c>
      <c r="Z686" s="3" t="s">
        <v>2276</v>
      </c>
      <c r="AA686" s="3" t="s">
        <v>2276</v>
      </c>
      <c r="AB686" s="3" t="s">
        <v>2276</v>
      </c>
      <c r="AC686" s="3"/>
      <c r="AD686" s="3"/>
    </row>
    <row r="687" spans="1:30" ht="49.5" customHeight="1">
      <c r="A687" s="23" t="s">
        <v>1145</v>
      </c>
      <c r="B687" s="3" t="s">
        <v>1651</v>
      </c>
      <c r="C687" s="23" t="s">
        <v>24</v>
      </c>
      <c r="D687" s="23" t="s">
        <v>143</v>
      </c>
      <c r="E687" s="3" t="s">
        <v>863</v>
      </c>
      <c r="F687" s="19" t="s">
        <v>74</v>
      </c>
      <c r="G687" s="19"/>
      <c r="H687" s="11" t="s">
        <v>524</v>
      </c>
      <c r="I687" s="3"/>
      <c r="J687" s="21">
        <v>0</v>
      </c>
      <c r="K687" s="21">
        <v>0</v>
      </c>
      <c r="L687" s="21">
        <v>0</v>
      </c>
      <c r="M687" s="21">
        <v>0</v>
      </c>
      <c r="N687" s="21">
        <v>0</v>
      </c>
      <c r="O687" s="21">
        <v>0</v>
      </c>
      <c r="P687" s="21">
        <v>0</v>
      </c>
      <c r="Q687" s="21" t="s">
        <v>2276</v>
      </c>
      <c r="R687" s="21" t="s">
        <v>2276</v>
      </c>
      <c r="S687" s="21">
        <v>0</v>
      </c>
      <c r="T687" s="21">
        <v>0</v>
      </c>
      <c r="U687" s="21">
        <v>0</v>
      </c>
      <c r="V687" s="21">
        <v>0</v>
      </c>
      <c r="W687" s="21">
        <v>0</v>
      </c>
      <c r="X687" s="21">
        <v>0</v>
      </c>
      <c r="Y687" s="21" t="s">
        <v>2276</v>
      </c>
      <c r="Z687" s="3" t="s">
        <v>2276</v>
      </c>
      <c r="AA687" s="3" t="s">
        <v>2276</v>
      </c>
      <c r="AB687" s="3" t="s">
        <v>2276</v>
      </c>
      <c r="AC687" s="4" t="s">
        <v>1726</v>
      </c>
      <c r="AD687" s="3"/>
    </row>
    <row r="688" spans="1:30" ht="49.5" customHeight="1">
      <c r="A688" s="23" t="s">
        <v>1503</v>
      </c>
      <c r="B688" s="3" t="s">
        <v>1653</v>
      </c>
      <c r="C688" s="23" t="s">
        <v>24</v>
      </c>
      <c r="D688" s="23" t="s">
        <v>143</v>
      </c>
      <c r="E688" s="3" t="s">
        <v>863</v>
      </c>
      <c r="F688" s="19" t="s">
        <v>74</v>
      </c>
      <c r="G688" s="19"/>
      <c r="H688" s="11" t="s">
        <v>524</v>
      </c>
      <c r="I688" s="3"/>
      <c r="J688" s="21">
        <v>0</v>
      </c>
      <c r="K688" s="21">
        <v>0</v>
      </c>
      <c r="L688" s="21">
        <v>0</v>
      </c>
      <c r="M688" s="21">
        <v>0</v>
      </c>
      <c r="N688" s="21">
        <v>0</v>
      </c>
      <c r="O688" s="21">
        <v>0</v>
      </c>
      <c r="P688" s="21">
        <v>0</v>
      </c>
      <c r="Q688" s="21" t="s">
        <v>2276</v>
      </c>
      <c r="R688" s="21" t="s">
        <v>2276</v>
      </c>
      <c r="S688" s="21">
        <v>0</v>
      </c>
      <c r="T688" s="21">
        <v>0</v>
      </c>
      <c r="U688" s="21">
        <v>0</v>
      </c>
      <c r="V688" s="21">
        <v>0</v>
      </c>
      <c r="W688" s="21">
        <v>0</v>
      </c>
      <c r="X688" s="21">
        <v>0</v>
      </c>
      <c r="Y688" s="21" t="s">
        <v>2276</v>
      </c>
      <c r="Z688" s="3" t="s">
        <v>2276</v>
      </c>
      <c r="AA688" s="3" t="s">
        <v>2276</v>
      </c>
      <c r="AB688" s="3" t="s">
        <v>2276</v>
      </c>
      <c r="AC688" s="4" t="s">
        <v>1726</v>
      </c>
      <c r="AD688" s="3"/>
    </row>
    <row r="689" spans="1:30" ht="49.5" customHeight="1">
      <c r="A689" s="23" t="s">
        <v>1504</v>
      </c>
      <c r="B689" s="3" t="s">
        <v>1654</v>
      </c>
      <c r="C689" s="23" t="s">
        <v>24</v>
      </c>
      <c r="D689" s="23" t="s">
        <v>143</v>
      </c>
      <c r="E689" s="3" t="s">
        <v>863</v>
      </c>
      <c r="F689" s="19" t="s">
        <v>74</v>
      </c>
      <c r="G689" s="19"/>
      <c r="H689" s="11" t="s">
        <v>524</v>
      </c>
      <c r="I689" s="3"/>
      <c r="J689" s="21">
        <v>0</v>
      </c>
      <c r="K689" s="21">
        <v>0</v>
      </c>
      <c r="L689" s="21">
        <v>0</v>
      </c>
      <c r="M689" s="21">
        <v>0</v>
      </c>
      <c r="N689" s="21">
        <v>0</v>
      </c>
      <c r="O689" s="21">
        <v>0</v>
      </c>
      <c r="P689" s="21">
        <v>0</v>
      </c>
      <c r="Q689" s="21" t="s">
        <v>2276</v>
      </c>
      <c r="R689" s="21" t="s">
        <v>2276</v>
      </c>
      <c r="S689" s="21">
        <v>0</v>
      </c>
      <c r="T689" s="21">
        <v>0</v>
      </c>
      <c r="U689" s="21">
        <v>0</v>
      </c>
      <c r="V689" s="21">
        <v>0</v>
      </c>
      <c r="W689" s="21">
        <v>0</v>
      </c>
      <c r="X689" s="21">
        <v>0</v>
      </c>
      <c r="Y689" s="21" t="s">
        <v>2276</v>
      </c>
      <c r="Z689" s="3" t="s">
        <v>2276</v>
      </c>
      <c r="AA689" s="3" t="s">
        <v>2276</v>
      </c>
      <c r="AB689" s="3" t="s">
        <v>2276</v>
      </c>
      <c r="AC689" s="4" t="s">
        <v>1726</v>
      </c>
      <c r="AD689" s="3"/>
    </row>
    <row r="690" spans="1:30" ht="49.5" customHeight="1">
      <c r="A690" s="23" t="s">
        <v>1505</v>
      </c>
      <c r="B690" s="3" t="s">
        <v>1655</v>
      </c>
      <c r="C690" s="23" t="s">
        <v>24</v>
      </c>
      <c r="D690" s="23" t="s">
        <v>143</v>
      </c>
      <c r="E690" s="3" t="s">
        <v>863</v>
      </c>
      <c r="F690" s="19" t="s">
        <v>74</v>
      </c>
      <c r="G690" s="19"/>
      <c r="H690" s="11" t="s">
        <v>524</v>
      </c>
      <c r="I690" s="3"/>
      <c r="J690" s="21">
        <v>0</v>
      </c>
      <c r="K690" s="21">
        <v>0</v>
      </c>
      <c r="L690" s="21">
        <v>0</v>
      </c>
      <c r="M690" s="21">
        <v>0</v>
      </c>
      <c r="N690" s="21">
        <v>0</v>
      </c>
      <c r="O690" s="21">
        <v>0</v>
      </c>
      <c r="P690" s="21">
        <v>0</v>
      </c>
      <c r="Q690" s="21" t="s">
        <v>2276</v>
      </c>
      <c r="R690" s="21" t="s">
        <v>2276</v>
      </c>
      <c r="S690" s="21">
        <v>0</v>
      </c>
      <c r="T690" s="21">
        <v>0</v>
      </c>
      <c r="U690" s="21">
        <v>0</v>
      </c>
      <c r="V690" s="21">
        <v>0</v>
      </c>
      <c r="W690" s="21">
        <v>0</v>
      </c>
      <c r="X690" s="21">
        <v>0</v>
      </c>
      <c r="Y690" s="21" t="s">
        <v>2276</v>
      </c>
      <c r="Z690" s="3" t="s">
        <v>2276</v>
      </c>
      <c r="AA690" s="3" t="s">
        <v>2276</v>
      </c>
      <c r="AB690" s="3" t="s">
        <v>2276</v>
      </c>
      <c r="AC690" s="4" t="s">
        <v>1726</v>
      </c>
      <c r="AD690" s="3"/>
    </row>
    <row r="691" spans="1:30" ht="49.5" customHeight="1">
      <c r="A691" s="23" t="s">
        <v>1506</v>
      </c>
      <c r="B691" s="3" t="s">
        <v>1656</v>
      </c>
      <c r="C691" s="23" t="s">
        <v>24</v>
      </c>
      <c r="D691" s="23" t="s">
        <v>143</v>
      </c>
      <c r="E691" s="3" t="s">
        <v>863</v>
      </c>
      <c r="F691" s="19" t="s">
        <v>74</v>
      </c>
      <c r="G691" s="19"/>
      <c r="H691" s="11" t="s">
        <v>524</v>
      </c>
      <c r="I691" s="3"/>
      <c r="J691" s="21">
        <v>0</v>
      </c>
      <c r="K691" s="21">
        <v>0</v>
      </c>
      <c r="L691" s="21">
        <v>0</v>
      </c>
      <c r="M691" s="21">
        <v>0</v>
      </c>
      <c r="N691" s="21">
        <v>0</v>
      </c>
      <c r="O691" s="21">
        <v>0</v>
      </c>
      <c r="P691" s="21">
        <v>0</v>
      </c>
      <c r="Q691" s="21" t="s">
        <v>2276</v>
      </c>
      <c r="R691" s="21" t="s">
        <v>2276</v>
      </c>
      <c r="S691" s="21">
        <v>0</v>
      </c>
      <c r="T691" s="21">
        <v>0</v>
      </c>
      <c r="U691" s="21">
        <v>0</v>
      </c>
      <c r="V691" s="21">
        <v>0</v>
      </c>
      <c r="W691" s="21">
        <v>0</v>
      </c>
      <c r="X691" s="21">
        <v>0</v>
      </c>
      <c r="Y691" s="21" t="s">
        <v>2276</v>
      </c>
      <c r="Z691" s="3" t="s">
        <v>2276</v>
      </c>
      <c r="AA691" s="3" t="s">
        <v>2276</v>
      </c>
      <c r="AB691" s="3" t="s">
        <v>2276</v>
      </c>
      <c r="AC691" s="4" t="s">
        <v>1726</v>
      </c>
      <c r="AD691" s="3"/>
    </row>
    <row r="692" spans="1:30" ht="49.5" customHeight="1">
      <c r="A692" s="23" t="s">
        <v>1507</v>
      </c>
      <c r="B692" s="3" t="s">
        <v>1657</v>
      </c>
      <c r="C692" s="23" t="s">
        <v>24</v>
      </c>
      <c r="D692" s="23" t="s">
        <v>143</v>
      </c>
      <c r="E692" s="3" t="s">
        <v>863</v>
      </c>
      <c r="F692" s="19" t="s">
        <v>74</v>
      </c>
      <c r="G692" s="19"/>
      <c r="H692" s="11" t="s">
        <v>524</v>
      </c>
      <c r="I692" s="3"/>
      <c r="J692" s="21">
        <v>0</v>
      </c>
      <c r="K692" s="21">
        <v>0</v>
      </c>
      <c r="L692" s="21">
        <v>0</v>
      </c>
      <c r="M692" s="21">
        <v>0</v>
      </c>
      <c r="N692" s="21">
        <v>0</v>
      </c>
      <c r="O692" s="21">
        <v>0</v>
      </c>
      <c r="P692" s="21">
        <v>0</v>
      </c>
      <c r="Q692" s="21" t="s">
        <v>2276</v>
      </c>
      <c r="R692" s="21" t="s">
        <v>2276</v>
      </c>
      <c r="S692" s="21">
        <v>0</v>
      </c>
      <c r="T692" s="21">
        <v>0</v>
      </c>
      <c r="U692" s="21">
        <v>0</v>
      </c>
      <c r="V692" s="21">
        <v>0</v>
      </c>
      <c r="W692" s="21">
        <v>0</v>
      </c>
      <c r="X692" s="21">
        <v>0</v>
      </c>
      <c r="Y692" s="21" t="s">
        <v>2276</v>
      </c>
      <c r="Z692" s="3" t="s">
        <v>2276</v>
      </c>
      <c r="AA692" s="3" t="s">
        <v>2276</v>
      </c>
      <c r="AB692" s="3" t="s">
        <v>2276</v>
      </c>
      <c r="AC692" s="4" t="s">
        <v>1726</v>
      </c>
      <c r="AD692" s="3"/>
    </row>
    <row r="693" spans="1:30" ht="49.5" customHeight="1">
      <c r="A693" s="23" t="s">
        <v>1508</v>
      </c>
      <c r="B693" s="3" t="s">
        <v>1658</v>
      </c>
      <c r="C693" s="23" t="s">
        <v>24</v>
      </c>
      <c r="D693" s="23" t="s">
        <v>143</v>
      </c>
      <c r="E693" s="3" t="s">
        <v>863</v>
      </c>
      <c r="F693" s="19" t="s">
        <v>74</v>
      </c>
      <c r="G693" s="19"/>
      <c r="H693" s="11" t="s">
        <v>524</v>
      </c>
      <c r="I693" s="3"/>
      <c r="J693" s="21">
        <v>0</v>
      </c>
      <c r="K693" s="21">
        <v>0</v>
      </c>
      <c r="L693" s="21">
        <v>0</v>
      </c>
      <c r="M693" s="21">
        <v>0</v>
      </c>
      <c r="N693" s="21">
        <v>0</v>
      </c>
      <c r="O693" s="21">
        <v>0</v>
      </c>
      <c r="P693" s="21">
        <v>0</v>
      </c>
      <c r="Q693" s="21" t="s">
        <v>2276</v>
      </c>
      <c r="R693" s="21" t="s">
        <v>2276</v>
      </c>
      <c r="S693" s="21">
        <v>0</v>
      </c>
      <c r="T693" s="21">
        <v>0</v>
      </c>
      <c r="U693" s="21">
        <v>0</v>
      </c>
      <c r="V693" s="21">
        <v>0</v>
      </c>
      <c r="W693" s="21">
        <v>0</v>
      </c>
      <c r="X693" s="21">
        <v>0</v>
      </c>
      <c r="Y693" s="21" t="s">
        <v>2276</v>
      </c>
      <c r="Z693" s="3" t="s">
        <v>2276</v>
      </c>
      <c r="AA693" s="3" t="s">
        <v>2276</v>
      </c>
      <c r="AB693" s="3" t="s">
        <v>2276</v>
      </c>
      <c r="AC693" s="4" t="s">
        <v>1726</v>
      </c>
      <c r="AD693" s="3"/>
    </row>
    <row r="694" spans="1:30" ht="49.5" customHeight="1">
      <c r="A694" s="23" t="s">
        <v>1509</v>
      </c>
      <c r="B694" s="3" t="s">
        <v>1659</v>
      </c>
      <c r="C694" s="23" t="s">
        <v>24</v>
      </c>
      <c r="D694" s="23" t="s">
        <v>143</v>
      </c>
      <c r="E694" s="3" t="s">
        <v>863</v>
      </c>
      <c r="F694" s="19" t="s">
        <v>74</v>
      </c>
      <c r="G694" s="19"/>
      <c r="H694" s="11" t="s">
        <v>524</v>
      </c>
      <c r="I694" s="3"/>
      <c r="J694" s="21">
        <v>0</v>
      </c>
      <c r="K694" s="21">
        <v>0</v>
      </c>
      <c r="L694" s="21">
        <v>0</v>
      </c>
      <c r="M694" s="21">
        <v>0</v>
      </c>
      <c r="N694" s="21">
        <v>0</v>
      </c>
      <c r="O694" s="21">
        <v>0</v>
      </c>
      <c r="P694" s="21">
        <v>0</v>
      </c>
      <c r="Q694" s="21" t="s">
        <v>2276</v>
      </c>
      <c r="R694" s="21" t="s">
        <v>2276</v>
      </c>
      <c r="S694" s="21">
        <v>0</v>
      </c>
      <c r="T694" s="21">
        <v>0</v>
      </c>
      <c r="U694" s="21">
        <v>0</v>
      </c>
      <c r="V694" s="21">
        <v>0</v>
      </c>
      <c r="W694" s="21">
        <v>0</v>
      </c>
      <c r="X694" s="21">
        <v>0</v>
      </c>
      <c r="Y694" s="21" t="s">
        <v>2276</v>
      </c>
      <c r="Z694" s="3" t="s">
        <v>2276</v>
      </c>
      <c r="AA694" s="3" t="s">
        <v>2276</v>
      </c>
      <c r="AB694" s="3" t="s">
        <v>2276</v>
      </c>
      <c r="AC694" s="4" t="s">
        <v>1726</v>
      </c>
      <c r="AD694" s="3"/>
    </row>
    <row r="695" spans="1:30" ht="49.5" customHeight="1">
      <c r="A695" s="23" t="s">
        <v>1510</v>
      </c>
      <c r="B695" s="3" t="s">
        <v>1660</v>
      </c>
      <c r="C695" s="23" t="s">
        <v>24</v>
      </c>
      <c r="D695" s="23" t="s">
        <v>143</v>
      </c>
      <c r="E695" s="3" t="s">
        <v>863</v>
      </c>
      <c r="F695" s="19" t="s">
        <v>74</v>
      </c>
      <c r="G695" s="19"/>
      <c r="H695" s="11" t="s">
        <v>524</v>
      </c>
      <c r="I695" s="3"/>
      <c r="J695" s="21">
        <v>0</v>
      </c>
      <c r="K695" s="21">
        <v>0</v>
      </c>
      <c r="L695" s="21">
        <v>0</v>
      </c>
      <c r="M695" s="21">
        <v>0</v>
      </c>
      <c r="N695" s="21">
        <v>0</v>
      </c>
      <c r="O695" s="21">
        <v>0</v>
      </c>
      <c r="P695" s="21">
        <v>0</v>
      </c>
      <c r="Q695" s="21" t="s">
        <v>2276</v>
      </c>
      <c r="R695" s="21" t="s">
        <v>2276</v>
      </c>
      <c r="S695" s="21">
        <v>0</v>
      </c>
      <c r="T695" s="21">
        <v>0</v>
      </c>
      <c r="U695" s="21">
        <v>0</v>
      </c>
      <c r="V695" s="21">
        <v>0</v>
      </c>
      <c r="W695" s="21">
        <v>0</v>
      </c>
      <c r="X695" s="21">
        <v>0</v>
      </c>
      <c r="Y695" s="21" t="s">
        <v>2276</v>
      </c>
      <c r="Z695" s="3" t="s">
        <v>2276</v>
      </c>
      <c r="AA695" s="3" t="s">
        <v>2276</v>
      </c>
      <c r="AB695" s="3" t="s">
        <v>2276</v>
      </c>
      <c r="AC695" s="4" t="s">
        <v>1726</v>
      </c>
      <c r="AD695" s="3"/>
    </row>
    <row r="696" spans="1:30" ht="49.5" customHeight="1">
      <c r="A696" s="23" t="s">
        <v>1511</v>
      </c>
      <c r="B696" s="3" t="s">
        <v>1661</v>
      </c>
      <c r="C696" s="23" t="s">
        <v>24</v>
      </c>
      <c r="D696" s="23" t="s">
        <v>143</v>
      </c>
      <c r="E696" s="3" t="s">
        <v>863</v>
      </c>
      <c r="F696" s="19" t="s">
        <v>74</v>
      </c>
      <c r="G696" s="19"/>
      <c r="H696" s="11" t="s">
        <v>524</v>
      </c>
      <c r="I696" s="3"/>
      <c r="J696" s="21">
        <v>0</v>
      </c>
      <c r="K696" s="21">
        <v>0</v>
      </c>
      <c r="L696" s="21">
        <v>0</v>
      </c>
      <c r="M696" s="21">
        <v>0</v>
      </c>
      <c r="N696" s="21">
        <v>0</v>
      </c>
      <c r="O696" s="21">
        <v>0</v>
      </c>
      <c r="P696" s="21">
        <v>0</v>
      </c>
      <c r="Q696" s="21" t="s">
        <v>2276</v>
      </c>
      <c r="R696" s="21" t="s">
        <v>2276</v>
      </c>
      <c r="S696" s="21">
        <v>0</v>
      </c>
      <c r="T696" s="21">
        <v>0</v>
      </c>
      <c r="U696" s="21">
        <v>0</v>
      </c>
      <c r="V696" s="21">
        <v>0</v>
      </c>
      <c r="W696" s="21">
        <v>0</v>
      </c>
      <c r="X696" s="21">
        <v>0</v>
      </c>
      <c r="Y696" s="21" t="s">
        <v>2276</v>
      </c>
      <c r="Z696" s="3" t="s">
        <v>2276</v>
      </c>
      <c r="AA696" s="3" t="s">
        <v>2276</v>
      </c>
      <c r="AB696" s="3" t="s">
        <v>2276</v>
      </c>
      <c r="AC696" s="4" t="s">
        <v>1726</v>
      </c>
      <c r="AD696" s="3"/>
    </row>
    <row r="697" spans="1:30" ht="49.5" customHeight="1">
      <c r="A697" s="23" t="s">
        <v>1512</v>
      </c>
      <c r="B697" s="3" t="s">
        <v>1662</v>
      </c>
      <c r="C697" s="23" t="s">
        <v>24</v>
      </c>
      <c r="D697" s="23" t="s">
        <v>143</v>
      </c>
      <c r="E697" s="3" t="s">
        <v>863</v>
      </c>
      <c r="F697" s="19" t="s">
        <v>74</v>
      </c>
      <c r="G697" s="19"/>
      <c r="H697" s="11" t="s">
        <v>524</v>
      </c>
      <c r="I697" s="3"/>
      <c r="J697" s="21">
        <v>0</v>
      </c>
      <c r="K697" s="21">
        <v>0</v>
      </c>
      <c r="L697" s="21">
        <v>0</v>
      </c>
      <c r="M697" s="21">
        <v>0</v>
      </c>
      <c r="N697" s="21">
        <v>0</v>
      </c>
      <c r="O697" s="21">
        <v>0</v>
      </c>
      <c r="P697" s="21">
        <v>0</v>
      </c>
      <c r="Q697" s="21" t="s">
        <v>2276</v>
      </c>
      <c r="R697" s="21" t="s">
        <v>2276</v>
      </c>
      <c r="S697" s="21">
        <v>0</v>
      </c>
      <c r="T697" s="21">
        <v>0</v>
      </c>
      <c r="U697" s="21">
        <v>0</v>
      </c>
      <c r="V697" s="21">
        <v>0</v>
      </c>
      <c r="W697" s="21">
        <v>0</v>
      </c>
      <c r="X697" s="21">
        <v>0</v>
      </c>
      <c r="Y697" s="21" t="s">
        <v>2276</v>
      </c>
      <c r="Z697" s="3" t="s">
        <v>2276</v>
      </c>
      <c r="AA697" s="3" t="s">
        <v>2276</v>
      </c>
      <c r="AB697" s="3" t="s">
        <v>2276</v>
      </c>
      <c r="AC697" s="4" t="s">
        <v>1726</v>
      </c>
      <c r="AD697" s="3"/>
    </row>
    <row r="698" spans="1:30" ht="49.5" customHeight="1">
      <c r="A698" s="23" t="s">
        <v>1513</v>
      </c>
      <c r="B698" s="3" t="s">
        <v>1663</v>
      </c>
      <c r="C698" s="23" t="s">
        <v>24</v>
      </c>
      <c r="D698" s="23" t="s">
        <v>143</v>
      </c>
      <c r="E698" s="3" t="s">
        <v>863</v>
      </c>
      <c r="F698" s="19" t="s">
        <v>74</v>
      </c>
      <c r="G698" s="19"/>
      <c r="H698" s="11" t="s">
        <v>524</v>
      </c>
      <c r="I698" s="3"/>
      <c r="J698" s="21">
        <v>0</v>
      </c>
      <c r="K698" s="21">
        <v>0</v>
      </c>
      <c r="L698" s="21">
        <v>0</v>
      </c>
      <c r="M698" s="21">
        <v>0</v>
      </c>
      <c r="N698" s="21">
        <v>0</v>
      </c>
      <c r="O698" s="21">
        <v>0</v>
      </c>
      <c r="P698" s="21">
        <v>0</v>
      </c>
      <c r="Q698" s="21" t="s">
        <v>2276</v>
      </c>
      <c r="R698" s="21" t="s">
        <v>2276</v>
      </c>
      <c r="S698" s="21">
        <v>0</v>
      </c>
      <c r="T698" s="21">
        <v>0</v>
      </c>
      <c r="U698" s="21">
        <v>0</v>
      </c>
      <c r="V698" s="21">
        <v>0</v>
      </c>
      <c r="W698" s="21">
        <v>0</v>
      </c>
      <c r="X698" s="21">
        <v>0</v>
      </c>
      <c r="Y698" s="21" t="s">
        <v>2276</v>
      </c>
      <c r="Z698" s="3" t="s">
        <v>2276</v>
      </c>
      <c r="AA698" s="3" t="s">
        <v>2276</v>
      </c>
      <c r="AB698" s="3" t="s">
        <v>2276</v>
      </c>
      <c r="AC698" s="4" t="s">
        <v>1726</v>
      </c>
      <c r="AD698" s="3"/>
    </row>
    <row r="699" spans="1:30" ht="49.5" customHeight="1">
      <c r="A699" s="23" t="s">
        <v>1514</v>
      </c>
      <c r="B699" s="3" t="s">
        <v>1664</v>
      </c>
      <c r="C699" s="23" t="s">
        <v>24</v>
      </c>
      <c r="D699" s="23" t="s">
        <v>143</v>
      </c>
      <c r="E699" s="3" t="s">
        <v>863</v>
      </c>
      <c r="F699" s="19" t="s">
        <v>74</v>
      </c>
      <c r="G699" s="19"/>
      <c r="H699" s="11" t="s">
        <v>524</v>
      </c>
      <c r="I699" s="3"/>
      <c r="J699" s="21">
        <v>0</v>
      </c>
      <c r="K699" s="21">
        <v>0</v>
      </c>
      <c r="L699" s="21">
        <v>0</v>
      </c>
      <c r="M699" s="21">
        <v>0</v>
      </c>
      <c r="N699" s="21">
        <v>0</v>
      </c>
      <c r="O699" s="21">
        <v>0</v>
      </c>
      <c r="P699" s="21">
        <v>0</v>
      </c>
      <c r="Q699" s="21" t="s">
        <v>2276</v>
      </c>
      <c r="R699" s="21" t="s">
        <v>2276</v>
      </c>
      <c r="S699" s="21">
        <v>0</v>
      </c>
      <c r="T699" s="21">
        <v>0</v>
      </c>
      <c r="U699" s="21">
        <v>0</v>
      </c>
      <c r="V699" s="21">
        <v>0</v>
      </c>
      <c r="W699" s="21">
        <v>0</v>
      </c>
      <c r="X699" s="21">
        <v>0</v>
      </c>
      <c r="Y699" s="21" t="s">
        <v>2276</v>
      </c>
      <c r="Z699" s="3" t="s">
        <v>2276</v>
      </c>
      <c r="AA699" s="3" t="s">
        <v>2276</v>
      </c>
      <c r="AB699" s="3" t="s">
        <v>2276</v>
      </c>
      <c r="AC699" s="4" t="s">
        <v>1726</v>
      </c>
      <c r="AD699" s="3"/>
    </row>
    <row r="700" spans="1:30" ht="49.5" customHeight="1">
      <c r="A700" s="23" t="s">
        <v>1515</v>
      </c>
      <c r="B700" s="3" t="s">
        <v>1665</v>
      </c>
      <c r="C700" s="23" t="s">
        <v>24</v>
      </c>
      <c r="D700" s="23" t="s">
        <v>143</v>
      </c>
      <c r="E700" s="3" t="s">
        <v>863</v>
      </c>
      <c r="F700" s="19" t="s">
        <v>74</v>
      </c>
      <c r="G700" s="19"/>
      <c r="H700" s="11" t="s">
        <v>524</v>
      </c>
      <c r="I700" s="3"/>
      <c r="J700" s="21">
        <v>0</v>
      </c>
      <c r="K700" s="21">
        <v>0</v>
      </c>
      <c r="L700" s="21">
        <v>0</v>
      </c>
      <c r="M700" s="21">
        <v>0</v>
      </c>
      <c r="N700" s="21">
        <v>0</v>
      </c>
      <c r="O700" s="21">
        <v>0</v>
      </c>
      <c r="P700" s="21">
        <v>0</v>
      </c>
      <c r="Q700" s="21" t="s">
        <v>2276</v>
      </c>
      <c r="R700" s="21" t="s">
        <v>2276</v>
      </c>
      <c r="S700" s="21">
        <v>0</v>
      </c>
      <c r="T700" s="21">
        <v>0</v>
      </c>
      <c r="U700" s="21">
        <v>0</v>
      </c>
      <c r="V700" s="21">
        <v>0</v>
      </c>
      <c r="W700" s="21">
        <v>0</v>
      </c>
      <c r="X700" s="21">
        <v>0</v>
      </c>
      <c r="Y700" s="21" t="s">
        <v>2276</v>
      </c>
      <c r="Z700" s="3" t="s">
        <v>2276</v>
      </c>
      <c r="AA700" s="3" t="s">
        <v>2276</v>
      </c>
      <c r="AB700" s="3" t="s">
        <v>2276</v>
      </c>
      <c r="AC700" s="4" t="s">
        <v>1726</v>
      </c>
      <c r="AD700" s="3"/>
    </row>
    <row r="701" spans="1:30" ht="49.5" customHeight="1">
      <c r="A701" s="23" t="s">
        <v>1516</v>
      </c>
      <c r="B701" s="3" t="s">
        <v>1666</v>
      </c>
      <c r="C701" s="23" t="s">
        <v>24</v>
      </c>
      <c r="D701" s="23" t="s">
        <v>143</v>
      </c>
      <c r="E701" s="3" t="s">
        <v>863</v>
      </c>
      <c r="F701" s="19" t="s">
        <v>74</v>
      </c>
      <c r="G701" s="19"/>
      <c r="H701" s="11" t="s">
        <v>524</v>
      </c>
      <c r="I701" s="3"/>
      <c r="J701" s="21">
        <v>0</v>
      </c>
      <c r="K701" s="21">
        <v>0</v>
      </c>
      <c r="L701" s="21">
        <v>0</v>
      </c>
      <c r="M701" s="21">
        <v>0</v>
      </c>
      <c r="N701" s="21">
        <v>0</v>
      </c>
      <c r="O701" s="21">
        <v>0</v>
      </c>
      <c r="P701" s="21">
        <v>0</v>
      </c>
      <c r="Q701" s="21" t="s">
        <v>2276</v>
      </c>
      <c r="R701" s="21" t="s">
        <v>2276</v>
      </c>
      <c r="S701" s="21">
        <v>0</v>
      </c>
      <c r="T701" s="21">
        <v>0</v>
      </c>
      <c r="U701" s="21">
        <v>0</v>
      </c>
      <c r="V701" s="21">
        <v>0</v>
      </c>
      <c r="W701" s="21">
        <v>0</v>
      </c>
      <c r="X701" s="21">
        <v>0</v>
      </c>
      <c r="Y701" s="21" t="s">
        <v>2276</v>
      </c>
      <c r="Z701" s="3" t="s">
        <v>2276</v>
      </c>
      <c r="AA701" s="3" t="s">
        <v>2276</v>
      </c>
      <c r="AB701" s="3" t="s">
        <v>2276</v>
      </c>
      <c r="AC701" s="4" t="s">
        <v>1726</v>
      </c>
      <c r="AD701" s="3"/>
    </row>
    <row r="702" spans="1:30" ht="49.5" customHeight="1">
      <c r="A702" s="23" t="s">
        <v>1517</v>
      </c>
      <c r="B702" s="3" t="s">
        <v>1667</v>
      </c>
      <c r="C702" s="23" t="s">
        <v>24</v>
      </c>
      <c r="D702" s="23" t="s">
        <v>143</v>
      </c>
      <c r="E702" s="3" t="s">
        <v>863</v>
      </c>
      <c r="F702" s="19" t="s">
        <v>74</v>
      </c>
      <c r="G702" s="19"/>
      <c r="H702" s="11" t="s">
        <v>524</v>
      </c>
      <c r="I702" s="3"/>
      <c r="J702" s="21">
        <v>0</v>
      </c>
      <c r="K702" s="21">
        <v>0</v>
      </c>
      <c r="L702" s="21">
        <v>0</v>
      </c>
      <c r="M702" s="21">
        <v>0</v>
      </c>
      <c r="N702" s="21">
        <v>0</v>
      </c>
      <c r="O702" s="21">
        <v>0</v>
      </c>
      <c r="P702" s="21">
        <v>0</v>
      </c>
      <c r="Q702" s="21" t="s">
        <v>2276</v>
      </c>
      <c r="R702" s="21" t="s">
        <v>2276</v>
      </c>
      <c r="S702" s="21">
        <v>0</v>
      </c>
      <c r="T702" s="21">
        <v>0</v>
      </c>
      <c r="U702" s="21">
        <v>0</v>
      </c>
      <c r="V702" s="21">
        <v>0</v>
      </c>
      <c r="W702" s="21">
        <v>0</v>
      </c>
      <c r="X702" s="21">
        <v>0</v>
      </c>
      <c r="Y702" s="21" t="s">
        <v>2276</v>
      </c>
      <c r="Z702" s="3" t="s">
        <v>2276</v>
      </c>
      <c r="AA702" s="3" t="s">
        <v>2276</v>
      </c>
      <c r="AB702" s="3" t="s">
        <v>2276</v>
      </c>
      <c r="AC702" s="4" t="s">
        <v>1726</v>
      </c>
      <c r="AD702" s="3"/>
    </row>
    <row r="703" spans="1:30" ht="49.5" customHeight="1">
      <c r="A703" s="23" t="s">
        <v>1518</v>
      </c>
      <c r="B703" s="3" t="s">
        <v>1668</v>
      </c>
      <c r="C703" s="23" t="s">
        <v>24</v>
      </c>
      <c r="D703" s="23" t="s">
        <v>143</v>
      </c>
      <c r="E703" s="3" t="s">
        <v>863</v>
      </c>
      <c r="F703" s="19" t="s">
        <v>74</v>
      </c>
      <c r="G703" s="19"/>
      <c r="H703" s="11" t="s">
        <v>524</v>
      </c>
      <c r="I703" s="3"/>
      <c r="J703" s="21">
        <v>0</v>
      </c>
      <c r="K703" s="21">
        <v>0</v>
      </c>
      <c r="L703" s="21">
        <v>0</v>
      </c>
      <c r="M703" s="21">
        <v>0</v>
      </c>
      <c r="N703" s="21">
        <v>0</v>
      </c>
      <c r="O703" s="21">
        <v>0</v>
      </c>
      <c r="P703" s="21">
        <v>0</v>
      </c>
      <c r="Q703" s="21" t="s">
        <v>2276</v>
      </c>
      <c r="R703" s="21" t="s">
        <v>2276</v>
      </c>
      <c r="S703" s="21">
        <v>0</v>
      </c>
      <c r="T703" s="21">
        <v>0</v>
      </c>
      <c r="U703" s="21">
        <v>0</v>
      </c>
      <c r="V703" s="21">
        <v>0</v>
      </c>
      <c r="W703" s="21">
        <v>0</v>
      </c>
      <c r="X703" s="21">
        <v>0</v>
      </c>
      <c r="Y703" s="21" t="s">
        <v>2276</v>
      </c>
      <c r="Z703" s="3" t="s">
        <v>2276</v>
      </c>
      <c r="AA703" s="3" t="s">
        <v>2276</v>
      </c>
      <c r="AB703" s="3" t="s">
        <v>2276</v>
      </c>
      <c r="AC703" s="4" t="s">
        <v>1726</v>
      </c>
      <c r="AD703" s="3"/>
    </row>
    <row r="704" spans="1:30" ht="49.5" customHeight="1">
      <c r="A704" s="23" t="s">
        <v>1519</v>
      </c>
      <c r="B704" s="3" t="s">
        <v>1669</v>
      </c>
      <c r="C704" s="23" t="s">
        <v>24</v>
      </c>
      <c r="D704" s="23" t="s">
        <v>143</v>
      </c>
      <c r="E704" s="3" t="s">
        <v>863</v>
      </c>
      <c r="F704" s="19" t="s">
        <v>74</v>
      </c>
      <c r="G704" s="19"/>
      <c r="H704" s="11" t="s">
        <v>524</v>
      </c>
      <c r="I704" s="3"/>
      <c r="J704" s="21">
        <v>0</v>
      </c>
      <c r="K704" s="21">
        <v>0</v>
      </c>
      <c r="L704" s="21">
        <v>0</v>
      </c>
      <c r="M704" s="21">
        <v>0</v>
      </c>
      <c r="N704" s="21">
        <v>0</v>
      </c>
      <c r="O704" s="21">
        <v>0</v>
      </c>
      <c r="P704" s="21">
        <v>0</v>
      </c>
      <c r="Q704" s="21" t="s">
        <v>2276</v>
      </c>
      <c r="R704" s="21" t="s">
        <v>2276</v>
      </c>
      <c r="S704" s="21">
        <v>0</v>
      </c>
      <c r="T704" s="21">
        <v>0</v>
      </c>
      <c r="U704" s="21">
        <v>0</v>
      </c>
      <c r="V704" s="21">
        <v>0</v>
      </c>
      <c r="W704" s="21">
        <v>0</v>
      </c>
      <c r="X704" s="21">
        <v>0</v>
      </c>
      <c r="Y704" s="21" t="s">
        <v>2276</v>
      </c>
      <c r="Z704" s="3" t="s">
        <v>2276</v>
      </c>
      <c r="AA704" s="3" t="s">
        <v>2276</v>
      </c>
      <c r="AB704" s="3" t="s">
        <v>2276</v>
      </c>
      <c r="AC704" s="4" t="s">
        <v>1726</v>
      </c>
      <c r="AD704" s="3"/>
    </row>
    <row r="705" spans="1:30" ht="49.5" customHeight="1">
      <c r="A705" s="23" t="s">
        <v>1520</v>
      </c>
      <c r="B705" s="3" t="s">
        <v>1670</v>
      </c>
      <c r="C705" s="23" t="s">
        <v>24</v>
      </c>
      <c r="D705" s="23" t="s">
        <v>143</v>
      </c>
      <c r="E705" s="3" t="s">
        <v>863</v>
      </c>
      <c r="F705" s="19" t="s">
        <v>74</v>
      </c>
      <c r="G705" s="19"/>
      <c r="H705" s="11" t="s">
        <v>524</v>
      </c>
      <c r="I705" s="3"/>
      <c r="J705" s="21">
        <v>0</v>
      </c>
      <c r="K705" s="21">
        <v>0</v>
      </c>
      <c r="L705" s="21">
        <v>0</v>
      </c>
      <c r="M705" s="21">
        <v>0</v>
      </c>
      <c r="N705" s="21">
        <v>0</v>
      </c>
      <c r="O705" s="21">
        <v>0</v>
      </c>
      <c r="P705" s="21">
        <v>0</v>
      </c>
      <c r="Q705" s="21" t="s">
        <v>2276</v>
      </c>
      <c r="R705" s="21" t="s">
        <v>2276</v>
      </c>
      <c r="S705" s="21">
        <v>0</v>
      </c>
      <c r="T705" s="21">
        <v>0</v>
      </c>
      <c r="U705" s="21">
        <v>0</v>
      </c>
      <c r="V705" s="21">
        <v>0</v>
      </c>
      <c r="W705" s="21">
        <v>0</v>
      </c>
      <c r="X705" s="21">
        <v>0</v>
      </c>
      <c r="Y705" s="21" t="s">
        <v>2276</v>
      </c>
      <c r="Z705" s="3" t="s">
        <v>2276</v>
      </c>
      <c r="AA705" s="3" t="s">
        <v>2276</v>
      </c>
      <c r="AB705" s="3" t="s">
        <v>2276</v>
      </c>
      <c r="AC705" s="4" t="s">
        <v>1726</v>
      </c>
      <c r="AD705" s="3"/>
    </row>
    <row r="706" spans="1:30" ht="49.5" customHeight="1">
      <c r="A706" s="23" t="s">
        <v>1521</v>
      </c>
      <c r="B706" s="3" t="s">
        <v>1671</v>
      </c>
      <c r="C706" s="23" t="s">
        <v>24</v>
      </c>
      <c r="D706" s="23" t="s">
        <v>143</v>
      </c>
      <c r="E706" s="3" t="s">
        <v>863</v>
      </c>
      <c r="F706" s="19" t="s">
        <v>74</v>
      </c>
      <c r="G706" s="19"/>
      <c r="H706" s="11" t="s">
        <v>524</v>
      </c>
      <c r="I706" s="3"/>
      <c r="J706" s="21">
        <v>0</v>
      </c>
      <c r="K706" s="21">
        <v>0</v>
      </c>
      <c r="L706" s="21">
        <v>0</v>
      </c>
      <c r="M706" s="21">
        <v>0</v>
      </c>
      <c r="N706" s="21">
        <v>0</v>
      </c>
      <c r="O706" s="21">
        <v>0</v>
      </c>
      <c r="P706" s="21">
        <v>0</v>
      </c>
      <c r="Q706" s="21" t="s">
        <v>2276</v>
      </c>
      <c r="R706" s="21" t="s">
        <v>2276</v>
      </c>
      <c r="S706" s="21">
        <v>0</v>
      </c>
      <c r="T706" s="21">
        <v>0</v>
      </c>
      <c r="U706" s="21">
        <v>0</v>
      </c>
      <c r="V706" s="21">
        <v>0</v>
      </c>
      <c r="W706" s="21">
        <v>0</v>
      </c>
      <c r="X706" s="21">
        <v>0</v>
      </c>
      <c r="Y706" s="21" t="s">
        <v>2276</v>
      </c>
      <c r="Z706" s="3" t="s">
        <v>2276</v>
      </c>
      <c r="AA706" s="3" t="s">
        <v>2276</v>
      </c>
      <c r="AB706" s="3" t="s">
        <v>2276</v>
      </c>
      <c r="AC706" s="4" t="s">
        <v>1726</v>
      </c>
      <c r="AD706" s="3"/>
    </row>
    <row r="707" spans="1:30" ht="49.5" customHeight="1">
      <c r="A707" s="23" t="s">
        <v>1522</v>
      </c>
      <c r="B707" s="3" t="s">
        <v>1672</v>
      </c>
      <c r="C707" s="23" t="s">
        <v>24</v>
      </c>
      <c r="D707" s="23" t="s">
        <v>143</v>
      </c>
      <c r="E707" s="3" t="s">
        <v>863</v>
      </c>
      <c r="F707" s="19" t="s">
        <v>74</v>
      </c>
      <c r="G707" s="19"/>
      <c r="H707" s="11" t="s">
        <v>524</v>
      </c>
      <c r="I707" s="3"/>
      <c r="J707" s="21">
        <v>0</v>
      </c>
      <c r="K707" s="21">
        <v>0</v>
      </c>
      <c r="L707" s="21">
        <v>0</v>
      </c>
      <c r="M707" s="21">
        <v>0</v>
      </c>
      <c r="N707" s="21">
        <v>0</v>
      </c>
      <c r="O707" s="21">
        <v>0</v>
      </c>
      <c r="P707" s="21">
        <v>0</v>
      </c>
      <c r="Q707" s="21" t="s">
        <v>2276</v>
      </c>
      <c r="R707" s="21" t="s">
        <v>2276</v>
      </c>
      <c r="S707" s="21">
        <v>0</v>
      </c>
      <c r="T707" s="21">
        <v>0</v>
      </c>
      <c r="U707" s="21">
        <v>0</v>
      </c>
      <c r="V707" s="21">
        <v>0</v>
      </c>
      <c r="W707" s="21">
        <v>0</v>
      </c>
      <c r="X707" s="21">
        <v>0</v>
      </c>
      <c r="Y707" s="21" t="s">
        <v>2276</v>
      </c>
      <c r="Z707" s="3" t="s">
        <v>2276</v>
      </c>
      <c r="AA707" s="3" t="s">
        <v>2276</v>
      </c>
      <c r="AB707" s="3" t="s">
        <v>2276</v>
      </c>
      <c r="AC707" s="4" t="s">
        <v>1726</v>
      </c>
      <c r="AD707" s="3"/>
    </row>
    <row r="708" spans="1:30" ht="49.5" customHeight="1">
      <c r="A708" s="23" t="s">
        <v>1523</v>
      </c>
      <c r="B708" s="3" t="s">
        <v>1673</v>
      </c>
      <c r="C708" s="23" t="s">
        <v>24</v>
      </c>
      <c r="D708" s="23" t="s">
        <v>143</v>
      </c>
      <c r="E708" s="3" t="s">
        <v>863</v>
      </c>
      <c r="F708" s="19" t="s">
        <v>74</v>
      </c>
      <c r="G708" s="19"/>
      <c r="H708" s="11" t="s">
        <v>524</v>
      </c>
      <c r="I708" s="3"/>
      <c r="J708" s="21">
        <v>0</v>
      </c>
      <c r="K708" s="21">
        <v>0</v>
      </c>
      <c r="L708" s="21">
        <v>0</v>
      </c>
      <c r="M708" s="21">
        <v>0</v>
      </c>
      <c r="N708" s="21">
        <v>0</v>
      </c>
      <c r="O708" s="21">
        <v>0</v>
      </c>
      <c r="P708" s="21">
        <v>0</v>
      </c>
      <c r="Q708" s="21" t="s">
        <v>2276</v>
      </c>
      <c r="R708" s="21" t="s">
        <v>2276</v>
      </c>
      <c r="S708" s="21">
        <v>0</v>
      </c>
      <c r="T708" s="21">
        <v>0</v>
      </c>
      <c r="U708" s="21">
        <v>0</v>
      </c>
      <c r="V708" s="21">
        <v>0</v>
      </c>
      <c r="W708" s="21">
        <v>0</v>
      </c>
      <c r="X708" s="21">
        <v>0</v>
      </c>
      <c r="Y708" s="21" t="s">
        <v>2276</v>
      </c>
      <c r="Z708" s="3" t="s">
        <v>2276</v>
      </c>
      <c r="AA708" s="3" t="s">
        <v>2276</v>
      </c>
      <c r="AB708" s="3" t="s">
        <v>2276</v>
      </c>
      <c r="AC708" s="4" t="s">
        <v>1726</v>
      </c>
      <c r="AD708" s="3"/>
    </row>
    <row r="709" spans="1:30" ht="49.5" customHeight="1">
      <c r="A709" s="23" t="s">
        <v>1524</v>
      </c>
      <c r="B709" s="3" t="s">
        <v>1674</v>
      </c>
      <c r="C709" s="23" t="s">
        <v>24</v>
      </c>
      <c r="D709" s="23" t="s">
        <v>143</v>
      </c>
      <c r="E709" s="3" t="s">
        <v>863</v>
      </c>
      <c r="F709" s="19" t="s">
        <v>74</v>
      </c>
      <c r="G709" s="19"/>
      <c r="H709" s="11" t="s">
        <v>524</v>
      </c>
      <c r="I709" s="3"/>
      <c r="J709" s="21">
        <v>0</v>
      </c>
      <c r="K709" s="21">
        <v>0</v>
      </c>
      <c r="L709" s="21">
        <v>0</v>
      </c>
      <c r="M709" s="21">
        <v>0</v>
      </c>
      <c r="N709" s="21">
        <v>0</v>
      </c>
      <c r="O709" s="21">
        <v>0</v>
      </c>
      <c r="P709" s="21">
        <v>0</v>
      </c>
      <c r="Q709" s="21" t="s">
        <v>2276</v>
      </c>
      <c r="R709" s="21" t="s">
        <v>2276</v>
      </c>
      <c r="S709" s="21">
        <v>0</v>
      </c>
      <c r="T709" s="21">
        <v>0</v>
      </c>
      <c r="U709" s="21">
        <v>0</v>
      </c>
      <c r="V709" s="21">
        <v>0</v>
      </c>
      <c r="W709" s="21">
        <v>0</v>
      </c>
      <c r="X709" s="21">
        <v>0</v>
      </c>
      <c r="Y709" s="21" t="s">
        <v>2276</v>
      </c>
      <c r="Z709" s="3" t="s">
        <v>2276</v>
      </c>
      <c r="AA709" s="3" t="s">
        <v>2276</v>
      </c>
      <c r="AB709" s="3" t="s">
        <v>2276</v>
      </c>
      <c r="AC709" s="4" t="s">
        <v>1726</v>
      </c>
      <c r="AD709" s="3"/>
    </row>
    <row r="710" spans="1:30" ht="49.5" customHeight="1">
      <c r="A710" s="23" t="s">
        <v>1525</v>
      </c>
      <c r="B710" s="3" t="s">
        <v>1675</v>
      </c>
      <c r="C710" s="23" t="s">
        <v>24</v>
      </c>
      <c r="D710" s="23" t="s">
        <v>143</v>
      </c>
      <c r="E710" s="3" t="s">
        <v>863</v>
      </c>
      <c r="F710" s="19" t="s">
        <v>74</v>
      </c>
      <c r="G710" s="19"/>
      <c r="H710" s="11" t="s">
        <v>524</v>
      </c>
      <c r="I710" s="3"/>
      <c r="J710" s="21">
        <v>0</v>
      </c>
      <c r="K710" s="21">
        <v>0</v>
      </c>
      <c r="L710" s="21">
        <v>0</v>
      </c>
      <c r="M710" s="21">
        <v>0</v>
      </c>
      <c r="N710" s="21">
        <v>0</v>
      </c>
      <c r="O710" s="21">
        <v>0</v>
      </c>
      <c r="P710" s="21">
        <v>0</v>
      </c>
      <c r="Q710" s="21" t="s">
        <v>2276</v>
      </c>
      <c r="R710" s="21" t="s">
        <v>2276</v>
      </c>
      <c r="S710" s="21">
        <v>0</v>
      </c>
      <c r="T710" s="21">
        <v>0</v>
      </c>
      <c r="U710" s="21">
        <v>0</v>
      </c>
      <c r="V710" s="21">
        <v>0</v>
      </c>
      <c r="W710" s="21">
        <v>0</v>
      </c>
      <c r="X710" s="21">
        <v>0</v>
      </c>
      <c r="Y710" s="21" t="s">
        <v>2276</v>
      </c>
      <c r="Z710" s="3" t="s">
        <v>2276</v>
      </c>
      <c r="AA710" s="3" t="s">
        <v>2276</v>
      </c>
      <c r="AB710" s="3" t="s">
        <v>2276</v>
      </c>
      <c r="AC710" s="4" t="s">
        <v>1726</v>
      </c>
      <c r="AD710" s="3"/>
    </row>
    <row r="711" spans="1:30" ht="49.5" customHeight="1">
      <c r="A711" s="23" t="s">
        <v>1526</v>
      </c>
      <c r="B711" s="3" t="s">
        <v>1676</v>
      </c>
      <c r="C711" s="23" t="s">
        <v>24</v>
      </c>
      <c r="D711" s="23" t="s">
        <v>143</v>
      </c>
      <c r="E711" s="3" t="s">
        <v>863</v>
      </c>
      <c r="F711" s="19" t="s">
        <v>74</v>
      </c>
      <c r="G711" s="19"/>
      <c r="H711" s="11" t="s">
        <v>524</v>
      </c>
      <c r="I711" s="3"/>
      <c r="J711" s="21">
        <v>0</v>
      </c>
      <c r="K711" s="21">
        <v>0</v>
      </c>
      <c r="L711" s="21">
        <v>0</v>
      </c>
      <c r="M711" s="21">
        <v>0</v>
      </c>
      <c r="N711" s="21">
        <v>0</v>
      </c>
      <c r="O711" s="21">
        <v>0</v>
      </c>
      <c r="P711" s="21">
        <v>0</v>
      </c>
      <c r="Q711" s="21" t="s">
        <v>2276</v>
      </c>
      <c r="R711" s="21" t="s">
        <v>2276</v>
      </c>
      <c r="S711" s="21">
        <v>0</v>
      </c>
      <c r="T711" s="21">
        <v>0</v>
      </c>
      <c r="U711" s="21">
        <v>0</v>
      </c>
      <c r="V711" s="21">
        <v>0</v>
      </c>
      <c r="W711" s="21">
        <v>0</v>
      </c>
      <c r="X711" s="21">
        <v>0</v>
      </c>
      <c r="Y711" s="21" t="s">
        <v>2276</v>
      </c>
      <c r="Z711" s="3" t="s">
        <v>2276</v>
      </c>
      <c r="AA711" s="3" t="s">
        <v>2276</v>
      </c>
      <c r="AB711" s="3" t="s">
        <v>2276</v>
      </c>
      <c r="AC711" s="4" t="s">
        <v>1726</v>
      </c>
      <c r="AD711" s="3"/>
    </row>
    <row r="712" spans="1:30" ht="49.5" customHeight="1">
      <c r="A712" s="23" t="s">
        <v>1527</v>
      </c>
      <c r="B712" s="3" t="s">
        <v>1677</v>
      </c>
      <c r="C712" s="23" t="s">
        <v>24</v>
      </c>
      <c r="D712" s="23" t="s">
        <v>143</v>
      </c>
      <c r="E712" s="3" t="s">
        <v>863</v>
      </c>
      <c r="F712" s="19" t="s">
        <v>74</v>
      </c>
      <c r="G712" s="19"/>
      <c r="H712" s="11" t="s">
        <v>524</v>
      </c>
      <c r="I712" s="3"/>
      <c r="J712" s="21">
        <v>0</v>
      </c>
      <c r="K712" s="21">
        <v>0</v>
      </c>
      <c r="L712" s="21">
        <v>0</v>
      </c>
      <c r="M712" s="21">
        <v>0</v>
      </c>
      <c r="N712" s="21">
        <v>0</v>
      </c>
      <c r="O712" s="21">
        <v>0</v>
      </c>
      <c r="P712" s="21">
        <v>0</v>
      </c>
      <c r="Q712" s="21" t="s">
        <v>2276</v>
      </c>
      <c r="R712" s="21" t="s">
        <v>2276</v>
      </c>
      <c r="S712" s="21">
        <v>0</v>
      </c>
      <c r="T712" s="21">
        <v>0</v>
      </c>
      <c r="U712" s="21">
        <v>0</v>
      </c>
      <c r="V712" s="21">
        <v>0</v>
      </c>
      <c r="W712" s="21">
        <v>0</v>
      </c>
      <c r="X712" s="21">
        <v>0</v>
      </c>
      <c r="Y712" s="21" t="s">
        <v>2276</v>
      </c>
      <c r="Z712" s="3" t="s">
        <v>2276</v>
      </c>
      <c r="AA712" s="3" t="s">
        <v>2276</v>
      </c>
      <c r="AB712" s="3" t="s">
        <v>2276</v>
      </c>
      <c r="AC712" s="4" t="s">
        <v>1726</v>
      </c>
      <c r="AD712" s="3"/>
    </row>
    <row r="713" spans="1:30" ht="49.5" customHeight="1">
      <c r="A713" s="23" t="s">
        <v>1528</v>
      </c>
      <c r="B713" s="3" t="s">
        <v>1678</v>
      </c>
      <c r="C713" s="23" t="s">
        <v>24</v>
      </c>
      <c r="D713" s="23" t="s">
        <v>143</v>
      </c>
      <c r="E713" s="3" t="s">
        <v>863</v>
      </c>
      <c r="F713" s="19" t="s">
        <v>74</v>
      </c>
      <c r="G713" s="19"/>
      <c r="H713" s="11" t="s">
        <v>524</v>
      </c>
      <c r="I713" s="3"/>
      <c r="J713" s="21">
        <v>0</v>
      </c>
      <c r="K713" s="21">
        <v>0</v>
      </c>
      <c r="L713" s="21">
        <v>0</v>
      </c>
      <c r="M713" s="21">
        <v>0</v>
      </c>
      <c r="N713" s="21">
        <v>0</v>
      </c>
      <c r="O713" s="21">
        <v>0</v>
      </c>
      <c r="P713" s="21">
        <v>0</v>
      </c>
      <c r="Q713" s="21" t="s">
        <v>2276</v>
      </c>
      <c r="R713" s="21" t="s">
        <v>2276</v>
      </c>
      <c r="S713" s="21">
        <v>0</v>
      </c>
      <c r="T713" s="21">
        <v>0</v>
      </c>
      <c r="U713" s="21">
        <v>0</v>
      </c>
      <c r="V713" s="21">
        <v>0</v>
      </c>
      <c r="W713" s="21">
        <v>0</v>
      </c>
      <c r="X713" s="21">
        <v>0</v>
      </c>
      <c r="Y713" s="21" t="s">
        <v>2276</v>
      </c>
      <c r="Z713" s="3" t="s">
        <v>2276</v>
      </c>
      <c r="AA713" s="3" t="s">
        <v>2276</v>
      </c>
      <c r="AB713" s="3" t="s">
        <v>2276</v>
      </c>
      <c r="AC713" s="4" t="s">
        <v>1726</v>
      </c>
      <c r="AD713" s="3"/>
    </row>
    <row r="714" spans="1:30" ht="49.5" customHeight="1">
      <c r="A714" s="23" t="s">
        <v>1529</v>
      </c>
      <c r="B714" s="3" t="s">
        <v>1679</v>
      </c>
      <c r="C714" s="23" t="s">
        <v>24</v>
      </c>
      <c r="D714" s="23" t="s">
        <v>143</v>
      </c>
      <c r="E714" s="3" t="s">
        <v>863</v>
      </c>
      <c r="F714" s="19" t="s">
        <v>74</v>
      </c>
      <c r="G714" s="19"/>
      <c r="H714" s="11" t="s">
        <v>524</v>
      </c>
      <c r="I714" s="3"/>
      <c r="J714" s="21">
        <v>0</v>
      </c>
      <c r="K714" s="21">
        <v>0</v>
      </c>
      <c r="L714" s="21">
        <v>0</v>
      </c>
      <c r="M714" s="21">
        <v>0</v>
      </c>
      <c r="N714" s="21">
        <v>0</v>
      </c>
      <c r="O714" s="21">
        <v>0</v>
      </c>
      <c r="P714" s="21">
        <v>0</v>
      </c>
      <c r="Q714" s="21" t="s">
        <v>2276</v>
      </c>
      <c r="R714" s="21" t="s">
        <v>2276</v>
      </c>
      <c r="S714" s="21">
        <v>0</v>
      </c>
      <c r="T714" s="21">
        <v>0</v>
      </c>
      <c r="U714" s="21">
        <v>0</v>
      </c>
      <c r="V714" s="21">
        <v>0</v>
      </c>
      <c r="W714" s="21">
        <v>0</v>
      </c>
      <c r="X714" s="21">
        <v>0</v>
      </c>
      <c r="Y714" s="21" t="s">
        <v>2276</v>
      </c>
      <c r="Z714" s="3" t="s">
        <v>2276</v>
      </c>
      <c r="AA714" s="3" t="s">
        <v>2276</v>
      </c>
      <c r="AB714" s="3" t="s">
        <v>2276</v>
      </c>
      <c r="AC714" s="4" t="s">
        <v>1726</v>
      </c>
      <c r="AD714" s="3"/>
    </row>
    <row r="715" spans="1:30" ht="49.5" customHeight="1">
      <c r="A715" s="23" t="s">
        <v>1530</v>
      </c>
      <c r="B715" s="3" t="s">
        <v>1680</v>
      </c>
      <c r="C715" s="23" t="s">
        <v>24</v>
      </c>
      <c r="D715" s="23" t="s">
        <v>143</v>
      </c>
      <c r="E715" s="3" t="s">
        <v>863</v>
      </c>
      <c r="F715" s="19" t="s">
        <v>74</v>
      </c>
      <c r="G715" s="19"/>
      <c r="H715" s="11" t="s">
        <v>524</v>
      </c>
      <c r="I715" s="3"/>
      <c r="J715" s="21">
        <v>0</v>
      </c>
      <c r="K715" s="21">
        <v>0</v>
      </c>
      <c r="L715" s="21">
        <v>0</v>
      </c>
      <c r="M715" s="21">
        <v>0</v>
      </c>
      <c r="N715" s="21">
        <v>0</v>
      </c>
      <c r="O715" s="21">
        <v>0</v>
      </c>
      <c r="P715" s="21">
        <v>0</v>
      </c>
      <c r="Q715" s="21" t="s">
        <v>2276</v>
      </c>
      <c r="R715" s="21" t="s">
        <v>2276</v>
      </c>
      <c r="S715" s="21">
        <v>0</v>
      </c>
      <c r="T715" s="21">
        <v>0</v>
      </c>
      <c r="U715" s="21">
        <v>0</v>
      </c>
      <c r="V715" s="21">
        <v>0</v>
      </c>
      <c r="W715" s="21">
        <v>0</v>
      </c>
      <c r="X715" s="21">
        <v>0</v>
      </c>
      <c r="Y715" s="21" t="s">
        <v>2276</v>
      </c>
      <c r="Z715" s="3" t="s">
        <v>2276</v>
      </c>
      <c r="AA715" s="3" t="s">
        <v>2276</v>
      </c>
      <c r="AB715" s="3" t="s">
        <v>2276</v>
      </c>
      <c r="AC715" s="4" t="s">
        <v>1726</v>
      </c>
      <c r="AD715" s="3"/>
    </row>
    <row r="716" spans="1:30" ht="49.5" customHeight="1">
      <c r="A716" s="23" t="s">
        <v>1531</v>
      </c>
      <c r="B716" s="3" t="s">
        <v>1681</v>
      </c>
      <c r="C716" s="23" t="s">
        <v>24</v>
      </c>
      <c r="D716" s="23" t="s">
        <v>143</v>
      </c>
      <c r="E716" s="3" t="s">
        <v>863</v>
      </c>
      <c r="F716" s="19" t="s">
        <v>74</v>
      </c>
      <c r="G716" s="19"/>
      <c r="H716" s="11" t="s">
        <v>524</v>
      </c>
      <c r="I716" s="3"/>
      <c r="J716" s="21">
        <v>0</v>
      </c>
      <c r="K716" s="21">
        <v>0</v>
      </c>
      <c r="L716" s="21">
        <v>0</v>
      </c>
      <c r="M716" s="21">
        <v>0</v>
      </c>
      <c r="N716" s="21">
        <v>0</v>
      </c>
      <c r="O716" s="21">
        <v>0</v>
      </c>
      <c r="P716" s="21">
        <v>0</v>
      </c>
      <c r="Q716" s="21" t="s">
        <v>2276</v>
      </c>
      <c r="R716" s="21" t="s">
        <v>2276</v>
      </c>
      <c r="S716" s="21">
        <v>0</v>
      </c>
      <c r="T716" s="21">
        <v>0</v>
      </c>
      <c r="U716" s="21">
        <v>0</v>
      </c>
      <c r="V716" s="21">
        <v>0</v>
      </c>
      <c r="W716" s="21">
        <v>0</v>
      </c>
      <c r="X716" s="21">
        <v>0</v>
      </c>
      <c r="Y716" s="21" t="s">
        <v>2276</v>
      </c>
      <c r="Z716" s="3" t="s">
        <v>2276</v>
      </c>
      <c r="AA716" s="3" t="s">
        <v>2276</v>
      </c>
      <c r="AB716" s="3" t="s">
        <v>2276</v>
      </c>
      <c r="AC716" s="4" t="s">
        <v>1726</v>
      </c>
      <c r="AD716" s="3"/>
    </row>
    <row r="717" spans="1:30" ht="49.5" customHeight="1">
      <c r="A717" s="23" t="s">
        <v>1532</v>
      </c>
      <c r="B717" s="3" t="s">
        <v>1682</v>
      </c>
      <c r="C717" s="23" t="s">
        <v>24</v>
      </c>
      <c r="D717" s="23" t="s">
        <v>143</v>
      </c>
      <c r="E717" s="3" t="s">
        <v>863</v>
      </c>
      <c r="F717" s="19" t="s">
        <v>74</v>
      </c>
      <c r="G717" s="19"/>
      <c r="H717" s="11" t="s">
        <v>524</v>
      </c>
      <c r="I717" s="3"/>
      <c r="J717" s="21">
        <v>0</v>
      </c>
      <c r="K717" s="21">
        <v>0</v>
      </c>
      <c r="L717" s="21">
        <v>0</v>
      </c>
      <c r="M717" s="21">
        <v>0</v>
      </c>
      <c r="N717" s="21">
        <v>0</v>
      </c>
      <c r="O717" s="21">
        <v>0</v>
      </c>
      <c r="P717" s="21">
        <v>0</v>
      </c>
      <c r="Q717" s="21" t="s">
        <v>2276</v>
      </c>
      <c r="R717" s="21" t="s">
        <v>2276</v>
      </c>
      <c r="S717" s="21">
        <v>0</v>
      </c>
      <c r="T717" s="21">
        <v>0</v>
      </c>
      <c r="U717" s="21">
        <v>0</v>
      </c>
      <c r="V717" s="21">
        <v>0</v>
      </c>
      <c r="W717" s="21">
        <v>0</v>
      </c>
      <c r="X717" s="21">
        <v>0</v>
      </c>
      <c r="Y717" s="21" t="s">
        <v>2276</v>
      </c>
      <c r="Z717" s="3" t="s">
        <v>2276</v>
      </c>
      <c r="AA717" s="3" t="s">
        <v>2276</v>
      </c>
      <c r="AB717" s="3" t="s">
        <v>2276</v>
      </c>
      <c r="AC717" s="4" t="s">
        <v>1726</v>
      </c>
      <c r="AD717" s="3"/>
    </row>
    <row r="718" spans="1:30" ht="49.5" customHeight="1">
      <c r="A718" s="23" t="s">
        <v>1533</v>
      </c>
      <c r="B718" s="3" t="s">
        <v>1683</v>
      </c>
      <c r="C718" s="23" t="s">
        <v>24</v>
      </c>
      <c r="D718" s="23" t="s">
        <v>143</v>
      </c>
      <c r="E718" s="3" t="s">
        <v>863</v>
      </c>
      <c r="F718" s="19" t="s">
        <v>74</v>
      </c>
      <c r="G718" s="19"/>
      <c r="H718" s="11" t="s">
        <v>524</v>
      </c>
      <c r="I718" s="3"/>
      <c r="J718" s="21">
        <v>0</v>
      </c>
      <c r="K718" s="21">
        <v>0</v>
      </c>
      <c r="L718" s="21">
        <v>0</v>
      </c>
      <c r="M718" s="21">
        <v>0</v>
      </c>
      <c r="N718" s="21">
        <v>0</v>
      </c>
      <c r="O718" s="21">
        <v>0</v>
      </c>
      <c r="P718" s="21">
        <v>0</v>
      </c>
      <c r="Q718" s="21" t="s">
        <v>2276</v>
      </c>
      <c r="R718" s="21" t="s">
        <v>2276</v>
      </c>
      <c r="S718" s="21">
        <v>0</v>
      </c>
      <c r="T718" s="21">
        <v>0</v>
      </c>
      <c r="U718" s="21">
        <v>0</v>
      </c>
      <c r="V718" s="21">
        <v>0</v>
      </c>
      <c r="W718" s="21">
        <v>0</v>
      </c>
      <c r="X718" s="21">
        <v>0</v>
      </c>
      <c r="Y718" s="21" t="s">
        <v>2276</v>
      </c>
      <c r="Z718" s="3" t="s">
        <v>2276</v>
      </c>
      <c r="AA718" s="3" t="s">
        <v>2276</v>
      </c>
      <c r="AB718" s="3" t="s">
        <v>2276</v>
      </c>
      <c r="AC718" s="4" t="s">
        <v>1726</v>
      </c>
      <c r="AD718" s="3"/>
    </row>
    <row r="719" spans="1:30" ht="49.5" customHeight="1">
      <c r="A719" s="23" t="s">
        <v>1534</v>
      </c>
      <c r="B719" s="3" t="s">
        <v>1684</v>
      </c>
      <c r="C719" s="23" t="s">
        <v>24</v>
      </c>
      <c r="D719" s="23" t="s">
        <v>143</v>
      </c>
      <c r="E719" s="3" t="s">
        <v>863</v>
      </c>
      <c r="F719" s="19" t="s">
        <v>74</v>
      </c>
      <c r="G719" s="19"/>
      <c r="H719" s="11" t="s">
        <v>524</v>
      </c>
      <c r="I719" s="3"/>
      <c r="J719" s="21">
        <v>0</v>
      </c>
      <c r="K719" s="21">
        <v>0</v>
      </c>
      <c r="L719" s="21">
        <v>0</v>
      </c>
      <c r="M719" s="21">
        <v>0</v>
      </c>
      <c r="N719" s="21">
        <v>0</v>
      </c>
      <c r="O719" s="21">
        <v>0</v>
      </c>
      <c r="P719" s="21">
        <v>0</v>
      </c>
      <c r="Q719" s="21" t="s">
        <v>2276</v>
      </c>
      <c r="R719" s="21" t="s">
        <v>2276</v>
      </c>
      <c r="S719" s="21">
        <v>0</v>
      </c>
      <c r="T719" s="21">
        <v>0</v>
      </c>
      <c r="U719" s="21">
        <v>0</v>
      </c>
      <c r="V719" s="21">
        <v>0</v>
      </c>
      <c r="W719" s="21">
        <v>0</v>
      </c>
      <c r="X719" s="21">
        <v>0</v>
      </c>
      <c r="Y719" s="21" t="s">
        <v>2276</v>
      </c>
      <c r="Z719" s="3" t="s">
        <v>2276</v>
      </c>
      <c r="AA719" s="3" t="s">
        <v>2276</v>
      </c>
      <c r="AB719" s="3" t="s">
        <v>2276</v>
      </c>
      <c r="AC719" s="4" t="s">
        <v>1726</v>
      </c>
      <c r="AD719" s="3"/>
    </row>
    <row r="720" spans="1:30" ht="49.5" customHeight="1">
      <c r="A720" s="23" t="s">
        <v>1535</v>
      </c>
      <c r="B720" s="3" t="s">
        <v>1685</v>
      </c>
      <c r="C720" s="23" t="s">
        <v>24</v>
      </c>
      <c r="D720" s="23" t="s">
        <v>143</v>
      </c>
      <c r="E720" s="3" t="s">
        <v>863</v>
      </c>
      <c r="F720" s="19" t="s">
        <v>74</v>
      </c>
      <c r="G720" s="19"/>
      <c r="H720" s="11" t="s">
        <v>524</v>
      </c>
      <c r="I720" s="3"/>
      <c r="J720" s="21">
        <v>0</v>
      </c>
      <c r="K720" s="21">
        <v>0</v>
      </c>
      <c r="L720" s="21">
        <v>0</v>
      </c>
      <c r="M720" s="21">
        <v>0</v>
      </c>
      <c r="N720" s="21">
        <v>0</v>
      </c>
      <c r="O720" s="21">
        <v>0</v>
      </c>
      <c r="P720" s="21">
        <v>0</v>
      </c>
      <c r="Q720" s="21" t="s">
        <v>2276</v>
      </c>
      <c r="R720" s="21" t="s">
        <v>2276</v>
      </c>
      <c r="S720" s="21">
        <v>0</v>
      </c>
      <c r="T720" s="21">
        <v>0</v>
      </c>
      <c r="U720" s="21">
        <v>0</v>
      </c>
      <c r="V720" s="21">
        <v>0</v>
      </c>
      <c r="W720" s="21">
        <v>0</v>
      </c>
      <c r="X720" s="21">
        <v>0</v>
      </c>
      <c r="Y720" s="21" t="s">
        <v>2276</v>
      </c>
      <c r="Z720" s="3" t="s">
        <v>2276</v>
      </c>
      <c r="AA720" s="3" t="s">
        <v>2276</v>
      </c>
      <c r="AB720" s="3" t="s">
        <v>2276</v>
      </c>
      <c r="AC720" s="4" t="s">
        <v>1726</v>
      </c>
      <c r="AD720" s="3"/>
    </row>
    <row r="721" spans="1:30" ht="49.5" customHeight="1">
      <c r="A721" s="23" t="s">
        <v>1536</v>
      </c>
      <c r="B721" s="3" t="s">
        <v>1686</v>
      </c>
      <c r="C721" s="23" t="s">
        <v>24</v>
      </c>
      <c r="D721" s="23" t="s">
        <v>143</v>
      </c>
      <c r="E721" s="3" t="s">
        <v>863</v>
      </c>
      <c r="F721" s="19" t="s">
        <v>74</v>
      </c>
      <c r="G721" s="19"/>
      <c r="H721" s="11" t="s">
        <v>524</v>
      </c>
      <c r="I721" s="3"/>
      <c r="J721" s="21">
        <v>0</v>
      </c>
      <c r="K721" s="21">
        <v>0</v>
      </c>
      <c r="L721" s="21">
        <v>0</v>
      </c>
      <c r="M721" s="21">
        <v>0</v>
      </c>
      <c r="N721" s="21">
        <v>0</v>
      </c>
      <c r="O721" s="21">
        <v>0</v>
      </c>
      <c r="P721" s="21">
        <v>0</v>
      </c>
      <c r="Q721" s="21" t="s">
        <v>2276</v>
      </c>
      <c r="R721" s="21" t="s">
        <v>2276</v>
      </c>
      <c r="S721" s="21">
        <v>0</v>
      </c>
      <c r="T721" s="21">
        <v>0</v>
      </c>
      <c r="U721" s="21">
        <v>0</v>
      </c>
      <c r="V721" s="21">
        <v>0</v>
      </c>
      <c r="W721" s="21">
        <v>0</v>
      </c>
      <c r="X721" s="21">
        <v>0</v>
      </c>
      <c r="Y721" s="21" t="s">
        <v>2276</v>
      </c>
      <c r="Z721" s="3" t="s">
        <v>2276</v>
      </c>
      <c r="AA721" s="3" t="s">
        <v>2276</v>
      </c>
      <c r="AB721" s="3" t="s">
        <v>2276</v>
      </c>
      <c r="AC721" s="4" t="s">
        <v>1726</v>
      </c>
      <c r="AD721" s="3"/>
    </row>
    <row r="722" spans="1:30" ht="49.5" customHeight="1">
      <c r="A722" s="23" t="s">
        <v>1537</v>
      </c>
      <c r="B722" s="3" t="s">
        <v>1687</v>
      </c>
      <c r="C722" s="23" t="s">
        <v>24</v>
      </c>
      <c r="D722" s="23" t="s">
        <v>143</v>
      </c>
      <c r="E722" s="3" t="s">
        <v>863</v>
      </c>
      <c r="F722" s="19" t="s">
        <v>74</v>
      </c>
      <c r="G722" s="19"/>
      <c r="H722" s="11" t="s">
        <v>524</v>
      </c>
      <c r="I722" s="3"/>
      <c r="J722" s="21">
        <v>0</v>
      </c>
      <c r="K722" s="21">
        <v>0</v>
      </c>
      <c r="L722" s="21">
        <v>0</v>
      </c>
      <c r="M722" s="21">
        <v>0</v>
      </c>
      <c r="N722" s="21">
        <v>0</v>
      </c>
      <c r="O722" s="21">
        <v>0</v>
      </c>
      <c r="P722" s="21">
        <v>0</v>
      </c>
      <c r="Q722" s="21" t="s">
        <v>2276</v>
      </c>
      <c r="R722" s="21" t="s">
        <v>2276</v>
      </c>
      <c r="S722" s="21">
        <v>0</v>
      </c>
      <c r="T722" s="21">
        <v>0</v>
      </c>
      <c r="U722" s="21">
        <v>0</v>
      </c>
      <c r="V722" s="21">
        <v>0</v>
      </c>
      <c r="W722" s="21">
        <v>0</v>
      </c>
      <c r="X722" s="21">
        <v>0</v>
      </c>
      <c r="Y722" s="21" t="s">
        <v>2276</v>
      </c>
      <c r="Z722" s="3" t="s">
        <v>2276</v>
      </c>
      <c r="AA722" s="3" t="s">
        <v>2276</v>
      </c>
      <c r="AB722" s="3" t="s">
        <v>2276</v>
      </c>
      <c r="AC722" s="4" t="s">
        <v>1726</v>
      </c>
      <c r="AD722" s="3"/>
    </row>
    <row r="723" spans="1:30" ht="49.5" customHeight="1">
      <c r="A723" s="23" t="s">
        <v>1538</v>
      </c>
      <c r="B723" s="3" t="s">
        <v>1688</v>
      </c>
      <c r="C723" s="23" t="s">
        <v>24</v>
      </c>
      <c r="D723" s="23" t="s">
        <v>143</v>
      </c>
      <c r="E723" s="3" t="s">
        <v>863</v>
      </c>
      <c r="F723" s="19" t="s">
        <v>74</v>
      </c>
      <c r="G723" s="19"/>
      <c r="H723" s="11" t="s">
        <v>524</v>
      </c>
      <c r="I723" s="3"/>
      <c r="J723" s="21">
        <v>0</v>
      </c>
      <c r="K723" s="21">
        <v>0</v>
      </c>
      <c r="L723" s="21">
        <v>0</v>
      </c>
      <c r="M723" s="21">
        <v>0</v>
      </c>
      <c r="N723" s="21">
        <v>0</v>
      </c>
      <c r="O723" s="21">
        <v>0</v>
      </c>
      <c r="P723" s="21">
        <v>0</v>
      </c>
      <c r="Q723" s="21" t="s">
        <v>2276</v>
      </c>
      <c r="R723" s="21" t="s">
        <v>2276</v>
      </c>
      <c r="S723" s="21">
        <v>0</v>
      </c>
      <c r="T723" s="21">
        <v>0</v>
      </c>
      <c r="U723" s="21">
        <v>0</v>
      </c>
      <c r="V723" s="21">
        <v>0</v>
      </c>
      <c r="W723" s="21">
        <v>0</v>
      </c>
      <c r="X723" s="21">
        <v>0</v>
      </c>
      <c r="Y723" s="21" t="s">
        <v>2276</v>
      </c>
      <c r="Z723" s="3" t="s">
        <v>2276</v>
      </c>
      <c r="AA723" s="3" t="s">
        <v>2276</v>
      </c>
      <c r="AB723" s="3" t="s">
        <v>2276</v>
      </c>
      <c r="AC723" s="4" t="s">
        <v>1726</v>
      </c>
      <c r="AD723" s="3"/>
    </row>
    <row r="724" spans="1:30" ht="49.5" customHeight="1">
      <c r="A724" s="23" t="s">
        <v>1539</v>
      </c>
      <c r="B724" s="3" t="s">
        <v>1689</v>
      </c>
      <c r="C724" s="23" t="s">
        <v>24</v>
      </c>
      <c r="D724" s="23" t="s">
        <v>143</v>
      </c>
      <c r="E724" s="3" t="s">
        <v>863</v>
      </c>
      <c r="F724" s="19" t="s">
        <v>74</v>
      </c>
      <c r="G724" s="19"/>
      <c r="H724" s="11" t="s">
        <v>524</v>
      </c>
      <c r="I724" s="3"/>
      <c r="J724" s="21">
        <v>0</v>
      </c>
      <c r="K724" s="21">
        <v>0</v>
      </c>
      <c r="L724" s="21">
        <v>0</v>
      </c>
      <c r="M724" s="21">
        <v>0</v>
      </c>
      <c r="N724" s="21">
        <v>0</v>
      </c>
      <c r="O724" s="21">
        <v>0</v>
      </c>
      <c r="P724" s="21">
        <v>0</v>
      </c>
      <c r="Q724" s="21" t="s">
        <v>2276</v>
      </c>
      <c r="R724" s="21" t="s">
        <v>2276</v>
      </c>
      <c r="S724" s="21">
        <v>0</v>
      </c>
      <c r="T724" s="21">
        <v>0</v>
      </c>
      <c r="U724" s="21">
        <v>0</v>
      </c>
      <c r="V724" s="21">
        <v>0</v>
      </c>
      <c r="W724" s="21">
        <v>0</v>
      </c>
      <c r="X724" s="21">
        <v>0</v>
      </c>
      <c r="Y724" s="21" t="s">
        <v>2276</v>
      </c>
      <c r="Z724" s="3" t="s">
        <v>2276</v>
      </c>
      <c r="AA724" s="3" t="s">
        <v>2276</v>
      </c>
      <c r="AB724" s="3" t="s">
        <v>2276</v>
      </c>
      <c r="AC724" s="4" t="s">
        <v>1726</v>
      </c>
      <c r="AD724" s="3"/>
    </row>
    <row r="725" spans="1:30" ht="49.5" customHeight="1">
      <c r="A725" s="23" t="s">
        <v>1540</v>
      </c>
      <c r="B725" s="3" t="s">
        <v>1690</v>
      </c>
      <c r="C725" s="23" t="s">
        <v>24</v>
      </c>
      <c r="D725" s="23" t="s">
        <v>143</v>
      </c>
      <c r="E725" s="3" t="s">
        <v>863</v>
      </c>
      <c r="F725" s="19" t="s">
        <v>74</v>
      </c>
      <c r="G725" s="19"/>
      <c r="H725" s="11" t="s">
        <v>524</v>
      </c>
      <c r="I725" s="3"/>
      <c r="J725" s="21">
        <v>0</v>
      </c>
      <c r="K725" s="21">
        <v>0</v>
      </c>
      <c r="L725" s="21">
        <v>0</v>
      </c>
      <c r="M725" s="21">
        <v>0</v>
      </c>
      <c r="N725" s="21">
        <v>0</v>
      </c>
      <c r="O725" s="21">
        <v>0</v>
      </c>
      <c r="P725" s="21">
        <v>0</v>
      </c>
      <c r="Q725" s="21" t="s">
        <v>2276</v>
      </c>
      <c r="R725" s="21" t="s">
        <v>2276</v>
      </c>
      <c r="S725" s="21">
        <v>0</v>
      </c>
      <c r="T725" s="21">
        <v>0</v>
      </c>
      <c r="U725" s="21">
        <v>0</v>
      </c>
      <c r="V725" s="21">
        <v>0</v>
      </c>
      <c r="W725" s="21">
        <v>0</v>
      </c>
      <c r="X725" s="21">
        <v>0</v>
      </c>
      <c r="Y725" s="21" t="s">
        <v>2276</v>
      </c>
      <c r="Z725" s="3" t="s">
        <v>2276</v>
      </c>
      <c r="AA725" s="3" t="s">
        <v>2276</v>
      </c>
      <c r="AB725" s="3" t="s">
        <v>2276</v>
      </c>
      <c r="AC725" s="4" t="s">
        <v>1726</v>
      </c>
      <c r="AD725" s="3"/>
    </row>
    <row r="726" spans="1:30" ht="49.5" customHeight="1">
      <c r="A726" s="23" t="s">
        <v>1541</v>
      </c>
      <c r="B726" s="3" t="s">
        <v>1691</v>
      </c>
      <c r="C726" s="23" t="s">
        <v>24</v>
      </c>
      <c r="D726" s="23" t="s">
        <v>143</v>
      </c>
      <c r="E726" s="3" t="s">
        <v>863</v>
      </c>
      <c r="F726" s="19" t="s">
        <v>74</v>
      </c>
      <c r="G726" s="19"/>
      <c r="H726" s="11" t="s">
        <v>524</v>
      </c>
      <c r="I726" s="3"/>
      <c r="J726" s="21">
        <v>0</v>
      </c>
      <c r="K726" s="21">
        <v>0</v>
      </c>
      <c r="L726" s="21">
        <v>0</v>
      </c>
      <c r="M726" s="21">
        <v>0</v>
      </c>
      <c r="N726" s="21">
        <v>0</v>
      </c>
      <c r="O726" s="21">
        <v>0</v>
      </c>
      <c r="P726" s="21">
        <v>0</v>
      </c>
      <c r="Q726" s="21" t="s">
        <v>2276</v>
      </c>
      <c r="R726" s="21" t="s">
        <v>2276</v>
      </c>
      <c r="S726" s="21">
        <v>0</v>
      </c>
      <c r="T726" s="21">
        <v>0</v>
      </c>
      <c r="U726" s="21">
        <v>0</v>
      </c>
      <c r="V726" s="21">
        <v>0</v>
      </c>
      <c r="W726" s="21">
        <v>0</v>
      </c>
      <c r="X726" s="21">
        <v>0</v>
      </c>
      <c r="Y726" s="21" t="s">
        <v>2276</v>
      </c>
      <c r="Z726" s="3" t="s">
        <v>2276</v>
      </c>
      <c r="AA726" s="3" t="s">
        <v>2276</v>
      </c>
      <c r="AB726" s="3" t="s">
        <v>2276</v>
      </c>
      <c r="AC726" s="4" t="s">
        <v>1726</v>
      </c>
      <c r="AD726" s="3"/>
    </row>
    <row r="727" spans="1:30" ht="49.5" customHeight="1">
      <c r="A727" s="23" t="s">
        <v>1542</v>
      </c>
      <c r="B727" s="3" t="s">
        <v>1692</v>
      </c>
      <c r="C727" s="23" t="s">
        <v>24</v>
      </c>
      <c r="D727" s="23" t="s">
        <v>143</v>
      </c>
      <c r="E727" s="3" t="s">
        <v>863</v>
      </c>
      <c r="F727" s="19" t="s">
        <v>74</v>
      </c>
      <c r="G727" s="19"/>
      <c r="H727" s="11" t="s">
        <v>524</v>
      </c>
      <c r="I727" s="3"/>
      <c r="J727" s="21">
        <v>0</v>
      </c>
      <c r="K727" s="21">
        <v>0</v>
      </c>
      <c r="L727" s="21">
        <v>0</v>
      </c>
      <c r="M727" s="21">
        <v>0</v>
      </c>
      <c r="N727" s="21">
        <v>0</v>
      </c>
      <c r="O727" s="21">
        <v>0</v>
      </c>
      <c r="P727" s="21">
        <v>0</v>
      </c>
      <c r="Q727" s="21" t="s">
        <v>2276</v>
      </c>
      <c r="R727" s="21" t="s">
        <v>2276</v>
      </c>
      <c r="S727" s="21">
        <v>0</v>
      </c>
      <c r="T727" s="21">
        <v>0</v>
      </c>
      <c r="U727" s="21">
        <v>0</v>
      </c>
      <c r="V727" s="21">
        <v>0</v>
      </c>
      <c r="W727" s="21">
        <v>0</v>
      </c>
      <c r="X727" s="21">
        <v>0</v>
      </c>
      <c r="Y727" s="21" t="s">
        <v>2276</v>
      </c>
      <c r="Z727" s="3" t="s">
        <v>2276</v>
      </c>
      <c r="AA727" s="3" t="s">
        <v>2276</v>
      </c>
      <c r="AB727" s="3" t="s">
        <v>2276</v>
      </c>
      <c r="AC727" s="4" t="s">
        <v>1726</v>
      </c>
      <c r="AD727" s="3"/>
    </row>
    <row r="728" spans="1:30" ht="49.5" customHeight="1">
      <c r="A728" s="23" t="s">
        <v>1543</v>
      </c>
      <c r="B728" s="3" t="s">
        <v>1693</v>
      </c>
      <c r="C728" s="23" t="s">
        <v>24</v>
      </c>
      <c r="D728" s="23" t="s">
        <v>143</v>
      </c>
      <c r="E728" s="3" t="s">
        <v>863</v>
      </c>
      <c r="F728" s="19" t="s">
        <v>74</v>
      </c>
      <c r="G728" s="19"/>
      <c r="H728" s="11" t="s">
        <v>524</v>
      </c>
      <c r="I728" s="3"/>
      <c r="J728" s="21">
        <v>0</v>
      </c>
      <c r="K728" s="21">
        <v>0</v>
      </c>
      <c r="L728" s="21">
        <v>0</v>
      </c>
      <c r="M728" s="21">
        <v>0</v>
      </c>
      <c r="N728" s="21">
        <v>0</v>
      </c>
      <c r="O728" s="21">
        <v>0</v>
      </c>
      <c r="P728" s="21">
        <v>0</v>
      </c>
      <c r="Q728" s="21" t="s">
        <v>2276</v>
      </c>
      <c r="R728" s="21" t="s">
        <v>2276</v>
      </c>
      <c r="S728" s="21">
        <v>0</v>
      </c>
      <c r="T728" s="21">
        <v>0</v>
      </c>
      <c r="U728" s="21">
        <v>0</v>
      </c>
      <c r="V728" s="21">
        <v>0</v>
      </c>
      <c r="W728" s="21">
        <v>0</v>
      </c>
      <c r="X728" s="21">
        <v>0</v>
      </c>
      <c r="Y728" s="21" t="s">
        <v>2276</v>
      </c>
      <c r="Z728" s="3" t="s">
        <v>2276</v>
      </c>
      <c r="AA728" s="3" t="s">
        <v>2276</v>
      </c>
      <c r="AB728" s="3" t="s">
        <v>2276</v>
      </c>
      <c r="AC728" s="4" t="s">
        <v>1726</v>
      </c>
      <c r="AD728" s="3"/>
    </row>
    <row r="729" spans="1:30" ht="49.5" customHeight="1">
      <c r="A729" s="23" t="s">
        <v>1544</v>
      </c>
      <c r="B729" s="3" t="s">
        <v>1694</v>
      </c>
      <c r="C729" s="23" t="s">
        <v>24</v>
      </c>
      <c r="D729" s="23" t="s">
        <v>143</v>
      </c>
      <c r="E729" s="3" t="s">
        <v>863</v>
      </c>
      <c r="F729" s="19" t="s">
        <v>74</v>
      </c>
      <c r="G729" s="19"/>
      <c r="H729" s="11" t="s">
        <v>524</v>
      </c>
      <c r="I729" s="3"/>
      <c r="J729" s="21">
        <v>0</v>
      </c>
      <c r="K729" s="21">
        <v>0</v>
      </c>
      <c r="L729" s="21">
        <v>0</v>
      </c>
      <c r="M729" s="21">
        <v>0</v>
      </c>
      <c r="N729" s="21">
        <v>0</v>
      </c>
      <c r="O729" s="21">
        <v>0</v>
      </c>
      <c r="P729" s="21">
        <v>0</v>
      </c>
      <c r="Q729" s="21" t="s">
        <v>2276</v>
      </c>
      <c r="R729" s="21" t="s">
        <v>2276</v>
      </c>
      <c r="S729" s="21">
        <v>0</v>
      </c>
      <c r="T729" s="21">
        <v>0</v>
      </c>
      <c r="U729" s="21">
        <v>0</v>
      </c>
      <c r="V729" s="21">
        <v>0</v>
      </c>
      <c r="W729" s="21">
        <v>0</v>
      </c>
      <c r="X729" s="21">
        <v>0</v>
      </c>
      <c r="Y729" s="21" t="s">
        <v>2276</v>
      </c>
      <c r="Z729" s="3" t="s">
        <v>2276</v>
      </c>
      <c r="AA729" s="3" t="s">
        <v>2276</v>
      </c>
      <c r="AB729" s="3" t="s">
        <v>2276</v>
      </c>
      <c r="AC729" s="4" t="s">
        <v>1726</v>
      </c>
      <c r="AD729" s="3"/>
    </row>
    <row r="730" spans="1:30" ht="49.5" customHeight="1">
      <c r="A730" s="23" t="s">
        <v>1545</v>
      </c>
      <c r="B730" s="3" t="s">
        <v>1695</v>
      </c>
      <c r="C730" s="23" t="s">
        <v>24</v>
      </c>
      <c r="D730" s="23" t="s">
        <v>143</v>
      </c>
      <c r="E730" s="3" t="s">
        <v>863</v>
      </c>
      <c r="F730" s="19" t="s">
        <v>74</v>
      </c>
      <c r="G730" s="19"/>
      <c r="H730" s="11" t="s">
        <v>524</v>
      </c>
      <c r="I730" s="3"/>
      <c r="J730" s="21">
        <v>0</v>
      </c>
      <c r="K730" s="21">
        <v>0</v>
      </c>
      <c r="L730" s="21">
        <v>0</v>
      </c>
      <c r="M730" s="21">
        <v>0</v>
      </c>
      <c r="N730" s="21">
        <v>0</v>
      </c>
      <c r="O730" s="21">
        <v>0</v>
      </c>
      <c r="P730" s="21">
        <v>0</v>
      </c>
      <c r="Q730" s="21" t="s">
        <v>2276</v>
      </c>
      <c r="R730" s="21" t="s">
        <v>2276</v>
      </c>
      <c r="S730" s="21">
        <v>0</v>
      </c>
      <c r="T730" s="21">
        <v>0</v>
      </c>
      <c r="U730" s="21">
        <v>0</v>
      </c>
      <c r="V730" s="21">
        <v>0</v>
      </c>
      <c r="W730" s="21">
        <v>0</v>
      </c>
      <c r="X730" s="21">
        <v>0</v>
      </c>
      <c r="Y730" s="21" t="s">
        <v>2276</v>
      </c>
      <c r="Z730" s="3" t="s">
        <v>2276</v>
      </c>
      <c r="AA730" s="3" t="s">
        <v>2276</v>
      </c>
      <c r="AB730" s="3" t="s">
        <v>2276</v>
      </c>
      <c r="AC730" s="4" t="s">
        <v>1726</v>
      </c>
      <c r="AD730" s="3"/>
    </row>
    <row r="731" spans="1:30" ht="49.5" customHeight="1">
      <c r="A731" s="23" t="s">
        <v>1546</v>
      </c>
      <c r="B731" s="3" t="s">
        <v>1696</v>
      </c>
      <c r="C731" s="23" t="s">
        <v>24</v>
      </c>
      <c r="D731" s="23" t="s">
        <v>143</v>
      </c>
      <c r="E731" s="3" t="s">
        <v>863</v>
      </c>
      <c r="F731" s="19" t="s">
        <v>74</v>
      </c>
      <c r="G731" s="19"/>
      <c r="H731" s="11" t="s">
        <v>524</v>
      </c>
      <c r="I731" s="3"/>
      <c r="J731" s="21">
        <v>0</v>
      </c>
      <c r="K731" s="21">
        <v>0</v>
      </c>
      <c r="L731" s="21">
        <v>0</v>
      </c>
      <c r="M731" s="21">
        <v>0</v>
      </c>
      <c r="N731" s="21">
        <v>0</v>
      </c>
      <c r="O731" s="21">
        <v>0</v>
      </c>
      <c r="P731" s="21">
        <v>0</v>
      </c>
      <c r="Q731" s="21" t="s">
        <v>2276</v>
      </c>
      <c r="R731" s="21" t="s">
        <v>2276</v>
      </c>
      <c r="S731" s="21">
        <v>0</v>
      </c>
      <c r="T731" s="21">
        <v>0</v>
      </c>
      <c r="U731" s="21">
        <v>0</v>
      </c>
      <c r="V731" s="21">
        <v>0</v>
      </c>
      <c r="W731" s="21">
        <v>0</v>
      </c>
      <c r="X731" s="21">
        <v>0</v>
      </c>
      <c r="Y731" s="21" t="s">
        <v>2276</v>
      </c>
      <c r="Z731" s="3" t="s">
        <v>2276</v>
      </c>
      <c r="AA731" s="3" t="s">
        <v>2276</v>
      </c>
      <c r="AB731" s="3" t="s">
        <v>2276</v>
      </c>
      <c r="AC731" s="4" t="s">
        <v>1726</v>
      </c>
      <c r="AD731" s="3"/>
    </row>
    <row r="732" spans="1:30" ht="49.5" customHeight="1">
      <c r="A732" s="23" t="s">
        <v>1547</v>
      </c>
      <c r="B732" s="3" t="s">
        <v>1697</v>
      </c>
      <c r="C732" s="23" t="s">
        <v>24</v>
      </c>
      <c r="D732" s="23" t="s">
        <v>143</v>
      </c>
      <c r="E732" s="3" t="s">
        <v>863</v>
      </c>
      <c r="F732" s="19" t="s">
        <v>74</v>
      </c>
      <c r="G732" s="19"/>
      <c r="H732" s="11" t="s">
        <v>524</v>
      </c>
      <c r="I732" s="3"/>
      <c r="J732" s="21">
        <v>0</v>
      </c>
      <c r="K732" s="21">
        <v>0</v>
      </c>
      <c r="L732" s="21">
        <v>0</v>
      </c>
      <c r="M732" s="21">
        <v>0</v>
      </c>
      <c r="N732" s="21">
        <v>0</v>
      </c>
      <c r="O732" s="21">
        <v>0</v>
      </c>
      <c r="P732" s="21">
        <v>0</v>
      </c>
      <c r="Q732" s="21" t="s">
        <v>2276</v>
      </c>
      <c r="R732" s="21" t="s">
        <v>2276</v>
      </c>
      <c r="S732" s="21">
        <v>0</v>
      </c>
      <c r="T732" s="21">
        <v>0</v>
      </c>
      <c r="U732" s="21">
        <v>0</v>
      </c>
      <c r="V732" s="21">
        <v>0</v>
      </c>
      <c r="W732" s="21">
        <v>0</v>
      </c>
      <c r="X732" s="21">
        <v>0</v>
      </c>
      <c r="Y732" s="21" t="s">
        <v>2276</v>
      </c>
      <c r="Z732" s="3" t="s">
        <v>2276</v>
      </c>
      <c r="AA732" s="3" t="s">
        <v>2276</v>
      </c>
      <c r="AB732" s="3" t="s">
        <v>2276</v>
      </c>
      <c r="AC732" s="4" t="s">
        <v>1726</v>
      </c>
      <c r="AD732" s="3"/>
    </row>
    <row r="733" spans="1:30" ht="49.5" customHeight="1">
      <c r="A733" s="23" t="s">
        <v>1548</v>
      </c>
      <c r="B733" s="3" t="s">
        <v>1698</v>
      </c>
      <c r="C733" s="23" t="s">
        <v>24</v>
      </c>
      <c r="D733" s="23" t="s">
        <v>143</v>
      </c>
      <c r="E733" s="3" t="s">
        <v>863</v>
      </c>
      <c r="F733" s="19" t="s">
        <v>74</v>
      </c>
      <c r="G733" s="19"/>
      <c r="H733" s="11" t="s">
        <v>524</v>
      </c>
      <c r="I733" s="3"/>
      <c r="J733" s="21">
        <v>0</v>
      </c>
      <c r="K733" s="21">
        <v>0</v>
      </c>
      <c r="L733" s="21">
        <v>0</v>
      </c>
      <c r="M733" s="21">
        <v>0</v>
      </c>
      <c r="N733" s="21">
        <v>0</v>
      </c>
      <c r="O733" s="21">
        <v>0</v>
      </c>
      <c r="P733" s="21">
        <v>0</v>
      </c>
      <c r="Q733" s="21" t="s">
        <v>2276</v>
      </c>
      <c r="R733" s="21" t="s">
        <v>2276</v>
      </c>
      <c r="S733" s="21">
        <v>0</v>
      </c>
      <c r="T733" s="21">
        <v>0</v>
      </c>
      <c r="U733" s="21">
        <v>0</v>
      </c>
      <c r="V733" s="21">
        <v>0</v>
      </c>
      <c r="W733" s="21">
        <v>0</v>
      </c>
      <c r="X733" s="21">
        <v>0</v>
      </c>
      <c r="Y733" s="21" t="s">
        <v>2276</v>
      </c>
      <c r="Z733" s="3" t="s">
        <v>2276</v>
      </c>
      <c r="AA733" s="3" t="s">
        <v>2276</v>
      </c>
      <c r="AB733" s="3" t="s">
        <v>2276</v>
      </c>
      <c r="AC733" s="4" t="s">
        <v>1726</v>
      </c>
      <c r="AD733" s="3"/>
    </row>
    <row r="734" spans="1:30" ht="49.5" customHeight="1">
      <c r="A734" s="23" t="s">
        <v>1549</v>
      </c>
      <c r="B734" s="3" t="s">
        <v>1699</v>
      </c>
      <c r="C734" s="23" t="s">
        <v>24</v>
      </c>
      <c r="D734" s="23" t="s">
        <v>143</v>
      </c>
      <c r="E734" s="3" t="s">
        <v>863</v>
      </c>
      <c r="F734" s="19" t="s">
        <v>74</v>
      </c>
      <c r="G734" s="19"/>
      <c r="H734" s="11" t="s">
        <v>524</v>
      </c>
      <c r="I734" s="3"/>
      <c r="J734" s="21">
        <v>0</v>
      </c>
      <c r="K734" s="21">
        <v>0</v>
      </c>
      <c r="L734" s="21">
        <v>0</v>
      </c>
      <c r="M734" s="21">
        <v>0</v>
      </c>
      <c r="N734" s="21">
        <v>0</v>
      </c>
      <c r="O734" s="21">
        <v>0</v>
      </c>
      <c r="P734" s="21">
        <v>0</v>
      </c>
      <c r="Q734" s="21" t="s">
        <v>2276</v>
      </c>
      <c r="R734" s="21" t="s">
        <v>2276</v>
      </c>
      <c r="S734" s="21">
        <v>0</v>
      </c>
      <c r="T734" s="21">
        <v>0</v>
      </c>
      <c r="U734" s="21">
        <v>0</v>
      </c>
      <c r="V734" s="21">
        <v>0</v>
      </c>
      <c r="W734" s="21">
        <v>0</v>
      </c>
      <c r="X734" s="21">
        <v>0</v>
      </c>
      <c r="Y734" s="21" t="s">
        <v>2276</v>
      </c>
      <c r="Z734" s="3" t="s">
        <v>2276</v>
      </c>
      <c r="AA734" s="3" t="s">
        <v>2276</v>
      </c>
      <c r="AB734" s="3" t="s">
        <v>2276</v>
      </c>
      <c r="AC734" s="4" t="s">
        <v>1726</v>
      </c>
      <c r="AD734" s="3"/>
    </row>
    <row r="735" spans="1:30" ht="49.5" customHeight="1">
      <c r="A735" s="23" t="s">
        <v>1550</v>
      </c>
      <c r="B735" s="3" t="s">
        <v>1700</v>
      </c>
      <c r="C735" s="23" t="s">
        <v>24</v>
      </c>
      <c r="D735" s="23" t="s">
        <v>143</v>
      </c>
      <c r="E735" s="3" t="s">
        <v>863</v>
      </c>
      <c r="F735" s="19" t="s">
        <v>74</v>
      </c>
      <c r="G735" s="19"/>
      <c r="H735" s="11" t="s">
        <v>524</v>
      </c>
      <c r="I735" s="3"/>
      <c r="J735" s="21">
        <v>0</v>
      </c>
      <c r="K735" s="21">
        <v>0</v>
      </c>
      <c r="L735" s="21">
        <v>0</v>
      </c>
      <c r="M735" s="21">
        <v>0</v>
      </c>
      <c r="N735" s="21">
        <v>0</v>
      </c>
      <c r="O735" s="21">
        <v>0</v>
      </c>
      <c r="P735" s="21">
        <v>0</v>
      </c>
      <c r="Q735" s="21" t="s">
        <v>2276</v>
      </c>
      <c r="R735" s="21" t="s">
        <v>2276</v>
      </c>
      <c r="S735" s="21">
        <v>0</v>
      </c>
      <c r="T735" s="21">
        <v>0</v>
      </c>
      <c r="U735" s="21">
        <v>0</v>
      </c>
      <c r="V735" s="21">
        <v>0</v>
      </c>
      <c r="W735" s="21">
        <v>0</v>
      </c>
      <c r="X735" s="21">
        <v>0</v>
      </c>
      <c r="Y735" s="21" t="s">
        <v>2276</v>
      </c>
      <c r="Z735" s="3" t="s">
        <v>2276</v>
      </c>
      <c r="AA735" s="3" t="s">
        <v>2276</v>
      </c>
      <c r="AB735" s="3" t="s">
        <v>2276</v>
      </c>
      <c r="AC735" s="4" t="s">
        <v>1726</v>
      </c>
      <c r="AD735" s="3"/>
    </row>
    <row r="736" spans="1:30" ht="49.5" customHeight="1">
      <c r="A736" s="23" t="s">
        <v>1551</v>
      </c>
      <c r="B736" s="3" t="s">
        <v>1701</v>
      </c>
      <c r="C736" s="23" t="s">
        <v>24</v>
      </c>
      <c r="D736" s="23" t="s">
        <v>143</v>
      </c>
      <c r="E736" s="3" t="s">
        <v>863</v>
      </c>
      <c r="F736" s="19" t="s">
        <v>74</v>
      </c>
      <c r="G736" s="19"/>
      <c r="H736" s="11" t="s">
        <v>524</v>
      </c>
      <c r="I736" s="3"/>
      <c r="J736" s="21">
        <v>0</v>
      </c>
      <c r="K736" s="21">
        <v>0</v>
      </c>
      <c r="L736" s="21">
        <v>0</v>
      </c>
      <c r="M736" s="21">
        <v>0</v>
      </c>
      <c r="N736" s="21">
        <v>0</v>
      </c>
      <c r="O736" s="21">
        <v>0</v>
      </c>
      <c r="P736" s="21">
        <v>0</v>
      </c>
      <c r="Q736" s="21" t="s">
        <v>2276</v>
      </c>
      <c r="R736" s="21" t="s">
        <v>2276</v>
      </c>
      <c r="S736" s="21">
        <v>0</v>
      </c>
      <c r="T736" s="21">
        <v>0</v>
      </c>
      <c r="U736" s="21">
        <v>0</v>
      </c>
      <c r="V736" s="21">
        <v>0</v>
      </c>
      <c r="W736" s="21">
        <v>0</v>
      </c>
      <c r="X736" s="21">
        <v>0</v>
      </c>
      <c r="Y736" s="21" t="s">
        <v>2276</v>
      </c>
      <c r="Z736" s="3" t="s">
        <v>2276</v>
      </c>
      <c r="AA736" s="3" t="s">
        <v>2276</v>
      </c>
      <c r="AB736" s="3" t="s">
        <v>2276</v>
      </c>
      <c r="AC736" s="4" t="s">
        <v>1726</v>
      </c>
      <c r="AD736" s="3"/>
    </row>
    <row r="737" spans="1:30" ht="49.5" customHeight="1">
      <c r="A737" s="23" t="s">
        <v>1552</v>
      </c>
      <c r="B737" s="3" t="s">
        <v>1702</v>
      </c>
      <c r="C737" s="23" t="s">
        <v>24</v>
      </c>
      <c r="D737" s="23" t="s">
        <v>143</v>
      </c>
      <c r="E737" s="3" t="s">
        <v>863</v>
      </c>
      <c r="F737" s="19" t="s">
        <v>74</v>
      </c>
      <c r="G737" s="19"/>
      <c r="H737" s="11" t="s">
        <v>524</v>
      </c>
      <c r="I737" s="3"/>
      <c r="J737" s="21">
        <v>0</v>
      </c>
      <c r="K737" s="21">
        <v>0</v>
      </c>
      <c r="L737" s="21">
        <v>0</v>
      </c>
      <c r="M737" s="21">
        <v>0</v>
      </c>
      <c r="N737" s="21">
        <v>0</v>
      </c>
      <c r="O737" s="21">
        <v>0</v>
      </c>
      <c r="P737" s="21">
        <v>0</v>
      </c>
      <c r="Q737" s="21" t="s">
        <v>2276</v>
      </c>
      <c r="R737" s="21" t="s">
        <v>2276</v>
      </c>
      <c r="S737" s="21">
        <v>0</v>
      </c>
      <c r="T737" s="21">
        <v>0</v>
      </c>
      <c r="U737" s="21">
        <v>0</v>
      </c>
      <c r="V737" s="21">
        <v>0</v>
      </c>
      <c r="W737" s="21">
        <v>0</v>
      </c>
      <c r="X737" s="21">
        <v>0</v>
      </c>
      <c r="Y737" s="21" t="s">
        <v>2276</v>
      </c>
      <c r="Z737" s="3" t="s">
        <v>2276</v>
      </c>
      <c r="AA737" s="3" t="s">
        <v>2276</v>
      </c>
      <c r="AB737" s="3" t="s">
        <v>2276</v>
      </c>
      <c r="AC737" s="4" t="s">
        <v>1726</v>
      </c>
      <c r="AD737" s="3"/>
    </row>
    <row r="738" spans="1:30" ht="49.5" customHeight="1">
      <c r="A738" s="23" t="s">
        <v>1553</v>
      </c>
      <c r="B738" s="3" t="s">
        <v>1703</v>
      </c>
      <c r="C738" s="23" t="s">
        <v>24</v>
      </c>
      <c r="D738" s="23" t="s">
        <v>143</v>
      </c>
      <c r="E738" s="3" t="s">
        <v>863</v>
      </c>
      <c r="F738" s="19" t="s">
        <v>74</v>
      </c>
      <c r="G738" s="19"/>
      <c r="H738" s="11" t="s">
        <v>524</v>
      </c>
      <c r="I738" s="3"/>
      <c r="J738" s="21">
        <v>0</v>
      </c>
      <c r="K738" s="21">
        <v>0</v>
      </c>
      <c r="L738" s="21">
        <v>0</v>
      </c>
      <c r="M738" s="21">
        <v>0</v>
      </c>
      <c r="N738" s="21">
        <v>0</v>
      </c>
      <c r="O738" s="21">
        <v>0</v>
      </c>
      <c r="P738" s="21">
        <v>0</v>
      </c>
      <c r="Q738" s="21" t="s">
        <v>2276</v>
      </c>
      <c r="R738" s="21" t="s">
        <v>2276</v>
      </c>
      <c r="S738" s="21">
        <v>0</v>
      </c>
      <c r="T738" s="21">
        <v>0</v>
      </c>
      <c r="U738" s="21">
        <v>0</v>
      </c>
      <c r="V738" s="21">
        <v>0</v>
      </c>
      <c r="W738" s="21">
        <v>0</v>
      </c>
      <c r="X738" s="21">
        <v>0</v>
      </c>
      <c r="Y738" s="21" t="s">
        <v>2276</v>
      </c>
      <c r="Z738" s="3" t="s">
        <v>2276</v>
      </c>
      <c r="AA738" s="3" t="s">
        <v>2276</v>
      </c>
      <c r="AB738" s="3" t="s">
        <v>2276</v>
      </c>
      <c r="AC738" s="4" t="s">
        <v>1726</v>
      </c>
      <c r="AD738" s="3"/>
    </row>
    <row r="739" spans="1:30" ht="49.5" customHeight="1">
      <c r="A739" s="23" t="s">
        <v>1554</v>
      </c>
      <c r="B739" s="3" t="s">
        <v>1704</v>
      </c>
      <c r="C739" s="23" t="s">
        <v>24</v>
      </c>
      <c r="D739" s="23" t="s">
        <v>143</v>
      </c>
      <c r="E739" s="3" t="s">
        <v>863</v>
      </c>
      <c r="F739" s="19" t="s">
        <v>74</v>
      </c>
      <c r="G739" s="19"/>
      <c r="H739" s="11" t="s">
        <v>524</v>
      </c>
      <c r="I739" s="3"/>
      <c r="J739" s="21">
        <v>0</v>
      </c>
      <c r="K739" s="21">
        <v>0</v>
      </c>
      <c r="L739" s="21">
        <v>0</v>
      </c>
      <c r="M739" s="21">
        <v>0</v>
      </c>
      <c r="N739" s="21">
        <v>0</v>
      </c>
      <c r="O739" s="21">
        <v>0</v>
      </c>
      <c r="P739" s="21">
        <v>0</v>
      </c>
      <c r="Q739" s="21" t="s">
        <v>2276</v>
      </c>
      <c r="R739" s="21" t="s">
        <v>2276</v>
      </c>
      <c r="S739" s="21">
        <v>0</v>
      </c>
      <c r="T739" s="21">
        <v>0</v>
      </c>
      <c r="U739" s="21">
        <v>0</v>
      </c>
      <c r="V739" s="21">
        <v>0</v>
      </c>
      <c r="W739" s="21">
        <v>0</v>
      </c>
      <c r="X739" s="21">
        <v>0</v>
      </c>
      <c r="Y739" s="21" t="s">
        <v>2276</v>
      </c>
      <c r="Z739" s="3" t="s">
        <v>2276</v>
      </c>
      <c r="AA739" s="3" t="s">
        <v>2276</v>
      </c>
      <c r="AB739" s="3" t="s">
        <v>2276</v>
      </c>
      <c r="AC739" s="4" t="s">
        <v>1726</v>
      </c>
      <c r="AD739" s="3"/>
    </row>
    <row r="740" spans="1:30" ht="49.5" customHeight="1">
      <c r="A740" s="23" t="s">
        <v>1555</v>
      </c>
      <c r="B740" s="3" t="s">
        <v>1705</v>
      </c>
      <c r="C740" s="23" t="s">
        <v>24</v>
      </c>
      <c r="D740" s="23" t="s">
        <v>143</v>
      </c>
      <c r="E740" s="3" t="s">
        <v>863</v>
      </c>
      <c r="F740" s="19" t="s">
        <v>74</v>
      </c>
      <c r="G740" s="19"/>
      <c r="H740" s="11" t="s">
        <v>524</v>
      </c>
      <c r="I740" s="3"/>
      <c r="J740" s="21">
        <v>0</v>
      </c>
      <c r="K740" s="21">
        <v>0</v>
      </c>
      <c r="L740" s="21">
        <v>0</v>
      </c>
      <c r="M740" s="21">
        <v>0</v>
      </c>
      <c r="N740" s="21">
        <v>0</v>
      </c>
      <c r="O740" s="21">
        <v>0</v>
      </c>
      <c r="P740" s="21">
        <v>0</v>
      </c>
      <c r="Q740" s="21" t="s">
        <v>2276</v>
      </c>
      <c r="R740" s="21" t="s">
        <v>2276</v>
      </c>
      <c r="S740" s="21">
        <v>0</v>
      </c>
      <c r="T740" s="21">
        <v>0</v>
      </c>
      <c r="U740" s="21">
        <v>0</v>
      </c>
      <c r="V740" s="21">
        <v>0</v>
      </c>
      <c r="W740" s="21">
        <v>0</v>
      </c>
      <c r="X740" s="21">
        <v>0</v>
      </c>
      <c r="Y740" s="21" t="s">
        <v>2276</v>
      </c>
      <c r="Z740" s="3" t="s">
        <v>2276</v>
      </c>
      <c r="AA740" s="3" t="s">
        <v>2276</v>
      </c>
      <c r="AB740" s="3" t="s">
        <v>2276</v>
      </c>
      <c r="AC740" s="4" t="s">
        <v>1726</v>
      </c>
      <c r="AD740" s="3"/>
    </row>
    <row r="741" spans="1:30" ht="49.5" customHeight="1">
      <c r="A741" s="23" t="s">
        <v>1556</v>
      </c>
      <c r="B741" s="3" t="s">
        <v>1706</v>
      </c>
      <c r="C741" s="23" t="s">
        <v>24</v>
      </c>
      <c r="D741" s="23" t="s">
        <v>143</v>
      </c>
      <c r="E741" s="3" t="s">
        <v>863</v>
      </c>
      <c r="F741" s="19" t="s">
        <v>74</v>
      </c>
      <c r="G741" s="19"/>
      <c r="H741" s="11" t="s">
        <v>524</v>
      </c>
      <c r="I741" s="3"/>
      <c r="J741" s="21">
        <v>0</v>
      </c>
      <c r="K741" s="21">
        <v>0</v>
      </c>
      <c r="L741" s="21">
        <v>0</v>
      </c>
      <c r="M741" s="21">
        <v>0</v>
      </c>
      <c r="N741" s="21">
        <v>0</v>
      </c>
      <c r="O741" s="21">
        <v>0</v>
      </c>
      <c r="P741" s="21">
        <v>0</v>
      </c>
      <c r="Q741" s="21" t="s">
        <v>2276</v>
      </c>
      <c r="R741" s="21" t="s">
        <v>2276</v>
      </c>
      <c r="S741" s="21">
        <v>0</v>
      </c>
      <c r="T741" s="21">
        <v>0</v>
      </c>
      <c r="U741" s="21">
        <v>0</v>
      </c>
      <c r="V741" s="21">
        <v>0</v>
      </c>
      <c r="W741" s="21">
        <v>0</v>
      </c>
      <c r="X741" s="21">
        <v>0</v>
      </c>
      <c r="Y741" s="21" t="s">
        <v>2276</v>
      </c>
      <c r="Z741" s="3" t="s">
        <v>2276</v>
      </c>
      <c r="AA741" s="3" t="s">
        <v>2276</v>
      </c>
      <c r="AB741" s="3" t="s">
        <v>2276</v>
      </c>
      <c r="AC741" s="4" t="s">
        <v>1726</v>
      </c>
      <c r="AD741" s="3"/>
    </row>
    <row r="742" spans="1:30" ht="49.5" customHeight="1">
      <c r="A742" s="23" t="s">
        <v>1557</v>
      </c>
      <c r="B742" s="3" t="s">
        <v>1707</v>
      </c>
      <c r="C742" s="23" t="s">
        <v>24</v>
      </c>
      <c r="D742" s="23" t="s">
        <v>143</v>
      </c>
      <c r="E742" s="3" t="s">
        <v>863</v>
      </c>
      <c r="F742" s="19" t="s">
        <v>74</v>
      </c>
      <c r="G742" s="19"/>
      <c r="H742" s="11" t="s">
        <v>524</v>
      </c>
      <c r="I742" s="3"/>
      <c r="J742" s="21">
        <v>0</v>
      </c>
      <c r="K742" s="21">
        <v>0</v>
      </c>
      <c r="L742" s="21">
        <v>0</v>
      </c>
      <c r="M742" s="21">
        <v>0</v>
      </c>
      <c r="N742" s="21">
        <v>0</v>
      </c>
      <c r="O742" s="21">
        <v>0</v>
      </c>
      <c r="P742" s="21">
        <v>0</v>
      </c>
      <c r="Q742" s="21" t="s">
        <v>2276</v>
      </c>
      <c r="R742" s="21" t="s">
        <v>2276</v>
      </c>
      <c r="S742" s="21">
        <v>0</v>
      </c>
      <c r="T742" s="21">
        <v>0</v>
      </c>
      <c r="U742" s="21">
        <v>0</v>
      </c>
      <c r="V742" s="21">
        <v>0</v>
      </c>
      <c r="W742" s="21">
        <v>0</v>
      </c>
      <c r="X742" s="21">
        <v>0</v>
      </c>
      <c r="Y742" s="21" t="s">
        <v>2276</v>
      </c>
      <c r="Z742" s="3" t="s">
        <v>2276</v>
      </c>
      <c r="AA742" s="3" t="s">
        <v>2276</v>
      </c>
      <c r="AB742" s="3" t="s">
        <v>2276</v>
      </c>
      <c r="AC742" s="4" t="s">
        <v>1726</v>
      </c>
      <c r="AD742" s="3"/>
    </row>
    <row r="743" spans="1:30" ht="49.5" customHeight="1">
      <c r="A743" s="23" t="s">
        <v>1558</v>
      </c>
      <c r="B743" s="3" t="s">
        <v>1708</v>
      </c>
      <c r="C743" s="23" t="s">
        <v>24</v>
      </c>
      <c r="D743" s="23" t="s">
        <v>143</v>
      </c>
      <c r="E743" s="3" t="s">
        <v>863</v>
      </c>
      <c r="F743" s="19" t="s">
        <v>74</v>
      </c>
      <c r="G743" s="19"/>
      <c r="H743" s="11" t="s">
        <v>524</v>
      </c>
      <c r="I743" s="3"/>
      <c r="J743" s="21">
        <v>0</v>
      </c>
      <c r="K743" s="21">
        <v>0</v>
      </c>
      <c r="L743" s="21">
        <v>0</v>
      </c>
      <c r="M743" s="21">
        <v>0</v>
      </c>
      <c r="N743" s="21">
        <v>0</v>
      </c>
      <c r="O743" s="21">
        <v>0</v>
      </c>
      <c r="P743" s="21">
        <v>0</v>
      </c>
      <c r="Q743" s="21" t="s">
        <v>2276</v>
      </c>
      <c r="R743" s="21" t="s">
        <v>2276</v>
      </c>
      <c r="S743" s="21">
        <v>0</v>
      </c>
      <c r="T743" s="21">
        <v>0</v>
      </c>
      <c r="U743" s="21">
        <v>0</v>
      </c>
      <c r="V743" s="21">
        <v>0</v>
      </c>
      <c r="W743" s="21">
        <v>0</v>
      </c>
      <c r="X743" s="21">
        <v>0</v>
      </c>
      <c r="Y743" s="21" t="s">
        <v>2276</v>
      </c>
      <c r="Z743" s="3" t="s">
        <v>2276</v>
      </c>
      <c r="AA743" s="3" t="s">
        <v>2276</v>
      </c>
      <c r="AB743" s="3" t="s">
        <v>2276</v>
      </c>
      <c r="AC743" s="4" t="s">
        <v>1726</v>
      </c>
      <c r="AD743" s="3"/>
    </row>
    <row r="744" spans="1:30" ht="49.5" customHeight="1">
      <c r="A744" s="23" t="s">
        <v>1559</v>
      </c>
      <c r="B744" s="3" t="s">
        <v>1709</v>
      </c>
      <c r="C744" s="23" t="s">
        <v>24</v>
      </c>
      <c r="D744" s="23" t="s">
        <v>143</v>
      </c>
      <c r="E744" s="3" t="s">
        <v>863</v>
      </c>
      <c r="F744" s="19" t="s">
        <v>74</v>
      </c>
      <c r="G744" s="19"/>
      <c r="H744" s="11" t="s">
        <v>524</v>
      </c>
      <c r="I744" s="3"/>
      <c r="J744" s="21">
        <v>0</v>
      </c>
      <c r="K744" s="21">
        <v>0</v>
      </c>
      <c r="L744" s="21">
        <v>0</v>
      </c>
      <c r="M744" s="21">
        <v>0</v>
      </c>
      <c r="N744" s="21">
        <v>0</v>
      </c>
      <c r="O744" s="21">
        <v>0</v>
      </c>
      <c r="P744" s="21">
        <v>0</v>
      </c>
      <c r="Q744" s="21" t="s">
        <v>2276</v>
      </c>
      <c r="R744" s="21" t="s">
        <v>2276</v>
      </c>
      <c r="S744" s="21">
        <v>0</v>
      </c>
      <c r="T744" s="21">
        <v>0</v>
      </c>
      <c r="U744" s="21">
        <v>0</v>
      </c>
      <c r="V744" s="21">
        <v>0</v>
      </c>
      <c r="W744" s="21">
        <v>0</v>
      </c>
      <c r="X744" s="21">
        <v>0</v>
      </c>
      <c r="Y744" s="21" t="s">
        <v>2276</v>
      </c>
      <c r="Z744" s="3" t="s">
        <v>2276</v>
      </c>
      <c r="AA744" s="3" t="s">
        <v>2276</v>
      </c>
      <c r="AB744" s="3" t="s">
        <v>2276</v>
      </c>
      <c r="AC744" s="4" t="s">
        <v>1726</v>
      </c>
      <c r="AD744" s="3"/>
    </row>
    <row r="745" spans="1:30" ht="49.5" customHeight="1">
      <c r="A745" s="23" t="s">
        <v>1560</v>
      </c>
      <c r="B745" s="3" t="s">
        <v>1710</v>
      </c>
      <c r="C745" s="23" t="s">
        <v>24</v>
      </c>
      <c r="D745" s="23" t="s">
        <v>143</v>
      </c>
      <c r="E745" s="3" t="s">
        <v>863</v>
      </c>
      <c r="F745" s="19" t="s">
        <v>74</v>
      </c>
      <c r="G745" s="19"/>
      <c r="H745" s="11" t="s">
        <v>524</v>
      </c>
      <c r="I745" s="3"/>
      <c r="J745" s="21">
        <v>0</v>
      </c>
      <c r="K745" s="21">
        <v>0</v>
      </c>
      <c r="L745" s="21">
        <v>0</v>
      </c>
      <c r="M745" s="21">
        <v>0</v>
      </c>
      <c r="N745" s="21">
        <v>0</v>
      </c>
      <c r="O745" s="21">
        <v>0</v>
      </c>
      <c r="P745" s="21">
        <v>0</v>
      </c>
      <c r="Q745" s="21" t="s">
        <v>2276</v>
      </c>
      <c r="R745" s="21" t="s">
        <v>2276</v>
      </c>
      <c r="S745" s="21">
        <v>0</v>
      </c>
      <c r="T745" s="21">
        <v>0</v>
      </c>
      <c r="U745" s="21">
        <v>0</v>
      </c>
      <c r="V745" s="21">
        <v>0</v>
      </c>
      <c r="W745" s="21">
        <v>0</v>
      </c>
      <c r="X745" s="21">
        <v>0</v>
      </c>
      <c r="Y745" s="21" t="s">
        <v>2276</v>
      </c>
      <c r="Z745" s="3" t="s">
        <v>2276</v>
      </c>
      <c r="AA745" s="3" t="s">
        <v>2276</v>
      </c>
      <c r="AB745" s="3" t="s">
        <v>2276</v>
      </c>
      <c r="AC745" s="4" t="s">
        <v>1726</v>
      </c>
      <c r="AD745" s="3"/>
    </row>
    <row r="746" spans="1:30" ht="49.5" customHeight="1">
      <c r="A746" s="23" t="s">
        <v>1561</v>
      </c>
      <c r="B746" s="3" t="s">
        <v>1711</v>
      </c>
      <c r="C746" s="23" t="s">
        <v>24</v>
      </c>
      <c r="D746" s="23" t="s">
        <v>143</v>
      </c>
      <c r="E746" s="3" t="s">
        <v>863</v>
      </c>
      <c r="F746" s="19" t="s">
        <v>74</v>
      </c>
      <c r="G746" s="19"/>
      <c r="H746" s="11" t="s">
        <v>524</v>
      </c>
      <c r="I746" s="3"/>
      <c r="J746" s="21">
        <v>0</v>
      </c>
      <c r="K746" s="21">
        <v>0</v>
      </c>
      <c r="L746" s="21">
        <v>0</v>
      </c>
      <c r="M746" s="21">
        <v>0</v>
      </c>
      <c r="N746" s="21">
        <v>0</v>
      </c>
      <c r="O746" s="21">
        <v>0</v>
      </c>
      <c r="P746" s="21">
        <v>0</v>
      </c>
      <c r="Q746" s="21" t="s">
        <v>2276</v>
      </c>
      <c r="R746" s="21" t="s">
        <v>2276</v>
      </c>
      <c r="S746" s="21">
        <v>0</v>
      </c>
      <c r="T746" s="21">
        <v>0</v>
      </c>
      <c r="U746" s="21">
        <v>0</v>
      </c>
      <c r="V746" s="21">
        <v>0</v>
      </c>
      <c r="W746" s="21">
        <v>0</v>
      </c>
      <c r="X746" s="21">
        <v>0</v>
      </c>
      <c r="Y746" s="21" t="s">
        <v>2276</v>
      </c>
      <c r="Z746" s="3" t="s">
        <v>2276</v>
      </c>
      <c r="AA746" s="3" t="s">
        <v>2276</v>
      </c>
      <c r="AB746" s="3" t="s">
        <v>2276</v>
      </c>
      <c r="AC746" s="4" t="s">
        <v>1726</v>
      </c>
      <c r="AD746" s="3"/>
    </row>
    <row r="747" spans="1:30" ht="49.5" customHeight="1">
      <c r="A747" s="23" t="s">
        <v>1562</v>
      </c>
      <c r="B747" s="3" t="s">
        <v>1712</v>
      </c>
      <c r="C747" s="23" t="s">
        <v>24</v>
      </c>
      <c r="D747" s="23" t="s">
        <v>143</v>
      </c>
      <c r="E747" s="3" t="s">
        <v>863</v>
      </c>
      <c r="F747" s="19" t="s">
        <v>74</v>
      </c>
      <c r="G747" s="19"/>
      <c r="H747" s="11" t="s">
        <v>524</v>
      </c>
      <c r="I747" s="3"/>
      <c r="J747" s="21">
        <v>0</v>
      </c>
      <c r="K747" s="21">
        <v>0</v>
      </c>
      <c r="L747" s="21">
        <v>0</v>
      </c>
      <c r="M747" s="21">
        <v>0</v>
      </c>
      <c r="N747" s="21">
        <v>0</v>
      </c>
      <c r="O747" s="21">
        <v>0</v>
      </c>
      <c r="P747" s="21">
        <v>0</v>
      </c>
      <c r="Q747" s="21" t="s">
        <v>2276</v>
      </c>
      <c r="R747" s="21" t="s">
        <v>2276</v>
      </c>
      <c r="S747" s="21">
        <v>0</v>
      </c>
      <c r="T747" s="21">
        <v>0</v>
      </c>
      <c r="U747" s="21">
        <v>0</v>
      </c>
      <c r="V747" s="21">
        <v>0</v>
      </c>
      <c r="W747" s="21">
        <v>0</v>
      </c>
      <c r="X747" s="21">
        <v>0</v>
      </c>
      <c r="Y747" s="21" t="s">
        <v>2276</v>
      </c>
      <c r="Z747" s="3" t="s">
        <v>2276</v>
      </c>
      <c r="AA747" s="3" t="s">
        <v>2276</v>
      </c>
      <c r="AB747" s="3" t="s">
        <v>2276</v>
      </c>
      <c r="AC747" s="4" t="s">
        <v>1726</v>
      </c>
      <c r="AD747" s="3"/>
    </row>
    <row r="748" spans="1:30" ht="49.5" customHeight="1">
      <c r="A748" s="23" t="s">
        <v>1563</v>
      </c>
      <c r="B748" s="3" t="s">
        <v>1713</v>
      </c>
      <c r="C748" s="23" t="s">
        <v>24</v>
      </c>
      <c r="D748" s="23" t="s">
        <v>143</v>
      </c>
      <c r="E748" s="3" t="s">
        <v>863</v>
      </c>
      <c r="F748" s="19" t="s">
        <v>74</v>
      </c>
      <c r="G748" s="19"/>
      <c r="H748" s="11" t="s">
        <v>524</v>
      </c>
      <c r="I748" s="3"/>
      <c r="J748" s="21">
        <v>0</v>
      </c>
      <c r="K748" s="21">
        <v>0</v>
      </c>
      <c r="L748" s="21">
        <v>0</v>
      </c>
      <c r="M748" s="21">
        <v>0</v>
      </c>
      <c r="N748" s="21">
        <v>0</v>
      </c>
      <c r="O748" s="21">
        <v>0</v>
      </c>
      <c r="P748" s="21">
        <v>0</v>
      </c>
      <c r="Q748" s="21" t="s">
        <v>2276</v>
      </c>
      <c r="R748" s="21" t="s">
        <v>2276</v>
      </c>
      <c r="S748" s="21">
        <v>0</v>
      </c>
      <c r="T748" s="21">
        <v>0</v>
      </c>
      <c r="U748" s="21">
        <v>0</v>
      </c>
      <c r="V748" s="21">
        <v>0</v>
      </c>
      <c r="W748" s="21">
        <v>0</v>
      </c>
      <c r="X748" s="21">
        <v>0</v>
      </c>
      <c r="Y748" s="21" t="s">
        <v>2276</v>
      </c>
      <c r="Z748" s="3" t="s">
        <v>2276</v>
      </c>
      <c r="AA748" s="3" t="s">
        <v>2276</v>
      </c>
      <c r="AB748" s="3" t="s">
        <v>2276</v>
      </c>
      <c r="AC748" s="4" t="s">
        <v>1726</v>
      </c>
      <c r="AD748" s="3"/>
    </row>
    <row r="749" spans="1:30" ht="49.5" customHeight="1">
      <c r="A749" s="23" t="s">
        <v>1564</v>
      </c>
      <c r="B749" s="3" t="s">
        <v>1714</v>
      </c>
      <c r="C749" s="23" t="s">
        <v>24</v>
      </c>
      <c r="D749" s="23" t="s">
        <v>143</v>
      </c>
      <c r="E749" s="3" t="s">
        <v>863</v>
      </c>
      <c r="F749" s="19" t="s">
        <v>74</v>
      </c>
      <c r="G749" s="19"/>
      <c r="H749" s="11" t="s">
        <v>524</v>
      </c>
      <c r="I749" s="3"/>
      <c r="J749" s="21">
        <v>0</v>
      </c>
      <c r="K749" s="21">
        <v>0</v>
      </c>
      <c r="L749" s="21">
        <v>0</v>
      </c>
      <c r="M749" s="21">
        <v>0</v>
      </c>
      <c r="N749" s="21">
        <v>0</v>
      </c>
      <c r="O749" s="21">
        <v>0</v>
      </c>
      <c r="P749" s="21">
        <v>0</v>
      </c>
      <c r="Q749" s="21" t="s">
        <v>2276</v>
      </c>
      <c r="R749" s="21" t="s">
        <v>2276</v>
      </c>
      <c r="S749" s="21">
        <v>0</v>
      </c>
      <c r="T749" s="21">
        <v>0</v>
      </c>
      <c r="U749" s="21">
        <v>0</v>
      </c>
      <c r="V749" s="21">
        <v>0</v>
      </c>
      <c r="W749" s="21">
        <v>0</v>
      </c>
      <c r="X749" s="21">
        <v>0</v>
      </c>
      <c r="Y749" s="21" t="s">
        <v>2276</v>
      </c>
      <c r="Z749" s="3" t="s">
        <v>2276</v>
      </c>
      <c r="AA749" s="3" t="s">
        <v>2276</v>
      </c>
      <c r="AB749" s="3" t="s">
        <v>2276</v>
      </c>
      <c r="AC749" s="4" t="s">
        <v>1726</v>
      </c>
      <c r="AD749" s="3"/>
    </row>
    <row r="750" spans="1:30" ht="49.5" customHeight="1">
      <c r="A750" s="23" t="s">
        <v>1565</v>
      </c>
      <c r="B750" s="3" t="s">
        <v>1715</v>
      </c>
      <c r="C750" s="23" t="s">
        <v>24</v>
      </c>
      <c r="D750" s="23" t="s">
        <v>143</v>
      </c>
      <c r="E750" s="3" t="s">
        <v>863</v>
      </c>
      <c r="F750" s="19" t="s">
        <v>74</v>
      </c>
      <c r="G750" s="19"/>
      <c r="H750" s="11" t="s">
        <v>524</v>
      </c>
      <c r="I750" s="3"/>
      <c r="J750" s="21">
        <v>0</v>
      </c>
      <c r="K750" s="21">
        <v>0</v>
      </c>
      <c r="L750" s="21">
        <v>0</v>
      </c>
      <c r="M750" s="21">
        <v>0</v>
      </c>
      <c r="N750" s="21">
        <v>0</v>
      </c>
      <c r="O750" s="21">
        <v>0</v>
      </c>
      <c r="P750" s="21">
        <v>0</v>
      </c>
      <c r="Q750" s="21" t="s">
        <v>2276</v>
      </c>
      <c r="R750" s="21" t="s">
        <v>2276</v>
      </c>
      <c r="S750" s="21">
        <v>0</v>
      </c>
      <c r="T750" s="21">
        <v>0</v>
      </c>
      <c r="U750" s="21">
        <v>0</v>
      </c>
      <c r="V750" s="21">
        <v>0</v>
      </c>
      <c r="W750" s="21">
        <v>0</v>
      </c>
      <c r="X750" s="21">
        <v>0</v>
      </c>
      <c r="Y750" s="21" t="s">
        <v>2276</v>
      </c>
      <c r="Z750" s="3" t="s">
        <v>2276</v>
      </c>
      <c r="AA750" s="3" t="s">
        <v>2276</v>
      </c>
      <c r="AB750" s="3" t="s">
        <v>2276</v>
      </c>
      <c r="AC750" s="4" t="s">
        <v>1726</v>
      </c>
      <c r="AD750" s="3"/>
    </row>
    <row r="751" spans="1:30" ht="49.5" customHeight="1">
      <c r="A751" s="23" t="s">
        <v>1566</v>
      </c>
      <c r="B751" s="3" t="s">
        <v>1716</v>
      </c>
      <c r="C751" s="23" t="s">
        <v>24</v>
      </c>
      <c r="D751" s="23" t="s">
        <v>143</v>
      </c>
      <c r="E751" s="3" t="s">
        <v>863</v>
      </c>
      <c r="F751" s="19" t="s">
        <v>74</v>
      </c>
      <c r="G751" s="19"/>
      <c r="H751" s="11" t="s">
        <v>524</v>
      </c>
      <c r="I751" s="3"/>
      <c r="J751" s="21">
        <v>0</v>
      </c>
      <c r="K751" s="21">
        <v>0</v>
      </c>
      <c r="L751" s="21">
        <v>0</v>
      </c>
      <c r="M751" s="21">
        <v>0</v>
      </c>
      <c r="N751" s="21">
        <v>0</v>
      </c>
      <c r="O751" s="21">
        <v>0</v>
      </c>
      <c r="P751" s="21">
        <v>0</v>
      </c>
      <c r="Q751" s="21" t="s">
        <v>2276</v>
      </c>
      <c r="R751" s="21" t="s">
        <v>2276</v>
      </c>
      <c r="S751" s="21">
        <v>0</v>
      </c>
      <c r="T751" s="21">
        <v>0</v>
      </c>
      <c r="U751" s="21">
        <v>0</v>
      </c>
      <c r="V751" s="21">
        <v>0</v>
      </c>
      <c r="W751" s="21">
        <v>0</v>
      </c>
      <c r="X751" s="21">
        <v>0</v>
      </c>
      <c r="Y751" s="21" t="s">
        <v>2276</v>
      </c>
      <c r="Z751" s="3" t="s">
        <v>2276</v>
      </c>
      <c r="AA751" s="3" t="s">
        <v>2276</v>
      </c>
      <c r="AB751" s="3" t="s">
        <v>2276</v>
      </c>
      <c r="AC751" s="4" t="s">
        <v>1726</v>
      </c>
      <c r="AD751" s="3"/>
    </row>
    <row r="752" spans="1:30" ht="49.5" customHeight="1">
      <c r="A752" s="23" t="s">
        <v>1567</v>
      </c>
      <c r="B752" s="3" t="s">
        <v>1717</v>
      </c>
      <c r="C752" s="23" t="s">
        <v>24</v>
      </c>
      <c r="D752" s="23" t="s">
        <v>143</v>
      </c>
      <c r="E752" s="3" t="s">
        <v>863</v>
      </c>
      <c r="F752" s="19" t="s">
        <v>74</v>
      </c>
      <c r="G752" s="19"/>
      <c r="H752" s="11" t="s">
        <v>524</v>
      </c>
      <c r="I752" s="3"/>
      <c r="J752" s="21">
        <v>0</v>
      </c>
      <c r="K752" s="21">
        <v>0</v>
      </c>
      <c r="L752" s="21">
        <v>0</v>
      </c>
      <c r="M752" s="21">
        <v>0</v>
      </c>
      <c r="N752" s="21">
        <v>0</v>
      </c>
      <c r="O752" s="21">
        <v>0</v>
      </c>
      <c r="P752" s="21">
        <v>0</v>
      </c>
      <c r="Q752" s="21" t="s">
        <v>2276</v>
      </c>
      <c r="R752" s="21" t="s">
        <v>2276</v>
      </c>
      <c r="S752" s="21">
        <v>0</v>
      </c>
      <c r="T752" s="21">
        <v>0</v>
      </c>
      <c r="U752" s="21">
        <v>0</v>
      </c>
      <c r="V752" s="21">
        <v>0</v>
      </c>
      <c r="W752" s="21">
        <v>0</v>
      </c>
      <c r="X752" s="21">
        <v>0</v>
      </c>
      <c r="Y752" s="21" t="s">
        <v>2276</v>
      </c>
      <c r="Z752" s="3" t="s">
        <v>2276</v>
      </c>
      <c r="AA752" s="3" t="s">
        <v>2276</v>
      </c>
      <c r="AB752" s="3" t="s">
        <v>2276</v>
      </c>
      <c r="AC752" s="4" t="s">
        <v>1726</v>
      </c>
      <c r="AD752" s="3"/>
    </row>
    <row r="753" spans="1:30" ht="49.5" customHeight="1">
      <c r="A753" s="23" t="s">
        <v>1568</v>
      </c>
      <c r="B753" s="3" t="s">
        <v>1718</v>
      </c>
      <c r="C753" s="23" t="s">
        <v>24</v>
      </c>
      <c r="D753" s="23" t="s">
        <v>143</v>
      </c>
      <c r="E753" s="3" t="s">
        <v>863</v>
      </c>
      <c r="F753" s="19" t="s">
        <v>74</v>
      </c>
      <c r="G753" s="19"/>
      <c r="H753" s="11" t="s">
        <v>524</v>
      </c>
      <c r="I753" s="3"/>
      <c r="J753" s="21">
        <v>0</v>
      </c>
      <c r="K753" s="21">
        <v>0</v>
      </c>
      <c r="L753" s="21">
        <v>0</v>
      </c>
      <c r="M753" s="21">
        <v>0</v>
      </c>
      <c r="N753" s="21">
        <v>0</v>
      </c>
      <c r="O753" s="21">
        <v>0</v>
      </c>
      <c r="P753" s="21">
        <v>0</v>
      </c>
      <c r="Q753" s="21" t="s">
        <v>2276</v>
      </c>
      <c r="R753" s="21" t="s">
        <v>2276</v>
      </c>
      <c r="S753" s="21">
        <v>0</v>
      </c>
      <c r="T753" s="21">
        <v>0</v>
      </c>
      <c r="U753" s="21">
        <v>0</v>
      </c>
      <c r="V753" s="21">
        <v>0</v>
      </c>
      <c r="W753" s="21">
        <v>0</v>
      </c>
      <c r="X753" s="21">
        <v>0</v>
      </c>
      <c r="Y753" s="21" t="s">
        <v>2276</v>
      </c>
      <c r="Z753" s="3" t="s">
        <v>2276</v>
      </c>
      <c r="AA753" s="3" t="s">
        <v>2276</v>
      </c>
      <c r="AB753" s="3" t="s">
        <v>2276</v>
      </c>
      <c r="AC753" s="4" t="s">
        <v>1726</v>
      </c>
      <c r="AD753" s="3"/>
    </row>
    <row r="754" spans="1:30" ht="49.5" customHeight="1">
      <c r="A754" s="23" t="s">
        <v>1569</v>
      </c>
      <c r="B754" s="3" t="s">
        <v>1719</v>
      </c>
      <c r="C754" s="23" t="s">
        <v>24</v>
      </c>
      <c r="D754" s="23" t="s">
        <v>143</v>
      </c>
      <c r="E754" s="3" t="s">
        <v>863</v>
      </c>
      <c r="F754" s="19" t="s">
        <v>74</v>
      </c>
      <c r="G754" s="19"/>
      <c r="H754" s="11" t="s">
        <v>524</v>
      </c>
      <c r="I754" s="3"/>
      <c r="J754" s="21">
        <v>0</v>
      </c>
      <c r="K754" s="21">
        <v>0</v>
      </c>
      <c r="L754" s="21">
        <v>0</v>
      </c>
      <c r="M754" s="21">
        <v>0</v>
      </c>
      <c r="N754" s="21">
        <v>0</v>
      </c>
      <c r="O754" s="21">
        <v>0</v>
      </c>
      <c r="P754" s="21">
        <v>0</v>
      </c>
      <c r="Q754" s="21" t="s">
        <v>2276</v>
      </c>
      <c r="R754" s="21" t="s">
        <v>2276</v>
      </c>
      <c r="S754" s="21">
        <v>0</v>
      </c>
      <c r="T754" s="21">
        <v>0</v>
      </c>
      <c r="U754" s="21">
        <v>0</v>
      </c>
      <c r="V754" s="21">
        <v>0</v>
      </c>
      <c r="W754" s="21">
        <v>0</v>
      </c>
      <c r="X754" s="21">
        <v>0</v>
      </c>
      <c r="Y754" s="21" t="s">
        <v>2276</v>
      </c>
      <c r="Z754" s="3" t="s">
        <v>2276</v>
      </c>
      <c r="AA754" s="3" t="s">
        <v>2276</v>
      </c>
      <c r="AB754" s="3" t="s">
        <v>2276</v>
      </c>
      <c r="AC754" s="4" t="s">
        <v>1726</v>
      </c>
      <c r="AD754" s="3"/>
    </row>
    <row r="755" spans="1:30" ht="49.5" customHeight="1">
      <c r="A755" s="23" t="s">
        <v>1570</v>
      </c>
      <c r="B755" s="3" t="s">
        <v>1720</v>
      </c>
      <c r="C755" s="23" t="s">
        <v>24</v>
      </c>
      <c r="D755" s="23" t="s">
        <v>143</v>
      </c>
      <c r="E755" s="3" t="s">
        <v>863</v>
      </c>
      <c r="F755" s="19" t="s">
        <v>74</v>
      </c>
      <c r="G755" s="19"/>
      <c r="H755" s="11" t="s">
        <v>524</v>
      </c>
      <c r="I755" s="3"/>
      <c r="J755" s="21">
        <v>0</v>
      </c>
      <c r="K755" s="21">
        <v>0</v>
      </c>
      <c r="L755" s="21">
        <v>0</v>
      </c>
      <c r="M755" s="21">
        <v>0</v>
      </c>
      <c r="N755" s="21">
        <v>0</v>
      </c>
      <c r="O755" s="21">
        <v>0</v>
      </c>
      <c r="P755" s="21">
        <v>0</v>
      </c>
      <c r="Q755" s="21" t="s">
        <v>2276</v>
      </c>
      <c r="R755" s="21" t="s">
        <v>2276</v>
      </c>
      <c r="S755" s="21">
        <v>0</v>
      </c>
      <c r="T755" s="21">
        <v>0</v>
      </c>
      <c r="U755" s="21">
        <v>0</v>
      </c>
      <c r="V755" s="21">
        <v>0</v>
      </c>
      <c r="W755" s="21">
        <v>0</v>
      </c>
      <c r="X755" s="21">
        <v>0</v>
      </c>
      <c r="Y755" s="21" t="s">
        <v>2276</v>
      </c>
      <c r="Z755" s="3" t="s">
        <v>2276</v>
      </c>
      <c r="AA755" s="3" t="s">
        <v>2276</v>
      </c>
      <c r="AB755" s="3" t="s">
        <v>2276</v>
      </c>
      <c r="AC755" s="4" t="s">
        <v>1726</v>
      </c>
      <c r="AD755" s="3"/>
    </row>
    <row r="756" spans="1:30" ht="49.5" customHeight="1">
      <c r="A756" s="23" t="s">
        <v>1571</v>
      </c>
      <c r="B756" s="3" t="s">
        <v>1721</v>
      </c>
      <c r="C756" s="23" t="s">
        <v>24</v>
      </c>
      <c r="D756" s="23" t="s">
        <v>143</v>
      </c>
      <c r="E756" s="3" t="s">
        <v>863</v>
      </c>
      <c r="F756" s="19" t="s">
        <v>74</v>
      </c>
      <c r="G756" s="19"/>
      <c r="H756" s="11" t="s">
        <v>524</v>
      </c>
      <c r="I756" s="3"/>
      <c r="J756" s="21">
        <v>0</v>
      </c>
      <c r="K756" s="21">
        <v>0</v>
      </c>
      <c r="L756" s="21">
        <v>0</v>
      </c>
      <c r="M756" s="21">
        <v>0</v>
      </c>
      <c r="N756" s="21">
        <v>0</v>
      </c>
      <c r="O756" s="21">
        <v>0</v>
      </c>
      <c r="P756" s="21">
        <v>0</v>
      </c>
      <c r="Q756" s="21" t="s">
        <v>2276</v>
      </c>
      <c r="R756" s="21" t="s">
        <v>2276</v>
      </c>
      <c r="S756" s="21">
        <v>0</v>
      </c>
      <c r="T756" s="21">
        <v>0</v>
      </c>
      <c r="U756" s="21">
        <v>0</v>
      </c>
      <c r="V756" s="21">
        <v>0</v>
      </c>
      <c r="W756" s="21">
        <v>0</v>
      </c>
      <c r="X756" s="21">
        <v>0</v>
      </c>
      <c r="Y756" s="21" t="s">
        <v>2276</v>
      </c>
      <c r="Z756" s="3" t="s">
        <v>2276</v>
      </c>
      <c r="AA756" s="3" t="s">
        <v>2276</v>
      </c>
      <c r="AB756" s="3" t="s">
        <v>2276</v>
      </c>
      <c r="AC756" s="4" t="s">
        <v>1726</v>
      </c>
      <c r="AD756" s="3"/>
    </row>
    <row r="757" spans="1:30" ht="49.5" customHeight="1">
      <c r="A757" s="23" t="s">
        <v>1572</v>
      </c>
      <c r="B757" s="3" t="s">
        <v>1722</v>
      </c>
      <c r="C757" s="23" t="s">
        <v>24</v>
      </c>
      <c r="D757" s="23" t="s">
        <v>143</v>
      </c>
      <c r="E757" s="3" t="s">
        <v>863</v>
      </c>
      <c r="F757" s="19" t="s">
        <v>74</v>
      </c>
      <c r="G757" s="19"/>
      <c r="H757" s="11" t="s">
        <v>524</v>
      </c>
      <c r="I757" s="3"/>
      <c r="J757" s="21">
        <v>0</v>
      </c>
      <c r="K757" s="21">
        <v>0</v>
      </c>
      <c r="L757" s="21">
        <v>0</v>
      </c>
      <c r="M757" s="21">
        <v>0</v>
      </c>
      <c r="N757" s="21">
        <v>0</v>
      </c>
      <c r="O757" s="21">
        <v>0</v>
      </c>
      <c r="P757" s="21">
        <v>0</v>
      </c>
      <c r="Q757" s="21" t="s">
        <v>2276</v>
      </c>
      <c r="R757" s="21" t="s">
        <v>2276</v>
      </c>
      <c r="S757" s="21">
        <v>0</v>
      </c>
      <c r="T757" s="21">
        <v>0</v>
      </c>
      <c r="U757" s="21">
        <v>0</v>
      </c>
      <c r="V757" s="21">
        <v>0</v>
      </c>
      <c r="W757" s="21">
        <v>0</v>
      </c>
      <c r="X757" s="21">
        <v>0</v>
      </c>
      <c r="Y757" s="21" t="s">
        <v>2276</v>
      </c>
      <c r="Z757" s="3" t="s">
        <v>2276</v>
      </c>
      <c r="AA757" s="3" t="s">
        <v>2276</v>
      </c>
      <c r="AB757" s="3" t="s">
        <v>2276</v>
      </c>
      <c r="AC757" s="4" t="s">
        <v>1726</v>
      </c>
      <c r="AD757" s="3"/>
    </row>
    <row r="758" spans="1:30" ht="49.5" customHeight="1">
      <c r="A758" s="23" t="s">
        <v>1573</v>
      </c>
      <c r="B758" s="3" t="s">
        <v>1723</v>
      </c>
      <c r="C758" s="23" t="s">
        <v>24</v>
      </c>
      <c r="D758" s="23" t="s">
        <v>143</v>
      </c>
      <c r="E758" s="3" t="s">
        <v>863</v>
      </c>
      <c r="F758" s="19" t="s">
        <v>74</v>
      </c>
      <c r="G758" s="19"/>
      <c r="H758" s="11" t="s">
        <v>524</v>
      </c>
      <c r="I758" s="3"/>
      <c r="J758" s="21">
        <v>0</v>
      </c>
      <c r="K758" s="21">
        <v>0</v>
      </c>
      <c r="L758" s="21">
        <v>0</v>
      </c>
      <c r="M758" s="21">
        <v>0</v>
      </c>
      <c r="N758" s="21">
        <v>0</v>
      </c>
      <c r="O758" s="21">
        <v>0</v>
      </c>
      <c r="P758" s="21">
        <v>0</v>
      </c>
      <c r="Q758" s="21" t="s">
        <v>2276</v>
      </c>
      <c r="R758" s="21" t="s">
        <v>2276</v>
      </c>
      <c r="S758" s="21">
        <v>0</v>
      </c>
      <c r="T758" s="21">
        <v>0</v>
      </c>
      <c r="U758" s="21">
        <v>0</v>
      </c>
      <c r="V758" s="21">
        <v>0</v>
      </c>
      <c r="W758" s="21">
        <v>0</v>
      </c>
      <c r="X758" s="21">
        <v>0</v>
      </c>
      <c r="Y758" s="21" t="s">
        <v>2276</v>
      </c>
      <c r="Z758" s="3" t="s">
        <v>2276</v>
      </c>
      <c r="AA758" s="3" t="s">
        <v>2276</v>
      </c>
      <c r="AB758" s="3" t="s">
        <v>2276</v>
      </c>
      <c r="AC758" s="4" t="s">
        <v>1726</v>
      </c>
      <c r="AD758" s="3"/>
    </row>
    <row r="759" spans="1:30" ht="49.5" customHeight="1">
      <c r="A759" s="23" t="s">
        <v>1574</v>
      </c>
      <c r="B759" s="3" t="s">
        <v>1724</v>
      </c>
      <c r="C759" s="23" t="s">
        <v>24</v>
      </c>
      <c r="D759" s="23" t="s">
        <v>143</v>
      </c>
      <c r="E759" s="3" t="s">
        <v>863</v>
      </c>
      <c r="F759" s="19" t="s">
        <v>74</v>
      </c>
      <c r="G759" s="19"/>
      <c r="H759" s="11" t="s">
        <v>524</v>
      </c>
      <c r="I759" s="3"/>
      <c r="J759" s="21">
        <v>0</v>
      </c>
      <c r="K759" s="21">
        <v>0</v>
      </c>
      <c r="L759" s="21">
        <v>0</v>
      </c>
      <c r="M759" s="21">
        <v>0</v>
      </c>
      <c r="N759" s="21">
        <v>0</v>
      </c>
      <c r="O759" s="21">
        <v>0</v>
      </c>
      <c r="P759" s="21">
        <v>0</v>
      </c>
      <c r="Q759" s="21" t="s">
        <v>2276</v>
      </c>
      <c r="R759" s="21" t="s">
        <v>2276</v>
      </c>
      <c r="S759" s="21">
        <v>0</v>
      </c>
      <c r="T759" s="21">
        <v>0</v>
      </c>
      <c r="U759" s="21">
        <v>0</v>
      </c>
      <c r="V759" s="21">
        <v>0</v>
      </c>
      <c r="W759" s="21">
        <v>0</v>
      </c>
      <c r="X759" s="21">
        <v>0</v>
      </c>
      <c r="Y759" s="21" t="s">
        <v>2276</v>
      </c>
      <c r="Z759" s="3" t="s">
        <v>2276</v>
      </c>
      <c r="AA759" s="3" t="s">
        <v>2276</v>
      </c>
      <c r="AB759" s="3" t="s">
        <v>2276</v>
      </c>
      <c r="AC759" s="4" t="s">
        <v>1726</v>
      </c>
      <c r="AD759" s="3"/>
    </row>
    <row r="760" spans="1:30" ht="49.5" customHeight="1">
      <c r="A760" s="23" t="s">
        <v>1575</v>
      </c>
      <c r="B760" s="3" t="s">
        <v>1725</v>
      </c>
      <c r="C760" s="23" t="s">
        <v>24</v>
      </c>
      <c r="D760" s="23" t="s">
        <v>143</v>
      </c>
      <c r="E760" s="3" t="s">
        <v>863</v>
      </c>
      <c r="F760" s="19" t="s">
        <v>74</v>
      </c>
      <c r="G760" s="19"/>
      <c r="H760" s="11" t="s">
        <v>524</v>
      </c>
      <c r="I760" s="3"/>
      <c r="J760" s="21">
        <v>0</v>
      </c>
      <c r="K760" s="21">
        <v>0</v>
      </c>
      <c r="L760" s="21">
        <v>0</v>
      </c>
      <c r="M760" s="21">
        <v>0</v>
      </c>
      <c r="N760" s="21">
        <v>0</v>
      </c>
      <c r="O760" s="21">
        <v>0</v>
      </c>
      <c r="P760" s="21">
        <v>0</v>
      </c>
      <c r="Q760" s="21" t="s">
        <v>2276</v>
      </c>
      <c r="R760" s="21" t="s">
        <v>2276</v>
      </c>
      <c r="S760" s="21">
        <v>0</v>
      </c>
      <c r="T760" s="21">
        <v>0</v>
      </c>
      <c r="U760" s="21">
        <v>0</v>
      </c>
      <c r="V760" s="21">
        <v>0</v>
      </c>
      <c r="W760" s="21">
        <v>0</v>
      </c>
      <c r="X760" s="21">
        <v>0</v>
      </c>
      <c r="Y760" s="21" t="s">
        <v>2276</v>
      </c>
      <c r="Z760" s="3" t="s">
        <v>2276</v>
      </c>
      <c r="AA760" s="3" t="s">
        <v>2276</v>
      </c>
      <c r="AB760" s="3" t="s">
        <v>2276</v>
      </c>
      <c r="AC760" s="4" t="s">
        <v>1726</v>
      </c>
      <c r="AD760" s="3"/>
    </row>
    <row r="761" spans="1:30" ht="40" customHeight="1">
      <c r="A761" s="11" t="s">
        <v>1153</v>
      </c>
      <c r="B761" s="11" t="s">
        <v>1157</v>
      </c>
      <c r="C761" s="23" t="s">
        <v>24</v>
      </c>
      <c r="D761" s="23" t="s">
        <v>143</v>
      </c>
      <c r="E761" s="4" t="s">
        <v>396</v>
      </c>
      <c r="F761" s="19" t="s">
        <v>74</v>
      </c>
      <c r="G761" s="19"/>
      <c r="H761" s="11" t="s">
        <v>523</v>
      </c>
      <c r="I761" s="3"/>
      <c r="J761" s="21" t="s">
        <v>2276</v>
      </c>
      <c r="K761" s="21" t="s">
        <v>2276</v>
      </c>
      <c r="L761" s="21" t="s">
        <v>2276</v>
      </c>
      <c r="M761" s="21" t="s">
        <v>2276</v>
      </c>
      <c r="N761" s="21" t="s">
        <v>2276</v>
      </c>
      <c r="O761" s="21" t="s">
        <v>2276</v>
      </c>
      <c r="P761" s="21" t="s">
        <v>2276</v>
      </c>
      <c r="Q761" s="21" t="s">
        <v>2276</v>
      </c>
      <c r="R761" s="21" t="s">
        <v>2276</v>
      </c>
      <c r="S761" s="21" t="s">
        <v>2276</v>
      </c>
      <c r="T761" s="21" t="s">
        <v>2276</v>
      </c>
      <c r="U761" s="21" t="s">
        <v>2276</v>
      </c>
      <c r="V761" s="21" t="s">
        <v>2276</v>
      </c>
      <c r="W761" s="21" t="s">
        <v>2276</v>
      </c>
      <c r="X761" s="21" t="s">
        <v>2276</v>
      </c>
      <c r="Y761" s="21" t="s">
        <v>2276</v>
      </c>
      <c r="Z761" s="3" t="s">
        <v>2276</v>
      </c>
      <c r="AA761" s="3" t="s">
        <v>2276</v>
      </c>
      <c r="AB761" s="3" t="s">
        <v>2276</v>
      </c>
      <c r="AC761" s="3" t="s">
        <v>1176</v>
      </c>
      <c r="AD761" s="3"/>
    </row>
    <row r="762" spans="1:30" ht="37" customHeight="1">
      <c r="A762" s="11" t="s">
        <v>1169</v>
      </c>
      <c r="B762" s="11" t="s">
        <v>1175</v>
      </c>
      <c r="C762" s="23" t="s">
        <v>24</v>
      </c>
      <c r="D762" s="23" t="s">
        <v>143</v>
      </c>
      <c r="E762" s="4" t="s">
        <v>396</v>
      </c>
      <c r="F762" s="19" t="s">
        <v>74</v>
      </c>
      <c r="G762" s="19"/>
      <c r="H762" s="11" t="s">
        <v>523</v>
      </c>
      <c r="I762" s="3"/>
      <c r="J762" s="21" t="s">
        <v>2276</v>
      </c>
      <c r="K762" s="21" t="s">
        <v>2276</v>
      </c>
      <c r="L762" s="21" t="s">
        <v>2276</v>
      </c>
      <c r="M762" s="21" t="s">
        <v>2276</v>
      </c>
      <c r="N762" s="21" t="s">
        <v>2276</v>
      </c>
      <c r="O762" s="21" t="s">
        <v>2276</v>
      </c>
      <c r="P762" s="21" t="s">
        <v>2276</v>
      </c>
      <c r="Q762" s="21" t="s">
        <v>2276</v>
      </c>
      <c r="R762" s="21" t="s">
        <v>2276</v>
      </c>
      <c r="S762" s="21" t="s">
        <v>2276</v>
      </c>
      <c r="T762" s="21" t="s">
        <v>2276</v>
      </c>
      <c r="U762" s="21" t="s">
        <v>2276</v>
      </c>
      <c r="V762" s="21" t="s">
        <v>2276</v>
      </c>
      <c r="W762" s="21" t="s">
        <v>2276</v>
      </c>
      <c r="X762" s="21" t="s">
        <v>2276</v>
      </c>
      <c r="Y762" s="21" t="s">
        <v>2276</v>
      </c>
      <c r="Z762" s="3" t="s">
        <v>2276</v>
      </c>
      <c r="AA762" s="3" t="s">
        <v>2276</v>
      </c>
      <c r="AB762" s="3" t="s">
        <v>2276</v>
      </c>
      <c r="AC762" s="3" t="s">
        <v>1176</v>
      </c>
      <c r="AD762" s="3"/>
    </row>
    <row r="763" spans="1:30" ht="38.5" customHeight="1">
      <c r="A763" s="11" t="s">
        <v>1171</v>
      </c>
      <c r="B763" s="11" t="s">
        <v>1177</v>
      </c>
      <c r="C763" s="23" t="s">
        <v>24</v>
      </c>
      <c r="D763" s="23" t="s">
        <v>143</v>
      </c>
      <c r="E763" s="4" t="s">
        <v>396</v>
      </c>
      <c r="F763" s="19" t="s">
        <v>74</v>
      </c>
      <c r="G763" s="19"/>
      <c r="H763" s="11" t="s">
        <v>523</v>
      </c>
      <c r="I763" s="3"/>
      <c r="J763" s="21" t="s">
        <v>2276</v>
      </c>
      <c r="K763" s="21" t="s">
        <v>2276</v>
      </c>
      <c r="L763" s="21" t="s">
        <v>2276</v>
      </c>
      <c r="M763" s="21" t="s">
        <v>2276</v>
      </c>
      <c r="N763" s="21" t="s">
        <v>2276</v>
      </c>
      <c r="O763" s="21" t="s">
        <v>2276</v>
      </c>
      <c r="P763" s="21" t="s">
        <v>2276</v>
      </c>
      <c r="Q763" s="21" t="s">
        <v>2276</v>
      </c>
      <c r="R763" s="21" t="s">
        <v>2276</v>
      </c>
      <c r="S763" s="21" t="s">
        <v>2276</v>
      </c>
      <c r="T763" s="21" t="s">
        <v>2276</v>
      </c>
      <c r="U763" s="21" t="s">
        <v>2276</v>
      </c>
      <c r="V763" s="21" t="s">
        <v>2276</v>
      </c>
      <c r="W763" s="21" t="s">
        <v>2276</v>
      </c>
      <c r="X763" s="21" t="s">
        <v>2276</v>
      </c>
      <c r="Y763" s="21" t="s">
        <v>2276</v>
      </c>
      <c r="Z763" s="3" t="s">
        <v>2276</v>
      </c>
      <c r="AA763" s="3" t="s">
        <v>2276</v>
      </c>
      <c r="AB763" s="3" t="s">
        <v>2276</v>
      </c>
      <c r="AC763" s="3" t="s">
        <v>1176</v>
      </c>
      <c r="AD763" s="3"/>
    </row>
    <row r="764" spans="1:30" ht="38.5" customHeight="1">
      <c r="A764" s="11" t="s">
        <v>1178</v>
      </c>
      <c r="B764" s="11" t="s">
        <v>1182</v>
      </c>
      <c r="C764" s="23" t="s">
        <v>24</v>
      </c>
      <c r="D764" s="3" t="s">
        <v>27</v>
      </c>
      <c r="E764" s="3" t="s">
        <v>130</v>
      </c>
      <c r="F764" s="4" t="s">
        <v>161</v>
      </c>
      <c r="G764" s="3"/>
      <c r="H764" s="3" t="s">
        <v>523</v>
      </c>
      <c r="I764" s="3"/>
      <c r="J764" s="21" t="s">
        <v>2276</v>
      </c>
      <c r="K764" s="21" t="s">
        <v>2276</v>
      </c>
      <c r="L764" s="21" t="s">
        <v>2276</v>
      </c>
      <c r="M764" s="21" t="s">
        <v>2276</v>
      </c>
      <c r="N764" s="21" t="s">
        <v>2276</v>
      </c>
      <c r="O764" s="21" t="s">
        <v>2276</v>
      </c>
      <c r="P764" s="21" t="s">
        <v>2276</v>
      </c>
      <c r="Q764" s="21" t="s">
        <v>2276</v>
      </c>
      <c r="R764" s="21" t="s">
        <v>2276</v>
      </c>
      <c r="S764" s="21" t="s">
        <v>2276</v>
      </c>
      <c r="T764" s="21" t="s">
        <v>2276</v>
      </c>
      <c r="U764" s="21" t="s">
        <v>2276</v>
      </c>
      <c r="V764" s="21" t="s">
        <v>2276</v>
      </c>
      <c r="W764" s="21" t="s">
        <v>2276</v>
      </c>
      <c r="X764" s="21" t="s">
        <v>2276</v>
      </c>
      <c r="Y764" s="21" t="s">
        <v>2276</v>
      </c>
      <c r="Z764" s="3" t="s">
        <v>189</v>
      </c>
      <c r="AA764" s="3" t="s">
        <v>189</v>
      </c>
      <c r="AB764" s="3" t="s">
        <v>64</v>
      </c>
      <c r="AC764" s="3"/>
      <c r="AD764" s="3"/>
    </row>
    <row r="765" spans="1:30" ht="37" customHeight="1">
      <c r="A765" s="11" t="s">
        <v>1178</v>
      </c>
      <c r="B765" s="11" t="s">
        <v>1183</v>
      </c>
      <c r="C765" s="23" t="s">
        <v>24</v>
      </c>
      <c r="D765" s="3" t="s">
        <v>27</v>
      </c>
      <c r="E765" s="3" t="s">
        <v>130</v>
      </c>
      <c r="F765" s="4" t="s">
        <v>74</v>
      </c>
      <c r="G765" s="3"/>
      <c r="H765" s="3" t="s">
        <v>523</v>
      </c>
      <c r="I765" s="3"/>
      <c r="J765" s="21" t="s">
        <v>2276</v>
      </c>
      <c r="K765" s="21" t="s">
        <v>2276</v>
      </c>
      <c r="L765" s="21" t="s">
        <v>2276</v>
      </c>
      <c r="M765" s="21" t="s">
        <v>2276</v>
      </c>
      <c r="N765" s="21" t="s">
        <v>2276</v>
      </c>
      <c r="O765" s="21" t="s">
        <v>2276</v>
      </c>
      <c r="P765" s="21" t="s">
        <v>2276</v>
      </c>
      <c r="Q765" s="21" t="s">
        <v>2276</v>
      </c>
      <c r="R765" s="21" t="s">
        <v>2276</v>
      </c>
      <c r="S765" s="21" t="s">
        <v>2276</v>
      </c>
      <c r="T765" s="21" t="s">
        <v>2276</v>
      </c>
      <c r="U765" s="21" t="s">
        <v>2276</v>
      </c>
      <c r="V765" s="21" t="s">
        <v>2276</v>
      </c>
      <c r="W765" s="21" t="s">
        <v>2276</v>
      </c>
      <c r="X765" s="21" t="s">
        <v>2276</v>
      </c>
      <c r="Y765" s="21" t="s">
        <v>2276</v>
      </c>
      <c r="Z765" s="3" t="s">
        <v>189</v>
      </c>
      <c r="AA765" s="3" t="s">
        <v>189</v>
      </c>
      <c r="AB765" s="3" t="s">
        <v>64</v>
      </c>
      <c r="AC765" s="3"/>
      <c r="AD765" s="3"/>
    </row>
    <row r="766" spans="1:30" ht="36.5" customHeight="1">
      <c r="A766" s="11" t="s">
        <v>1178</v>
      </c>
      <c r="B766" s="11" t="s">
        <v>1184</v>
      </c>
      <c r="C766" s="23" t="s">
        <v>24</v>
      </c>
      <c r="D766" s="23" t="s">
        <v>143</v>
      </c>
      <c r="E766" s="3" t="s">
        <v>45</v>
      </c>
      <c r="F766" s="4" t="s">
        <v>74</v>
      </c>
      <c r="G766" s="3"/>
      <c r="H766" s="3" t="s">
        <v>523</v>
      </c>
      <c r="I766" s="3"/>
      <c r="J766" s="21" t="s">
        <v>2276</v>
      </c>
      <c r="K766" s="21" t="s">
        <v>2276</v>
      </c>
      <c r="L766" s="21" t="s">
        <v>2276</v>
      </c>
      <c r="M766" s="21" t="s">
        <v>2276</v>
      </c>
      <c r="N766" s="21" t="s">
        <v>2276</v>
      </c>
      <c r="O766" s="21" t="s">
        <v>2276</v>
      </c>
      <c r="P766" s="21" t="s">
        <v>2276</v>
      </c>
      <c r="Q766" s="21" t="s">
        <v>2276</v>
      </c>
      <c r="R766" s="21" t="s">
        <v>2276</v>
      </c>
      <c r="S766" s="21" t="s">
        <v>2276</v>
      </c>
      <c r="T766" s="21" t="s">
        <v>2276</v>
      </c>
      <c r="U766" s="21" t="s">
        <v>2276</v>
      </c>
      <c r="V766" s="21" t="s">
        <v>2276</v>
      </c>
      <c r="W766" s="21" t="s">
        <v>2276</v>
      </c>
      <c r="X766" s="21" t="s">
        <v>2276</v>
      </c>
      <c r="Y766" s="21" t="s">
        <v>2276</v>
      </c>
      <c r="Z766" s="3" t="s">
        <v>189</v>
      </c>
      <c r="AA766" s="3" t="s">
        <v>189</v>
      </c>
      <c r="AB766" s="3" t="s">
        <v>64</v>
      </c>
      <c r="AC766" s="3"/>
      <c r="AD766" s="3"/>
    </row>
    <row r="767" spans="1:30" ht="36" customHeight="1">
      <c r="A767" s="11" t="s">
        <v>1178</v>
      </c>
      <c r="B767" s="11" t="s">
        <v>1185</v>
      </c>
      <c r="C767" s="23" t="s">
        <v>24</v>
      </c>
      <c r="D767" s="23" t="s">
        <v>25</v>
      </c>
      <c r="E767" s="3" t="s">
        <v>45</v>
      </c>
      <c r="F767" s="4" t="s">
        <v>74</v>
      </c>
      <c r="G767" s="3"/>
      <c r="H767" s="3" t="s">
        <v>523</v>
      </c>
      <c r="I767" s="3"/>
      <c r="J767" s="21" t="s">
        <v>2276</v>
      </c>
      <c r="K767" s="21" t="s">
        <v>2276</v>
      </c>
      <c r="L767" s="21" t="s">
        <v>2276</v>
      </c>
      <c r="M767" s="21" t="s">
        <v>2276</v>
      </c>
      <c r="N767" s="21" t="s">
        <v>2276</v>
      </c>
      <c r="O767" s="21" t="s">
        <v>2276</v>
      </c>
      <c r="P767" s="21" t="s">
        <v>2276</v>
      </c>
      <c r="Q767" s="21" t="s">
        <v>2276</v>
      </c>
      <c r="R767" s="21" t="s">
        <v>2276</v>
      </c>
      <c r="S767" s="21" t="s">
        <v>2276</v>
      </c>
      <c r="T767" s="21" t="s">
        <v>2276</v>
      </c>
      <c r="U767" s="21" t="s">
        <v>2276</v>
      </c>
      <c r="V767" s="21" t="s">
        <v>2276</v>
      </c>
      <c r="W767" s="21" t="s">
        <v>2276</v>
      </c>
      <c r="X767" s="21" t="s">
        <v>2276</v>
      </c>
      <c r="Y767" s="21" t="s">
        <v>2276</v>
      </c>
      <c r="Z767" s="3" t="s">
        <v>189</v>
      </c>
      <c r="AA767" s="3" t="s">
        <v>189</v>
      </c>
      <c r="AB767" s="3" t="s">
        <v>64</v>
      </c>
      <c r="AC767" s="3"/>
      <c r="AD767" s="3"/>
    </row>
    <row r="768" spans="1:30" ht="63.5" customHeight="1">
      <c r="A768" s="11" t="s">
        <v>1178</v>
      </c>
      <c r="B768" s="11" t="s">
        <v>1187</v>
      </c>
      <c r="C768" s="23" t="s">
        <v>24</v>
      </c>
      <c r="D768" s="23" t="s">
        <v>2346</v>
      </c>
      <c r="E768" s="11" t="s">
        <v>2276</v>
      </c>
      <c r="F768" s="19" t="s">
        <v>74</v>
      </c>
      <c r="G768" s="11"/>
      <c r="H768" s="11" t="s">
        <v>523</v>
      </c>
      <c r="I768" s="3"/>
      <c r="J768" s="21" t="s">
        <v>2276</v>
      </c>
      <c r="K768" s="21" t="s">
        <v>2276</v>
      </c>
      <c r="L768" s="21" t="s">
        <v>2276</v>
      </c>
      <c r="M768" s="21" t="s">
        <v>2276</v>
      </c>
      <c r="N768" s="21" t="s">
        <v>2276</v>
      </c>
      <c r="O768" s="21" t="s">
        <v>2276</v>
      </c>
      <c r="P768" s="21" t="s">
        <v>2276</v>
      </c>
      <c r="Q768" s="21" t="s">
        <v>2276</v>
      </c>
      <c r="R768" s="21" t="s">
        <v>2276</v>
      </c>
      <c r="S768" s="21" t="s">
        <v>2276</v>
      </c>
      <c r="T768" s="21" t="s">
        <v>2276</v>
      </c>
      <c r="U768" s="21" t="s">
        <v>2276</v>
      </c>
      <c r="V768" s="21" t="s">
        <v>2276</v>
      </c>
      <c r="W768" s="21" t="s">
        <v>2276</v>
      </c>
      <c r="X768" s="21" t="s">
        <v>2276</v>
      </c>
      <c r="Y768" s="21" t="s">
        <v>2276</v>
      </c>
      <c r="Z768" s="3" t="s">
        <v>2276</v>
      </c>
      <c r="AA768" s="3" t="s">
        <v>2276</v>
      </c>
      <c r="AB768" s="3" t="s">
        <v>2276</v>
      </c>
      <c r="AC768" s="4" t="s">
        <v>1189</v>
      </c>
      <c r="AD768" s="3"/>
    </row>
    <row r="769" spans="1:30" ht="53" customHeight="1">
      <c r="A769" s="11" t="s">
        <v>1191</v>
      </c>
      <c r="B769" s="11" t="s">
        <v>1199</v>
      </c>
      <c r="C769" s="23" t="s">
        <v>24</v>
      </c>
      <c r="D769" s="3" t="s">
        <v>27</v>
      </c>
      <c r="E769" s="3" t="s">
        <v>130</v>
      </c>
      <c r="F769" s="4" t="s">
        <v>161</v>
      </c>
      <c r="G769" s="3"/>
      <c r="H769" s="3" t="s">
        <v>523</v>
      </c>
      <c r="I769" s="3"/>
      <c r="J769" s="21" t="s">
        <v>2276</v>
      </c>
      <c r="K769" s="21" t="s">
        <v>2276</v>
      </c>
      <c r="L769" s="21" t="s">
        <v>2276</v>
      </c>
      <c r="M769" s="21" t="s">
        <v>2276</v>
      </c>
      <c r="N769" s="21" t="s">
        <v>2276</v>
      </c>
      <c r="O769" s="21" t="s">
        <v>2276</v>
      </c>
      <c r="P769" s="21" t="s">
        <v>2276</v>
      </c>
      <c r="Q769" s="21" t="s">
        <v>2276</v>
      </c>
      <c r="R769" s="21" t="s">
        <v>2276</v>
      </c>
      <c r="S769" s="21" t="s">
        <v>2276</v>
      </c>
      <c r="T769" s="21" t="s">
        <v>2276</v>
      </c>
      <c r="U769" s="21" t="s">
        <v>2276</v>
      </c>
      <c r="V769" s="21" t="s">
        <v>2276</v>
      </c>
      <c r="W769" s="21" t="s">
        <v>2276</v>
      </c>
      <c r="X769" s="21" t="s">
        <v>2276</v>
      </c>
      <c r="Y769" s="21">
        <v>10</v>
      </c>
      <c r="Z769" s="3" t="s">
        <v>2276</v>
      </c>
      <c r="AA769" s="3" t="s">
        <v>2276</v>
      </c>
      <c r="AB769" s="3" t="s">
        <v>2276</v>
      </c>
      <c r="AC769" s="3" t="s">
        <v>1202</v>
      </c>
      <c r="AD769" s="4" t="s">
        <v>1215</v>
      </c>
    </row>
    <row r="770" spans="1:30" ht="49.5" customHeight="1">
      <c r="A770" s="11" t="s">
        <v>1195</v>
      </c>
      <c r="B770" s="11" t="s">
        <v>1200</v>
      </c>
      <c r="C770" s="23" t="s">
        <v>24</v>
      </c>
      <c r="D770" s="3" t="s">
        <v>27</v>
      </c>
      <c r="E770" s="3" t="s">
        <v>130</v>
      </c>
      <c r="F770" s="4" t="s">
        <v>161</v>
      </c>
      <c r="G770" s="3"/>
      <c r="H770" s="3" t="s">
        <v>523</v>
      </c>
      <c r="I770" s="3"/>
      <c r="J770" s="21" t="s">
        <v>2276</v>
      </c>
      <c r="K770" s="21" t="s">
        <v>2276</v>
      </c>
      <c r="L770" s="21" t="s">
        <v>2276</v>
      </c>
      <c r="M770" s="21" t="s">
        <v>2276</v>
      </c>
      <c r="N770" s="21" t="s">
        <v>2276</v>
      </c>
      <c r="O770" s="21" t="s">
        <v>2276</v>
      </c>
      <c r="P770" s="21" t="s">
        <v>2276</v>
      </c>
      <c r="Q770" s="21" t="s">
        <v>2276</v>
      </c>
      <c r="R770" s="21" t="s">
        <v>2276</v>
      </c>
      <c r="S770" s="21" t="s">
        <v>2276</v>
      </c>
      <c r="T770" s="21" t="s">
        <v>2276</v>
      </c>
      <c r="U770" s="21" t="s">
        <v>2276</v>
      </c>
      <c r="V770" s="21" t="s">
        <v>2276</v>
      </c>
      <c r="W770" s="21" t="s">
        <v>2276</v>
      </c>
      <c r="X770" s="21" t="s">
        <v>2276</v>
      </c>
      <c r="Y770" s="21">
        <v>6</v>
      </c>
      <c r="Z770" s="3" t="s">
        <v>2276</v>
      </c>
      <c r="AA770" s="3" t="s">
        <v>2276</v>
      </c>
      <c r="AB770" s="3" t="s">
        <v>2276</v>
      </c>
      <c r="AC770" s="3" t="s">
        <v>1202</v>
      </c>
      <c r="AD770" s="4" t="s">
        <v>1215</v>
      </c>
    </row>
    <row r="771" spans="1:30" ht="54" customHeight="1">
      <c r="A771" s="11" t="s">
        <v>1196</v>
      </c>
      <c r="B771" s="11" t="s">
        <v>1201</v>
      </c>
      <c r="C771" s="23" t="s">
        <v>24</v>
      </c>
      <c r="D771" s="3" t="s">
        <v>27</v>
      </c>
      <c r="E771" s="3" t="s">
        <v>130</v>
      </c>
      <c r="F771" s="4" t="s">
        <v>161</v>
      </c>
      <c r="G771" s="3"/>
      <c r="H771" s="3" t="s">
        <v>523</v>
      </c>
      <c r="I771" s="3"/>
      <c r="J771" s="21" t="s">
        <v>2276</v>
      </c>
      <c r="K771" s="21" t="s">
        <v>2276</v>
      </c>
      <c r="L771" s="21" t="s">
        <v>2276</v>
      </c>
      <c r="M771" s="21" t="s">
        <v>2276</v>
      </c>
      <c r="N771" s="21" t="s">
        <v>2276</v>
      </c>
      <c r="O771" s="21" t="s">
        <v>2276</v>
      </c>
      <c r="P771" s="21" t="s">
        <v>2276</v>
      </c>
      <c r="Q771" s="21" t="s">
        <v>2276</v>
      </c>
      <c r="R771" s="21" t="s">
        <v>2276</v>
      </c>
      <c r="S771" s="21" t="s">
        <v>2276</v>
      </c>
      <c r="T771" s="21" t="s">
        <v>2276</v>
      </c>
      <c r="U771" s="21" t="s">
        <v>2276</v>
      </c>
      <c r="V771" s="21" t="s">
        <v>2276</v>
      </c>
      <c r="W771" s="21" t="s">
        <v>2276</v>
      </c>
      <c r="X771" s="21" t="s">
        <v>2276</v>
      </c>
      <c r="Y771" s="21">
        <v>8</v>
      </c>
      <c r="Z771" s="3" t="s">
        <v>2276</v>
      </c>
      <c r="AA771" s="3" t="s">
        <v>2276</v>
      </c>
      <c r="AB771" s="3" t="s">
        <v>2276</v>
      </c>
      <c r="AC771" s="4" t="s">
        <v>1203</v>
      </c>
      <c r="AD771" s="4" t="s">
        <v>1215</v>
      </c>
    </row>
    <row r="772" spans="1:30" ht="37" customHeight="1">
      <c r="A772" s="11" t="s">
        <v>1205</v>
      </c>
      <c r="B772" s="11" t="s">
        <v>1209</v>
      </c>
      <c r="C772" s="23" t="s">
        <v>24</v>
      </c>
      <c r="D772" s="3" t="s">
        <v>27</v>
      </c>
      <c r="E772" s="3" t="s">
        <v>130</v>
      </c>
      <c r="F772" s="4" t="s">
        <v>161</v>
      </c>
      <c r="G772" s="3"/>
      <c r="H772" s="3" t="s">
        <v>523</v>
      </c>
      <c r="I772" s="3"/>
      <c r="J772" s="21" t="s">
        <v>2276</v>
      </c>
      <c r="K772" s="21" t="s">
        <v>2276</v>
      </c>
      <c r="L772" s="21" t="s">
        <v>2276</v>
      </c>
      <c r="M772" s="21" t="s">
        <v>2276</v>
      </c>
      <c r="N772" s="21" t="s">
        <v>2276</v>
      </c>
      <c r="O772" s="21" t="s">
        <v>2276</v>
      </c>
      <c r="P772" s="21" t="s">
        <v>2276</v>
      </c>
      <c r="Q772" s="21" t="s">
        <v>2276</v>
      </c>
      <c r="R772" s="21" t="s">
        <v>2276</v>
      </c>
      <c r="S772" s="21" t="s">
        <v>2276</v>
      </c>
      <c r="T772" s="21" t="s">
        <v>2276</v>
      </c>
      <c r="U772" s="21" t="s">
        <v>2276</v>
      </c>
      <c r="V772" s="21" t="s">
        <v>2276</v>
      </c>
      <c r="W772" s="21" t="s">
        <v>2276</v>
      </c>
      <c r="X772" s="21" t="s">
        <v>2276</v>
      </c>
      <c r="Y772" s="21">
        <v>8</v>
      </c>
      <c r="Z772" s="3" t="s">
        <v>2276</v>
      </c>
      <c r="AA772" s="3" t="s">
        <v>2276</v>
      </c>
      <c r="AB772" s="3" t="s">
        <v>2276</v>
      </c>
      <c r="AC772" s="3" t="s">
        <v>1213</v>
      </c>
      <c r="AD772" s="4" t="s">
        <v>1216</v>
      </c>
    </row>
    <row r="773" spans="1:30" ht="37" customHeight="1">
      <c r="A773" s="11" t="s">
        <v>1205</v>
      </c>
      <c r="B773" s="11" t="s">
        <v>1217</v>
      </c>
      <c r="C773" s="23" t="s">
        <v>24</v>
      </c>
      <c r="D773" s="3" t="s">
        <v>2659</v>
      </c>
      <c r="E773" s="3" t="s">
        <v>130</v>
      </c>
      <c r="F773" s="4" t="s">
        <v>161</v>
      </c>
      <c r="G773" s="3"/>
      <c r="H773" s="3" t="s">
        <v>523</v>
      </c>
      <c r="I773" s="3"/>
      <c r="J773" s="21" t="s">
        <v>2276</v>
      </c>
      <c r="K773" s="21" t="s">
        <v>2276</v>
      </c>
      <c r="L773" s="21" t="s">
        <v>2276</v>
      </c>
      <c r="M773" s="21" t="s">
        <v>2276</v>
      </c>
      <c r="N773" s="21" t="s">
        <v>2276</v>
      </c>
      <c r="O773" s="21" t="s">
        <v>2276</v>
      </c>
      <c r="P773" s="21" t="s">
        <v>2276</v>
      </c>
      <c r="Q773" s="21" t="s">
        <v>2276</v>
      </c>
      <c r="R773" s="21" t="s">
        <v>2276</v>
      </c>
      <c r="S773" s="21" t="s">
        <v>2276</v>
      </c>
      <c r="T773" s="21" t="s">
        <v>2276</v>
      </c>
      <c r="U773" s="21" t="s">
        <v>2276</v>
      </c>
      <c r="V773" s="21" t="s">
        <v>2276</v>
      </c>
      <c r="W773" s="21" t="s">
        <v>2276</v>
      </c>
      <c r="X773" s="21" t="s">
        <v>2276</v>
      </c>
      <c r="Y773" s="21" t="s">
        <v>2276</v>
      </c>
      <c r="Z773" s="3" t="s">
        <v>2276</v>
      </c>
      <c r="AA773" s="3" t="s">
        <v>2276</v>
      </c>
      <c r="AB773" s="3" t="s">
        <v>2276</v>
      </c>
      <c r="AC773" s="3"/>
      <c r="AD773" s="4" t="s">
        <v>1221</v>
      </c>
    </row>
    <row r="774" spans="1:30" ht="41.5" customHeight="1">
      <c r="A774" s="11" t="s">
        <v>1206</v>
      </c>
      <c r="B774" s="11" t="s">
        <v>1210</v>
      </c>
      <c r="C774" s="23" t="s">
        <v>24</v>
      </c>
      <c r="D774" s="3" t="s">
        <v>27</v>
      </c>
      <c r="E774" s="3" t="s">
        <v>130</v>
      </c>
      <c r="F774" s="4" t="s">
        <v>161</v>
      </c>
      <c r="G774" s="3"/>
      <c r="H774" s="3" t="s">
        <v>524</v>
      </c>
      <c r="I774" s="3"/>
      <c r="J774" s="21">
        <v>0</v>
      </c>
      <c r="K774" s="21">
        <v>0</v>
      </c>
      <c r="L774" s="21">
        <v>0</v>
      </c>
      <c r="M774" s="21">
        <v>0</v>
      </c>
      <c r="N774" s="21">
        <v>0</v>
      </c>
      <c r="O774" s="21">
        <v>0</v>
      </c>
      <c r="P774" s="21">
        <v>0</v>
      </c>
      <c r="Q774" s="21" t="s">
        <v>2276</v>
      </c>
      <c r="R774" s="21" t="s">
        <v>2276</v>
      </c>
      <c r="S774" s="21">
        <v>0</v>
      </c>
      <c r="T774" s="21">
        <v>0</v>
      </c>
      <c r="U774" s="21">
        <v>0</v>
      </c>
      <c r="V774" s="21">
        <v>0</v>
      </c>
      <c r="W774" s="21" t="s">
        <v>2276</v>
      </c>
      <c r="X774" s="21">
        <v>0</v>
      </c>
      <c r="Y774" s="21" t="s">
        <v>2276</v>
      </c>
      <c r="Z774" s="3" t="s">
        <v>2276</v>
      </c>
      <c r="AA774" s="3" t="s">
        <v>2276</v>
      </c>
      <c r="AB774" s="3" t="s">
        <v>2276</v>
      </c>
      <c r="AC774" s="4" t="s">
        <v>1214</v>
      </c>
      <c r="AD774" s="3"/>
    </row>
    <row r="775" spans="1:30" ht="41.5" customHeight="1">
      <c r="A775" s="11" t="s">
        <v>1206</v>
      </c>
      <c r="B775" s="11" t="s">
        <v>1218</v>
      </c>
      <c r="C775" s="23" t="s">
        <v>24</v>
      </c>
      <c r="D775" s="3" t="s">
        <v>2659</v>
      </c>
      <c r="E775" s="3" t="s">
        <v>130</v>
      </c>
      <c r="F775" s="4" t="s">
        <v>161</v>
      </c>
      <c r="G775" s="3"/>
      <c r="H775" s="3" t="s">
        <v>524</v>
      </c>
      <c r="I775" s="3"/>
      <c r="J775" s="21">
        <v>0</v>
      </c>
      <c r="K775" s="21">
        <v>0</v>
      </c>
      <c r="L775" s="21">
        <v>0</v>
      </c>
      <c r="M775" s="21">
        <v>0</v>
      </c>
      <c r="N775" s="21">
        <v>0</v>
      </c>
      <c r="O775" s="21">
        <v>0</v>
      </c>
      <c r="P775" s="21">
        <v>0</v>
      </c>
      <c r="Q775" s="21" t="s">
        <v>2276</v>
      </c>
      <c r="R775" s="21" t="s">
        <v>2276</v>
      </c>
      <c r="S775" s="21">
        <v>0</v>
      </c>
      <c r="T775" s="21">
        <v>0</v>
      </c>
      <c r="U775" s="21">
        <v>0</v>
      </c>
      <c r="V775" s="21">
        <v>0</v>
      </c>
      <c r="W775" s="21" t="s">
        <v>2276</v>
      </c>
      <c r="X775" s="21">
        <v>0</v>
      </c>
      <c r="Y775" s="21" t="s">
        <v>2276</v>
      </c>
      <c r="Z775" s="3" t="s">
        <v>2276</v>
      </c>
      <c r="AA775" s="3" t="s">
        <v>2276</v>
      </c>
      <c r="AB775" s="3" t="s">
        <v>2276</v>
      </c>
      <c r="AC775" s="4" t="s">
        <v>1214</v>
      </c>
      <c r="AD775" s="3"/>
    </row>
    <row r="776" spans="1:30" ht="39.5" customHeight="1">
      <c r="A776" s="11" t="s">
        <v>1207</v>
      </c>
      <c r="B776" s="11" t="s">
        <v>1211</v>
      </c>
      <c r="C776" s="23" t="s">
        <v>24</v>
      </c>
      <c r="D776" s="3" t="s">
        <v>27</v>
      </c>
      <c r="E776" s="3" t="s">
        <v>130</v>
      </c>
      <c r="F776" s="4" t="s">
        <v>161</v>
      </c>
      <c r="G776" s="3"/>
      <c r="H776" s="3" t="s">
        <v>523</v>
      </c>
      <c r="I776" s="3"/>
      <c r="J776" s="21" t="s">
        <v>2276</v>
      </c>
      <c r="K776" s="21" t="s">
        <v>2276</v>
      </c>
      <c r="L776" s="21" t="s">
        <v>2276</v>
      </c>
      <c r="M776" s="21" t="s">
        <v>2276</v>
      </c>
      <c r="N776" s="21" t="s">
        <v>2276</v>
      </c>
      <c r="O776" s="21" t="s">
        <v>2276</v>
      </c>
      <c r="P776" s="21" t="s">
        <v>2276</v>
      </c>
      <c r="Q776" s="21" t="s">
        <v>2276</v>
      </c>
      <c r="R776" s="21" t="s">
        <v>2276</v>
      </c>
      <c r="S776" s="21" t="s">
        <v>2276</v>
      </c>
      <c r="T776" s="21" t="s">
        <v>2276</v>
      </c>
      <c r="U776" s="21" t="s">
        <v>2276</v>
      </c>
      <c r="V776" s="21" t="s">
        <v>2276</v>
      </c>
      <c r="W776" s="21" t="s">
        <v>2276</v>
      </c>
      <c r="X776" s="21" t="s">
        <v>2276</v>
      </c>
      <c r="Y776" s="21">
        <v>8</v>
      </c>
      <c r="Z776" s="3" t="s">
        <v>2276</v>
      </c>
      <c r="AA776" s="3" t="s">
        <v>2276</v>
      </c>
      <c r="AB776" s="3" t="s">
        <v>2276</v>
      </c>
      <c r="AC776" s="4" t="s">
        <v>1213</v>
      </c>
      <c r="AD776" s="4" t="s">
        <v>1216</v>
      </c>
    </row>
    <row r="777" spans="1:30" ht="39.5" customHeight="1">
      <c r="A777" s="11" t="s">
        <v>1207</v>
      </c>
      <c r="B777" s="11" t="s">
        <v>1219</v>
      </c>
      <c r="C777" s="23" t="s">
        <v>24</v>
      </c>
      <c r="D777" s="3" t="s">
        <v>2659</v>
      </c>
      <c r="E777" s="3" t="s">
        <v>130</v>
      </c>
      <c r="F777" s="4" t="s">
        <v>161</v>
      </c>
      <c r="G777" s="3"/>
      <c r="H777" s="3" t="s">
        <v>523</v>
      </c>
      <c r="I777" s="3"/>
      <c r="J777" s="21" t="s">
        <v>2276</v>
      </c>
      <c r="K777" s="21" t="s">
        <v>2276</v>
      </c>
      <c r="L777" s="21" t="s">
        <v>2276</v>
      </c>
      <c r="M777" s="21" t="s">
        <v>2276</v>
      </c>
      <c r="N777" s="21" t="s">
        <v>2276</v>
      </c>
      <c r="O777" s="21" t="s">
        <v>2276</v>
      </c>
      <c r="P777" s="21" t="s">
        <v>2276</v>
      </c>
      <c r="Q777" s="21" t="s">
        <v>2276</v>
      </c>
      <c r="R777" s="21" t="s">
        <v>2276</v>
      </c>
      <c r="S777" s="21" t="s">
        <v>2276</v>
      </c>
      <c r="T777" s="21" t="s">
        <v>2276</v>
      </c>
      <c r="U777" s="21" t="s">
        <v>2276</v>
      </c>
      <c r="V777" s="21" t="s">
        <v>2276</v>
      </c>
      <c r="W777" s="21" t="s">
        <v>2276</v>
      </c>
      <c r="X777" s="21" t="s">
        <v>2276</v>
      </c>
      <c r="Y777" s="21" t="s">
        <v>2276</v>
      </c>
      <c r="Z777" s="3" t="s">
        <v>2276</v>
      </c>
      <c r="AA777" s="3" t="s">
        <v>2276</v>
      </c>
      <c r="AB777" s="3" t="s">
        <v>2276</v>
      </c>
      <c r="AC777" s="3"/>
      <c r="AD777" s="4" t="s">
        <v>1221</v>
      </c>
    </row>
    <row r="778" spans="1:30" ht="37" customHeight="1">
      <c r="A778" s="11" t="s">
        <v>1208</v>
      </c>
      <c r="B778" s="11" t="s">
        <v>1212</v>
      </c>
      <c r="C778" s="23" t="s">
        <v>24</v>
      </c>
      <c r="D778" s="3" t="s">
        <v>27</v>
      </c>
      <c r="E778" s="3" t="s">
        <v>130</v>
      </c>
      <c r="F778" s="4" t="s">
        <v>161</v>
      </c>
      <c r="G778" s="3"/>
      <c r="H778" s="3" t="s">
        <v>524</v>
      </c>
      <c r="I778" s="3"/>
      <c r="J778" s="21">
        <v>0</v>
      </c>
      <c r="K778" s="21">
        <v>0</v>
      </c>
      <c r="L778" s="21">
        <v>0</v>
      </c>
      <c r="M778" s="21">
        <v>0</v>
      </c>
      <c r="N778" s="21">
        <v>0</v>
      </c>
      <c r="O778" s="21">
        <v>0</v>
      </c>
      <c r="P778" s="21">
        <v>0</v>
      </c>
      <c r="Q778" s="21" t="s">
        <v>2276</v>
      </c>
      <c r="R778" s="21" t="s">
        <v>2276</v>
      </c>
      <c r="S778" s="21">
        <v>0</v>
      </c>
      <c r="T778" s="21">
        <v>0</v>
      </c>
      <c r="U778" s="21">
        <v>0</v>
      </c>
      <c r="V778" s="21">
        <v>0</v>
      </c>
      <c r="W778" s="21" t="s">
        <v>2276</v>
      </c>
      <c r="X778" s="21">
        <v>0</v>
      </c>
      <c r="Y778" s="21" t="s">
        <v>2276</v>
      </c>
      <c r="Z778" s="3" t="s">
        <v>2276</v>
      </c>
      <c r="AA778" s="3" t="s">
        <v>2276</v>
      </c>
      <c r="AB778" s="3" t="s">
        <v>2276</v>
      </c>
      <c r="AC778" s="4" t="s">
        <v>1214</v>
      </c>
      <c r="AD778" s="3"/>
    </row>
    <row r="779" spans="1:30" ht="37" customHeight="1">
      <c r="A779" s="11" t="s">
        <v>1208</v>
      </c>
      <c r="B779" s="11" t="s">
        <v>1220</v>
      </c>
      <c r="C779" s="23" t="s">
        <v>24</v>
      </c>
      <c r="D779" s="3" t="s">
        <v>2659</v>
      </c>
      <c r="E779" s="3" t="s">
        <v>130</v>
      </c>
      <c r="F779" s="4" t="s">
        <v>161</v>
      </c>
      <c r="G779" s="3"/>
      <c r="H779" s="3" t="s">
        <v>524</v>
      </c>
      <c r="I779" s="3"/>
      <c r="J779" s="21">
        <v>0</v>
      </c>
      <c r="K779" s="21">
        <v>0</v>
      </c>
      <c r="L779" s="21">
        <v>0</v>
      </c>
      <c r="M779" s="21">
        <v>0</v>
      </c>
      <c r="N779" s="21">
        <v>0</v>
      </c>
      <c r="O779" s="21">
        <v>0</v>
      </c>
      <c r="P779" s="21">
        <v>0</v>
      </c>
      <c r="Q779" s="21" t="s">
        <v>2276</v>
      </c>
      <c r="R779" s="21" t="s">
        <v>2276</v>
      </c>
      <c r="S779" s="21">
        <v>0</v>
      </c>
      <c r="T779" s="21">
        <v>0</v>
      </c>
      <c r="U779" s="21">
        <v>0</v>
      </c>
      <c r="V779" s="21">
        <v>0</v>
      </c>
      <c r="W779" s="21" t="s">
        <v>2276</v>
      </c>
      <c r="X779" s="21">
        <v>0</v>
      </c>
      <c r="Y779" s="21" t="s">
        <v>2276</v>
      </c>
      <c r="Z779" s="3" t="s">
        <v>2276</v>
      </c>
      <c r="AA779" s="3" t="s">
        <v>2276</v>
      </c>
      <c r="AB779" s="3" t="s">
        <v>2276</v>
      </c>
      <c r="AC779" s="4" t="s">
        <v>1214</v>
      </c>
      <c r="AD779" s="3"/>
    </row>
    <row r="780" spans="1:30" ht="41" customHeight="1">
      <c r="A780" s="11" t="s">
        <v>1232</v>
      </c>
      <c r="B780" s="11" t="s">
        <v>1233</v>
      </c>
      <c r="C780" s="23" t="s">
        <v>24</v>
      </c>
      <c r="D780" s="11" t="s">
        <v>1242</v>
      </c>
      <c r="E780" s="11" t="s">
        <v>5005</v>
      </c>
      <c r="F780" s="4" t="s">
        <v>2662</v>
      </c>
      <c r="G780" s="3"/>
      <c r="H780" s="3" t="s">
        <v>523</v>
      </c>
      <c r="I780" s="3"/>
      <c r="J780" s="21" t="s">
        <v>2276</v>
      </c>
      <c r="K780" s="21" t="s">
        <v>2276</v>
      </c>
      <c r="L780" s="21" t="s">
        <v>2276</v>
      </c>
      <c r="M780" s="21" t="s">
        <v>2276</v>
      </c>
      <c r="N780" s="21" t="s">
        <v>2276</v>
      </c>
      <c r="O780" s="21" t="s">
        <v>2276</v>
      </c>
      <c r="P780" s="21" t="s">
        <v>2276</v>
      </c>
      <c r="Q780" s="21" t="s">
        <v>2276</v>
      </c>
      <c r="R780" s="21" t="s">
        <v>2276</v>
      </c>
      <c r="S780" s="21" t="s">
        <v>2276</v>
      </c>
      <c r="T780" s="21" t="s">
        <v>2276</v>
      </c>
      <c r="U780" s="21" t="s">
        <v>2276</v>
      </c>
      <c r="V780" s="21" t="s">
        <v>2276</v>
      </c>
      <c r="W780" s="21" t="s">
        <v>2276</v>
      </c>
      <c r="X780" s="21" t="s">
        <v>2276</v>
      </c>
      <c r="Y780" s="21">
        <v>4.5</v>
      </c>
      <c r="Z780" s="3" t="s">
        <v>404</v>
      </c>
      <c r="AA780" s="3" t="s">
        <v>35</v>
      </c>
      <c r="AB780" s="3" t="s">
        <v>64</v>
      </c>
      <c r="AC780" s="4" t="s">
        <v>1234</v>
      </c>
      <c r="AD780" s="3"/>
    </row>
    <row r="781" spans="1:30" ht="39" customHeight="1">
      <c r="A781" s="11" t="s">
        <v>1232</v>
      </c>
      <c r="B781" s="11" t="s">
        <v>1235</v>
      </c>
      <c r="C781" s="23" t="s">
        <v>24</v>
      </c>
      <c r="D781" s="11" t="s">
        <v>144</v>
      </c>
      <c r="E781" s="11" t="s">
        <v>137</v>
      </c>
      <c r="F781" s="4" t="s">
        <v>2662</v>
      </c>
      <c r="G781" s="3"/>
      <c r="H781" s="3" t="s">
        <v>524</v>
      </c>
      <c r="I781" s="3"/>
      <c r="J781" s="21">
        <v>0</v>
      </c>
      <c r="K781" s="21">
        <v>0</v>
      </c>
      <c r="L781" s="21">
        <v>0</v>
      </c>
      <c r="M781" s="21">
        <v>0</v>
      </c>
      <c r="N781" s="21">
        <v>0</v>
      </c>
      <c r="O781" s="21">
        <v>0</v>
      </c>
      <c r="P781" s="21">
        <v>0</v>
      </c>
      <c r="Q781" s="21" t="s">
        <v>2276</v>
      </c>
      <c r="R781" s="21" t="s">
        <v>2276</v>
      </c>
      <c r="S781" s="21">
        <v>0</v>
      </c>
      <c r="T781" s="21">
        <v>0</v>
      </c>
      <c r="U781" s="21">
        <v>0</v>
      </c>
      <c r="V781" s="21">
        <v>0</v>
      </c>
      <c r="W781" s="21" t="s">
        <v>2276</v>
      </c>
      <c r="X781" s="21">
        <v>0</v>
      </c>
      <c r="Y781" s="21" t="s">
        <v>2276</v>
      </c>
      <c r="Z781" s="3" t="s">
        <v>2276</v>
      </c>
      <c r="AA781" s="3" t="s">
        <v>2276</v>
      </c>
      <c r="AB781" s="3" t="s">
        <v>2276</v>
      </c>
      <c r="AC781" s="4" t="s">
        <v>1236</v>
      </c>
      <c r="AD781" s="3"/>
    </row>
    <row r="782" spans="1:30" ht="39" customHeight="1">
      <c r="A782" s="11" t="s">
        <v>1232</v>
      </c>
      <c r="B782" s="11" t="s">
        <v>1237</v>
      </c>
      <c r="C782" s="23" t="s">
        <v>24</v>
      </c>
      <c r="D782" s="11" t="s">
        <v>26</v>
      </c>
      <c r="E782" s="11" t="s">
        <v>5005</v>
      </c>
      <c r="F782" s="4" t="s">
        <v>2662</v>
      </c>
      <c r="G782" s="3"/>
      <c r="H782" s="3" t="s">
        <v>523</v>
      </c>
      <c r="I782" s="3"/>
      <c r="J782" s="21" t="s">
        <v>2276</v>
      </c>
      <c r="K782" s="21" t="s">
        <v>2276</v>
      </c>
      <c r="L782" s="21" t="s">
        <v>2276</v>
      </c>
      <c r="M782" s="21" t="s">
        <v>2276</v>
      </c>
      <c r="N782" s="21" t="s">
        <v>2276</v>
      </c>
      <c r="O782" s="21" t="s">
        <v>2276</v>
      </c>
      <c r="P782" s="21" t="s">
        <v>2276</v>
      </c>
      <c r="Q782" s="21" t="s">
        <v>2276</v>
      </c>
      <c r="R782" s="21" t="s">
        <v>2276</v>
      </c>
      <c r="S782" s="21" t="s">
        <v>2276</v>
      </c>
      <c r="T782" s="21" t="s">
        <v>2276</v>
      </c>
      <c r="U782" s="21" t="s">
        <v>2276</v>
      </c>
      <c r="V782" s="21" t="s">
        <v>2276</v>
      </c>
      <c r="W782" s="21" t="s">
        <v>2276</v>
      </c>
      <c r="X782" s="21" t="s">
        <v>2276</v>
      </c>
      <c r="Y782" s="21" t="s">
        <v>2276</v>
      </c>
      <c r="Z782" s="3" t="s">
        <v>2276</v>
      </c>
      <c r="AA782" s="3" t="s">
        <v>2276</v>
      </c>
      <c r="AB782" s="3" t="s">
        <v>2276</v>
      </c>
      <c r="AC782" s="4"/>
      <c r="AD782" s="3"/>
    </row>
    <row r="783" spans="1:30" ht="43.5" customHeight="1">
      <c r="A783" s="11" t="s">
        <v>1240</v>
      </c>
      <c r="B783" s="11" t="s">
        <v>1241</v>
      </c>
      <c r="C783" s="23" t="s">
        <v>24</v>
      </c>
      <c r="D783" s="11" t="s">
        <v>1242</v>
      </c>
      <c r="E783" s="11" t="s">
        <v>137</v>
      </c>
      <c r="F783" s="4" t="s">
        <v>2662</v>
      </c>
      <c r="G783" s="3"/>
      <c r="H783" s="3" t="s">
        <v>523</v>
      </c>
      <c r="I783" s="3"/>
      <c r="J783" s="21" t="s">
        <v>2276</v>
      </c>
      <c r="K783" s="21" t="s">
        <v>2276</v>
      </c>
      <c r="L783" s="21" t="s">
        <v>2276</v>
      </c>
      <c r="M783" s="21" t="s">
        <v>2276</v>
      </c>
      <c r="N783" s="21" t="s">
        <v>2276</v>
      </c>
      <c r="O783" s="21" t="s">
        <v>2276</v>
      </c>
      <c r="P783" s="21" t="s">
        <v>2276</v>
      </c>
      <c r="Q783" s="21" t="s">
        <v>2276</v>
      </c>
      <c r="R783" s="21" t="s">
        <v>2276</v>
      </c>
      <c r="S783" s="21" t="s">
        <v>2276</v>
      </c>
      <c r="T783" s="21" t="s">
        <v>2276</v>
      </c>
      <c r="U783" s="21" t="s">
        <v>2276</v>
      </c>
      <c r="V783" s="21" t="s">
        <v>2276</v>
      </c>
      <c r="W783" s="21" t="s">
        <v>2276</v>
      </c>
      <c r="X783" s="21" t="s">
        <v>2276</v>
      </c>
      <c r="Y783" s="21" t="s">
        <v>2276</v>
      </c>
      <c r="Z783" s="3" t="s">
        <v>86</v>
      </c>
      <c r="AA783" s="3" t="s">
        <v>404</v>
      </c>
      <c r="AB783" s="3" t="s">
        <v>64</v>
      </c>
      <c r="AC783" s="4" t="s">
        <v>1243</v>
      </c>
      <c r="AD783" s="3"/>
    </row>
    <row r="784" spans="1:30" ht="36.5" customHeight="1">
      <c r="A784" s="11" t="s">
        <v>1240</v>
      </c>
      <c r="B784" s="11" t="s">
        <v>1244</v>
      </c>
      <c r="C784" s="23" t="s">
        <v>24</v>
      </c>
      <c r="D784" s="11" t="s">
        <v>1245</v>
      </c>
      <c r="E784" s="11" t="s">
        <v>116</v>
      </c>
      <c r="F784" s="4" t="s">
        <v>2662</v>
      </c>
      <c r="G784" s="3"/>
      <c r="H784" s="3" t="s">
        <v>523</v>
      </c>
      <c r="I784" s="3"/>
      <c r="J784" s="21" t="s">
        <v>2276</v>
      </c>
      <c r="K784" s="21" t="s">
        <v>2276</v>
      </c>
      <c r="L784" s="21" t="s">
        <v>2276</v>
      </c>
      <c r="M784" s="21" t="s">
        <v>2276</v>
      </c>
      <c r="N784" s="21" t="s">
        <v>2276</v>
      </c>
      <c r="O784" s="21" t="s">
        <v>2276</v>
      </c>
      <c r="P784" s="21" t="s">
        <v>2276</v>
      </c>
      <c r="Q784" s="21" t="s">
        <v>2276</v>
      </c>
      <c r="R784" s="21" t="s">
        <v>2276</v>
      </c>
      <c r="S784" s="21" t="s">
        <v>2276</v>
      </c>
      <c r="T784" s="21" t="s">
        <v>2276</v>
      </c>
      <c r="U784" s="21" t="s">
        <v>2276</v>
      </c>
      <c r="V784" s="21" t="s">
        <v>2276</v>
      </c>
      <c r="W784" s="21" t="s">
        <v>2276</v>
      </c>
      <c r="X784" s="21" t="s">
        <v>2276</v>
      </c>
      <c r="Y784" s="21" t="s">
        <v>2276</v>
      </c>
      <c r="Z784" s="3" t="s">
        <v>1246</v>
      </c>
      <c r="AA784" s="3" t="s">
        <v>405</v>
      </c>
      <c r="AB784" s="3" t="s">
        <v>64</v>
      </c>
      <c r="AC784" s="3"/>
      <c r="AD784" s="3"/>
    </row>
    <row r="785" spans="1:30" ht="86.5" customHeight="1">
      <c r="A785" s="11" t="s">
        <v>2446</v>
      </c>
      <c r="B785" s="11" t="s">
        <v>2453</v>
      </c>
      <c r="C785" s="23" t="s">
        <v>24</v>
      </c>
      <c r="D785" s="11" t="s">
        <v>27</v>
      </c>
      <c r="E785" s="11" t="s">
        <v>130</v>
      </c>
      <c r="F785" s="19" t="s">
        <v>74</v>
      </c>
      <c r="G785" s="11" t="s">
        <v>74</v>
      </c>
      <c r="H785" s="3" t="s">
        <v>523</v>
      </c>
      <c r="I785" s="3"/>
      <c r="J785" s="21" t="s">
        <v>2276</v>
      </c>
      <c r="K785" s="21" t="s">
        <v>2276</v>
      </c>
      <c r="L785" s="21" t="s">
        <v>2276</v>
      </c>
      <c r="M785" s="21" t="s">
        <v>2276</v>
      </c>
      <c r="N785" s="21" t="s">
        <v>2276</v>
      </c>
      <c r="O785" s="21" t="s">
        <v>2276</v>
      </c>
      <c r="P785" s="21" t="s">
        <v>2276</v>
      </c>
      <c r="Q785" s="21" t="s">
        <v>2276</v>
      </c>
      <c r="R785" s="21" t="s">
        <v>2276</v>
      </c>
      <c r="S785" s="21" t="s">
        <v>2276</v>
      </c>
      <c r="T785" s="21" t="s">
        <v>2276</v>
      </c>
      <c r="U785" s="21">
        <v>2</v>
      </c>
      <c r="V785" s="21">
        <v>2</v>
      </c>
      <c r="W785" s="21" t="s">
        <v>2276</v>
      </c>
      <c r="X785" s="21" t="s">
        <v>2276</v>
      </c>
      <c r="Y785" s="21" t="s">
        <v>2276</v>
      </c>
      <c r="Z785" s="21" t="s">
        <v>2276</v>
      </c>
      <c r="AA785" s="21" t="s">
        <v>2276</v>
      </c>
      <c r="AB785" s="21" t="s">
        <v>2276</v>
      </c>
      <c r="AC785" s="3"/>
      <c r="AD785" s="4" t="s">
        <v>2455</v>
      </c>
    </row>
    <row r="786" spans="1:30" ht="83.5" customHeight="1">
      <c r="A786" s="11" t="s">
        <v>2446</v>
      </c>
      <c r="B786" s="11" t="s">
        <v>2454</v>
      </c>
      <c r="C786" s="23" t="s">
        <v>2458</v>
      </c>
      <c r="D786" s="11" t="s">
        <v>27</v>
      </c>
      <c r="E786" s="11" t="s">
        <v>130</v>
      </c>
      <c r="F786" s="19" t="s">
        <v>2276</v>
      </c>
      <c r="G786" s="11" t="s">
        <v>74</v>
      </c>
      <c r="H786" s="3" t="s">
        <v>523</v>
      </c>
      <c r="I786" s="3"/>
      <c r="J786" s="21" t="s">
        <v>2276</v>
      </c>
      <c r="K786" s="21" t="s">
        <v>2276</v>
      </c>
      <c r="L786" s="21" t="s">
        <v>2276</v>
      </c>
      <c r="M786" s="21" t="s">
        <v>2276</v>
      </c>
      <c r="N786" s="21" t="s">
        <v>2276</v>
      </c>
      <c r="O786" s="21" t="s">
        <v>2276</v>
      </c>
      <c r="P786" s="21" t="s">
        <v>2276</v>
      </c>
      <c r="Q786" s="21" t="s">
        <v>2276</v>
      </c>
      <c r="R786" s="21" t="s">
        <v>2276</v>
      </c>
      <c r="S786" s="21" t="s">
        <v>2276</v>
      </c>
      <c r="T786" s="21" t="s">
        <v>2276</v>
      </c>
      <c r="U786" s="21">
        <v>0</v>
      </c>
      <c r="V786" s="21">
        <v>2</v>
      </c>
      <c r="W786" s="21" t="s">
        <v>2276</v>
      </c>
      <c r="X786" s="21" t="s">
        <v>2276</v>
      </c>
      <c r="Y786" s="21" t="s">
        <v>2276</v>
      </c>
      <c r="Z786" s="21" t="s">
        <v>2276</v>
      </c>
      <c r="AA786" s="21" t="s">
        <v>2276</v>
      </c>
      <c r="AB786" s="21" t="s">
        <v>2276</v>
      </c>
      <c r="AC786" s="3" t="s">
        <v>2456</v>
      </c>
      <c r="AD786" s="4" t="s">
        <v>2455</v>
      </c>
    </row>
    <row r="787" spans="1:30" ht="57" customHeight="1">
      <c r="A787" s="11" t="s">
        <v>2449</v>
      </c>
      <c r="B787" s="11" t="s">
        <v>2460</v>
      </c>
      <c r="C787" s="23" t="s">
        <v>24</v>
      </c>
      <c r="D787" s="11" t="s">
        <v>27</v>
      </c>
      <c r="E787" s="11" t="s">
        <v>130</v>
      </c>
      <c r="F787" s="19" t="s">
        <v>161</v>
      </c>
      <c r="G787" s="11" t="s">
        <v>161</v>
      </c>
      <c r="H787" s="3" t="s">
        <v>523</v>
      </c>
      <c r="I787" s="3"/>
      <c r="J787" s="21" t="s">
        <v>2276</v>
      </c>
      <c r="K787" s="21"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21" t="s">
        <v>2276</v>
      </c>
      <c r="X787" s="21" t="s">
        <v>2276</v>
      </c>
      <c r="Y787" s="21" t="s">
        <v>2276</v>
      </c>
      <c r="Z787" s="21" t="s">
        <v>2276</v>
      </c>
      <c r="AA787" s="21" t="s">
        <v>2276</v>
      </c>
      <c r="AB787" s="21" t="s">
        <v>2276</v>
      </c>
      <c r="AC787" s="3"/>
      <c r="AD787" s="3"/>
    </row>
    <row r="788" spans="1:30" ht="45" customHeight="1">
      <c r="A788" s="11" t="s">
        <v>2449</v>
      </c>
      <c r="B788" s="11" t="s">
        <v>2462</v>
      </c>
      <c r="C788" s="23" t="s">
        <v>24</v>
      </c>
      <c r="D788" s="11" t="s">
        <v>27</v>
      </c>
      <c r="E788" s="11" t="s">
        <v>130</v>
      </c>
      <c r="F788" s="19" t="s">
        <v>28</v>
      </c>
      <c r="G788" s="11" t="s">
        <v>28</v>
      </c>
      <c r="H788" s="3" t="s">
        <v>523</v>
      </c>
      <c r="I788" s="3"/>
      <c r="J788" s="21" t="s">
        <v>2276</v>
      </c>
      <c r="K788" s="21"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21" t="s">
        <v>2276</v>
      </c>
      <c r="X788" s="21" t="s">
        <v>2276</v>
      </c>
      <c r="Y788" s="21">
        <v>1</v>
      </c>
      <c r="Z788" s="21" t="s">
        <v>2276</v>
      </c>
      <c r="AA788" s="21" t="s">
        <v>2276</v>
      </c>
      <c r="AB788" s="21" t="s">
        <v>2276</v>
      </c>
      <c r="AC788" s="4" t="s">
        <v>2463</v>
      </c>
      <c r="AD788" s="3"/>
    </row>
    <row r="789" spans="1:30" ht="53.5" customHeight="1">
      <c r="A789" s="3" t="s">
        <v>2466</v>
      </c>
      <c r="B789" s="3" t="s">
        <v>2500</v>
      </c>
      <c r="C789" s="23" t="s">
        <v>24</v>
      </c>
      <c r="D789" s="11" t="s">
        <v>27</v>
      </c>
      <c r="E789" s="11" t="s">
        <v>130</v>
      </c>
      <c r="F789" s="19" t="s">
        <v>161</v>
      </c>
      <c r="G789" s="11" t="s">
        <v>2276</v>
      </c>
      <c r="H789" s="3" t="s">
        <v>523</v>
      </c>
      <c r="I789" s="3"/>
      <c r="J789" s="21" t="s">
        <v>2276</v>
      </c>
      <c r="K789" s="21" t="s">
        <v>2276</v>
      </c>
      <c r="L789" s="21" t="s">
        <v>2276</v>
      </c>
      <c r="M789" s="21" t="s">
        <v>2276</v>
      </c>
      <c r="N789" s="21" t="s">
        <v>2276</v>
      </c>
      <c r="O789" s="21" t="s">
        <v>2276</v>
      </c>
      <c r="P789" s="21" t="s">
        <v>2276</v>
      </c>
      <c r="Q789" s="21" t="s">
        <v>2276</v>
      </c>
      <c r="R789" s="21" t="s">
        <v>2276</v>
      </c>
      <c r="S789" s="21" t="s">
        <v>2276</v>
      </c>
      <c r="T789" s="21" t="s">
        <v>2276</v>
      </c>
      <c r="U789" s="21" t="s">
        <v>2276</v>
      </c>
      <c r="V789" s="21" t="s">
        <v>2276</v>
      </c>
      <c r="W789" s="21" t="s">
        <v>2276</v>
      </c>
      <c r="X789" s="21" t="s">
        <v>2276</v>
      </c>
      <c r="Y789" s="21" t="s">
        <v>2276</v>
      </c>
      <c r="Z789" s="21" t="s">
        <v>188</v>
      </c>
      <c r="AA789" s="21" t="s">
        <v>189</v>
      </c>
      <c r="AB789" s="77" t="s">
        <v>64</v>
      </c>
      <c r="AC789" s="3"/>
      <c r="AD789" s="3"/>
    </row>
    <row r="790" spans="1:30" ht="64.5" customHeight="1">
      <c r="A790" s="3" t="s">
        <v>2467</v>
      </c>
      <c r="B790" s="3" t="s">
        <v>2501</v>
      </c>
      <c r="C790" s="23" t="s">
        <v>24</v>
      </c>
      <c r="D790" s="11" t="s">
        <v>27</v>
      </c>
      <c r="E790" s="11" t="s">
        <v>130</v>
      </c>
      <c r="F790" s="19" t="s">
        <v>161</v>
      </c>
      <c r="G790" s="11" t="s">
        <v>2276</v>
      </c>
      <c r="H790" s="3" t="s">
        <v>523</v>
      </c>
      <c r="I790" s="3"/>
      <c r="J790" s="21" t="s">
        <v>2276</v>
      </c>
      <c r="K790" s="21" t="s">
        <v>2276</v>
      </c>
      <c r="L790" s="21" t="s">
        <v>2276</v>
      </c>
      <c r="M790" s="21" t="s">
        <v>2276</v>
      </c>
      <c r="N790" s="21" t="s">
        <v>2276</v>
      </c>
      <c r="O790" s="21" t="s">
        <v>2276</v>
      </c>
      <c r="P790" s="21" t="s">
        <v>2276</v>
      </c>
      <c r="Q790" s="21" t="s">
        <v>2276</v>
      </c>
      <c r="R790" s="21" t="s">
        <v>2276</v>
      </c>
      <c r="S790" s="21" t="s">
        <v>2276</v>
      </c>
      <c r="T790" s="21" t="s">
        <v>2276</v>
      </c>
      <c r="U790" s="21" t="s">
        <v>2276</v>
      </c>
      <c r="V790" s="21" t="s">
        <v>2276</v>
      </c>
      <c r="W790" s="21" t="s">
        <v>2276</v>
      </c>
      <c r="X790" s="21" t="s">
        <v>2276</v>
      </c>
      <c r="Y790" s="21" t="s">
        <v>2276</v>
      </c>
      <c r="Z790" s="21" t="s">
        <v>188</v>
      </c>
      <c r="AA790" s="21" t="s">
        <v>189</v>
      </c>
      <c r="AB790" s="77" t="s">
        <v>64</v>
      </c>
      <c r="AC790" s="3"/>
      <c r="AD790" s="3"/>
    </row>
    <row r="791" spans="1:30" ht="64.5" customHeight="1">
      <c r="A791" s="3" t="s">
        <v>2468</v>
      </c>
      <c r="B791" s="3" t="s">
        <v>2502</v>
      </c>
      <c r="C791" s="23" t="s">
        <v>24</v>
      </c>
      <c r="D791" s="11" t="s">
        <v>27</v>
      </c>
      <c r="E791" s="11" t="s">
        <v>130</v>
      </c>
      <c r="F791" s="19" t="s">
        <v>161</v>
      </c>
      <c r="G791" s="11" t="s">
        <v>2276</v>
      </c>
      <c r="H791" s="3" t="s">
        <v>523</v>
      </c>
      <c r="I791" s="3"/>
      <c r="J791" s="21" t="s">
        <v>2276</v>
      </c>
      <c r="K791" s="21" t="s">
        <v>2276</v>
      </c>
      <c r="L791" s="21" t="s">
        <v>2276</v>
      </c>
      <c r="M791" s="21" t="s">
        <v>2276</v>
      </c>
      <c r="N791" s="21" t="s">
        <v>2276</v>
      </c>
      <c r="O791" s="21" t="s">
        <v>2276</v>
      </c>
      <c r="P791" s="21" t="s">
        <v>2276</v>
      </c>
      <c r="Q791" s="21" t="s">
        <v>2276</v>
      </c>
      <c r="R791" s="21" t="s">
        <v>2276</v>
      </c>
      <c r="S791" s="21" t="s">
        <v>2276</v>
      </c>
      <c r="T791" s="21" t="s">
        <v>2276</v>
      </c>
      <c r="U791" s="21" t="s">
        <v>2276</v>
      </c>
      <c r="V791" s="21" t="s">
        <v>2276</v>
      </c>
      <c r="W791" s="21" t="s">
        <v>2276</v>
      </c>
      <c r="X791" s="21" t="s">
        <v>2276</v>
      </c>
      <c r="Y791" s="21" t="s">
        <v>2276</v>
      </c>
      <c r="Z791" s="21" t="s">
        <v>188</v>
      </c>
      <c r="AA791" s="21" t="s">
        <v>189</v>
      </c>
      <c r="AB791" s="77" t="s">
        <v>64</v>
      </c>
      <c r="AC791" s="3"/>
      <c r="AD791" s="3"/>
    </row>
    <row r="792" spans="1:30" ht="64.5" customHeight="1">
      <c r="A792" s="3" t="s">
        <v>2469</v>
      </c>
      <c r="B792" s="3" t="s">
        <v>2503</v>
      </c>
      <c r="C792" s="23" t="s">
        <v>24</v>
      </c>
      <c r="D792" s="11" t="s">
        <v>27</v>
      </c>
      <c r="E792" s="11" t="s">
        <v>130</v>
      </c>
      <c r="F792" s="19" t="s">
        <v>161</v>
      </c>
      <c r="G792" s="11" t="s">
        <v>2276</v>
      </c>
      <c r="H792" s="3" t="s">
        <v>523</v>
      </c>
      <c r="I792" s="3"/>
      <c r="J792" s="21" t="s">
        <v>2276</v>
      </c>
      <c r="K792" s="21" t="s">
        <v>2276</v>
      </c>
      <c r="L792" s="21" t="s">
        <v>2276</v>
      </c>
      <c r="M792" s="21" t="s">
        <v>2276</v>
      </c>
      <c r="N792" s="21" t="s">
        <v>2276</v>
      </c>
      <c r="O792" s="21" t="s">
        <v>2276</v>
      </c>
      <c r="P792" s="21" t="s">
        <v>2276</v>
      </c>
      <c r="Q792" s="21" t="s">
        <v>2276</v>
      </c>
      <c r="R792" s="21" t="s">
        <v>2276</v>
      </c>
      <c r="S792" s="21" t="s">
        <v>2276</v>
      </c>
      <c r="T792" s="21" t="s">
        <v>2276</v>
      </c>
      <c r="U792" s="21" t="s">
        <v>2276</v>
      </c>
      <c r="V792" s="21" t="s">
        <v>2276</v>
      </c>
      <c r="W792" s="21" t="s">
        <v>2276</v>
      </c>
      <c r="X792" s="21" t="s">
        <v>2276</v>
      </c>
      <c r="Y792" s="21" t="s">
        <v>2276</v>
      </c>
      <c r="Z792" s="21" t="s">
        <v>188</v>
      </c>
      <c r="AA792" s="21" t="s">
        <v>189</v>
      </c>
      <c r="AB792" s="77" t="s">
        <v>64</v>
      </c>
      <c r="AC792" s="3"/>
      <c r="AD792" s="3"/>
    </row>
    <row r="793" spans="1:30" ht="64.5" customHeight="1">
      <c r="A793" s="3" t="s">
        <v>2470</v>
      </c>
      <c r="B793" s="3" t="s">
        <v>2504</v>
      </c>
      <c r="C793" s="23" t="s">
        <v>24</v>
      </c>
      <c r="D793" s="11" t="s">
        <v>27</v>
      </c>
      <c r="E793" s="11" t="s">
        <v>130</v>
      </c>
      <c r="F793" s="19" t="s">
        <v>161</v>
      </c>
      <c r="G793" s="11" t="s">
        <v>2276</v>
      </c>
      <c r="H793" s="3" t="s">
        <v>523</v>
      </c>
      <c r="I793" s="3"/>
      <c r="J793" s="21" t="s">
        <v>2276</v>
      </c>
      <c r="K793" s="21" t="s">
        <v>2276</v>
      </c>
      <c r="L793" s="21" t="s">
        <v>2276</v>
      </c>
      <c r="M793" s="21" t="s">
        <v>2276</v>
      </c>
      <c r="N793" s="21" t="s">
        <v>2276</v>
      </c>
      <c r="O793" s="21" t="s">
        <v>2276</v>
      </c>
      <c r="P793" s="21" t="s">
        <v>2276</v>
      </c>
      <c r="Q793" s="21" t="s">
        <v>2276</v>
      </c>
      <c r="R793" s="21" t="s">
        <v>2276</v>
      </c>
      <c r="S793" s="21" t="s">
        <v>2276</v>
      </c>
      <c r="T793" s="21" t="s">
        <v>2276</v>
      </c>
      <c r="U793" s="21" t="s">
        <v>2276</v>
      </c>
      <c r="V793" s="21" t="s">
        <v>2276</v>
      </c>
      <c r="W793" s="21" t="s">
        <v>2276</v>
      </c>
      <c r="X793" s="21" t="s">
        <v>2276</v>
      </c>
      <c r="Y793" s="21" t="s">
        <v>2276</v>
      </c>
      <c r="Z793" s="21" t="s">
        <v>188</v>
      </c>
      <c r="AA793" s="21" t="s">
        <v>189</v>
      </c>
      <c r="AB793" s="77" t="s">
        <v>64</v>
      </c>
      <c r="AC793" s="3"/>
      <c r="AD793" s="3"/>
    </row>
    <row r="794" spans="1:30" ht="64.5" customHeight="1">
      <c r="A794" s="3" t="s">
        <v>2471</v>
      </c>
      <c r="B794" s="3" t="s">
        <v>2505</v>
      </c>
      <c r="C794" s="23" t="s">
        <v>24</v>
      </c>
      <c r="D794" s="11" t="s">
        <v>27</v>
      </c>
      <c r="E794" s="11" t="s">
        <v>130</v>
      </c>
      <c r="F794" s="19" t="s">
        <v>161</v>
      </c>
      <c r="G794" s="11" t="s">
        <v>2276</v>
      </c>
      <c r="H794" s="3" t="s">
        <v>523</v>
      </c>
      <c r="I794" s="3"/>
      <c r="J794" s="21" t="s">
        <v>2276</v>
      </c>
      <c r="K794" s="21" t="s">
        <v>2276</v>
      </c>
      <c r="L794" s="21" t="s">
        <v>2276</v>
      </c>
      <c r="M794" s="21" t="s">
        <v>2276</v>
      </c>
      <c r="N794" s="21" t="s">
        <v>2276</v>
      </c>
      <c r="O794" s="21" t="s">
        <v>2276</v>
      </c>
      <c r="P794" s="21" t="s">
        <v>2276</v>
      </c>
      <c r="Q794" s="21" t="s">
        <v>2276</v>
      </c>
      <c r="R794" s="21" t="s">
        <v>2276</v>
      </c>
      <c r="S794" s="21" t="s">
        <v>2276</v>
      </c>
      <c r="T794" s="21" t="s">
        <v>2276</v>
      </c>
      <c r="U794" s="21" t="s">
        <v>2276</v>
      </c>
      <c r="V794" s="21" t="s">
        <v>2276</v>
      </c>
      <c r="W794" s="21" t="s">
        <v>2276</v>
      </c>
      <c r="X794" s="21" t="s">
        <v>2276</v>
      </c>
      <c r="Y794" s="21" t="s">
        <v>2276</v>
      </c>
      <c r="Z794" s="21" t="s">
        <v>188</v>
      </c>
      <c r="AA794" s="21" t="s">
        <v>189</v>
      </c>
      <c r="AB794" s="77" t="s">
        <v>64</v>
      </c>
      <c r="AC794" s="3"/>
      <c r="AD794" s="3"/>
    </row>
    <row r="795" spans="1:30" ht="64.5" customHeight="1">
      <c r="A795" s="3" t="s">
        <v>2472</v>
      </c>
      <c r="B795" s="3" t="s">
        <v>2506</v>
      </c>
      <c r="C795" s="23" t="s">
        <v>24</v>
      </c>
      <c r="D795" s="11" t="s">
        <v>27</v>
      </c>
      <c r="E795" s="11" t="s">
        <v>130</v>
      </c>
      <c r="F795" s="19" t="s">
        <v>161</v>
      </c>
      <c r="G795" s="11" t="s">
        <v>2276</v>
      </c>
      <c r="H795" s="3" t="s">
        <v>523</v>
      </c>
      <c r="I795" s="3"/>
      <c r="J795" s="21" t="s">
        <v>2276</v>
      </c>
      <c r="K795" s="21" t="s">
        <v>2276</v>
      </c>
      <c r="L795" s="21" t="s">
        <v>2276</v>
      </c>
      <c r="M795" s="21" t="s">
        <v>2276</v>
      </c>
      <c r="N795" s="21" t="s">
        <v>2276</v>
      </c>
      <c r="O795" s="21" t="s">
        <v>2276</v>
      </c>
      <c r="P795" s="21" t="s">
        <v>2276</v>
      </c>
      <c r="Q795" s="21" t="s">
        <v>2276</v>
      </c>
      <c r="R795" s="21" t="s">
        <v>2276</v>
      </c>
      <c r="S795" s="21" t="s">
        <v>2276</v>
      </c>
      <c r="T795" s="21" t="s">
        <v>2276</v>
      </c>
      <c r="U795" s="21" t="s">
        <v>2276</v>
      </c>
      <c r="V795" s="21" t="s">
        <v>2276</v>
      </c>
      <c r="W795" s="21" t="s">
        <v>2276</v>
      </c>
      <c r="X795" s="21" t="s">
        <v>2276</v>
      </c>
      <c r="Y795" s="21" t="s">
        <v>2276</v>
      </c>
      <c r="Z795" s="21" t="s">
        <v>188</v>
      </c>
      <c r="AA795" s="21" t="s">
        <v>189</v>
      </c>
      <c r="AB795" s="77" t="s">
        <v>64</v>
      </c>
      <c r="AC795" s="3"/>
      <c r="AD795" s="3"/>
    </row>
    <row r="796" spans="1:30" ht="64.5" customHeight="1">
      <c r="A796" s="3" t="s">
        <v>2473</v>
      </c>
      <c r="B796" s="3" t="s">
        <v>2507</v>
      </c>
      <c r="C796" s="23" t="s">
        <v>24</v>
      </c>
      <c r="D796" s="11" t="s">
        <v>27</v>
      </c>
      <c r="E796" s="11" t="s">
        <v>130</v>
      </c>
      <c r="F796" s="19" t="s">
        <v>161</v>
      </c>
      <c r="G796" s="11" t="s">
        <v>2276</v>
      </c>
      <c r="H796" s="3" t="s">
        <v>523</v>
      </c>
      <c r="I796" s="3"/>
      <c r="J796" s="21" t="s">
        <v>2276</v>
      </c>
      <c r="K796" s="21" t="s">
        <v>2276</v>
      </c>
      <c r="L796" s="21" t="s">
        <v>2276</v>
      </c>
      <c r="M796" s="21" t="s">
        <v>2276</v>
      </c>
      <c r="N796" s="21" t="s">
        <v>2276</v>
      </c>
      <c r="O796" s="21" t="s">
        <v>2276</v>
      </c>
      <c r="P796" s="21" t="s">
        <v>2276</v>
      </c>
      <c r="Q796" s="21" t="s">
        <v>2276</v>
      </c>
      <c r="R796" s="21" t="s">
        <v>2276</v>
      </c>
      <c r="S796" s="21" t="s">
        <v>2276</v>
      </c>
      <c r="T796" s="21" t="s">
        <v>2276</v>
      </c>
      <c r="U796" s="21" t="s">
        <v>2276</v>
      </c>
      <c r="V796" s="21" t="s">
        <v>2276</v>
      </c>
      <c r="W796" s="21" t="s">
        <v>2276</v>
      </c>
      <c r="X796" s="21" t="s">
        <v>2276</v>
      </c>
      <c r="Y796" s="21" t="s">
        <v>2276</v>
      </c>
      <c r="Z796" s="21" t="s">
        <v>188</v>
      </c>
      <c r="AA796" s="21" t="s">
        <v>189</v>
      </c>
      <c r="AB796" s="77" t="s">
        <v>64</v>
      </c>
      <c r="AC796" s="3"/>
      <c r="AD796" s="3"/>
    </row>
    <row r="797" spans="1:30" ht="64.5" customHeight="1">
      <c r="A797" s="3" t="s">
        <v>2474</v>
      </c>
      <c r="B797" s="3" t="s">
        <v>2508</v>
      </c>
      <c r="C797" s="23" t="s">
        <v>24</v>
      </c>
      <c r="D797" s="11" t="s">
        <v>27</v>
      </c>
      <c r="E797" s="11" t="s">
        <v>130</v>
      </c>
      <c r="F797" s="19" t="s">
        <v>161</v>
      </c>
      <c r="G797" s="11" t="s">
        <v>2276</v>
      </c>
      <c r="H797" s="3" t="s">
        <v>523</v>
      </c>
      <c r="I797" s="3"/>
      <c r="J797" s="21" t="s">
        <v>2276</v>
      </c>
      <c r="K797" s="21" t="s">
        <v>2276</v>
      </c>
      <c r="L797" s="21" t="s">
        <v>2276</v>
      </c>
      <c r="M797" s="21" t="s">
        <v>2276</v>
      </c>
      <c r="N797" s="21" t="s">
        <v>2276</v>
      </c>
      <c r="O797" s="21" t="s">
        <v>2276</v>
      </c>
      <c r="P797" s="21" t="s">
        <v>2276</v>
      </c>
      <c r="Q797" s="21" t="s">
        <v>2276</v>
      </c>
      <c r="R797" s="21" t="s">
        <v>2276</v>
      </c>
      <c r="S797" s="21" t="s">
        <v>2276</v>
      </c>
      <c r="T797" s="21" t="s">
        <v>2276</v>
      </c>
      <c r="U797" s="21" t="s">
        <v>2276</v>
      </c>
      <c r="V797" s="21" t="s">
        <v>2276</v>
      </c>
      <c r="W797" s="21" t="s">
        <v>2276</v>
      </c>
      <c r="X797" s="21" t="s">
        <v>2276</v>
      </c>
      <c r="Y797" s="21" t="s">
        <v>2276</v>
      </c>
      <c r="Z797" s="21" t="s">
        <v>188</v>
      </c>
      <c r="AA797" s="21" t="s">
        <v>189</v>
      </c>
      <c r="AB797" s="77" t="s">
        <v>64</v>
      </c>
      <c r="AC797" s="3"/>
      <c r="AD797" s="3"/>
    </row>
    <row r="798" spans="1:30" ht="64.5" customHeight="1">
      <c r="A798" s="3" t="s">
        <v>2475</v>
      </c>
      <c r="B798" s="3" t="s">
        <v>2509</v>
      </c>
      <c r="C798" s="23" t="s">
        <v>24</v>
      </c>
      <c r="D798" s="11" t="s">
        <v>27</v>
      </c>
      <c r="E798" s="11" t="s">
        <v>130</v>
      </c>
      <c r="F798" s="19" t="s">
        <v>161</v>
      </c>
      <c r="G798" s="11" t="s">
        <v>2276</v>
      </c>
      <c r="H798" s="3" t="s">
        <v>523</v>
      </c>
      <c r="I798" s="3"/>
      <c r="J798" s="21" t="s">
        <v>2276</v>
      </c>
      <c r="K798" s="21" t="s">
        <v>2276</v>
      </c>
      <c r="L798" s="21" t="s">
        <v>2276</v>
      </c>
      <c r="M798" s="21" t="s">
        <v>2276</v>
      </c>
      <c r="N798" s="21" t="s">
        <v>2276</v>
      </c>
      <c r="O798" s="21" t="s">
        <v>2276</v>
      </c>
      <c r="P798" s="21" t="s">
        <v>2276</v>
      </c>
      <c r="Q798" s="21" t="s">
        <v>2276</v>
      </c>
      <c r="R798" s="21" t="s">
        <v>2276</v>
      </c>
      <c r="S798" s="21" t="s">
        <v>2276</v>
      </c>
      <c r="T798" s="21" t="s">
        <v>2276</v>
      </c>
      <c r="U798" s="21" t="s">
        <v>2276</v>
      </c>
      <c r="V798" s="21" t="s">
        <v>2276</v>
      </c>
      <c r="W798" s="21" t="s">
        <v>2276</v>
      </c>
      <c r="X798" s="21" t="s">
        <v>2276</v>
      </c>
      <c r="Y798" s="21" t="s">
        <v>2276</v>
      </c>
      <c r="Z798" s="21" t="s">
        <v>188</v>
      </c>
      <c r="AA798" s="21" t="s">
        <v>189</v>
      </c>
      <c r="AB798" s="77" t="s">
        <v>64</v>
      </c>
      <c r="AC798" s="3"/>
      <c r="AD798" s="3"/>
    </row>
    <row r="799" spans="1:30" ht="64.5" customHeight="1">
      <c r="A799" s="3" t="s">
        <v>2476</v>
      </c>
      <c r="B799" s="3" t="s">
        <v>2510</v>
      </c>
      <c r="C799" s="23" t="s">
        <v>24</v>
      </c>
      <c r="D799" s="11" t="s">
        <v>27</v>
      </c>
      <c r="E799" s="11" t="s">
        <v>130</v>
      </c>
      <c r="F799" s="19" t="s">
        <v>161</v>
      </c>
      <c r="G799" s="11" t="s">
        <v>2276</v>
      </c>
      <c r="H799" s="3" t="s">
        <v>523</v>
      </c>
      <c r="I799" s="3"/>
      <c r="J799" s="21" t="s">
        <v>2276</v>
      </c>
      <c r="K799" s="21" t="s">
        <v>2276</v>
      </c>
      <c r="L799" s="21" t="s">
        <v>2276</v>
      </c>
      <c r="M799" s="21" t="s">
        <v>2276</v>
      </c>
      <c r="N799" s="21" t="s">
        <v>2276</v>
      </c>
      <c r="O799" s="21" t="s">
        <v>2276</v>
      </c>
      <c r="P799" s="21" t="s">
        <v>2276</v>
      </c>
      <c r="Q799" s="21" t="s">
        <v>2276</v>
      </c>
      <c r="R799" s="21" t="s">
        <v>2276</v>
      </c>
      <c r="S799" s="21" t="s">
        <v>2276</v>
      </c>
      <c r="T799" s="21" t="s">
        <v>2276</v>
      </c>
      <c r="U799" s="21" t="s">
        <v>2276</v>
      </c>
      <c r="V799" s="21" t="s">
        <v>2276</v>
      </c>
      <c r="W799" s="21" t="s">
        <v>2276</v>
      </c>
      <c r="X799" s="21" t="s">
        <v>2276</v>
      </c>
      <c r="Y799" s="21" t="s">
        <v>2276</v>
      </c>
      <c r="Z799" s="21" t="s">
        <v>188</v>
      </c>
      <c r="AA799" s="21" t="s">
        <v>189</v>
      </c>
      <c r="AB799" s="77" t="s">
        <v>64</v>
      </c>
      <c r="AC799" s="3"/>
      <c r="AD799" s="3"/>
    </row>
    <row r="800" spans="1:30" ht="64.5" customHeight="1">
      <c r="A800" s="3" t="s">
        <v>2477</v>
      </c>
      <c r="B800" s="3" t="s">
        <v>2511</v>
      </c>
      <c r="C800" s="23" t="s">
        <v>24</v>
      </c>
      <c r="D800" s="11" t="s">
        <v>27</v>
      </c>
      <c r="E800" s="11" t="s">
        <v>130</v>
      </c>
      <c r="F800" s="19" t="s">
        <v>161</v>
      </c>
      <c r="G800" s="11" t="s">
        <v>2276</v>
      </c>
      <c r="H800" s="3" t="s">
        <v>523</v>
      </c>
      <c r="I800" s="3"/>
      <c r="J800" s="21" t="s">
        <v>2276</v>
      </c>
      <c r="K800" s="21" t="s">
        <v>2276</v>
      </c>
      <c r="L800" s="21" t="s">
        <v>2276</v>
      </c>
      <c r="M800" s="21" t="s">
        <v>2276</v>
      </c>
      <c r="N800" s="21" t="s">
        <v>2276</v>
      </c>
      <c r="O800" s="21" t="s">
        <v>2276</v>
      </c>
      <c r="P800" s="21" t="s">
        <v>2276</v>
      </c>
      <c r="Q800" s="21" t="s">
        <v>2276</v>
      </c>
      <c r="R800" s="21" t="s">
        <v>2276</v>
      </c>
      <c r="S800" s="21" t="s">
        <v>2276</v>
      </c>
      <c r="T800" s="21" t="s">
        <v>2276</v>
      </c>
      <c r="U800" s="21" t="s">
        <v>2276</v>
      </c>
      <c r="V800" s="21" t="s">
        <v>2276</v>
      </c>
      <c r="W800" s="21" t="s">
        <v>2276</v>
      </c>
      <c r="X800" s="21" t="s">
        <v>2276</v>
      </c>
      <c r="Y800" s="21" t="s">
        <v>2276</v>
      </c>
      <c r="Z800" s="21" t="s">
        <v>188</v>
      </c>
      <c r="AA800" s="21" t="s">
        <v>189</v>
      </c>
      <c r="AB800" s="77" t="s">
        <v>64</v>
      </c>
      <c r="AC800" s="3"/>
      <c r="AD800" s="3"/>
    </row>
    <row r="801" spans="1:30" ht="64.5" customHeight="1">
      <c r="A801" s="3" t="s">
        <v>2478</v>
      </c>
      <c r="B801" s="3" t="s">
        <v>2512</v>
      </c>
      <c r="C801" s="23" t="s">
        <v>24</v>
      </c>
      <c r="D801" s="11" t="s">
        <v>27</v>
      </c>
      <c r="E801" s="11" t="s">
        <v>130</v>
      </c>
      <c r="F801" s="19" t="s">
        <v>161</v>
      </c>
      <c r="G801" s="11" t="s">
        <v>2276</v>
      </c>
      <c r="H801" s="3" t="s">
        <v>523</v>
      </c>
      <c r="I801" s="3"/>
      <c r="J801" s="21" t="s">
        <v>2276</v>
      </c>
      <c r="K801" s="21" t="s">
        <v>2276</v>
      </c>
      <c r="L801" s="21" t="s">
        <v>2276</v>
      </c>
      <c r="M801" s="21" t="s">
        <v>2276</v>
      </c>
      <c r="N801" s="21" t="s">
        <v>2276</v>
      </c>
      <c r="O801" s="21" t="s">
        <v>2276</v>
      </c>
      <c r="P801" s="21" t="s">
        <v>2276</v>
      </c>
      <c r="Q801" s="21" t="s">
        <v>2276</v>
      </c>
      <c r="R801" s="21" t="s">
        <v>2276</v>
      </c>
      <c r="S801" s="21" t="s">
        <v>2276</v>
      </c>
      <c r="T801" s="21" t="s">
        <v>2276</v>
      </c>
      <c r="U801" s="21" t="s">
        <v>2276</v>
      </c>
      <c r="V801" s="21" t="s">
        <v>2276</v>
      </c>
      <c r="W801" s="21" t="s">
        <v>2276</v>
      </c>
      <c r="X801" s="21" t="s">
        <v>2276</v>
      </c>
      <c r="Y801" s="21" t="s">
        <v>2276</v>
      </c>
      <c r="Z801" s="21" t="s">
        <v>188</v>
      </c>
      <c r="AA801" s="21" t="s">
        <v>189</v>
      </c>
      <c r="AB801" s="77" t="s">
        <v>64</v>
      </c>
      <c r="AC801" s="3"/>
      <c r="AD801" s="3"/>
    </row>
    <row r="802" spans="1:30" ht="64.5" customHeight="1">
      <c r="A802" s="3" t="s">
        <v>2479</v>
      </c>
      <c r="B802" s="3" t="s">
        <v>2513</v>
      </c>
      <c r="C802" s="23" t="s">
        <v>24</v>
      </c>
      <c r="D802" s="11" t="s">
        <v>27</v>
      </c>
      <c r="E802" s="11" t="s">
        <v>130</v>
      </c>
      <c r="F802" s="19" t="s">
        <v>161</v>
      </c>
      <c r="G802" s="11" t="s">
        <v>2276</v>
      </c>
      <c r="H802" s="3" t="s">
        <v>523</v>
      </c>
      <c r="I802" s="3"/>
      <c r="J802" s="21" t="s">
        <v>2276</v>
      </c>
      <c r="K802" s="21" t="s">
        <v>2276</v>
      </c>
      <c r="L802" s="21" t="s">
        <v>2276</v>
      </c>
      <c r="M802" s="21" t="s">
        <v>2276</v>
      </c>
      <c r="N802" s="21" t="s">
        <v>2276</v>
      </c>
      <c r="O802" s="21" t="s">
        <v>2276</v>
      </c>
      <c r="P802" s="21" t="s">
        <v>2276</v>
      </c>
      <c r="Q802" s="21" t="s">
        <v>2276</v>
      </c>
      <c r="R802" s="21" t="s">
        <v>2276</v>
      </c>
      <c r="S802" s="21" t="s">
        <v>2276</v>
      </c>
      <c r="T802" s="21" t="s">
        <v>2276</v>
      </c>
      <c r="U802" s="21" t="s">
        <v>2276</v>
      </c>
      <c r="V802" s="21" t="s">
        <v>2276</v>
      </c>
      <c r="W802" s="21" t="s">
        <v>2276</v>
      </c>
      <c r="X802" s="21" t="s">
        <v>2276</v>
      </c>
      <c r="Y802" s="21" t="s">
        <v>2276</v>
      </c>
      <c r="Z802" s="21" t="s">
        <v>188</v>
      </c>
      <c r="AA802" s="21" t="s">
        <v>189</v>
      </c>
      <c r="AB802" s="77" t="s">
        <v>64</v>
      </c>
      <c r="AC802" s="3"/>
      <c r="AD802" s="3"/>
    </row>
    <row r="803" spans="1:30" ht="64.5" customHeight="1">
      <c r="A803" s="3" t="s">
        <v>2480</v>
      </c>
      <c r="B803" s="3" t="s">
        <v>2514</v>
      </c>
      <c r="C803" s="23" t="s">
        <v>24</v>
      </c>
      <c r="D803" s="11" t="s">
        <v>27</v>
      </c>
      <c r="E803" s="11" t="s">
        <v>130</v>
      </c>
      <c r="F803" s="19" t="s">
        <v>161</v>
      </c>
      <c r="G803" s="11" t="s">
        <v>2276</v>
      </c>
      <c r="H803" s="3" t="s">
        <v>523</v>
      </c>
      <c r="I803" s="3"/>
      <c r="J803" s="21" t="s">
        <v>2276</v>
      </c>
      <c r="K803" s="21" t="s">
        <v>2276</v>
      </c>
      <c r="L803" s="21" t="s">
        <v>2276</v>
      </c>
      <c r="M803" s="21" t="s">
        <v>2276</v>
      </c>
      <c r="N803" s="21" t="s">
        <v>2276</v>
      </c>
      <c r="O803" s="21" t="s">
        <v>2276</v>
      </c>
      <c r="P803" s="21" t="s">
        <v>2276</v>
      </c>
      <c r="Q803" s="21" t="s">
        <v>2276</v>
      </c>
      <c r="R803" s="21" t="s">
        <v>2276</v>
      </c>
      <c r="S803" s="21" t="s">
        <v>2276</v>
      </c>
      <c r="T803" s="21" t="s">
        <v>2276</v>
      </c>
      <c r="U803" s="21" t="s">
        <v>2276</v>
      </c>
      <c r="V803" s="21" t="s">
        <v>2276</v>
      </c>
      <c r="W803" s="21" t="s">
        <v>2276</v>
      </c>
      <c r="X803" s="21" t="s">
        <v>2276</v>
      </c>
      <c r="Y803" s="21" t="s">
        <v>2276</v>
      </c>
      <c r="Z803" s="21" t="s">
        <v>188</v>
      </c>
      <c r="AA803" s="21" t="s">
        <v>189</v>
      </c>
      <c r="AB803" s="77" t="s">
        <v>64</v>
      </c>
      <c r="AC803" s="3"/>
      <c r="AD803" s="3"/>
    </row>
    <row r="804" spans="1:30" ht="64.5" customHeight="1">
      <c r="A804" s="3" t="s">
        <v>2481</v>
      </c>
      <c r="B804" s="3" t="s">
        <v>2515</v>
      </c>
      <c r="C804" s="23" t="s">
        <v>24</v>
      </c>
      <c r="D804" s="11" t="s">
        <v>27</v>
      </c>
      <c r="E804" s="11" t="s">
        <v>130</v>
      </c>
      <c r="F804" s="19" t="s">
        <v>161</v>
      </c>
      <c r="G804" s="11" t="s">
        <v>2276</v>
      </c>
      <c r="H804" s="3" t="s">
        <v>523</v>
      </c>
      <c r="I804" s="3"/>
      <c r="J804" s="21" t="s">
        <v>2276</v>
      </c>
      <c r="K804" s="21" t="s">
        <v>2276</v>
      </c>
      <c r="L804" s="21" t="s">
        <v>2276</v>
      </c>
      <c r="M804" s="21" t="s">
        <v>2276</v>
      </c>
      <c r="N804" s="21" t="s">
        <v>2276</v>
      </c>
      <c r="O804" s="21" t="s">
        <v>2276</v>
      </c>
      <c r="P804" s="21" t="s">
        <v>2276</v>
      </c>
      <c r="Q804" s="21" t="s">
        <v>2276</v>
      </c>
      <c r="R804" s="21" t="s">
        <v>2276</v>
      </c>
      <c r="S804" s="21" t="s">
        <v>2276</v>
      </c>
      <c r="T804" s="21" t="s">
        <v>2276</v>
      </c>
      <c r="U804" s="21" t="s">
        <v>2276</v>
      </c>
      <c r="V804" s="21" t="s">
        <v>2276</v>
      </c>
      <c r="W804" s="21" t="s">
        <v>2276</v>
      </c>
      <c r="X804" s="21" t="s">
        <v>2276</v>
      </c>
      <c r="Y804" s="21" t="s">
        <v>2276</v>
      </c>
      <c r="Z804" s="21" t="s">
        <v>188</v>
      </c>
      <c r="AA804" s="21" t="s">
        <v>189</v>
      </c>
      <c r="AB804" s="77" t="s">
        <v>64</v>
      </c>
      <c r="AC804" s="3"/>
      <c r="AD804" s="3"/>
    </row>
    <row r="805" spans="1:30" ht="31" customHeight="1">
      <c r="A805" s="11" t="s">
        <v>2518</v>
      </c>
      <c r="B805" s="11" t="s">
        <v>2523</v>
      </c>
      <c r="C805" s="23" t="s">
        <v>24</v>
      </c>
      <c r="D805" s="11" t="s">
        <v>27</v>
      </c>
      <c r="E805" s="11" t="s">
        <v>130</v>
      </c>
      <c r="F805" s="19" t="s">
        <v>161</v>
      </c>
      <c r="G805" s="11" t="s">
        <v>2276</v>
      </c>
      <c r="H805" s="3" t="s">
        <v>523</v>
      </c>
      <c r="I805" s="3"/>
      <c r="J805" s="21" t="s">
        <v>2276</v>
      </c>
      <c r="K805" s="21" t="s">
        <v>2276</v>
      </c>
      <c r="L805" s="21" t="s">
        <v>2276</v>
      </c>
      <c r="M805" s="21" t="s">
        <v>2276</v>
      </c>
      <c r="N805" s="21" t="s">
        <v>2276</v>
      </c>
      <c r="O805" s="21" t="s">
        <v>2276</v>
      </c>
      <c r="P805" s="21" t="s">
        <v>2276</v>
      </c>
      <c r="Q805" s="21" t="s">
        <v>2276</v>
      </c>
      <c r="R805" s="21" t="s">
        <v>2276</v>
      </c>
      <c r="S805" s="21" t="s">
        <v>2276</v>
      </c>
      <c r="T805" s="21" t="s">
        <v>2276</v>
      </c>
      <c r="U805" s="21" t="s">
        <v>2276</v>
      </c>
      <c r="V805" s="21" t="s">
        <v>2276</v>
      </c>
      <c r="W805" s="21" t="s">
        <v>2276</v>
      </c>
      <c r="X805" s="21" t="s">
        <v>2276</v>
      </c>
      <c r="Y805" s="21" t="s">
        <v>2276</v>
      </c>
      <c r="Z805" s="21" t="s">
        <v>2276</v>
      </c>
      <c r="AA805" s="21" t="s">
        <v>2276</v>
      </c>
      <c r="AB805" s="21" t="s">
        <v>2276</v>
      </c>
      <c r="AC805" s="3"/>
      <c r="AD805" s="3"/>
    </row>
    <row r="806" spans="1:30" ht="28.5" customHeight="1">
      <c r="A806" s="11" t="s">
        <v>2518</v>
      </c>
      <c r="B806" s="11" t="s">
        <v>2525</v>
      </c>
      <c r="C806" s="23" t="s">
        <v>24</v>
      </c>
      <c r="D806" s="11" t="s">
        <v>27</v>
      </c>
      <c r="E806" s="11" t="s">
        <v>130</v>
      </c>
      <c r="F806" s="19" t="s">
        <v>74</v>
      </c>
      <c r="G806" s="11" t="s">
        <v>2276</v>
      </c>
      <c r="H806" s="3" t="s">
        <v>523</v>
      </c>
      <c r="I806" s="3"/>
      <c r="J806" s="21" t="s">
        <v>2276</v>
      </c>
      <c r="K806" s="21" t="s">
        <v>2276</v>
      </c>
      <c r="L806" s="21" t="s">
        <v>2276</v>
      </c>
      <c r="M806" s="21" t="s">
        <v>2276</v>
      </c>
      <c r="N806" s="21" t="s">
        <v>2276</v>
      </c>
      <c r="O806" s="21" t="s">
        <v>2276</v>
      </c>
      <c r="P806" s="21" t="s">
        <v>2276</v>
      </c>
      <c r="Q806" s="21" t="s">
        <v>2276</v>
      </c>
      <c r="R806" s="21" t="s">
        <v>2276</v>
      </c>
      <c r="S806" s="21" t="s">
        <v>2276</v>
      </c>
      <c r="T806" s="21" t="s">
        <v>2276</v>
      </c>
      <c r="U806" s="21" t="s">
        <v>2276</v>
      </c>
      <c r="V806" s="21" t="s">
        <v>2276</v>
      </c>
      <c r="W806" s="21" t="s">
        <v>2276</v>
      </c>
      <c r="X806" s="21" t="s">
        <v>2276</v>
      </c>
      <c r="Y806" s="21" t="s">
        <v>2276</v>
      </c>
      <c r="Z806" s="21" t="s">
        <v>2276</v>
      </c>
      <c r="AA806" s="21" t="s">
        <v>2276</v>
      </c>
      <c r="AB806" s="21" t="s">
        <v>2276</v>
      </c>
      <c r="AC806" s="3"/>
      <c r="AD806" s="3"/>
    </row>
    <row r="807" spans="1:30" ht="32" customHeight="1">
      <c r="A807" s="11" t="s">
        <v>2520</v>
      </c>
      <c r="B807" s="11" t="s">
        <v>2524</v>
      </c>
      <c r="C807" s="23" t="s">
        <v>24</v>
      </c>
      <c r="D807" s="11" t="s">
        <v>27</v>
      </c>
      <c r="E807" s="11" t="s">
        <v>130</v>
      </c>
      <c r="F807" s="19" t="s">
        <v>161</v>
      </c>
      <c r="G807" s="11" t="s">
        <v>2276</v>
      </c>
      <c r="H807" s="3" t="s">
        <v>523</v>
      </c>
      <c r="I807" s="3"/>
      <c r="J807" s="21" t="s">
        <v>2276</v>
      </c>
      <c r="K807" s="21" t="s">
        <v>2276</v>
      </c>
      <c r="L807" s="21" t="s">
        <v>2276</v>
      </c>
      <c r="M807" s="21" t="s">
        <v>2276</v>
      </c>
      <c r="N807" s="21" t="s">
        <v>2276</v>
      </c>
      <c r="O807" s="21" t="s">
        <v>2276</v>
      </c>
      <c r="P807" s="21" t="s">
        <v>2276</v>
      </c>
      <c r="Q807" s="21" t="s">
        <v>2276</v>
      </c>
      <c r="R807" s="21" t="s">
        <v>2276</v>
      </c>
      <c r="S807" s="21" t="s">
        <v>2276</v>
      </c>
      <c r="T807" s="21" t="s">
        <v>2276</v>
      </c>
      <c r="U807" s="21" t="s">
        <v>2276</v>
      </c>
      <c r="V807" s="21" t="s">
        <v>2276</v>
      </c>
      <c r="W807" s="21" t="s">
        <v>2276</v>
      </c>
      <c r="X807" s="21" t="s">
        <v>2276</v>
      </c>
      <c r="Y807" s="21" t="s">
        <v>2276</v>
      </c>
      <c r="Z807" s="21" t="s">
        <v>2276</v>
      </c>
      <c r="AA807" s="21" t="s">
        <v>2276</v>
      </c>
      <c r="AB807" s="21" t="s">
        <v>2276</v>
      </c>
      <c r="AC807" s="3"/>
      <c r="AD807" s="3"/>
    </row>
    <row r="808" spans="1:30" ht="31" customHeight="1">
      <c r="A808" s="11" t="s">
        <v>2520</v>
      </c>
      <c r="B808" s="11" t="s">
        <v>2526</v>
      </c>
      <c r="C808" s="23" t="s">
        <v>24</v>
      </c>
      <c r="D808" s="11" t="s">
        <v>27</v>
      </c>
      <c r="E808" s="11" t="s">
        <v>130</v>
      </c>
      <c r="F808" s="19" t="s">
        <v>74</v>
      </c>
      <c r="G808" s="11" t="s">
        <v>2276</v>
      </c>
      <c r="H808" s="3" t="s">
        <v>523</v>
      </c>
      <c r="I808" s="3"/>
      <c r="J808" s="21" t="s">
        <v>2276</v>
      </c>
      <c r="K808" s="21" t="s">
        <v>2276</v>
      </c>
      <c r="L808" s="21" t="s">
        <v>2276</v>
      </c>
      <c r="M808" s="21" t="s">
        <v>2276</v>
      </c>
      <c r="N808" s="21" t="s">
        <v>2276</v>
      </c>
      <c r="O808" s="21" t="s">
        <v>2276</v>
      </c>
      <c r="P808" s="21" t="s">
        <v>2276</v>
      </c>
      <c r="Q808" s="21" t="s">
        <v>2276</v>
      </c>
      <c r="R808" s="21" t="s">
        <v>2276</v>
      </c>
      <c r="S808" s="21" t="s">
        <v>2276</v>
      </c>
      <c r="T808" s="21" t="s">
        <v>2276</v>
      </c>
      <c r="U808" s="21" t="s">
        <v>2276</v>
      </c>
      <c r="V808" s="21" t="s">
        <v>2276</v>
      </c>
      <c r="W808" s="21" t="s">
        <v>2276</v>
      </c>
      <c r="X808" s="21" t="s">
        <v>2276</v>
      </c>
      <c r="Y808" s="21" t="s">
        <v>2276</v>
      </c>
      <c r="Z808" s="21" t="s">
        <v>2276</v>
      </c>
      <c r="AA808" s="21" t="s">
        <v>2276</v>
      </c>
      <c r="AB808" s="21" t="s">
        <v>2276</v>
      </c>
      <c r="AC808" s="3"/>
      <c r="AD808" s="3"/>
    </row>
    <row r="809" spans="1:30" ht="31" customHeight="1">
      <c r="A809" s="12" t="s">
        <v>2520</v>
      </c>
      <c r="B809" s="12" t="s">
        <v>2547</v>
      </c>
      <c r="C809" s="96" t="s">
        <v>24</v>
      </c>
      <c r="D809" s="12" t="s">
        <v>27</v>
      </c>
      <c r="E809" s="12" t="s">
        <v>84</v>
      </c>
      <c r="F809" s="95" t="s">
        <v>74</v>
      </c>
      <c r="G809" s="12" t="s">
        <v>2276</v>
      </c>
      <c r="H809" s="12" t="s">
        <v>524</v>
      </c>
      <c r="I809" s="12"/>
      <c r="J809" s="91">
        <v>0</v>
      </c>
      <c r="K809" s="91">
        <v>0</v>
      </c>
      <c r="L809" s="91">
        <v>0</v>
      </c>
      <c r="M809" s="91">
        <v>0</v>
      </c>
      <c r="N809" s="91">
        <v>0</v>
      </c>
      <c r="O809" s="91">
        <v>0</v>
      </c>
      <c r="P809" s="91">
        <v>0</v>
      </c>
      <c r="Q809" s="91">
        <v>0</v>
      </c>
      <c r="R809" s="91">
        <v>0</v>
      </c>
      <c r="S809" s="91">
        <v>0</v>
      </c>
      <c r="T809" s="91">
        <v>0</v>
      </c>
      <c r="U809" s="91">
        <v>0</v>
      </c>
      <c r="V809" s="91">
        <v>0</v>
      </c>
      <c r="W809" s="91">
        <v>0</v>
      </c>
      <c r="X809" s="91">
        <v>0</v>
      </c>
      <c r="Y809" s="91">
        <v>0</v>
      </c>
      <c r="Z809" s="91" t="s">
        <v>2276</v>
      </c>
      <c r="AA809" s="91" t="s">
        <v>2276</v>
      </c>
      <c r="AB809" s="91" t="s">
        <v>2276</v>
      </c>
      <c r="AC809" s="12"/>
      <c r="AD809" s="12"/>
    </row>
    <row r="810" spans="1:30" ht="31" customHeight="1">
      <c r="A810" s="12" t="s">
        <v>2520</v>
      </c>
      <c r="B810" s="12" t="s">
        <v>2548</v>
      </c>
      <c r="C810" s="96" t="s">
        <v>24</v>
      </c>
      <c r="D810" s="12" t="s">
        <v>143</v>
      </c>
      <c r="E810" s="12" t="s">
        <v>84</v>
      </c>
      <c r="F810" s="95" t="s">
        <v>74</v>
      </c>
      <c r="G810" s="12" t="s">
        <v>2276</v>
      </c>
      <c r="H810" s="12" t="s">
        <v>524</v>
      </c>
      <c r="I810" s="12"/>
      <c r="J810" s="91">
        <v>0</v>
      </c>
      <c r="K810" s="91">
        <v>0</v>
      </c>
      <c r="L810" s="91">
        <v>0</v>
      </c>
      <c r="M810" s="91">
        <v>0</v>
      </c>
      <c r="N810" s="91">
        <v>0</v>
      </c>
      <c r="O810" s="91">
        <v>0</v>
      </c>
      <c r="P810" s="91">
        <v>0</v>
      </c>
      <c r="Q810" s="91">
        <v>0</v>
      </c>
      <c r="R810" s="91">
        <v>0</v>
      </c>
      <c r="S810" s="91">
        <v>0</v>
      </c>
      <c r="T810" s="91">
        <v>0</v>
      </c>
      <c r="U810" s="91">
        <v>0</v>
      </c>
      <c r="V810" s="91">
        <v>0</v>
      </c>
      <c r="W810" s="91">
        <v>0</v>
      </c>
      <c r="X810" s="91">
        <v>0</v>
      </c>
      <c r="Y810" s="91">
        <v>0</v>
      </c>
      <c r="Z810" s="91" t="s">
        <v>2276</v>
      </c>
      <c r="AA810" s="91" t="s">
        <v>2276</v>
      </c>
      <c r="AB810" s="91" t="s">
        <v>2276</v>
      </c>
      <c r="AC810" s="12"/>
      <c r="AD810" s="12"/>
    </row>
    <row r="811" spans="1:30" ht="41.5" customHeight="1">
      <c r="A811" s="11" t="s">
        <v>2531</v>
      </c>
      <c r="B811" s="11" t="s">
        <v>2534</v>
      </c>
      <c r="C811" s="23" t="s">
        <v>24</v>
      </c>
      <c r="D811" s="11" t="s">
        <v>27</v>
      </c>
      <c r="E811" s="11" t="s">
        <v>130</v>
      </c>
      <c r="F811" s="19" t="s">
        <v>161</v>
      </c>
      <c r="G811" s="11" t="s">
        <v>2276</v>
      </c>
      <c r="H811" s="3" t="s">
        <v>523</v>
      </c>
      <c r="I811" s="3"/>
      <c r="J811" s="21" t="s">
        <v>2276</v>
      </c>
      <c r="K811" s="21" t="s">
        <v>2276</v>
      </c>
      <c r="L811" s="21" t="s">
        <v>2276</v>
      </c>
      <c r="M811" s="21" t="s">
        <v>2276</v>
      </c>
      <c r="N811" s="21" t="s">
        <v>2276</v>
      </c>
      <c r="O811" s="21" t="s">
        <v>2276</v>
      </c>
      <c r="P811" s="21" t="s">
        <v>2276</v>
      </c>
      <c r="Q811" s="21" t="s">
        <v>2276</v>
      </c>
      <c r="R811" s="21" t="s">
        <v>2276</v>
      </c>
      <c r="S811" s="21" t="s">
        <v>2276</v>
      </c>
      <c r="T811" s="21" t="s">
        <v>2276</v>
      </c>
      <c r="U811" s="21" t="s">
        <v>2276</v>
      </c>
      <c r="V811" s="21" t="s">
        <v>2276</v>
      </c>
      <c r="W811" s="21" t="s">
        <v>2276</v>
      </c>
      <c r="X811" s="21" t="s">
        <v>2276</v>
      </c>
      <c r="Y811" s="21" t="s">
        <v>2276</v>
      </c>
      <c r="Z811" s="21" t="s">
        <v>34</v>
      </c>
      <c r="AA811" s="21" t="s">
        <v>405</v>
      </c>
      <c r="AB811" s="21" t="s">
        <v>76</v>
      </c>
      <c r="AC811" s="4" t="s">
        <v>2536</v>
      </c>
      <c r="AD811" s="4" t="s">
        <v>2553</v>
      </c>
    </row>
    <row r="812" spans="1:30" ht="48.5" customHeight="1">
      <c r="A812" s="11" t="s">
        <v>2532</v>
      </c>
      <c r="B812" s="11" t="s">
        <v>2535</v>
      </c>
      <c r="C812" s="23" t="s">
        <v>24</v>
      </c>
      <c r="D812" s="11" t="s">
        <v>27</v>
      </c>
      <c r="E812" s="11" t="s">
        <v>130</v>
      </c>
      <c r="F812" s="19" t="s">
        <v>74</v>
      </c>
      <c r="G812" s="11" t="s">
        <v>2276</v>
      </c>
      <c r="H812" s="3" t="s">
        <v>523</v>
      </c>
      <c r="I812" s="3"/>
      <c r="J812" s="21" t="s">
        <v>2276</v>
      </c>
      <c r="K812" s="21" t="s">
        <v>2276</v>
      </c>
      <c r="L812" s="21" t="s">
        <v>2276</v>
      </c>
      <c r="M812" s="21" t="s">
        <v>2276</v>
      </c>
      <c r="N812" s="21" t="s">
        <v>2276</v>
      </c>
      <c r="O812" s="21" t="s">
        <v>2276</v>
      </c>
      <c r="P812" s="21" t="s">
        <v>2276</v>
      </c>
      <c r="Q812" s="21" t="s">
        <v>2276</v>
      </c>
      <c r="R812" s="21" t="s">
        <v>2276</v>
      </c>
      <c r="S812" s="21" t="s">
        <v>2276</v>
      </c>
      <c r="T812" s="21" t="s">
        <v>2276</v>
      </c>
      <c r="U812" s="21" t="s">
        <v>2276</v>
      </c>
      <c r="V812" s="21" t="s">
        <v>2276</v>
      </c>
      <c r="W812" s="21" t="s">
        <v>2276</v>
      </c>
      <c r="X812" s="21" t="s">
        <v>2276</v>
      </c>
      <c r="Y812" s="21" t="s">
        <v>2276</v>
      </c>
      <c r="Z812" s="21" t="s">
        <v>34</v>
      </c>
      <c r="AA812" s="21" t="s">
        <v>405</v>
      </c>
      <c r="AB812" s="21" t="s">
        <v>76</v>
      </c>
      <c r="AC812" s="4" t="s">
        <v>2536</v>
      </c>
      <c r="AD812" s="4" t="s">
        <v>2553</v>
      </c>
    </row>
    <row r="813" spans="1:30" ht="42.5" customHeight="1">
      <c r="A813" s="11" t="s">
        <v>2540</v>
      </c>
      <c r="B813" s="11" t="s">
        <v>2544</v>
      </c>
      <c r="C813" s="23" t="s">
        <v>24</v>
      </c>
      <c r="D813" s="11" t="s">
        <v>27</v>
      </c>
      <c r="E813" s="11" t="s">
        <v>130</v>
      </c>
      <c r="F813" s="19" t="s">
        <v>74</v>
      </c>
      <c r="G813" s="11" t="s">
        <v>2276</v>
      </c>
      <c r="H813" s="3" t="s">
        <v>523</v>
      </c>
      <c r="I813" s="3"/>
      <c r="J813" s="21" t="s">
        <v>2276</v>
      </c>
      <c r="K813" s="21">
        <v>0.15</v>
      </c>
      <c r="L813" s="21" t="s">
        <v>2276</v>
      </c>
      <c r="M813" s="21">
        <v>0.35</v>
      </c>
      <c r="N813" s="21" t="s">
        <v>2276</v>
      </c>
      <c r="O813" s="21">
        <v>0.25</v>
      </c>
      <c r="P813" s="21" t="s">
        <v>2276</v>
      </c>
      <c r="Q813" s="21" t="s">
        <v>2276</v>
      </c>
      <c r="R813" s="21" t="s">
        <v>2276</v>
      </c>
      <c r="S813" s="21" t="s">
        <v>2276</v>
      </c>
      <c r="T813" s="21" t="s">
        <v>2276</v>
      </c>
      <c r="U813" s="21" t="s">
        <v>2276</v>
      </c>
      <c r="V813" s="21" t="s">
        <v>2276</v>
      </c>
      <c r="W813" s="21" t="s">
        <v>2276</v>
      </c>
      <c r="X813" s="21" t="s">
        <v>2276</v>
      </c>
      <c r="Y813" s="21" t="s">
        <v>2276</v>
      </c>
      <c r="Z813" s="21" t="s">
        <v>2276</v>
      </c>
      <c r="AA813" s="21" t="s">
        <v>2276</v>
      </c>
      <c r="AB813" s="21" t="s">
        <v>2276</v>
      </c>
      <c r="AC813" s="3"/>
      <c r="AD813" s="3"/>
    </row>
    <row r="814" spans="1:30" ht="39.5" customHeight="1">
      <c r="A814" s="11" t="s">
        <v>2540</v>
      </c>
      <c r="B814" s="11" t="s">
        <v>2545</v>
      </c>
      <c r="C814" s="23" t="s">
        <v>24</v>
      </c>
      <c r="D814" s="11" t="s">
        <v>27</v>
      </c>
      <c r="E814" s="11" t="s">
        <v>130</v>
      </c>
      <c r="F814" s="19" t="s">
        <v>161</v>
      </c>
      <c r="G814" s="11" t="s">
        <v>2276</v>
      </c>
      <c r="H814" s="3" t="s">
        <v>523</v>
      </c>
      <c r="I814" s="3"/>
      <c r="J814" s="21" t="s">
        <v>2276</v>
      </c>
      <c r="K814" s="21">
        <v>0.15</v>
      </c>
      <c r="L814" s="21" t="s">
        <v>2276</v>
      </c>
      <c r="M814" s="21">
        <v>0.35</v>
      </c>
      <c r="N814" s="21" t="s">
        <v>2276</v>
      </c>
      <c r="O814" s="21">
        <v>0.25</v>
      </c>
      <c r="P814" s="21" t="s">
        <v>2276</v>
      </c>
      <c r="Q814" s="21" t="s">
        <v>2276</v>
      </c>
      <c r="R814" s="21" t="s">
        <v>2276</v>
      </c>
      <c r="S814" s="21" t="s">
        <v>2276</v>
      </c>
      <c r="T814" s="21" t="s">
        <v>2276</v>
      </c>
      <c r="U814" s="21" t="s">
        <v>2276</v>
      </c>
      <c r="V814" s="21" t="s">
        <v>2276</v>
      </c>
      <c r="W814" s="21" t="s">
        <v>2276</v>
      </c>
      <c r="X814" s="21" t="s">
        <v>2276</v>
      </c>
      <c r="Y814" s="21" t="s">
        <v>2276</v>
      </c>
      <c r="Z814" s="21" t="s">
        <v>2276</v>
      </c>
      <c r="AA814" s="21" t="s">
        <v>2276</v>
      </c>
      <c r="AB814" s="21" t="s">
        <v>2276</v>
      </c>
      <c r="AC814" s="3"/>
      <c r="AD814" s="3"/>
    </row>
    <row r="815" spans="1:30" ht="67.5" customHeight="1">
      <c r="A815" s="3" t="s">
        <v>2550</v>
      </c>
      <c r="B815" s="11" t="s">
        <v>2554</v>
      </c>
      <c r="C815" s="23" t="s">
        <v>24</v>
      </c>
      <c r="D815" s="11" t="s">
        <v>27</v>
      </c>
      <c r="E815" s="11" t="s">
        <v>130</v>
      </c>
      <c r="F815" s="19" t="s">
        <v>161</v>
      </c>
      <c r="G815" s="11" t="s">
        <v>2276</v>
      </c>
      <c r="H815" s="3" t="s">
        <v>523</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21" t="s">
        <v>2276</v>
      </c>
      <c r="Y815" s="21">
        <v>6</v>
      </c>
      <c r="Z815" s="3" t="s">
        <v>188</v>
      </c>
      <c r="AA815" s="3" t="s">
        <v>188</v>
      </c>
      <c r="AB815" s="3" t="s">
        <v>64</v>
      </c>
      <c r="AC815" s="4" t="s">
        <v>2556</v>
      </c>
      <c r="AD815" s="3"/>
    </row>
    <row r="816" spans="1:30" ht="94.5" customHeight="1">
      <c r="A816" s="3" t="s">
        <v>2550</v>
      </c>
      <c r="B816" s="11" t="s">
        <v>2555</v>
      </c>
      <c r="C816" s="23" t="s">
        <v>24</v>
      </c>
      <c r="D816" s="11" t="s">
        <v>27</v>
      </c>
      <c r="E816" s="19" t="s">
        <v>397</v>
      </c>
      <c r="F816" s="19" t="s">
        <v>28</v>
      </c>
      <c r="G816" s="11" t="s">
        <v>2276</v>
      </c>
      <c r="H816" s="3" t="s">
        <v>523</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21" t="s">
        <v>2276</v>
      </c>
      <c r="X816" s="21" t="s">
        <v>2276</v>
      </c>
      <c r="Y816" s="21" t="s">
        <v>2276</v>
      </c>
      <c r="Z816" s="3" t="s">
        <v>399</v>
      </c>
      <c r="AA816" s="3" t="s">
        <v>399</v>
      </c>
      <c r="AB816" s="3" t="s">
        <v>76</v>
      </c>
      <c r="AC816" s="4" t="s">
        <v>2572</v>
      </c>
      <c r="AD816" s="3"/>
    </row>
    <row r="817" spans="1:30">
      <c r="A817" s="3" t="s">
        <v>2557</v>
      </c>
      <c r="B817" s="11" t="s">
        <v>2558</v>
      </c>
      <c r="C817" s="23" t="s">
        <v>24</v>
      </c>
      <c r="D817" s="11" t="s">
        <v>27</v>
      </c>
      <c r="E817" s="11" t="s">
        <v>130</v>
      </c>
      <c r="F817" s="19" t="s">
        <v>161</v>
      </c>
      <c r="G817" s="11" t="s">
        <v>2276</v>
      </c>
      <c r="H817" s="3" t="s">
        <v>523</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21" t="s">
        <v>2276</v>
      </c>
      <c r="X817" s="21" t="s">
        <v>2276</v>
      </c>
      <c r="Y817" s="21" t="s">
        <v>2276</v>
      </c>
      <c r="Z817" s="3" t="s">
        <v>188</v>
      </c>
      <c r="AA817" s="3" t="s">
        <v>188</v>
      </c>
      <c r="AB817" s="3" t="s">
        <v>64</v>
      </c>
      <c r="AC817" s="3"/>
      <c r="AD817" s="3"/>
    </row>
    <row r="818" spans="1:30">
      <c r="A818" s="3" t="s">
        <v>2557</v>
      </c>
      <c r="B818" s="11" t="s">
        <v>2559</v>
      </c>
      <c r="C818" s="23" t="s">
        <v>24</v>
      </c>
      <c r="D818" s="11" t="s">
        <v>27</v>
      </c>
      <c r="E818" s="11" t="s">
        <v>130</v>
      </c>
      <c r="F818" s="19" t="s">
        <v>161</v>
      </c>
      <c r="G818" s="11" t="s">
        <v>2276</v>
      </c>
      <c r="H818" s="3" t="s">
        <v>523</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21" t="s">
        <v>2276</v>
      </c>
      <c r="X818" s="21" t="s">
        <v>2276</v>
      </c>
      <c r="Y818" s="21" t="s">
        <v>2276</v>
      </c>
      <c r="Z818" s="3" t="s">
        <v>188</v>
      </c>
      <c r="AA818" s="3" t="s">
        <v>188</v>
      </c>
      <c r="AB818" s="3" t="s">
        <v>64</v>
      </c>
      <c r="AC818" s="3"/>
      <c r="AD818" s="3"/>
    </row>
    <row r="819" spans="1:30">
      <c r="A819" s="3" t="s">
        <v>2557</v>
      </c>
      <c r="B819" s="11" t="s">
        <v>2560</v>
      </c>
      <c r="C819" s="23" t="s">
        <v>24</v>
      </c>
      <c r="D819" s="11" t="s">
        <v>27</v>
      </c>
      <c r="E819" s="11" t="s">
        <v>130</v>
      </c>
      <c r="F819" s="19" t="s">
        <v>161</v>
      </c>
      <c r="G819" s="11" t="s">
        <v>2276</v>
      </c>
      <c r="H819" s="3" t="s">
        <v>523</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21" t="s">
        <v>2276</v>
      </c>
      <c r="X819" s="21" t="s">
        <v>2276</v>
      </c>
      <c r="Y819" s="21" t="s">
        <v>2276</v>
      </c>
      <c r="Z819" s="3" t="s">
        <v>188</v>
      </c>
      <c r="AA819" s="3" t="s">
        <v>188</v>
      </c>
      <c r="AB819" s="3" t="s">
        <v>64</v>
      </c>
      <c r="AC819" s="3"/>
      <c r="AD819" s="3"/>
    </row>
    <row r="820" spans="1:30">
      <c r="A820" s="3" t="s">
        <v>2557</v>
      </c>
      <c r="B820" s="11" t="s">
        <v>2561</v>
      </c>
      <c r="C820" s="23" t="s">
        <v>24</v>
      </c>
      <c r="D820" s="11" t="s">
        <v>27</v>
      </c>
      <c r="E820" s="11" t="s">
        <v>130</v>
      </c>
      <c r="F820" s="19" t="s">
        <v>161</v>
      </c>
      <c r="G820" s="11" t="s">
        <v>2276</v>
      </c>
      <c r="H820" s="3" t="s">
        <v>523</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21" t="s">
        <v>2276</v>
      </c>
      <c r="X820" s="21" t="s">
        <v>2276</v>
      </c>
      <c r="Y820" s="21" t="s">
        <v>2276</v>
      </c>
      <c r="Z820" s="3" t="s">
        <v>188</v>
      </c>
      <c r="AA820" s="3" t="s">
        <v>188</v>
      </c>
      <c r="AB820" s="3" t="s">
        <v>64</v>
      </c>
      <c r="AC820" s="3"/>
      <c r="AD820" s="3"/>
    </row>
    <row r="821" spans="1:30">
      <c r="A821" s="3" t="s">
        <v>2557</v>
      </c>
      <c r="B821" s="11" t="s">
        <v>2562</v>
      </c>
      <c r="C821" s="23" t="s">
        <v>24</v>
      </c>
      <c r="D821" s="11" t="s">
        <v>27</v>
      </c>
      <c r="E821" s="11" t="s">
        <v>130</v>
      </c>
      <c r="F821" s="19" t="s">
        <v>161</v>
      </c>
      <c r="G821" s="11" t="s">
        <v>2276</v>
      </c>
      <c r="H821" s="3" t="s">
        <v>523</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21" t="s">
        <v>2276</v>
      </c>
      <c r="X821" s="21" t="s">
        <v>2276</v>
      </c>
      <c r="Y821" s="21" t="s">
        <v>2276</v>
      </c>
      <c r="Z821" s="3" t="s">
        <v>188</v>
      </c>
      <c r="AA821" s="3" t="s">
        <v>188</v>
      </c>
      <c r="AB821" s="3" t="s">
        <v>64</v>
      </c>
      <c r="AC821" s="3"/>
      <c r="AD821" s="3"/>
    </row>
    <row r="822" spans="1:30" ht="99" customHeight="1">
      <c r="A822" s="11" t="s">
        <v>2563</v>
      </c>
      <c r="B822" s="11" t="s">
        <v>2571</v>
      </c>
      <c r="C822" s="23" t="s">
        <v>24</v>
      </c>
      <c r="D822" s="11" t="s">
        <v>27</v>
      </c>
      <c r="E822" s="19" t="s">
        <v>397</v>
      </c>
      <c r="F822" s="19" t="s">
        <v>28</v>
      </c>
      <c r="G822" s="11" t="s">
        <v>2276</v>
      </c>
      <c r="H822" s="3" t="s">
        <v>523</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21" t="s">
        <v>2276</v>
      </c>
      <c r="X822" s="21" t="s">
        <v>2276</v>
      </c>
      <c r="Y822" s="21" t="s">
        <v>2276</v>
      </c>
      <c r="Z822" s="3" t="s">
        <v>399</v>
      </c>
      <c r="AA822" s="3" t="s">
        <v>399</v>
      </c>
      <c r="AB822" s="3" t="s">
        <v>76</v>
      </c>
      <c r="AC822" s="4" t="s">
        <v>2572</v>
      </c>
      <c r="AD822" s="3"/>
    </row>
    <row r="823" spans="1:30" ht="36" customHeight="1">
      <c r="A823" s="11" t="s">
        <v>2574</v>
      </c>
      <c r="B823" s="11" t="s">
        <v>2601</v>
      </c>
      <c r="C823" s="23" t="s">
        <v>24</v>
      </c>
      <c r="D823" s="11" t="s">
        <v>27</v>
      </c>
      <c r="E823" s="11" t="s">
        <v>130</v>
      </c>
      <c r="F823" s="19" t="s">
        <v>161</v>
      </c>
      <c r="G823" s="11" t="s">
        <v>2276</v>
      </c>
      <c r="H823" s="3" t="s">
        <v>523</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21" t="s">
        <v>2276</v>
      </c>
      <c r="AB823" s="21" t="s">
        <v>2276</v>
      </c>
      <c r="AC823" s="3"/>
      <c r="AD823" s="3"/>
    </row>
    <row r="824" spans="1:30" ht="36" customHeight="1">
      <c r="A824" s="11" t="s">
        <v>2574</v>
      </c>
      <c r="B824" s="11" t="s">
        <v>2600</v>
      </c>
      <c r="C824" s="23" t="s">
        <v>24</v>
      </c>
      <c r="D824" s="11" t="s">
        <v>27</v>
      </c>
      <c r="E824" s="11" t="s">
        <v>130</v>
      </c>
      <c r="F824" s="19" t="s">
        <v>74</v>
      </c>
      <c r="G824" s="11" t="s">
        <v>2276</v>
      </c>
      <c r="H824" s="3" t="s">
        <v>523</v>
      </c>
      <c r="I824" s="3"/>
      <c r="J824" s="21"/>
      <c r="K824" s="21"/>
      <c r="L824" s="21"/>
      <c r="M824" s="21"/>
      <c r="N824" s="21"/>
      <c r="O824" s="21"/>
      <c r="P824" s="21"/>
      <c r="Q824" s="21"/>
      <c r="R824" s="21"/>
      <c r="S824" s="21"/>
      <c r="T824" s="21"/>
      <c r="U824" s="21"/>
      <c r="V824" s="21"/>
      <c r="W824" s="21"/>
      <c r="X824" s="21"/>
      <c r="Y824" s="21"/>
      <c r="Z824" s="21"/>
      <c r="AA824" s="21"/>
      <c r="AB824" s="21"/>
      <c r="AC824" s="3"/>
      <c r="AD824" s="3"/>
    </row>
    <row r="825" spans="1:30" ht="36" customHeight="1">
      <c r="A825" s="11" t="s">
        <v>2576</v>
      </c>
      <c r="B825" s="11" t="s">
        <v>2602</v>
      </c>
      <c r="C825" s="23" t="s">
        <v>24</v>
      </c>
      <c r="D825" s="11" t="s">
        <v>27</v>
      </c>
      <c r="E825" s="11" t="s">
        <v>130</v>
      </c>
      <c r="F825" s="19" t="s">
        <v>161</v>
      </c>
      <c r="G825" s="11" t="s">
        <v>2276</v>
      </c>
      <c r="H825" s="3" t="s">
        <v>523</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21" t="s">
        <v>2276</v>
      </c>
      <c r="AB825" s="21" t="s">
        <v>2276</v>
      </c>
      <c r="AC825" s="3"/>
      <c r="AD825" s="3"/>
    </row>
    <row r="826" spans="1:30" ht="36" customHeight="1">
      <c r="A826" s="11" t="s">
        <v>2576</v>
      </c>
      <c r="B826" s="11" t="s">
        <v>2603</v>
      </c>
      <c r="C826" s="23" t="s">
        <v>24</v>
      </c>
      <c r="D826" s="11" t="s">
        <v>27</v>
      </c>
      <c r="E826" s="11" t="s">
        <v>130</v>
      </c>
      <c r="F826" s="19" t="s">
        <v>74</v>
      </c>
      <c r="G826" s="11" t="s">
        <v>2276</v>
      </c>
      <c r="H826" s="3" t="s">
        <v>523</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21" t="s">
        <v>2276</v>
      </c>
      <c r="AB826" s="21" t="s">
        <v>2276</v>
      </c>
      <c r="AC826" s="3"/>
      <c r="AD826" s="3"/>
    </row>
    <row r="827" spans="1:30" ht="36" customHeight="1">
      <c r="A827" s="11" t="s">
        <v>2588</v>
      </c>
      <c r="B827" s="11" t="s">
        <v>2604</v>
      </c>
      <c r="C827" s="23" t="s">
        <v>24</v>
      </c>
      <c r="D827" s="11" t="s">
        <v>27</v>
      </c>
      <c r="E827" s="11" t="s">
        <v>130</v>
      </c>
      <c r="F827" s="19" t="s">
        <v>161</v>
      </c>
      <c r="G827" s="11" t="s">
        <v>2276</v>
      </c>
      <c r="H827" s="3" t="s">
        <v>523</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21" t="s">
        <v>2276</v>
      </c>
      <c r="AB827" s="21" t="s">
        <v>2276</v>
      </c>
      <c r="AC827" s="3"/>
      <c r="AD827" s="3"/>
    </row>
    <row r="828" spans="1:30" ht="36" customHeight="1">
      <c r="A828" s="11" t="s">
        <v>2588</v>
      </c>
      <c r="B828" s="11" t="s">
        <v>2605</v>
      </c>
      <c r="C828" s="23" t="s">
        <v>24</v>
      </c>
      <c r="D828" s="11" t="s">
        <v>27</v>
      </c>
      <c r="E828" s="11" t="s">
        <v>130</v>
      </c>
      <c r="F828" s="19" t="s">
        <v>74</v>
      </c>
      <c r="G828" s="11" t="s">
        <v>2276</v>
      </c>
      <c r="H828" s="3" t="s">
        <v>523</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21" t="s">
        <v>2276</v>
      </c>
      <c r="AB828" s="21" t="s">
        <v>2276</v>
      </c>
      <c r="AC828" s="3"/>
      <c r="AD828" s="3"/>
    </row>
    <row r="829" spans="1:30" ht="36" customHeight="1">
      <c r="A829" s="11" t="s">
        <v>2589</v>
      </c>
      <c r="B829" s="11" t="s">
        <v>2606</v>
      </c>
      <c r="C829" s="23" t="s">
        <v>24</v>
      </c>
      <c r="D829" s="11" t="s">
        <v>27</v>
      </c>
      <c r="E829" s="11" t="s">
        <v>130</v>
      </c>
      <c r="F829" s="19" t="s">
        <v>161</v>
      </c>
      <c r="G829" s="11" t="s">
        <v>2276</v>
      </c>
      <c r="H829" s="3" t="s">
        <v>523</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21" t="s">
        <v>2276</v>
      </c>
      <c r="AB829" s="21" t="s">
        <v>2276</v>
      </c>
      <c r="AC829" s="3"/>
      <c r="AD829" s="3"/>
    </row>
    <row r="830" spans="1:30" ht="36" customHeight="1">
      <c r="A830" s="11" t="s">
        <v>2589</v>
      </c>
      <c r="B830" s="11" t="s">
        <v>2607</v>
      </c>
      <c r="C830" s="23" t="s">
        <v>24</v>
      </c>
      <c r="D830" s="11" t="s">
        <v>27</v>
      </c>
      <c r="E830" s="11" t="s">
        <v>130</v>
      </c>
      <c r="F830" s="19" t="s">
        <v>74</v>
      </c>
      <c r="G830" s="11" t="s">
        <v>2276</v>
      </c>
      <c r="H830" s="3" t="s">
        <v>523</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21" t="s">
        <v>2276</v>
      </c>
      <c r="AB830" s="21" t="s">
        <v>2276</v>
      </c>
      <c r="AC830" s="3"/>
      <c r="AD830" s="3"/>
    </row>
    <row r="831" spans="1:30" ht="36" customHeight="1">
      <c r="A831" s="11" t="s">
        <v>2590</v>
      </c>
      <c r="B831" s="11" t="s">
        <v>2608</v>
      </c>
      <c r="C831" s="23" t="s">
        <v>24</v>
      </c>
      <c r="D831" s="11" t="s">
        <v>27</v>
      </c>
      <c r="E831" s="11" t="s">
        <v>130</v>
      </c>
      <c r="F831" s="19" t="s">
        <v>161</v>
      </c>
      <c r="G831" s="11" t="s">
        <v>2276</v>
      </c>
      <c r="H831" s="3" t="s">
        <v>523</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21" t="s">
        <v>2276</v>
      </c>
      <c r="AB831" s="21" t="s">
        <v>2276</v>
      </c>
      <c r="AC831" s="3"/>
      <c r="AD831" s="3"/>
    </row>
    <row r="832" spans="1:30" ht="36" customHeight="1">
      <c r="A832" s="11" t="s">
        <v>2590</v>
      </c>
      <c r="B832" s="11" t="s">
        <v>2609</v>
      </c>
      <c r="C832" s="23" t="s">
        <v>24</v>
      </c>
      <c r="D832" s="11" t="s">
        <v>27</v>
      </c>
      <c r="E832" s="11" t="s">
        <v>130</v>
      </c>
      <c r="F832" s="19" t="s">
        <v>74</v>
      </c>
      <c r="G832" s="11" t="s">
        <v>2276</v>
      </c>
      <c r="H832" s="3" t="s">
        <v>523</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21" t="s">
        <v>2276</v>
      </c>
      <c r="AB832" s="21" t="s">
        <v>2276</v>
      </c>
      <c r="AC832" s="3"/>
      <c r="AD832" s="3"/>
    </row>
    <row r="833" spans="1:30" ht="36" customHeight="1">
      <c r="A833" s="11" t="s">
        <v>2591</v>
      </c>
      <c r="B833" s="11" t="s">
        <v>2610</v>
      </c>
      <c r="C833" s="23" t="s">
        <v>24</v>
      </c>
      <c r="D833" s="11" t="s">
        <v>27</v>
      </c>
      <c r="E833" s="11" t="s">
        <v>130</v>
      </c>
      <c r="F833" s="19" t="s">
        <v>161</v>
      </c>
      <c r="G833" s="11" t="s">
        <v>2276</v>
      </c>
      <c r="H833" s="3" t="s">
        <v>523</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21" t="s">
        <v>2276</v>
      </c>
      <c r="AB833" s="21" t="s">
        <v>2276</v>
      </c>
      <c r="AC833" s="3"/>
      <c r="AD833" s="3"/>
    </row>
    <row r="834" spans="1:30" ht="36" customHeight="1">
      <c r="A834" s="11" t="s">
        <v>2591</v>
      </c>
      <c r="B834" s="11" t="s">
        <v>2611</v>
      </c>
      <c r="C834" s="23" t="s">
        <v>24</v>
      </c>
      <c r="D834" s="11" t="s">
        <v>27</v>
      </c>
      <c r="E834" s="11" t="s">
        <v>130</v>
      </c>
      <c r="F834" s="19" t="s">
        <v>74</v>
      </c>
      <c r="G834" s="11" t="s">
        <v>2276</v>
      </c>
      <c r="H834" s="3" t="s">
        <v>523</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21" t="s">
        <v>2276</v>
      </c>
      <c r="AB834" s="21" t="s">
        <v>2276</v>
      </c>
      <c r="AC834" s="3"/>
      <c r="AD834" s="3"/>
    </row>
    <row r="835" spans="1:30" ht="36" customHeight="1">
      <c r="A835" s="11" t="s">
        <v>2592</v>
      </c>
      <c r="B835" s="11" t="s">
        <v>2612</v>
      </c>
      <c r="C835" s="23" t="s">
        <v>24</v>
      </c>
      <c r="D835" s="11" t="s">
        <v>27</v>
      </c>
      <c r="E835" s="11" t="s">
        <v>130</v>
      </c>
      <c r="F835" s="19" t="s">
        <v>161</v>
      </c>
      <c r="G835" s="11" t="s">
        <v>2276</v>
      </c>
      <c r="H835" s="3" t="s">
        <v>523</v>
      </c>
      <c r="I835" s="3"/>
      <c r="J835" s="21" t="s">
        <v>2276</v>
      </c>
      <c r="K835" s="21" t="s">
        <v>2276</v>
      </c>
      <c r="L835" s="21" t="s">
        <v>2276</v>
      </c>
      <c r="M835" s="21" t="s">
        <v>2276</v>
      </c>
      <c r="N835" s="21" t="s">
        <v>2276</v>
      </c>
      <c r="O835" s="21" t="s">
        <v>2276</v>
      </c>
      <c r="P835" s="21" t="s">
        <v>2276</v>
      </c>
      <c r="Q835" s="21" t="s">
        <v>2276</v>
      </c>
      <c r="R835" s="21" t="s">
        <v>2276</v>
      </c>
      <c r="S835" s="21" t="s">
        <v>2276</v>
      </c>
      <c r="T835" s="21" t="s">
        <v>2276</v>
      </c>
      <c r="U835" s="21" t="s">
        <v>2276</v>
      </c>
      <c r="V835" s="21" t="s">
        <v>2276</v>
      </c>
      <c r="W835" s="21" t="s">
        <v>2276</v>
      </c>
      <c r="X835" s="21" t="s">
        <v>2276</v>
      </c>
      <c r="Y835" s="21" t="s">
        <v>2276</v>
      </c>
      <c r="Z835" s="21" t="s">
        <v>2276</v>
      </c>
      <c r="AA835" s="21" t="s">
        <v>2276</v>
      </c>
      <c r="AB835" s="21" t="s">
        <v>2276</v>
      </c>
      <c r="AC835" s="3"/>
      <c r="AD835" s="3"/>
    </row>
    <row r="836" spans="1:30" ht="36" customHeight="1">
      <c r="A836" s="11" t="s">
        <v>2592</v>
      </c>
      <c r="B836" s="11" t="s">
        <v>2613</v>
      </c>
      <c r="C836" s="23" t="s">
        <v>24</v>
      </c>
      <c r="D836" s="11" t="s">
        <v>27</v>
      </c>
      <c r="E836" s="11" t="s">
        <v>130</v>
      </c>
      <c r="F836" s="19" t="s">
        <v>74</v>
      </c>
      <c r="G836" s="11" t="s">
        <v>2276</v>
      </c>
      <c r="H836" s="3" t="s">
        <v>523</v>
      </c>
      <c r="I836" s="3"/>
      <c r="J836" s="21" t="s">
        <v>2276</v>
      </c>
      <c r="K836" s="21" t="s">
        <v>2276</v>
      </c>
      <c r="L836" s="21" t="s">
        <v>2276</v>
      </c>
      <c r="M836" s="21" t="s">
        <v>2276</v>
      </c>
      <c r="N836" s="21" t="s">
        <v>2276</v>
      </c>
      <c r="O836" s="21" t="s">
        <v>2276</v>
      </c>
      <c r="P836" s="21" t="s">
        <v>2276</v>
      </c>
      <c r="Q836" s="21" t="s">
        <v>2276</v>
      </c>
      <c r="R836" s="21" t="s">
        <v>2276</v>
      </c>
      <c r="S836" s="21" t="s">
        <v>2276</v>
      </c>
      <c r="T836" s="21" t="s">
        <v>2276</v>
      </c>
      <c r="U836" s="21" t="s">
        <v>2276</v>
      </c>
      <c r="V836" s="21" t="s">
        <v>2276</v>
      </c>
      <c r="W836" s="21" t="s">
        <v>2276</v>
      </c>
      <c r="X836" s="21" t="s">
        <v>2276</v>
      </c>
      <c r="Y836" s="21" t="s">
        <v>2276</v>
      </c>
      <c r="Z836" s="21" t="s">
        <v>2276</v>
      </c>
      <c r="AA836" s="21" t="s">
        <v>2276</v>
      </c>
      <c r="AB836" s="21" t="s">
        <v>2276</v>
      </c>
      <c r="AC836" s="3"/>
      <c r="AD836" s="3"/>
    </row>
    <row r="837" spans="1:30" ht="36" customHeight="1">
      <c r="A837" s="11" t="s">
        <v>2593</v>
      </c>
      <c r="B837" s="11" t="s">
        <v>2614</v>
      </c>
      <c r="C837" s="23" t="s">
        <v>24</v>
      </c>
      <c r="D837" s="11" t="s">
        <v>27</v>
      </c>
      <c r="E837" s="11" t="s">
        <v>130</v>
      </c>
      <c r="F837" s="19" t="s">
        <v>161</v>
      </c>
      <c r="G837" s="11" t="s">
        <v>2276</v>
      </c>
      <c r="H837" s="3" t="s">
        <v>523</v>
      </c>
      <c r="I837" s="3"/>
      <c r="J837" s="21" t="s">
        <v>2276</v>
      </c>
      <c r="K837" s="21" t="s">
        <v>2276</v>
      </c>
      <c r="L837" s="21" t="s">
        <v>2276</v>
      </c>
      <c r="M837" s="21" t="s">
        <v>2276</v>
      </c>
      <c r="N837" s="21" t="s">
        <v>2276</v>
      </c>
      <c r="O837" s="21" t="s">
        <v>2276</v>
      </c>
      <c r="P837" s="21" t="s">
        <v>2276</v>
      </c>
      <c r="Q837" s="21" t="s">
        <v>2276</v>
      </c>
      <c r="R837" s="21" t="s">
        <v>2276</v>
      </c>
      <c r="S837" s="21" t="s">
        <v>2276</v>
      </c>
      <c r="T837" s="21" t="s">
        <v>2276</v>
      </c>
      <c r="U837" s="21" t="s">
        <v>2276</v>
      </c>
      <c r="V837" s="21" t="s">
        <v>2276</v>
      </c>
      <c r="W837" s="21" t="s">
        <v>2276</v>
      </c>
      <c r="X837" s="21" t="s">
        <v>2276</v>
      </c>
      <c r="Y837" s="21" t="s">
        <v>2276</v>
      </c>
      <c r="Z837" s="21" t="s">
        <v>2276</v>
      </c>
      <c r="AA837" s="21" t="s">
        <v>2276</v>
      </c>
      <c r="AB837" s="21" t="s">
        <v>2276</v>
      </c>
      <c r="AC837" s="3"/>
      <c r="AD837" s="3"/>
    </row>
    <row r="838" spans="1:30" ht="36" customHeight="1">
      <c r="A838" s="11" t="s">
        <v>2593</v>
      </c>
      <c r="B838" s="11" t="s">
        <v>2615</v>
      </c>
      <c r="C838" s="23" t="s">
        <v>24</v>
      </c>
      <c r="D838" s="11" t="s">
        <v>27</v>
      </c>
      <c r="E838" s="11" t="s">
        <v>130</v>
      </c>
      <c r="F838" s="19" t="s">
        <v>74</v>
      </c>
      <c r="G838" s="11" t="s">
        <v>2276</v>
      </c>
      <c r="H838" s="3" t="s">
        <v>523</v>
      </c>
      <c r="I838" s="3"/>
      <c r="J838" s="21" t="s">
        <v>2276</v>
      </c>
      <c r="K838" s="21" t="s">
        <v>2276</v>
      </c>
      <c r="L838" s="21" t="s">
        <v>2276</v>
      </c>
      <c r="M838" s="21" t="s">
        <v>2276</v>
      </c>
      <c r="N838" s="21" t="s">
        <v>2276</v>
      </c>
      <c r="O838" s="21" t="s">
        <v>2276</v>
      </c>
      <c r="P838" s="21" t="s">
        <v>2276</v>
      </c>
      <c r="Q838" s="21" t="s">
        <v>2276</v>
      </c>
      <c r="R838" s="21" t="s">
        <v>2276</v>
      </c>
      <c r="S838" s="21" t="s">
        <v>2276</v>
      </c>
      <c r="T838" s="21" t="s">
        <v>2276</v>
      </c>
      <c r="U838" s="21" t="s">
        <v>2276</v>
      </c>
      <c r="V838" s="21" t="s">
        <v>2276</v>
      </c>
      <c r="W838" s="21" t="s">
        <v>2276</v>
      </c>
      <c r="X838" s="21" t="s">
        <v>2276</v>
      </c>
      <c r="Y838" s="21" t="s">
        <v>2276</v>
      </c>
      <c r="Z838" s="21" t="s">
        <v>2276</v>
      </c>
      <c r="AA838" s="21" t="s">
        <v>2276</v>
      </c>
      <c r="AB838" s="21" t="s">
        <v>2276</v>
      </c>
      <c r="AC838" s="3"/>
      <c r="AD838" s="3"/>
    </row>
    <row r="839" spans="1:30" ht="36" customHeight="1">
      <c r="A839" s="11" t="s">
        <v>2594</v>
      </c>
      <c r="B839" s="11" t="s">
        <v>2616</v>
      </c>
      <c r="C839" s="23" t="s">
        <v>24</v>
      </c>
      <c r="D839" s="11" t="s">
        <v>27</v>
      </c>
      <c r="E839" s="11" t="s">
        <v>130</v>
      </c>
      <c r="F839" s="19" t="s">
        <v>161</v>
      </c>
      <c r="G839" s="11" t="s">
        <v>2276</v>
      </c>
      <c r="H839" s="3" t="s">
        <v>523</v>
      </c>
      <c r="I839" s="3"/>
      <c r="J839" s="21" t="s">
        <v>2276</v>
      </c>
      <c r="K839" s="21" t="s">
        <v>2276</v>
      </c>
      <c r="L839" s="21" t="s">
        <v>2276</v>
      </c>
      <c r="M839" s="21" t="s">
        <v>2276</v>
      </c>
      <c r="N839" s="21" t="s">
        <v>2276</v>
      </c>
      <c r="O839" s="21" t="s">
        <v>2276</v>
      </c>
      <c r="P839" s="21" t="s">
        <v>2276</v>
      </c>
      <c r="Q839" s="21" t="s">
        <v>2276</v>
      </c>
      <c r="R839" s="21" t="s">
        <v>2276</v>
      </c>
      <c r="S839" s="21" t="s">
        <v>2276</v>
      </c>
      <c r="T839" s="21" t="s">
        <v>2276</v>
      </c>
      <c r="U839" s="21" t="s">
        <v>2276</v>
      </c>
      <c r="V839" s="21" t="s">
        <v>2276</v>
      </c>
      <c r="W839" s="21" t="s">
        <v>2276</v>
      </c>
      <c r="X839" s="21" t="s">
        <v>2276</v>
      </c>
      <c r="Y839" s="21" t="s">
        <v>2276</v>
      </c>
      <c r="Z839" s="21" t="s">
        <v>2276</v>
      </c>
      <c r="AA839" s="21" t="s">
        <v>2276</v>
      </c>
      <c r="AB839" s="21" t="s">
        <v>2276</v>
      </c>
      <c r="AC839" s="3"/>
      <c r="AD839" s="3"/>
    </row>
    <row r="840" spans="1:30" ht="36" customHeight="1">
      <c r="A840" s="11" t="s">
        <v>2594</v>
      </c>
      <c r="B840" s="11" t="s">
        <v>2617</v>
      </c>
      <c r="C840" s="23" t="s">
        <v>24</v>
      </c>
      <c r="D840" s="11" t="s">
        <v>27</v>
      </c>
      <c r="E840" s="11" t="s">
        <v>130</v>
      </c>
      <c r="F840" s="19" t="s">
        <v>74</v>
      </c>
      <c r="G840" s="11" t="s">
        <v>2276</v>
      </c>
      <c r="H840" s="3" t="s">
        <v>523</v>
      </c>
      <c r="I840" s="3"/>
      <c r="J840" s="21" t="s">
        <v>2276</v>
      </c>
      <c r="K840" s="21" t="s">
        <v>2276</v>
      </c>
      <c r="L840" s="21" t="s">
        <v>2276</v>
      </c>
      <c r="M840" s="21" t="s">
        <v>2276</v>
      </c>
      <c r="N840" s="21" t="s">
        <v>2276</v>
      </c>
      <c r="O840" s="21" t="s">
        <v>2276</v>
      </c>
      <c r="P840" s="21" t="s">
        <v>2276</v>
      </c>
      <c r="Q840" s="21" t="s">
        <v>2276</v>
      </c>
      <c r="R840" s="21" t="s">
        <v>2276</v>
      </c>
      <c r="S840" s="21" t="s">
        <v>2276</v>
      </c>
      <c r="T840" s="21" t="s">
        <v>2276</v>
      </c>
      <c r="U840" s="21" t="s">
        <v>2276</v>
      </c>
      <c r="V840" s="21" t="s">
        <v>2276</v>
      </c>
      <c r="W840" s="21" t="s">
        <v>2276</v>
      </c>
      <c r="X840" s="21" t="s">
        <v>2276</v>
      </c>
      <c r="Y840" s="21" t="s">
        <v>2276</v>
      </c>
      <c r="Z840" s="21" t="s">
        <v>2276</v>
      </c>
      <c r="AA840" s="21" t="s">
        <v>2276</v>
      </c>
      <c r="AB840" s="21" t="s">
        <v>2276</v>
      </c>
      <c r="AC840" s="3"/>
      <c r="AD840" s="3"/>
    </row>
    <row r="841" spans="1:30" ht="36" customHeight="1">
      <c r="A841" s="11" t="s">
        <v>2595</v>
      </c>
      <c r="B841" s="11" t="s">
        <v>2618</v>
      </c>
      <c r="C841" s="23" t="s">
        <v>24</v>
      </c>
      <c r="D841" s="11" t="s">
        <v>27</v>
      </c>
      <c r="E841" s="11" t="s">
        <v>130</v>
      </c>
      <c r="F841" s="19" t="s">
        <v>161</v>
      </c>
      <c r="G841" s="11" t="s">
        <v>2276</v>
      </c>
      <c r="H841" s="3" t="s">
        <v>523</v>
      </c>
      <c r="I841" s="3"/>
      <c r="J841" s="21" t="s">
        <v>2276</v>
      </c>
      <c r="K841" s="21" t="s">
        <v>2276</v>
      </c>
      <c r="L841" s="21" t="s">
        <v>2276</v>
      </c>
      <c r="M841" s="21" t="s">
        <v>2276</v>
      </c>
      <c r="N841" s="21" t="s">
        <v>2276</v>
      </c>
      <c r="O841" s="21" t="s">
        <v>2276</v>
      </c>
      <c r="P841" s="21" t="s">
        <v>2276</v>
      </c>
      <c r="Q841" s="21" t="s">
        <v>2276</v>
      </c>
      <c r="R841" s="21" t="s">
        <v>2276</v>
      </c>
      <c r="S841" s="21" t="s">
        <v>2276</v>
      </c>
      <c r="T841" s="21" t="s">
        <v>2276</v>
      </c>
      <c r="U841" s="21" t="s">
        <v>2276</v>
      </c>
      <c r="V841" s="21" t="s">
        <v>2276</v>
      </c>
      <c r="W841" s="21" t="s">
        <v>2276</v>
      </c>
      <c r="X841" s="21" t="s">
        <v>2276</v>
      </c>
      <c r="Y841" s="21" t="s">
        <v>2276</v>
      </c>
      <c r="Z841" s="21" t="s">
        <v>2276</v>
      </c>
      <c r="AA841" s="21" t="s">
        <v>2276</v>
      </c>
      <c r="AB841" s="21" t="s">
        <v>2276</v>
      </c>
      <c r="AC841" s="3"/>
      <c r="AD841" s="3"/>
    </row>
    <row r="842" spans="1:30" ht="36" customHeight="1">
      <c r="A842" s="11" t="s">
        <v>2595</v>
      </c>
      <c r="B842" s="11" t="s">
        <v>2619</v>
      </c>
      <c r="C842" s="23" t="s">
        <v>24</v>
      </c>
      <c r="D842" s="11" t="s">
        <v>27</v>
      </c>
      <c r="E842" s="11" t="s">
        <v>130</v>
      </c>
      <c r="F842" s="19" t="s">
        <v>74</v>
      </c>
      <c r="G842" s="11" t="s">
        <v>2276</v>
      </c>
      <c r="H842" s="3" t="s">
        <v>523</v>
      </c>
      <c r="I842" s="3"/>
      <c r="J842" s="21" t="s">
        <v>2276</v>
      </c>
      <c r="K842" s="21" t="s">
        <v>2276</v>
      </c>
      <c r="L842" s="21" t="s">
        <v>2276</v>
      </c>
      <c r="M842" s="21" t="s">
        <v>2276</v>
      </c>
      <c r="N842" s="21" t="s">
        <v>2276</v>
      </c>
      <c r="O842" s="21" t="s">
        <v>2276</v>
      </c>
      <c r="P842" s="21" t="s">
        <v>2276</v>
      </c>
      <c r="Q842" s="21" t="s">
        <v>2276</v>
      </c>
      <c r="R842" s="21" t="s">
        <v>2276</v>
      </c>
      <c r="S842" s="21" t="s">
        <v>2276</v>
      </c>
      <c r="T842" s="21" t="s">
        <v>2276</v>
      </c>
      <c r="U842" s="21" t="s">
        <v>2276</v>
      </c>
      <c r="V842" s="21" t="s">
        <v>2276</v>
      </c>
      <c r="W842" s="21" t="s">
        <v>2276</v>
      </c>
      <c r="X842" s="21" t="s">
        <v>2276</v>
      </c>
      <c r="Y842" s="21" t="s">
        <v>2276</v>
      </c>
      <c r="Z842" s="21" t="s">
        <v>2276</v>
      </c>
      <c r="AA842" s="21" t="s">
        <v>2276</v>
      </c>
      <c r="AB842" s="21" t="s">
        <v>2276</v>
      </c>
      <c r="AC842" s="3"/>
      <c r="AD842" s="3"/>
    </row>
    <row r="843" spans="1:30" ht="36" customHeight="1">
      <c r="A843" s="11" t="s">
        <v>2596</v>
      </c>
      <c r="B843" s="11" t="s">
        <v>2620</v>
      </c>
      <c r="C843" s="23" t="s">
        <v>24</v>
      </c>
      <c r="D843" s="11" t="s">
        <v>27</v>
      </c>
      <c r="E843" s="11" t="s">
        <v>130</v>
      </c>
      <c r="F843" s="19" t="s">
        <v>161</v>
      </c>
      <c r="G843" s="11" t="s">
        <v>2276</v>
      </c>
      <c r="H843" s="3" t="s">
        <v>523</v>
      </c>
      <c r="I843" s="3"/>
      <c r="J843" s="21" t="s">
        <v>2276</v>
      </c>
      <c r="K843" s="21" t="s">
        <v>2276</v>
      </c>
      <c r="L843" s="21" t="s">
        <v>2276</v>
      </c>
      <c r="M843" s="21" t="s">
        <v>2276</v>
      </c>
      <c r="N843" s="21" t="s">
        <v>2276</v>
      </c>
      <c r="O843" s="21" t="s">
        <v>2276</v>
      </c>
      <c r="P843" s="21" t="s">
        <v>2276</v>
      </c>
      <c r="Q843" s="21" t="s">
        <v>2276</v>
      </c>
      <c r="R843" s="21" t="s">
        <v>2276</v>
      </c>
      <c r="S843" s="21" t="s">
        <v>2276</v>
      </c>
      <c r="T843" s="21" t="s">
        <v>2276</v>
      </c>
      <c r="U843" s="21" t="s">
        <v>2276</v>
      </c>
      <c r="V843" s="21" t="s">
        <v>2276</v>
      </c>
      <c r="W843" s="21" t="s">
        <v>2276</v>
      </c>
      <c r="X843" s="21" t="s">
        <v>2276</v>
      </c>
      <c r="Y843" s="21" t="s">
        <v>2276</v>
      </c>
      <c r="Z843" s="21" t="s">
        <v>2276</v>
      </c>
      <c r="AA843" s="21" t="s">
        <v>2276</v>
      </c>
      <c r="AB843" s="21" t="s">
        <v>2276</v>
      </c>
      <c r="AC843" s="3"/>
      <c r="AD843" s="3"/>
    </row>
    <row r="844" spans="1:30" ht="36" customHeight="1">
      <c r="A844" s="11" t="s">
        <v>2596</v>
      </c>
      <c r="B844" s="11" t="s">
        <v>2621</v>
      </c>
      <c r="C844" s="23" t="s">
        <v>24</v>
      </c>
      <c r="D844" s="11" t="s">
        <v>27</v>
      </c>
      <c r="E844" s="11" t="s">
        <v>130</v>
      </c>
      <c r="F844" s="19" t="s">
        <v>161</v>
      </c>
      <c r="G844" s="11" t="s">
        <v>2276</v>
      </c>
      <c r="H844" s="3" t="s">
        <v>523</v>
      </c>
      <c r="I844" s="3"/>
      <c r="J844" s="21" t="s">
        <v>2276</v>
      </c>
      <c r="K844" s="21" t="s">
        <v>2276</v>
      </c>
      <c r="L844" s="21" t="s">
        <v>2276</v>
      </c>
      <c r="M844" s="21" t="s">
        <v>2276</v>
      </c>
      <c r="N844" s="21" t="s">
        <v>2276</v>
      </c>
      <c r="O844" s="21" t="s">
        <v>2276</v>
      </c>
      <c r="P844" s="21" t="s">
        <v>2276</v>
      </c>
      <c r="Q844" s="21" t="s">
        <v>2276</v>
      </c>
      <c r="R844" s="21" t="s">
        <v>2276</v>
      </c>
      <c r="S844" s="21" t="s">
        <v>2276</v>
      </c>
      <c r="T844" s="21" t="s">
        <v>2276</v>
      </c>
      <c r="U844" s="21" t="s">
        <v>2276</v>
      </c>
      <c r="V844" s="21" t="s">
        <v>2276</v>
      </c>
      <c r="W844" s="21" t="s">
        <v>2276</v>
      </c>
      <c r="X844" s="21" t="s">
        <v>2276</v>
      </c>
      <c r="Y844" s="21" t="s">
        <v>2276</v>
      </c>
      <c r="Z844" s="21" t="s">
        <v>2276</v>
      </c>
      <c r="AA844" s="21" t="s">
        <v>2276</v>
      </c>
      <c r="AB844" s="21" t="s">
        <v>2276</v>
      </c>
      <c r="AC844" s="3"/>
      <c r="AD844" s="3"/>
    </row>
    <row r="845" spans="1:30" ht="62.5" customHeight="1">
      <c r="A845" s="3" t="s">
        <v>2624</v>
      </c>
      <c r="B845" s="3" t="s">
        <v>2630</v>
      </c>
      <c r="C845" s="23" t="s">
        <v>24</v>
      </c>
      <c r="D845" s="11" t="s">
        <v>27</v>
      </c>
      <c r="E845" s="11" t="s">
        <v>130</v>
      </c>
      <c r="F845" s="19" t="s">
        <v>74</v>
      </c>
      <c r="G845" s="11" t="s">
        <v>2276</v>
      </c>
      <c r="H845" s="3" t="s">
        <v>523</v>
      </c>
      <c r="I845" s="3"/>
      <c r="J845" s="21" t="s">
        <v>2276</v>
      </c>
      <c r="K845" s="21" t="s">
        <v>2276</v>
      </c>
      <c r="L845" s="21" t="s">
        <v>2276</v>
      </c>
      <c r="M845" s="21" t="s">
        <v>2276</v>
      </c>
      <c r="N845" s="21" t="s">
        <v>2276</v>
      </c>
      <c r="O845" s="21">
        <v>0.9</v>
      </c>
      <c r="P845" s="21" t="s">
        <v>2276</v>
      </c>
      <c r="Q845" s="21" t="s">
        <v>2276</v>
      </c>
      <c r="R845" s="21" t="s">
        <v>2276</v>
      </c>
      <c r="S845" s="21" t="s">
        <v>2276</v>
      </c>
      <c r="T845" s="21" t="s">
        <v>2276</v>
      </c>
      <c r="U845" s="21" t="s">
        <v>2276</v>
      </c>
      <c r="V845" s="21" t="s">
        <v>2276</v>
      </c>
      <c r="W845" s="21" t="s">
        <v>2276</v>
      </c>
      <c r="X845" s="21" t="s">
        <v>2276</v>
      </c>
      <c r="Y845" s="21" t="s">
        <v>2276</v>
      </c>
      <c r="Z845" s="21" t="s">
        <v>2276</v>
      </c>
      <c r="AA845" s="21" t="s">
        <v>2276</v>
      </c>
      <c r="AB845" s="21" t="s">
        <v>2276</v>
      </c>
      <c r="AC845" s="4" t="s">
        <v>2692</v>
      </c>
      <c r="AD845" s="3"/>
    </row>
    <row r="846" spans="1:30" ht="65.5" customHeight="1">
      <c r="A846" s="3" t="s">
        <v>2625</v>
      </c>
      <c r="B846" s="3" t="s">
        <v>2629</v>
      </c>
      <c r="C846" s="23" t="s">
        <v>24</v>
      </c>
      <c r="D846" s="11" t="s">
        <v>27</v>
      </c>
      <c r="E846" s="11" t="s">
        <v>130</v>
      </c>
      <c r="F846" s="19" t="s">
        <v>74</v>
      </c>
      <c r="G846" s="11" t="s">
        <v>2276</v>
      </c>
      <c r="H846" s="3" t="s">
        <v>523</v>
      </c>
      <c r="I846" s="3"/>
      <c r="J846" s="21" t="s">
        <v>2276</v>
      </c>
      <c r="K846" s="21" t="s">
        <v>2276</v>
      </c>
      <c r="L846" s="21" t="s">
        <v>2276</v>
      </c>
      <c r="M846" s="21" t="s">
        <v>2276</v>
      </c>
      <c r="N846" s="21" t="s">
        <v>2276</v>
      </c>
      <c r="O846" s="21">
        <v>0.64</v>
      </c>
      <c r="P846" s="21" t="s">
        <v>2276</v>
      </c>
      <c r="Q846" s="21" t="s">
        <v>2276</v>
      </c>
      <c r="R846" s="21" t="s">
        <v>2276</v>
      </c>
      <c r="S846" s="21" t="s">
        <v>2276</v>
      </c>
      <c r="T846" s="21">
        <v>21</v>
      </c>
      <c r="U846" s="21" t="s">
        <v>2276</v>
      </c>
      <c r="V846" s="21" t="s">
        <v>2276</v>
      </c>
      <c r="W846" s="21" t="s">
        <v>2276</v>
      </c>
      <c r="X846" s="21" t="s">
        <v>2276</v>
      </c>
      <c r="Y846" s="21" t="s">
        <v>2276</v>
      </c>
      <c r="Z846" s="21" t="s">
        <v>2276</v>
      </c>
      <c r="AA846" s="21" t="s">
        <v>2276</v>
      </c>
      <c r="AB846" s="21" t="s">
        <v>2276</v>
      </c>
      <c r="AC846" s="4" t="s">
        <v>2688</v>
      </c>
      <c r="AD846" s="3"/>
    </row>
    <row r="847" spans="1:30" ht="65.5" customHeight="1">
      <c r="A847" s="3" t="s">
        <v>2625</v>
      </c>
      <c r="B847" s="3" t="s">
        <v>2687</v>
      </c>
      <c r="C847" s="23" t="s">
        <v>24</v>
      </c>
      <c r="D847" s="11" t="s">
        <v>27</v>
      </c>
      <c r="E847" s="11" t="s">
        <v>130</v>
      </c>
      <c r="F847" s="19" t="s">
        <v>161</v>
      </c>
      <c r="G847" s="11" t="s">
        <v>2276</v>
      </c>
      <c r="H847" s="3" t="s">
        <v>524</v>
      </c>
      <c r="I847" s="3"/>
      <c r="J847" s="21" t="s">
        <v>2276</v>
      </c>
      <c r="K847" s="21" t="s">
        <v>2276</v>
      </c>
      <c r="L847" s="21" t="s">
        <v>2276</v>
      </c>
      <c r="M847" s="21" t="s">
        <v>2276</v>
      </c>
      <c r="N847" s="21" t="s">
        <v>2276</v>
      </c>
      <c r="O847" s="21" t="s">
        <v>2276</v>
      </c>
      <c r="P847" s="21" t="s">
        <v>2276</v>
      </c>
      <c r="Q847" s="21" t="s">
        <v>2276</v>
      </c>
      <c r="R847" s="21" t="s">
        <v>2276</v>
      </c>
      <c r="S847" s="21" t="s">
        <v>2276</v>
      </c>
      <c r="T847" s="21" t="s">
        <v>2276</v>
      </c>
      <c r="U847" s="21" t="s">
        <v>2276</v>
      </c>
      <c r="V847" s="21" t="s">
        <v>2276</v>
      </c>
      <c r="W847" s="21" t="s">
        <v>2276</v>
      </c>
      <c r="X847" s="21" t="s">
        <v>2276</v>
      </c>
      <c r="Y847" s="21" t="s">
        <v>2276</v>
      </c>
      <c r="Z847" s="21" t="s">
        <v>2276</v>
      </c>
      <c r="AA847" s="21" t="s">
        <v>2276</v>
      </c>
      <c r="AB847" s="21" t="s">
        <v>2276</v>
      </c>
      <c r="AC847" s="4" t="s">
        <v>2693</v>
      </c>
      <c r="AD847" s="3"/>
    </row>
    <row r="848" spans="1:30" ht="65.5" customHeight="1">
      <c r="A848" s="3" t="s">
        <v>2625</v>
      </c>
      <c r="B848" s="3" t="s">
        <v>2694</v>
      </c>
      <c r="C848" s="23" t="s">
        <v>24</v>
      </c>
      <c r="D848" s="11" t="s">
        <v>2231</v>
      </c>
      <c r="E848" s="11" t="s">
        <v>130</v>
      </c>
      <c r="F848" s="19" t="s">
        <v>74</v>
      </c>
      <c r="G848" s="11" t="s">
        <v>2276</v>
      </c>
      <c r="H848" s="3" t="s">
        <v>523</v>
      </c>
      <c r="I848" s="3"/>
      <c r="J848" s="21" t="s">
        <v>2276</v>
      </c>
      <c r="K848" s="21" t="s">
        <v>2276</v>
      </c>
      <c r="L848" s="21" t="s">
        <v>2276</v>
      </c>
      <c r="M848" s="21" t="s">
        <v>2276</v>
      </c>
      <c r="N848" s="21" t="s">
        <v>2276</v>
      </c>
      <c r="O848" s="21">
        <v>0.64</v>
      </c>
      <c r="P848" s="21" t="s">
        <v>2276</v>
      </c>
      <c r="Q848" s="21" t="s">
        <v>2276</v>
      </c>
      <c r="R848" s="21" t="s">
        <v>2276</v>
      </c>
      <c r="S848" s="21" t="s">
        <v>2276</v>
      </c>
      <c r="T848" s="21">
        <v>4</v>
      </c>
      <c r="U848" s="21" t="s">
        <v>2276</v>
      </c>
      <c r="V848" s="21" t="s">
        <v>2276</v>
      </c>
      <c r="W848" s="21" t="s">
        <v>2276</v>
      </c>
      <c r="X848" s="21" t="s">
        <v>2276</v>
      </c>
      <c r="Y848" s="21" t="s">
        <v>2276</v>
      </c>
      <c r="Z848" s="21" t="s">
        <v>2276</v>
      </c>
      <c r="AA848" s="21" t="s">
        <v>2276</v>
      </c>
      <c r="AB848" s="21" t="s">
        <v>2276</v>
      </c>
      <c r="AC848" s="4" t="s">
        <v>2695</v>
      </c>
      <c r="AD848" s="3"/>
    </row>
    <row r="849" spans="1:30" ht="49" customHeight="1">
      <c r="A849" s="3" t="s">
        <v>2678</v>
      </c>
      <c r="B849" s="3" t="s">
        <v>2681</v>
      </c>
      <c r="C849" s="23" t="s">
        <v>24</v>
      </c>
      <c r="D849" s="11" t="s">
        <v>27</v>
      </c>
      <c r="E849" s="11" t="s">
        <v>130</v>
      </c>
      <c r="F849" s="19" t="s">
        <v>74</v>
      </c>
      <c r="G849" s="11" t="s">
        <v>2276</v>
      </c>
      <c r="H849" s="3" t="s">
        <v>523</v>
      </c>
      <c r="I849" s="3"/>
      <c r="J849" s="21" t="s">
        <v>2276</v>
      </c>
      <c r="K849" s="21" t="s">
        <v>2276</v>
      </c>
      <c r="L849" s="21" t="s">
        <v>2276</v>
      </c>
      <c r="M849" s="21" t="s">
        <v>2276</v>
      </c>
      <c r="N849" s="21" t="s">
        <v>2276</v>
      </c>
      <c r="O849" s="21">
        <v>1</v>
      </c>
      <c r="P849" s="21" t="s">
        <v>2276</v>
      </c>
      <c r="Q849" s="21" t="s">
        <v>2276</v>
      </c>
      <c r="R849" s="21" t="s">
        <v>2276</v>
      </c>
      <c r="S849" s="21" t="s">
        <v>2276</v>
      </c>
      <c r="T849" s="21" t="s">
        <v>2276</v>
      </c>
      <c r="U849" s="21" t="s">
        <v>2276</v>
      </c>
      <c r="V849" s="21" t="s">
        <v>2276</v>
      </c>
      <c r="W849" s="21" t="s">
        <v>2276</v>
      </c>
      <c r="X849" s="21" t="s">
        <v>2276</v>
      </c>
      <c r="Y849" s="21" t="s">
        <v>2276</v>
      </c>
      <c r="Z849" s="21" t="s">
        <v>2276</v>
      </c>
      <c r="AA849" s="21" t="s">
        <v>2276</v>
      </c>
      <c r="AB849" s="21" t="s">
        <v>2276</v>
      </c>
      <c r="AC849" s="4" t="s">
        <v>2677</v>
      </c>
      <c r="AD849" s="3"/>
    </row>
    <row r="850" spans="1:30" ht="51.5" customHeight="1">
      <c r="A850" s="3" t="s">
        <v>2682</v>
      </c>
      <c r="B850" s="3" t="s">
        <v>2685</v>
      </c>
      <c r="C850" s="23" t="s">
        <v>24</v>
      </c>
      <c r="D850" s="11" t="s">
        <v>27</v>
      </c>
      <c r="E850" s="11" t="s">
        <v>130</v>
      </c>
      <c r="F850" s="19" t="s">
        <v>74</v>
      </c>
      <c r="G850" s="11" t="s">
        <v>2276</v>
      </c>
      <c r="H850" s="3" t="s">
        <v>523</v>
      </c>
      <c r="I850" s="3"/>
      <c r="J850" s="21" t="s">
        <v>2276</v>
      </c>
      <c r="K850" s="21" t="s">
        <v>2276</v>
      </c>
      <c r="L850" s="21" t="s">
        <v>2276</v>
      </c>
      <c r="M850" s="21" t="s">
        <v>2276</v>
      </c>
      <c r="N850" s="21" t="s">
        <v>2276</v>
      </c>
      <c r="O850" s="21">
        <v>0.6</v>
      </c>
      <c r="P850" s="21" t="s">
        <v>2276</v>
      </c>
      <c r="Q850" s="21" t="s">
        <v>2276</v>
      </c>
      <c r="R850" s="21" t="s">
        <v>2276</v>
      </c>
      <c r="S850" s="21" t="s">
        <v>2276</v>
      </c>
      <c r="T850" s="21" t="s">
        <v>2276</v>
      </c>
      <c r="U850" s="21" t="s">
        <v>2276</v>
      </c>
      <c r="V850" s="21" t="s">
        <v>2276</v>
      </c>
      <c r="W850" s="21" t="s">
        <v>2276</v>
      </c>
      <c r="X850" s="21" t="s">
        <v>2276</v>
      </c>
      <c r="Y850" s="21" t="s">
        <v>2276</v>
      </c>
      <c r="Z850" s="21" t="s">
        <v>2276</v>
      </c>
      <c r="AA850" s="21" t="s">
        <v>2276</v>
      </c>
      <c r="AB850" s="21" t="s">
        <v>2276</v>
      </c>
      <c r="AC850" s="4" t="s">
        <v>2677</v>
      </c>
      <c r="AD850" s="3"/>
    </row>
    <row r="851" spans="1:30" ht="26.5" customHeight="1">
      <c r="A851" s="11" t="s">
        <v>2707</v>
      </c>
      <c r="B851" s="11" t="s">
        <v>2721</v>
      </c>
      <c r="C851" s="23" t="s">
        <v>24</v>
      </c>
      <c r="D851" s="11" t="s">
        <v>27</v>
      </c>
      <c r="E851" s="11" t="s">
        <v>130</v>
      </c>
      <c r="F851" s="19" t="s">
        <v>74</v>
      </c>
      <c r="G851" s="11" t="s">
        <v>2276</v>
      </c>
      <c r="H851" s="3" t="s">
        <v>523</v>
      </c>
      <c r="I851" s="3"/>
      <c r="J851" s="21" t="s">
        <v>2276</v>
      </c>
      <c r="K851" s="21" t="s">
        <v>2276</v>
      </c>
      <c r="L851" s="21" t="s">
        <v>2276</v>
      </c>
      <c r="M851" s="21" t="s">
        <v>2276</v>
      </c>
      <c r="N851" s="21" t="s">
        <v>2276</v>
      </c>
      <c r="O851" s="21" t="s">
        <v>2276</v>
      </c>
      <c r="P851" s="21" t="s">
        <v>2276</v>
      </c>
      <c r="Q851" s="21" t="s">
        <v>2276</v>
      </c>
      <c r="R851" s="21" t="s">
        <v>2276</v>
      </c>
      <c r="S851" s="21" t="s">
        <v>2276</v>
      </c>
      <c r="T851" s="21" t="s">
        <v>2276</v>
      </c>
      <c r="U851" s="21" t="s">
        <v>2276</v>
      </c>
      <c r="V851" s="21" t="s">
        <v>2276</v>
      </c>
      <c r="W851" s="21" t="s">
        <v>2276</v>
      </c>
      <c r="X851" s="21" t="s">
        <v>2276</v>
      </c>
      <c r="Y851" s="21" t="s">
        <v>2276</v>
      </c>
      <c r="Z851" s="21" t="s">
        <v>2276</v>
      </c>
      <c r="AA851" s="21" t="s">
        <v>2276</v>
      </c>
      <c r="AB851" s="21" t="s">
        <v>2276</v>
      </c>
      <c r="AC851" s="3"/>
      <c r="AD851" s="3" t="s">
        <v>2733</v>
      </c>
    </row>
    <row r="852" spans="1:30" ht="30" customHeight="1">
      <c r="A852" s="11" t="s">
        <v>2707</v>
      </c>
      <c r="B852" s="11" t="s">
        <v>2722</v>
      </c>
      <c r="C852" s="23" t="s">
        <v>2458</v>
      </c>
      <c r="D852" s="11" t="s">
        <v>27</v>
      </c>
      <c r="E852" s="11" t="s">
        <v>130</v>
      </c>
      <c r="F852" s="19" t="s">
        <v>74</v>
      </c>
      <c r="G852" s="11" t="s">
        <v>161</v>
      </c>
      <c r="H852" s="3" t="s">
        <v>523</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21" t="s">
        <v>2276</v>
      </c>
      <c r="AB852" s="21" t="s">
        <v>2276</v>
      </c>
      <c r="AC852" s="4" t="s">
        <v>2732</v>
      </c>
      <c r="AD852" s="3"/>
    </row>
    <row r="853" spans="1:30" ht="28.5" customHeight="1">
      <c r="A853" s="11" t="s">
        <v>2708</v>
      </c>
      <c r="B853" s="11" t="s">
        <v>2720</v>
      </c>
      <c r="C853" s="23" t="s">
        <v>24</v>
      </c>
      <c r="D853" s="11" t="s">
        <v>27</v>
      </c>
      <c r="E853" s="11" t="s">
        <v>130</v>
      </c>
      <c r="F853" s="19" t="s">
        <v>74</v>
      </c>
      <c r="G853" s="11" t="s">
        <v>2276</v>
      </c>
      <c r="H853" s="3" t="s">
        <v>523</v>
      </c>
      <c r="I853" s="3"/>
      <c r="J853" s="21" t="s">
        <v>2276</v>
      </c>
      <c r="K853" s="21" t="s">
        <v>2276</v>
      </c>
      <c r="L853" s="21" t="s">
        <v>2276</v>
      </c>
      <c r="M853" s="21" t="s">
        <v>2276</v>
      </c>
      <c r="N853" s="21" t="s">
        <v>2276</v>
      </c>
      <c r="O853" s="21" t="s">
        <v>2276</v>
      </c>
      <c r="P853" s="21" t="s">
        <v>2276</v>
      </c>
      <c r="Q853" s="21" t="s">
        <v>2276</v>
      </c>
      <c r="R853" s="21" t="s">
        <v>2276</v>
      </c>
      <c r="S853" s="21" t="s">
        <v>2276</v>
      </c>
      <c r="T853" s="21" t="s">
        <v>2276</v>
      </c>
      <c r="U853" s="21" t="s">
        <v>2276</v>
      </c>
      <c r="V853" s="21" t="s">
        <v>2276</v>
      </c>
      <c r="W853" s="21" t="s">
        <v>2276</v>
      </c>
      <c r="X853" s="21" t="s">
        <v>2276</v>
      </c>
      <c r="Y853" s="21" t="s">
        <v>2276</v>
      </c>
      <c r="Z853" s="21" t="s">
        <v>2276</v>
      </c>
      <c r="AA853" s="21" t="s">
        <v>2276</v>
      </c>
      <c r="AB853" s="21" t="s">
        <v>2276</v>
      </c>
      <c r="AC853" s="3"/>
      <c r="AD853" s="4" t="s">
        <v>2747</v>
      </c>
    </row>
    <row r="854" spans="1:30" ht="28.5" customHeight="1">
      <c r="A854" s="11" t="s">
        <v>2708</v>
      </c>
      <c r="B854" s="11" t="s">
        <v>2727</v>
      </c>
      <c r="C854" s="23" t="s">
        <v>2458</v>
      </c>
      <c r="D854" s="11" t="s">
        <v>27</v>
      </c>
      <c r="E854" s="11" t="s">
        <v>130</v>
      </c>
      <c r="F854" s="19" t="s">
        <v>74</v>
      </c>
      <c r="G854" s="11" t="s">
        <v>28</v>
      </c>
      <c r="H854" s="3" t="s">
        <v>523</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2276</v>
      </c>
      <c r="X854" s="21" t="s">
        <v>2276</v>
      </c>
      <c r="Y854" s="21" t="s">
        <v>2276</v>
      </c>
      <c r="Z854" s="21" t="s">
        <v>2276</v>
      </c>
      <c r="AA854" s="21" t="s">
        <v>2276</v>
      </c>
      <c r="AB854" s="21" t="s">
        <v>2276</v>
      </c>
      <c r="AC854" s="4" t="s">
        <v>2734</v>
      </c>
      <c r="AD854" s="3"/>
    </row>
    <row r="855" spans="1:30" ht="24.5" customHeight="1">
      <c r="A855" s="11" t="s">
        <v>2709</v>
      </c>
      <c r="B855" s="11" t="s">
        <v>2716</v>
      </c>
      <c r="C855" s="23" t="s">
        <v>24</v>
      </c>
      <c r="D855" s="11" t="s">
        <v>27</v>
      </c>
      <c r="E855" s="11" t="s">
        <v>130</v>
      </c>
      <c r="F855" s="19" t="s">
        <v>74</v>
      </c>
      <c r="G855" s="11" t="s">
        <v>2276</v>
      </c>
      <c r="H855" s="3" t="s">
        <v>523</v>
      </c>
      <c r="I855" s="3"/>
      <c r="J855" s="21" t="s">
        <v>2276</v>
      </c>
      <c r="K855" s="21" t="s">
        <v>2276</v>
      </c>
      <c r="L855" s="21" t="s">
        <v>2276</v>
      </c>
      <c r="M855" s="21" t="s">
        <v>2276</v>
      </c>
      <c r="N855" s="21" t="s">
        <v>2276</v>
      </c>
      <c r="O855" s="21" t="s">
        <v>2276</v>
      </c>
      <c r="P855" s="21" t="s">
        <v>2276</v>
      </c>
      <c r="Q855" s="21" t="s">
        <v>2276</v>
      </c>
      <c r="R855" s="21" t="s">
        <v>2276</v>
      </c>
      <c r="S855" s="21" t="s">
        <v>2276</v>
      </c>
      <c r="T855" s="21" t="s">
        <v>2276</v>
      </c>
      <c r="U855" s="21" t="s">
        <v>2276</v>
      </c>
      <c r="V855" s="21" t="s">
        <v>2276</v>
      </c>
      <c r="W855" s="21" t="s">
        <v>2276</v>
      </c>
      <c r="X855" s="21" t="s">
        <v>2276</v>
      </c>
      <c r="Y855" s="21" t="s">
        <v>2276</v>
      </c>
      <c r="Z855" s="21" t="s">
        <v>2276</v>
      </c>
      <c r="AA855" s="21" t="s">
        <v>2276</v>
      </c>
      <c r="AB855" s="21" t="s">
        <v>2276</v>
      </c>
      <c r="AC855" s="3"/>
      <c r="AD855" s="3" t="s">
        <v>2733</v>
      </c>
    </row>
    <row r="856" spans="1:30" ht="30" customHeight="1">
      <c r="A856" s="11" t="s">
        <v>2709</v>
      </c>
      <c r="B856" s="11" t="s">
        <v>2730</v>
      </c>
      <c r="C856" s="23" t="s">
        <v>24</v>
      </c>
      <c r="D856" s="11" t="s">
        <v>27</v>
      </c>
      <c r="E856" s="4" t="s">
        <v>84</v>
      </c>
      <c r="F856" s="19" t="s">
        <v>74</v>
      </c>
      <c r="G856" s="11" t="s">
        <v>2276</v>
      </c>
      <c r="H856" s="3" t="s">
        <v>523</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21" t="s">
        <v>2276</v>
      </c>
      <c r="AB856" s="21" t="s">
        <v>2276</v>
      </c>
      <c r="AC856" s="3"/>
      <c r="AD856" s="3"/>
    </row>
    <row r="857" spans="1:30" ht="30" customHeight="1">
      <c r="A857" s="11" t="s">
        <v>2709</v>
      </c>
      <c r="B857" s="11" t="s">
        <v>2735</v>
      </c>
      <c r="C857" s="23" t="s">
        <v>24</v>
      </c>
      <c r="D857" s="11" t="s">
        <v>143</v>
      </c>
      <c r="E857" s="4" t="s">
        <v>84</v>
      </c>
      <c r="F857" s="19" t="s">
        <v>74</v>
      </c>
      <c r="G857" s="11" t="s">
        <v>2276</v>
      </c>
      <c r="H857" s="3" t="s">
        <v>523</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21" t="s">
        <v>2276</v>
      </c>
      <c r="AB857" s="21" t="s">
        <v>2276</v>
      </c>
      <c r="AC857" s="3"/>
      <c r="AD857" s="3"/>
    </row>
    <row r="858" spans="1:30" ht="35" customHeight="1">
      <c r="A858" s="11" t="s">
        <v>2709</v>
      </c>
      <c r="B858" s="11" t="s">
        <v>2737</v>
      </c>
      <c r="C858" s="23" t="s">
        <v>2458</v>
      </c>
      <c r="D858" s="11" t="s">
        <v>143</v>
      </c>
      <c r="E858" s="4" t="s">
        <v>84</v>
      </c>
      <c r="F858" s="19" t="s">
        <v>74</v>
      </c>
      <c r="G858" s="11" t="s">
        <v>28</v>
      </c>
      <c r="H858" s="3" t="s">
        <v>523</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2276</v>
      </c>
      <c r="X858" s="21" t="s">
        <v>2276</v>
      </c>
      <c r="Y858" s="21" t="s">
        <v>2276</v>
      </c>
      <c r="Z858" s="21" t="s">
        <v>2276</v>
      </c>
      <c r="AA858" s="21" t="s">
        <v>2276</v>
      </c>
      <c r="AB858" s="21" t="s">
        <v>2276</v>
      </c>
      <c r="AC858" s="4" t="s">
        <v>2731</v>
      </c>
      <c r="AD858" s="3"/>
    </row>
    <row r="859" spans="1:30" ht="35.5" customHeight="1">
      <c r="A859" s="11" t="s">
        <v>2724</v>
      </c>
      <c r="B859" s="11" t="s">
        <v>2725</v>
      </c>
      <c r="C859" s="23" t="s">
        <v>2458</v>
      </c>
      <c r="D859" s="11" t="s">
        <v>1105</v>
      </c>
      <c r="E859" s="11" t="s">
        <v>1105</v>
      </c>
      <c r="F859" s="19" t="s">
        <v>2276</v>
      </c>
      <c r="G859" s="11" t="s">
        <v>74</v>
      </c>
      <c r="H859" s="3" t="s">
        <v>523</v>
      </c>
      <c r="I859" s="3"/>
      <c r="J859" s="21" t="s">
        <v>2276</v>
      </c>
      <c r="K859" s="21" t="s">
        <v>2276</v>
      </c>
      <c r="L859" s="21" t="s">
        <v>2276</v>
      </c>
      <c r="M859" s="21" t="s">
        <v>2276</v>
      </c>
      <c r="N859" s="21" t="s">
        <v>2276</v>
      </c>
      <c r="O859" s="21" t="s">
        <v>2276</v>
      </c>
      <c r="P859" s="21" t="s">
        <v>2276</v>
      </c>
      <c r="Q859" s="21" t="s">
        <v>2276</v>
      </c>
      <c r="R859" s="21" t="s">
        <v>2276</v>
      </c>
      <c r="S859" s="21" t="s">
        <v>2276</v>
      </c>
      <c r="T859" s="21">
        <v>170000</v>
      </c>
      <c r="U859" s="21" t="s">
        <v>2276</v>
      </c>
      <c r="V859" s="21" t="s">
        <v>2276</v>
      </c>
      <c r="W859" s="21" t="s">
        <v>2276</v>
      </c>
      <c r="X859" s="21">
        <f>T859/'Record info'!K531</f>
        <v>8.7891634784406989</v>
      </c>
      <c r="Y859" s="21" t="s">
        <v>2276</v>
      </c>
      <c r="Z859" s="21" t="s">
        <v>2276</v>
      </c>
      <c r="AA859" s="21" t="s">
        <v>2276</v>
      </c>
      <c r="AB859" s="21" t="s">
        <v>2276</v>
      </c>
      <c r="AC859" s="3"/>
      <c r="AD859" s="3"/>
    </row>
    <row r="860" spans="1:30" ht="36.5" customHeight="1">
      <c r="A860" s="11" t="s">
        <v>2746</v>
      </c>
      <c r="B860" s="11" t="s">
        <v>2749</v>
      </c>
      <c r="C860" s="23" t="s">
        <v>31</v>
      </c>
      <c r="D860" s="11" t="s">
        <v>1105</v>
      </c>
      <c r="E860" s="11" t="s">
        <v>1105</v>
      </c>
      <c r="F860" s="19" t="s">
        <v>2276</v>
      </c>
      <c r="G860" s="11" t="s">
        <v>74</v>
      </c>
      <c r="H860" s="3" t="s">
        <v>523</v>
      </c>
      <c r="I860" s="3"/>
      <c r="J860" s="21" t="s">
        <v>2276</v>
      </c>
      <c r="K860" s="21" t="s">
        <v>2276</v>
      </c>
      <c r="L860" s="21" t="s">
        <v>2276</v>
      </c>
      <c r="M860" s="21" t="s">
        <v>2276</v>
      </c>
      <c r="N860" s="21" t="s">
        <v>2276</v>
      </c>
      <c r="O860" s="21" t="s">
        <v>2276</v>
      </c>
      <c r="P860" s="21" t="s">
        <v>2276</v>
      </c>
      <c r="Q860" s="21" t="s">
        <v>2276</v>
      </c>
      <c r="R860" s="21" t="s">
        <v>2276</v>
      </c>
      <c r="S860" s="21" t="s">
        <v>2276</v>
      </c>
      <c r="T860" s="21">
        <f>400*100</f>
        <v>40000</v>
      </c>
      <c r="U860" s="21" t="s">
        <v>2276</v>
      </c>
      <c r="V860" s="21" t="s">
        <v>2276</v>
      </c>
      <c r="W860" s="21" t="s">
        <v>2276</v>
      </c>
      <c r="X860" s="21" t="s">
        <v>2276</v>
      </c>
      <c r="Y860" s="21" t="s">
        <v>2276</v>
      </c>
      <c r="Z860" s="21" t="s">
        <v>2276</v>
      </c>
      <c r="AA860" s="21" t="s">
        <v>2276</v>
      </c>
      <c r="AB860" s="21" t="s">
        <v>2276</v>
      </c>
      <c r="AC860" s="3"/>
      <c r="AD860" s="3"/>
    </row>
    <row r="861" spans="1:30" ht="34.5" customHeight="1">
      <c r="A861" s="11" t="s">
        <v>2751</v>
      </c>
      <c r="B861" s="11" t="s">
        <v>2757</v>
      </c>
      <c r="C861" s="23" t="s">
        <v>24</v>
      </c>
      <c r="D861" s="11" t="s">
        <v>27</v>
      </c>
      <c r="E861" s="11" t="s">
        <v>130</v>
      </c>
      <c r="F861" s="19" t="s">
        <v>161</v>
      </c>
      <c r="G861" s="3" t="s">
        <v>2276</v>
      </c>
      <c r="H861" s="3" t="s">
        <v>523</v>
      </c>
      <c r="I861" s="3"/>
      <c r="J861" s="21" t="s">
        <v>2276</v>
      </c>
      <c r="K861" s="21" t="s">
        <v>2276</v>
      </c>
      <c r="L861" s="21" t="s">
        <v>2276</v>
      </c>
      <c r="M861" s="21" t="s">
        <v>2276</v>
      </c>
      <c r="N861" s="21" t="s">
        <v>2276</v>
      </c>
      <c r="O861" s="21" t="s">
        <v>2276</v>
      </c>
      <c r="P861" s="21" t="s">
        <v>2276</v>
      </c>
      <c r="Q861" s="21" t="s">
        <v>2276</v>
      </c>
      <c r="R861" s="21" t="s">
        <v>2276</v>
      </c>
      <c r="S861" s="21" t="s">
        <v>2276</v>
      </c>
      <c r="T861" s="21" t="s">
        <v>2276</v>
      </c>
      <c r="U861" s="21" t="s">
        <v>2276</v>
      </c>
      <c r="V861" s="21" t="s">
        <v>2276</v>
      </c>
      <c r="W861" s="21" t="s">
        <v>2276</v>
      </c>
      <c r="X861" s="21" t="s">
        <v>2276</v>
      </c>
      <c r="Y861" s="21" t="s">
        <v>2276</v>
      </c>
      <c r="Z861" s="21" t="s">
        <v>2276</v>
      </c>
      <c r="AA861" s="21" t="s">
        <v>2276</v>
      </c>
      <c r="AB861" s="21" t="s">
        <v>2276</v>
      </c>
      <c r="AC861" s="3"/>
      <c r="AD861" s="3" t="s">
        <v>2760</v>
      </c>
    </row>
    <row r="862" spans="1:30" ht="30" customHeight="1">
      <c r="A862" s="11" t="s">
        <v>2756</v>
      </c>
      <c r="B862" s="11" t="s">
        <v>2758</v>
      </c>
      <c r="C862" s="23" t="s">
        <v>24</v>
      </c>
      <c r="D862" s="11" t="s">
        <v>27</v>
      </c>
      <c r="E862" s="11" t="s">
        <v>130</v>
      </c>
      <c r="F862" s="19" t="s">
        <v>161</v>
      </c>
      <c r="G862" s="3" t="s">
        <v>2276</v>
      </c>
      <c r="H862" s="3" t="s">
        <v>523</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2276</v>
      </c>
      <c r="X862" s="21" t="s">
        <v>2276</v>
      </c>
      <c r="Y862" s="21" t="s">
        <v>2276</v>
      </c>
      <c r="Z862" s="21" t="s">
        <v>2276</v>
      </c>
      <c r="AA862" s="21" t="s">
        <v>2276</v>
      </c>
      <c r="AB862" s="21" t="s">
        <v>2276</v>
      </c>
      <c r="AC862" s="3"/>
      <c r="AD862" s="3" t="s">
        <v>2761</v>
      </c>
    </row>
    <row r="863" spans="1:30" ht="39" customHeight="1">
      <c r="A863" s="11" t="s">
        <v>2763</v>
      </c>
      <c r="B863" s="11" t="s">
        <v>2766</v>
      </c>
      <c r="C863" s="23" t="s">
        <v>24</v>
      </c>
      <c r="D863" s="11" t="s">
        <v>27</v>
      </c>
      <c r="E863" s="11" t="s">
        <v>130</v>
      </c>
      <c r="F863" s="19" t="s">
        <v>161</v>
      </c>
      <c r="G863" s="3" t="s">
        <v>2276</v>
      </c>
      <c r="H863" s="3" t="s">
        <v>523</v>
      </c>
      <c r="I863" s="3"/>
      <c r="J863" s="21" t="s">
        <v>2276</v>
      </c>
      <c r="K863" s="21" t="s">
        <v>2276</v>
      </c>
      <c r="L863" s="21">
        <v>7.6999999999999999E-2</v>
      </c>
      <c r="M863" s="21" t="s">
        <v>2276</v>
      </c>
      <c r="N863" s="21">
        <v>8.8999999999999996E-2</v>
      </c>
      <c r="O863" s="21" t="s">
        <v>2276</v>
      </c>
      <c r="P863" s="21">
        <f>AVERAGE(L863,N863)</f>
        <v>8.299999999999999E-2</v>
      </c>
      <c r="Q863" s="21" t="s">
        <v>2276</v>
      </c>
      <c r="R863" s="21" t="s">
        <v>2276</v>
      </c>
      <c r="S863" s="21" t="s">
        <v>2276</v>
      </c>
      <c r="T863" s="21">
        <f>(77+89)/100</f>
        <v>1.66</v>
      </c>
      <c r="U863" s="21">
        <f>6.9+7.5</f>
        <v>14.4</v>
      </c>
      <c r="V863" s="21" t="s">
        <v>2276</v>
      </c>
      <c r="W863" s="21" t="s">
        <v>2276</v>
      </c>
      <c r="X863" s="21" t="s">
        <v>2276</v>
      </c>
      <c r="Y863" s="21" t="s">
        <v>2276</v>
      </c>
      <c r="Z863" s="3" t="s">
        <v>68</v>
      </c>
      <c r="AA863" s="3" t="s">
        <v>68</v>
      </c>
      <c r="AB863" s="77" t="s">
        <v>64</v>
      </c>
      <c r="AC863" s="3"/>
      <c r="AD863" s="3"/>
    </row>
    <row r="864" spans="1:30" ht="43.5">
      <c r="A864" s="11" t="s">
        <v>2769</v>
      </c>
      <c r="B864" s="11" t="s">
        <v>2770</v>
      </c>
      <c r="C864" s="23" t="s">
        <v>24</v>
      </c>
      <c r="D864" s="11" t="s">
        <v>27</v>
      </c>
      <c r="E864" s="11" t="s">
        <v>130</v>
      </c>
      <c r="F864" s="19" t="s">
        <v>28</v>
      </c>
      <c r="G864" s="3" t="s">
        <v>2276</v>
      </c>
      <c r="H864" s="3" t="s">
        <v>523</v>
      </c>
      <c r="I864" s="3"/>
      <c r="J864" s="21" t="s">
        <v>2276</v>
      </c>
      <c r="K864" s="21" t="s">
        <v>2276</v>
      </c>
      <c r="L864" s="21" t="s">
        <v>2276</v>
      </c>
      <c r="M864" s="21" t="s">
        <v>2276</v>
      </c>
      <c r="N864" s="21" t="s">
        <v>2276</v>
      </c>
      <c r="O864" s="21" t="s">
        <v>2276</v>
      </c>
      <c r="P864" s="21" t="s">
        <v>2276</v>
      </c>
      <c r="Q864" s="21" t="s">
        <v>2276</v>
      </c>
      <c r="R864" s="21" t="s">
        <v>2276</v>
      </c>
      <c r="S864" s="21" t="s">
        <v>2276</v>
      </c>
      <c r="T864" s="21" t="s">
        <v>2276</v>
      </c>
      <c r="U864" s="21" t="s">
        <v>2276</v>
      </c>
      <c r="V864" s="21" t="s">
        <v>2276</v>
      </c>
      <c r="W864" s="21" t="s">
        <v>2276</v>
      </c>
      <c r="X864" s="21" t="s">
        <v>2276</v>
      </c>
      <c r="Y864" s="21" t="s">
        <v>2276</v>
      </c>
      <c r="Z864" s="77" t="s">
        <v>405</v>
      </c>
      <c r="AA864" s="77" t="s">
        <v>405</v>
      </c>
      <c r="AB864" s="77" t="s">
        <v>64</v>
      </c>
      <c r="AC864" s="3"/>
      <c r="AD864" s="4" t="s">
        <v>2789</v>
      </c>
    </row>
    <row r="865" spans="1:30" ht="43.5">
      <c r="A865" s="11" t="s">
        <v>2773</v>
      </c>
      <c r="B865" s="11" t="s">
        <v>2783</v>
      </c>
      <c r="C865" s="23" t="s">
        <v>24</v>
      </c>
      <c r="D865" s="11" t="s">
        <v>27</v>
      </c>
      <c r="E865" s="11" t="s">
        <v>130</v>
      </c>
      <c r="F865" s="19" t="s">
        <v>28</v>
      </c>
      <c r="G865" s="3" t="s">
        <v>2276</v>
      </c>
      <c r="H865" s="3" t="s">
        <v>523</v>
      </c>
      <c r="I865" s="3"/>
      <c r="J865" s="21" t="s">
        <v>2276</v>
      </c>
      <c r="K865" s="21" t="s">
        <v>2276</v>
      </c>
      <c r="L865" s="21" t="s">
        <v>2276</v>
      </c>
      <c r="M865" s="21" t="s">
        <v>2276</v>
      </c>
      <c r="N865" s="21" t="s">
        <v>2276</v>
      </c>
      <c r="O865" s="21" t="s">
        <v>2276</v>
      </c>
      <c r="P865" s="21" t="s">
        <v>2276</v>
      </c>
      <c r="Q865" s="21" t="s">
        <v>2276</v>
      </c>
      <c r="R865" s="21" t="s">
        <v>2276</v>
      </c>
      <c r="S865" s="21" t="s">
        <v>2276</v>
      </c>
      <c r="T865" s="21" t="s">
        <v>2276</v>
      </c>
      <c r="U865" s="21" t="s">
        <v>2276</v>
      </c>
      <c r="V865" s="21" t="s">
        <v>2276</v>
      </c>
      <c r="W865" s="21" t="s">
        <v>2276</v>
      </c>
      <c r="X865" s="21" t="s">
        <v>2276</v>
      </c>
      <c r="Y865" s="21" t="s">
        <v>2276</v>
      </c>
      <c r="Z865" s="77" t="s">
        <v>405</v>
      </c>
      <c r="AA865" s="77" t="s">
        <v>405</v>
      </c>
      <c r="AB865" s="77" t="s">
        <v>64</v>
      </c>
      <c r="AC865" s="3"/>
      <c r="AD865" s="4" t="s">
        <v>2789</v>
      </c>
    </row>
    <row r="866" spans="1:30" ht="43.5">
      <c r="A866" s="11" t="s">
        <v>2774</v>
      </c>
      <c r="B866" s="11" t="s">
        <v>2784</v>
      </c>
      <c r="C866" s="23" t="s">
        <v>24</v>
      </c>
      <c r="D866" s="11" t="s">
        <v>27</v>
      </c>
      <c r="E866" s="11" t="s">
        <v>130</v>
      </c>
      <c r="F866" s="19" t="s">
        <v>28</v>
      </c>
      <c r="G866" s="3" t="s">
        <v>2276</v>
      </c>
      <c r="H866" s="3" t="s">
        <v>523</v>
      </c>
      <c r="I866" s="3"/>
      <c r="J866" s="21" t="s">
        <v>2276</v>
      </c>
      <c r="K866" s="21" t="s">
        <v>2276</v>
      </c>
      <c r="L866" s="21" t="s">
        <v>2276</v>
      </c>
      <c r="M866" s="21" t="s">
        <v>2276</v>
      </c>
      <c r="N866" s="21" t="s">
        <v>2276</v>
      </c>
      <c r="O866" s="21" t="s">
        <v>2276</v>
      </c>
      <c r="P866" s="21" t="s">
        <v>2276</v>
      </c>
      <c r="Q866" s="21" t="s">
        <v>2276</v>
      </c>
      <c r="R866" s="21" t="s">
        <v>2276</v>
      </c>
      <c r="S866" s="21" t="s">
        <v>2276</v>
      </c>
      <c r="T866" s="21" t="s">
        <v>2276</v>
      </c>
      <c r="U866" s="21" t="s">
        <v>2276</v>
      </c>
      <c r="V866" s="21" t="s">
        <v>2276</v>
      </c>
      <c r="W866" s="21" t="s">
        <v>2276</v>
      </c>
      <c r="X866" s="21" t="s">
        <v>2276</v>
      </c>
      <c r="Y866" s="21" t="s">
        <v>2276</v>
      </c>
      <c r="Z866" s="77" t="s">
        <v>405</v>
      </c>
      <c r="AA866" s="77" t="s">
        <v>405</v>
      </c>
      <c r="AB866" s="77" t="s">
        <v>64</v>
      </c>
      <c r="AC866" s="3"/>
      <c r="AD866" s="4" t="s">
        <v>2789</v>
      </c>
    </row>
    <row r="867" spans="1:30" ht="43.5">
      <c r="A867" s="11" t="s">
        <v>2775</v>
      </c>
      <c r="B867" s="11" t="s">
        <v>2785</v>
      </c>
      <c r="C867" s="23" t="s">
        <v>24</v>
      </c>
      <c r="D867" s="11" t="s">
        <v>27</v>
      </c>
      <c r="E867" s="11" t="s">
        <v>130</v>
      </c>
      <c r="F867" s="19" t="s">
        <v>28</v>
      </c>
      <c r="G867" s="3" t="s">
        <v>2276</v>
      </c>
      <c r="H867" s="3" t="s">
        <v>523</v>
      </c>
      <c r="I867" s="3"/>
      <c r="J867" s="21" t="s">
        <v>2276</v>
      </c>
      <c r="K867" s="21" t="s">
        <v>2276</v>
      </c>
      <c r="L867" s="21" t="s">
        <v>2276</v>
      </c>
      <c r="M867" s="21" t="s">
        <v>2276</v>
      </c>
      <c r="N867" s="21" t="s">
        <v>2276</v>
      </c>
      <c r="O867" s="21" t="s">
        <v>2276</v>
      </c>
      <c r="P867" s="21" t="s">
        <v>2276</v>
      </c>
      <c r="Q867" s="21" t="s">
        <v>2276</v>
      </c>
      <c r="R867" s="21" t="s">
        <v>2276</v>
      </c>
      <c r="S867" s="21" t="s">
        <v>2276</v>
      </c>
      <c r="T867" s="21" t="s">
        <v>2276</v>
      </c>
      <c r="U867" s="21" t="s">
        <v>2276</v>
      </c>
      <c r="V867" s="21" t="s">
        <v>2276</v>
      </c>
      <c r="W867" s="21" t="s">
        <v>2276</v>
      </c>
      <c r="X867" s="21" t="s">
        <v>2276</v>
      </c>
      <c r="Y867" s="21" t="s">
        <v>2276</v>
      </c>
      <c r="Z867" s="77" t="s">
        <v>405</v>
      </c>
      <c r="AA867" s="77" t="s">
        <v>405</v>
      </c>
      <c r="AB867" s="77" t="s">
        <v>64</v>
      </c>
      <c r="AC867" s="3"/>
      <c r="AD867" s="4" t="s">
        <v>2789</v>
      </c>
    </row>
    <row r="868" spans="1:30" ht="43.5">
      <c r="A868" s="11" t="s">
        <v>2776</v>
      </c>
      <c r="B868" s="11" t="s">
        <v>2786</v>
      </c>
      <c r="C868" s="23" t="s">
        <v>24</v>
      </c>
      <c r="D868" s="11" t="s">
        <v>27</v>
      </c>
      <c r="E868" s="11" t="s">
        <v>130</v>
      </c>
      <c r="F868" s="19" t="s">
        <v>28</v>
      </c>
      <c r="G868" s="3" t="s">
        <v>2276</v>
      </c>
      <c r="H868" s="3" t="s">
        <v>523</v>
      </c>
      <c r="I868" s="3"/>
      <c r="J868" s="21" t="s">
        <v>2276</v>
      </c>
      <c r="K868" s="21" t="s">
        <v>2276</v>
      </c>
      <c r="L868" s="21" t="s">
        <v>2276</v>
      </c>
      <c r="M868" s="21" t="s">
        <v>2276</v>
      </c>
      <c r="N868" s="21" t="s">
        <v>2276</v>
      </c>
      <c r="O868" s="21" t="s">
        <v>2276</v>
      </c>
      <c r="P868" s="21" t="s">
        <v>2276</v>
      </c>
      <c r="Q868" s="21" t="s">
        <v>2276</v>
      </c>
      <c r="R868" s="21" t="s">
        <v>2276</v>
      </c>
      <c r="S868" s="21" t="s">
        <v>2276</v>
      </c>
      <c r="T868" s="21" t="s">
        <v>2276</v>
      </c>
      <c r="U868" s="21" t="s">
        <v>2276</v>
      </c>
      <c r="V868" s="21" t="s">
        <v>2276</v>
      </c>
      <c r="W868" s="21" t="s">
        <v>2276</v>
      </c>
      <c r="X868" s="21" t="s">
        <v>2276</v>
      </c>
      <c r="Y868" s="21" t="s">
        <v>2276</v>
      </c>
      <c r="Z868" s="77" t="s">
        <v>405</v>
      </c>
      <c r="AA868" s="77" t="s">
        <v>405</v>
      </c>
      <c r="AB868" s="77" t="s">
        <v>64</v>
      </c>
      <c r="AC868" s="3"/>
      <c r="AD868" s="4" t="s">
        <v>2789</v>
      </c>
    </row>
    <row r="869" spans="1:30" ht="35.5" customHeight="1">
      <c r="A869" s="11" t="s">
        <v>2796</v>
      </c>
      <c r="B869" s="11" t="s">
        <v>2801</v>
      </c>
      <c r="C869" s="23" t="s">
        <v>24</v>
      </c>
      <c r="D869" s="3" t="s">
        <v>2804</v>
      </c>
      <c r="E869" s="3" t="s">
        <v>5005</v>
      </c>
      <c r="F869" s="4" t="s">
        <v>55</v>
      </c>
      <c r="G869" s="3" t="s">
        <v>2276</v>
      </c>
      <c r="H869" s="3" t="s">
        <v>524</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2276</v>
      </c>
      <c r="AA869" s="21" t="s">
        <v>2276</v>
      </c>
      <c r="AB869" s="21" t="s">
        <v>2276</v>
      </c>
      <c r="AC869" s="3"/>
      <c r="AD869" s="3"/>
    </row>
    <row r="870" spans="1:30" ht="35.5" customHeight="1">
      <c r="A870" s="11" t="s">
        <v>2796</v>
      </c>
      <c r="B870" s="11" t="s">
        <v>2807</v>
      </c>
      <c r="C870" s="23" t="s">
        <v>24</v>
      </c>
      <c r="D870" s="3" t="s">
        <v>2804</v>
      </c>
      <c r="E870" s="3" t="s">
        <v>5005</v>
      </c>
      <c r="F870" s="4" t="s">
        <v>2662</v>
      </c>
      <c r="G870" s="3" t="s">
        <v>2276</v>
      </c>
      <c r="H870" s="3" t="s">
        <v>524</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2276</v>
      </c>
      <c r="AA870" s="21" t="s">
        <v>2276</v>
      </c>
      <c r="AB870" s="21" t="s">
        <v>2276</v>
      </c>
      <c r="AC870" s="3"/>
      <c r="AD870" s="3"/>
    </row>
    <row r="871" spans="1:30" ht="34.5" customHeight="1">
      <c r="A871" s="11" t="s">
        <v>2799</v>
      </c>
      <c r="B871" s="11" t="s">
        <v>2802</v>
      </c>
      <c r="C871" s="23" t="s">
        <v>24</v>
      </c>
      <c r="D871" s="3" t="s">
        <v>2804</v>
      </c>
      <c r="E871" s="3" t="s">
        <v>5005</v>
      </c>
      <c r="F871" s="4" t="s">
        <v>55</v>
      </c>
      <c r="G871" s="3" t="s">
        <v>2276</v>
      </c>
      <c r="H871" s="3" t="s">
        <v>524</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2276</v>
      </c>
      <c r="AA871" s="21" t="s">
        <v>2276</v>
      </c>
      <c r="AB871" s="21" t="s">
        <v>2276</v>
      </c>
      <c r="AC871" s="3"/>
      <c r="AD871" s="3"/>
    </row>
    <row r="872" spans="1:30" ht="34.5" customHeight="1">
      <c r="A872" s="11" t="s">
        <v>2799</v>
      </c>
      <c r="B872" s="11" t="s">
        <v>2806</v>
      </c>
      <c r="C872" s="23" t="s">
        <v>24</v>
      </c>
      <c r="D872" s="3" t="s">
        <v>2804</v>
      </c>
      <c r="E872" s="3" t="s">
        <v>5005</v>
      </c>
      <c r="F872" s="4" t="s">
        <v>2662</v>
      </c>
      <c r="G872" s="3" t="s">
        <v>2276</v>
      </c>
      <c r="H872" s="3" t="s">
        <v>524</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2276</v>
      </c>
      <c r="AA872" s="21" t="s">
        <v>2276</v>
      </c>
      <c r="AB872" s="21" t="s">
        <v>2276</v>
      </c>
      <c r="AC872" s="3"/>
      <c r="AD872" s="3"/>
    </row>
    <row r="873" spans="1:30" ht="33.5" customHeight="1">
      <c r="A873" s="11" t="s">
        <v>2800</v>
      </c>
      <c r="B873" s="11" t="s">
        <v>2803</v>
      </c>
      <c r="C873" s="23" t="s">
        <v>24</v>
      </c>
      <c r="D873" s="3" t="s">
        <v>2804</v>
      </c>
      <c r="E873" s="3" t="s">
        <v>5005</v>
      </c>
      <c r="F873" s="4" t="s">
        <v>55</v>
      </c>
      <c r="G873" s="3" t="s">
        <v>2276</v>
      </c>
      <c r="H873" s="3" t="s">
        <v>524</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2276</v>
      </c>
      <c r="AA873" s="21" t="s">
        <v>2276</v>
      </c>
      <c r="AB873" s="21" t="s">
        <v>2276</v>
      </c>
      <c r="AC873" s="3"/>
      <c r="AD873" s="3"/>
    </row>
    <row r="874" spans="1:30" ht="33.5" customHeight="1">
      <c r="A874" s="11" t="s">
        <v>2800</v>
      </c>
      <c r="B874" s="11" t="s">
        <v>2805</v>
      </c>
      <c r="C874" s="23" t="s">
        <v>24</v>
      </c>
      <c r="D874" s="3" t="s">
        <v>2804</v>
      </c>
      <c r="E874" s="3" t="s">
        <v>5005</v>
      </c>
      <c r="F874" s="4" t="s">
        <v>2662</v>
      </c>
      <c r="G874" s="3" t="s">
        <v>2276</v>
      </c>
      <c r="H874" s="3" t="s">
        <v>524</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2276</v>
      </c>
      <c r="AA874" s="21" t="s">
        <v>2276</v>
      </c>
      <c r="AB874" s="21" t="s">
        <v>2276</v>
      </c>
      <c r="AC874" s="3"/>
      <c r="AD874" s="3"/>
    </row>
    <row r="875" spans="1:30" ht="29" customHeight="1">
      <c r="A875" s="11" t="s">
        <v>2810</v>
      </c>
      <c r="B875" s="11" t="s">
        <v>2823</v>
      </c>
      <c r="C875" s="23" t="s">
        <v>24</v>
      </c>
      <c r="D875" s="3" t="s">
        <v>2804</v>
      </c>
      <c r="E875" s="3" t="s">
        <v>5005</v>
      </c>
      <c r="F875" s="4" t="s">
        <v>55</v>
      </c>
      <c r="G875" s="3" t="s">
        <v>2276</v>
      </c>
      <c r="H875" s="3" t="s">
        <v>524</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2276</v>
      </c>
      <c r="AA875" s="21" t="s">
        <v>2276</v>
      </c>
      <c r="AB875" s="21" t="s">
        <v>2276</v>
      </c>
      <c r="AC875" s="3"/>
      <c r="AD875" s="3"/>
    </row>
    <row r="876" spans="1:30" ht="35.5" customHeight="1">
      <c r="A876" s="11" t="s">
        <v>2810</v>
      </c>
      <c r="B876" s="11" t="s">
        <v>2824</v>
      </c>
      <c r="C876" s="23" t="s">
        <v>24</v>
      </c>
      <c r="D876" s="3" t="s">
        <v>2804</v>
      </c>
      <c r="E876" s="3" t="s">
        <v>5005</v>
      </c>
      <c r="F876" s="4" t="s">
        <v>2662</v>
      </c>
      <c r="G876" s="3" t="s">
        <v>2276</v>
      </c>
      <c r="H876" s="3" t="s">
        <v>524</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2276</v>
      </c>
      <c r="AA876" s="21" t="s">
        <v>2276</v>
      </c>
      <c r="AB876" s="21" t="s">
        <v>2276</v>
      </c>
      <c r="AC876" s="3"/>
      <c r="AD876" s="3"/>
    </row>
    <row r="877" spans="1:30" ht="36.5" customHeight="1">
      <c r="A877" s="11" t="s">
        <v>2811</v>
      </c>
      <c r="B877" s="11" t="s">
        <v>2825</v>
      </c>
      <c r="C877" s="23" t="s">
        <v>24</v>
      </c>
      <c r="D877" s="3" t="s">
        <v>2804</v>
      </c>
      <c r="E877" s="3" t="s">
        <v>5005</v>
      </c>
      <c r="F877" s="4" t="s">
        <v>55</v>
      </c>
      <c r="G877" s="3" t="s">
        <v>2276</v>
      </c>
      <c r="H877" s="3" t="s">
        <v>524</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2276</v>
      </c>
      <c r="AA877" s="21" t="s">
        <v>2276</v>
      </c>
      <c r="AB877" s="21" t="s">
        <v>2276</v>
      </c>
      <c r="AC877" s="3"/>
      <c r="AD877" s="3"/>
    </row>
    <row r="878" spans="1:30" ht="36.5" customHeight="1">
      <c r="A878" s="11" t="s">
        <v>2811</v>
      </c>
      <c r="B878" s="11" t="s">
        <v>2826</v>
      </c>
      <c r="C878" s="23" t="s">
        <v>24</v>
      </c>
      <c r="D878" s="3" t="s">
        <v>2804</v>
      </c>
      <c r="E878" s="3" t="s">
        <v>5005</v>
      </c>
      <c r="F878" s="4" t="s">
        <v>2662</v>
      </c>
      <c r="G878" s="3" t="s">
        <v>2276</v>
      </c>
      <c r="H878" s="3" t="s">
        <v>524</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2276</v>
      </c>
      <c r="AA878" s="21" t="s">
        <v>2276</v>
      </c>
      <c r="AB878" s="21" t="s">
        <v>2276</v>
      </c>
      <c r="AC878" s="3"/>
      <c r="AD878" s="3"/>
    </row>
    <row r="879" spans="1:30" ht="26.5" customHeight="1">
      <c r="A879" s="11" t="s">
        <v>2812</v>
      </c>
      <c r="B879" s="11" t="s">
        <v>2827</v>
      </c>
      <c r="C879" s="23" t="s">
        <v>24</v>
      </c>
      <c r="D879" s="3" t="s">
        <v>2804</v>
      </c>
      <c r="E879" s="3" t="s">
        <v>5005</v>
      </c>
      <c r="F879" s="4" t="s">
        <v>55</v>
      </c>
      <c r="G879" s="3" t="s">
        <v>2276</v>
      </c>
      <c r="H879" s="3" t="s">
        <v>524</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2276</v>
      </c>
      <c r="AA879" s="21" t="s">
        <v>2276</v>
      </c>
      <c r="AB879" s="21" t="s">
        <v>2276</v>
      </c>
      <c r="AC879" s="3"/>
      <c r="AD879" s="3"/>
    </row>
    <row r="880" spans="1:30" ht="31.5" customHeight="1">
      <c r="A880" s="11" t="s">
        <v>2812</v>
      </c>
      <c r="B880" s="11" t="s">
        <v>2828</v>
      </c>
      <c r="C880" s="23" t="s">
        <v>24</v>
      </c>
      <c r="D880" s="3" t="s">
        <v>2804</v>
      </c>
      <c r="E880" s="3" t="s">
        <v>5005</v>
      </c>
      <c r="F880" s="4" t="s">
        <v>2662</v>
      </c>
      <c r="G880" s="3" t="s">
        <v>2276</v>
      </c>
      <c r="H880" s="3" t="s">
        <v>524</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2276</v>
      </c>
      <c r="AA880" s="21" t="s">
        <v>2276</v>
      </c>
      <c r="AB880" s="21" t="s">
        <v>2276</v>
      </c>
      <c r="AC880" s="3"/>
      <c r="AD880" s="3"/>
    </row>
    <row r="881" spans="1:30" ht="29" customHeight="1">
      <c r="A881" s="11" t="s">
        <v>2813</v>
      </c>
      <c r="B881" s="11" t="s">
        <v>2829</v>
      </c>
      <c r="C881" s="23" t="s">
        <v>24</v>
      </c>
      <c r="D881" s="3" t="s">
        <v>2804</v>
      </c>
      <c r="E881" s="3" t="s">
        <v>5005</v>
      </c>
      <c r="F881" s="4" t="s">
        <v>55</v>
      </c>
      <c r="G881" s="3" t="s">
        <v>2276</v>
      </c>
      <c r="H881" s="3" t="s">
        <v>524</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2276</v>
      </c>
      <c r="AA881" s="21" t="s">
        <v>2276</v>
      </c>
      <c r="AB881" s="21" t="s">
        <v>2276</v>
      </c>
      <c r="AC881" s="3"/>
      <c r="AD881" s="3"/>
    </row>
    <row r="882" spans="1:30" ht="31.5" customHeight="1">
      <c r="A882" s="11" t="s">
        <v>2813</v>
      </c>
      <c r="B882" s="11" t="s">
        <v>2830</v>
      </c>
      <c r="C882" s="23" t="s">
        <v>24</v>
      </c>
      <c r="D882" s="3" t="s">
        <v>2804</v>
      </c>
      <c r="E882" s="3" t="s">
        <v>5005</v>
      </c>
      <c r="F882" s="4" t="s">
        <v>2662</v>
      </c>
      <c r="G882" s="3" t="s">
        <v>2276</v>
      </c>
      <c r="H882" s="3" t="s">
        <v>524</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2276</v>
      </c>
      <c r="AA882" s="21" t="s">
        <v>2276</v>
      </c>
      <c r="AB882" s="21" t="s">
        <v>2276</v>
      </c>
      <c r="AC882" s="3"/>
      <c r="AD882" s="3"/>
    </row>
    <row r="883" spans="1:30" ht="33.5" customHeight="1">
      <c r="A883" s="11" t="s">
        <v>2814</v>
      </c>
      <c r="B883" s="11" t="s">
        <v>2831</v>
      </c>
      <c r="C883" s="23" t="s">
        <v>24</v>
      </c>
      <c r="D883" s="3" t="s">
        <v>2804</v>
      </c>
      <c r="E883" s="3" t="s">
        <v>5005</v>
      </c>
      <c r="F883" s="4" t="s">
        <v>55</v>
      </c>
      <c r="G883" s="3" t="s">
        <v>2276</v>
      </c>
      <c r="H883" s="3" t="s">
        <v>523</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v>3</v>
      </c>
      <c r="Z883" s="21" t="s">
        <v>2276</v>
      </c>
      <c r="AA883" s="21" t="s">
        <v>2276</v>
      </c>
      <c r="AB883" s="21" t="s">
        <v>2276</v>
      </c>
      <c r="AC883" s="3"/>
      <c r="AD883" s="3"/>
    </row>
    <row r="884" spans="1:30" ht="31" customHeight="1">
      <c r="A884" s="11" t="s">
        <v>2814</v>
      </c>
      <c r="B884" s="11" t="s">
        <v>2832</v>
      </c>
      <c r="C884" s="23" t="s">
        <v>24</v>
      </c>
      <c r="D884" s="3" t="s">
        <v>2804</v>
      </c>
      <c r="E884" s="3" t="s">
        <v>5005</v>
      </c>
      <c r="F884" s="4" t="s">
        <v>2662</v>
      </c>
      <c r="G884" s="3" t="s">
        <v>2276</v>
      </c>
      <c r="H884" s="3" t="s">
        <v>523</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v>3</v>
      </c>
      <c r="Z884" s="21" t="s">
        <v>2276</v>
      </c>
      <c r="AA884" s="21" t="s">
        <v>2276</v>
      </c>
      <c r="AB884" s="21" t="s">
        <v>2276</v>
      </c>
      <c r="AC884" s="3"/>
      <c r="AD884" s="3"/>
    </row>
    <row r="885" spans="1:30" ht="33.5" customHeight="1">
      <c r="A885" s="11" t="s">
        <v>2839</v>
      </c>
      <c r="B885" s="3" t="s">
        <v>2844</v>
      </c>
      <c r="C885" s="23" t="s">
        <v>24</v>
      </c>
      <c r="D885" s="3" t="s">
        <v>27</v>
      </c>
      <c r="E885" s="3" t="s">
        <v>130</v>
      </c>
      <c r="F885" s="4" t="s">
        <v>161</v>
      </c>
      <c r="G885" s="3" t="s">
        <v>2276</v>
      </c>
      <c r="H885" s="3" t="s">
        <v>523</v>
      </c>
      <c r="I885" s="3"/>
      <c r="J885" s="21" t="s">
        <v>2276</v>
      </c>
      <c r="K885" s="21" t="s">
        <v>2276</v>
      </c>
      <c r="L885" s="21" t="s">
        <v>2276</v>
      </c>
      <c r="M885" s="21" t="s">
        <v>2276</v>
      </c>
      <c r="N885" s="21" t="s">
        <v>2276</v>
      </c>
      <c r="O885" s="21">
        <v>0.13</v>
      </c>
      <c r="P885" s="21" t="s">
        <v>2276</v>
      </c>
      <c r="Q885" s="21" t="s">
        <v>2276</v>
      </c>
      <c r="R885" s="21" t="s">
        <v>2276</v>
      </c>
      <c r="S885" s="21" t="s">
        <v>2276</v>
      </c>
      <c r="T885" s="21" t="s">
        <v>2276</v>
      </c>
      <c r="U885" s="21" t="s">
        <v>2276</v>
      </c>
      <c r="V885" s="21" t="s">
        <v>2276</v>
      </c>
      <c r="W885" s="21" t="s">
        <v>2276</v>
      </c>
      <c r="X885" s="21" t="s">
        <v>2276</v>
      </c>
      <c r="Y885" s="21">
        <v>7</v>
      </c>
      <c r="Z885" s="21" t="s">
        <v>2276</v>
      </c>
      <c r="AA885" s="21" t="s">
        <v>2276</v>
      </c>
      <c r="AB885" s="21" t="s">
        <v>2276</v>
      </c>
      <c r="AC885" s="3"/>
      <c r="AD885" s="3"/>
    </row>
    <row r="886" spans="1:30" ht="37" customHeight="1">
      <c r="A886" s="11" t="s">
        <v>2840</v>
      </c>
      <c r="B886" s="3" t="s">
        <v>2847</v>
      </c>
      <c r="C886" s="23" t="s">
        <v>24</v>
      </c>
      <c r="D886" s="3" t="s">
        <v>27</v>
      </c>
      <c r="E886" s="3" t="s">
        <v>130</v>
      </c>
      <c r="F886" s="4" t="s">
        <v>161</v>
      </c>
      <c r="G886" s="3" t="s">
        <v>2276</v>
      </c>
      <c r="H886" s="3" t="s">
        <v>523</v>
      </c>
      <c r="I886" s="3"/>
      <c r="J886" s="21" t="s">
        <v>2276</v>
      </c>
      <c r="K886" s="21" t="s">
        <v>2276</v>
      </c>
      <c r="L886" s="21" t="s">
        <v>2276</v>
      </c>
      <c r="M886" s="21" t="s">
        <v>2276</v>
      </c>
      <c r="N886" s="21" t="s">
        <v>2276</v>
      </c>
      <c r="O886" s="21">
        <v>9.5000000000000001E-2</v>
      </c>
      <c r="P886" s="21" t="s">
        <v>2276</v>
      </c>
      <c r="Q886" s="21" t="s">
        <v>2276</v>
      </c>
      <c r="R886" s="21" t="s">
        <v>2276</v>
      </c>
      <c r="S886" s="21" t="s">
        <v>2276</v>
      </c>
      <c r="T886" s="21" t="s">
        <v>2276</v>
      </c>
      <c r="U886" s="21" t="s">
        <v>2276</v>
      </c>
      <c r="V886" s="21" t="s">
        <v>2276</v>
      </c>
      <c r="W886" s="21" t="s">
        <v>2276</v>
      </c>
      <c r="X886" s="21" t="s">
        <v>2276</v>
      </c>
      <c r="Y886" s="21">
        <v>5.75</v>
      </c>
      <c r="Z886" s="21" t="s">
        <v>2276</v>
      </c>
      <c r="AA886" s="21" t="s">
        <v>2276</v>
      </c>
      <c r="AB886" s="21" t="s">
        <v>2276</v>
      </c>
      <c r="AC886" s="3"/>
      <c r="AD886" s="3"/>
    </row>
    <row r="887" spans="1:30" ht="46.5" customHeight="1">
      <c r="A887" s="11" t="s">
        <v>2848</v>
      </c>
      <c r="B887" s="11" t="s">
        <v>2852</v>
      </c>
      <c r="C887" s="23" t="s">
        <v>24</v>
      </c>
      <c r="D887" s="3" t="s">
        <v>27</v>
      </c>
      <c r="E887" s="3" t="s">
        <v>130</v>
      </c>
      <c r="F887" s="4" t="s">
        <v>161</v>
      </c>
      <c r="G887" s="3" t="s">
        <v>2276</v>
      </c>
      <c r="H887" s="3" t="s">
        <v>524</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21" t="s">
        <v>2276</v>
      </c>
      <c r="AB887" s="21" t="s">
        <v>2276</v>
      </c>
      <c r="AC887" s="4" t="s">
        <v>2855</v>
      </c>
      <c r="AD887" s="3"/>
    </row>
    <row r="888" spans="1:30" ht="40" customHeight="1">
      <c r="A888" s="11" t="s">
        <v>2848</v>
      </c>
      <c r="B888" s="11" t="s">
        <v>2853</v>
      </c>
      <c r="C888" s="23" t="s">
        <v>24</v>
      </c>
      <c r="D888" s="3" t="s">
        <v>27</v>
      </c>
      <c r="E888" s="3" t="s">
        <v>130</v>
      </c>
      <c r="F888" s="4" t="s">
        <v>28</v>
      </c>
      <c r="G888" s="3" t="s">
        <v>2276</v>
      </c>
      <c r="H888" s="3" t="s">
        <v>523</v>
      </c>
      <c r="I888" s="3"/>
      <c r="J888" s="21" t="s">
        <v>2276</v>
      </c>
      <c r="K888" s="21" t="s">
        <v>2276</v>
      </c>
      <c r="L888" s="21" t="s">
        <v>2276</v>
      </c>
      <c r="M888" s="21" t="s">
        <v>2276</v>
      </c>
      <c r="N888" s="21" t="s">
        <v>2276</v>
      </c>
      <c r="O888" s="21" t="s">
        <v>2276</v>
      </c>
      <c r="P888" s="21" t="s">
        <v>2276</v>
      </c>
      <c r="Q888" s="21" t="s">
        <v>2276</v>
      </c>
      <c r="R888" s="21" t="s">
        <v>2276</v>
      </c>
      <c r="S888" s="21" t="s">
        <v>2276</v>
      </c>
      <c r="T888" s="21" t="s">
        <v>2276</v>
      </c>
      <c r="U888" s="21" t="s">
        <v>2276</v>
      </c>
      <c r="V888" s="21" t="s">
        <v>2276</v>
      </c>
      <c r="W888" s="21" t="s">
        <v>2276</v>
      </c>
      <c r="X888" s="21" t="s">
        <v>2276</v>
      </c>
      <c r="Y888" s="21" t="s">
        <v>2276</v>
      </c>
      <c r="Z888" s="21" t="s">
        <v>2276</v>
      </c>
      <c r="AA888" s="21" t="s">
        <v>2276</v>
      </c>
      <c r="AB888" s="21" t="s">
        <v>2276</v>
      </c>
      <c r="AC888" s="4" t="s">
        <v>2856</v>
      </c>
      <c r="AD888" s="3"/>
    </row>
    <row r="889" spans="1:30" ht="47.5" customHeight="1">
      <c r="A889" s="11" t="s">
        <v>2848</v>
      </c>
      <c r="B889" s="11" t="s">
        <v>2854</v>
      </c>
      <c r="C889" s="23" t="s">
        <v>24</v>
      </c>
      <c r="D889" s="3" t="s">
        <v>27</v>
      </c>
      <c r="E889" s="4" t="s">
        <v>397</v>
      </c>
      <c r="F889" s="4" t="s">
        <v>28</v>
      </c>
      <c r="G889" s="3" t="s">
        <v>2276</v>
      </c>
      <c r="H889" s="3" t="s">
        <v>524</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21" t="s">
        <v>2276</v>
      </c>
      <c r="AB889" s="21" t="s">
        <v>2276</v>
      </c>
      <c r="AC889" s="4" t="s">
        <v>2857</v>
      </c>
      <c r="AD889" s="3"/>
    </row>
    <row r="890" spans="1:30" ht="48" customHeight="1">
      <c r="A890" s="11" t="s">
        <v>2848</v>
      </c>
      <c r="B890" s="11" t="s">
        <v>2858</v>
      </c>
      <c r="C890" s="23" t="s">
        <v>24</v>
      </c>
      <c r="D890" s="3" t="s">
        <v>2659</v>
      </c>
      <c r="E890" s="4" t="s">
        <v>397</v>
      </c>
      <c r="F890" s="4" t="s">
        <v>28</v>
      </c>
      <c r="G890" s="3" t="s">
        <v>2276</v>
      </c>
      <c r="H890" s="3" t="s">
        <v>523</v>
      </c>
      <c r="I890" s="3"/>
      <c r="J890" s="21" t="s">
        <v>2276</v>
      </c>
      <c r="K890" s="21" t="s">
        <v>2276</v>
      </c>
      <c r="L890" s="21" t="s">
        <v>2276</v>
      </c>
      <c r="M890" s="21" t="s">
        <v>2276</v>
      </c>
      <c r="N890" s="21" t="s">
        <v>2276</v>
      </c>
      <c r="O890" s="21" t="s">
        <v>2276</v>
      </c>
      <c r="P890" s="21" t="s">
        <v>2276</v>
      </c>
      <c r="Q890" s="21" t="s">
        <v>2276</v>
      </c>
      <c r="R890" s="21" t="s">
        <v>2276</v>
      </c>
      <c r="S890" s="21" t="s">
        <v>2276</v>
      </c>
      <c r="T890" s="21" t="s">
        <v>2276</v>
      </c>
      <c r="U890" s="21" t="s">
        <v>2276</v>
      </c>
      <c r="V890" s="21" t="s">
        <v>2276</v>
      </c>
      <c r="W890" s="21" t="s">
        <v>2276</v>
      </c>
      <c r="X890" s="21" t="s">
        <v>2276</v>
      </c>
      <c r="Y890" s="21" t="s">
        <v>2276</v>
      </c>
      <c r="Z890" s="21" t="s">
        <v>2276</v>
      </c>
      <c r="AA890" s="21" t="s">
        <v>2276</v>
      </c>
      <c r="AB890" s="21" t="s">
        <v>2276</v>
      </c>
      <c r="AC890" s="3" t="s">
        <v>2859</v>
      </c>
      <c r="AD890" s="3"/>
    </row>
    <row r="891" spans="1:30" ht="43" customHeight="1">
      <c r="A891" s="11" t="s">
        <v>2863</v>
      </c>
      <c r="B891" s="11" t="s">
        <v>2866</v>
      </c>
      <c r="C891" s="23" t="s">
        <v>24</v>
      </c>
      <c r="D891" s="3" t="s">
        <v>27</v>
      </c>
      <c r="E891" s="3" t="s">
        <v>130</v>
      </c>
      <c r="F891" s="4" t="s">
        <v>161</v>
      </c>
      <c r="G891" s="3" t="s">
        <v>2276</v>
      </c>
      <c r="H891" s="3" t="s">
        <v>523</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2276</v>
      </c>
      <c r="X891" s="21" t="s">
        <v>2276</v>
      </c>
      <c r="Y891" s="21" t="s">
        <v>2276</v>
      </c>
      <c r="Z891" s="21" t="s">
        <v>2276</v>
      </c>
      <c r="AA891" s="21" t="s">
        <v>2276</v>
      </c>
      <c r="AB891" s="21" t="s">
        <v>2276</v>
      </c>
      <c r="AC891" s="3"/>
      <c r="AD891" s="3" t="s">
        <v>2876</v>
      </c>
    </row>
    <row r="892" spans="1:30" ht="45.5" customHeight="1">
      <c r="A892" s="11" t="s">
        <v>2870</v>
      </c>
      <c r="B892" s="11" t="s">
        <v>2873</v>
      </c>
      <c r="C892" s="23" t="s">
        <v>24</v>
      </c>
      <c r="D892" s="3" t="s">
        <v>27</v>
      </c>
      <c r="E892" s="3" t="s">
        <v>130</v>
      </c>
      <c r="F892" s="4" t="s">
        <v>161</v>
      </c>
      <c r="G892" s="3" t="s">
        <v>2276</v>
      </c>
      <c r="H892" s="3" t="s">
        <v>523</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2276</v>
      </c>
      <c r="X892" s="21" t="s">
        <v>2276</v>
      </c>
      <c r="Y892" s="21" t="s">
        <v>2276</v>
      </c>
      <c r="Z892" s="21" t="s">
        <v>2276</v>
      </c>
      <c r="AA892" s="21" t="s">
        <v>2276</v>
      </c>
      <c r="AB892" s="21" t="s">
        <v>2276</v>
      </c>
      <c r="AC892" s="3"/>
      <c r="AD892" s="3" t="s">
        <v>2876</v>
      </c>
    </row>
    <row r="893" spans="1:30" ht="45.5" customHeight="1">
      <c r="A893" s="11" t="s">
        <v>2870</v>
      </c>
      <c r="B893" s="11" t="s">
        <v>2874</v>
      </c>
      <c r="C893" s="23" t="s">
        <v>24</v>
      </c>
      <c r="D893" s="3" t="s">
        <v>27</v>
      </c>
      <c r="E893" s="3" t="s">
        <v>130</v>
      </c>
      <c r="F893" s="4" t="s">
        <v>74</v>
      </c>
      <c r="G893" s="3" t="s">
        <v>2276</v>
      </c>
      <c r="H893" s="3" t="s">
        <v>523</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21" t="s">
        <v>2276</v>
      </c>
      <c r="AB893" s="21" t="s">
        <v>2276</v>
      </c>
      <c r="AC893" s="4" t="s">
        <v>2875</v>
      </c>
      <c r="AD893" s="3"/>
    </row>
    <row r="894" spans="1:30" ht="46.5" customHeight="1">
      <c r="A894" s="11" t="s">
        <v>2870</v>
      </c>
      <c r="B894" s="11" t="s">
        <v>2877</v>
      </c>
      <c r="C894" s="23" t="s">
        <v>24</v>
      </c>
      <c r="D894" s="3" t="s">
        <v>143</v>
      </c>
      <c r="E894" s="4" t="s">
        <v>396</v>
      </c>
      <c r="F894" s="4" t="s">
        <v>74</v>
      </c>
      <c r="G894" s="3" t="s">
        <v>2276</v>
      </c>
      <c r="H894" s="3" t="s">
        <v>523</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21" t="s">
        <v>2276</v>
      </c>
      <c r="AB894" s="21" t="s">
        <v>2276</v>
      </c>
      <c r="AC894" s="4" t="s">
        <v>2878</v>
      </c>
      <c r="AD894" s="3"/>
    </row>
    <row r="895" spans="1:30" ht="46.5" customHeight="1">
      <c r="A895" s="11" t="s">
        <v>2881</v>
      </c>
      <c r="B895" s="11" t="s">
        <v>2883</v>
      </c>
      <c r="C895" s="3" t="s">
        <v>24</v>
      </c>
      <c r="D895" s="3" t="s">
        <v>27</v>
      </c>
      <c r="E895" s="3" t="s">
        <v>130</v>
      </c>
      <c r="F895" s="4" t="s">
        <v>161</v>
      </c>
      <c r="G895" s="3" t="s">
        <v>2276</v>
      </c>
      <c r="H895" s="3" t="s">
        <v>523</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2276</v>
      </c>
      <c r="X895" s="21" t="s">
        <v>2276</v>
      </c>
      <c r="Y895" s="21" t="s">
        <v>2276</v>
      </c>
      <c r="Z895" s="3" t="s">
        <v>399</v>
      </c>
      <c r="AA895" s="3" t="s">
        <v>188</v>
      </c>
      <c r="AB895" s="3" t="s">
        <v>64</v>
      </c>
      <c r="AC895" s="3"/>
      <c r="AD895" s="3" t="s">
        <v>2876</v>
      </c>
    </row>
    <row r="896" spans="1:30" ht="36" customHeight="1">
      <c r="A896" s="11" t="s">
        <v>2886</v>
      </c>
      <c r="B896" s="11" t="s">
        <v>2894</v>
      </c>
      <c r="C896" s="3" t="s">
        <v>24</v>
      </c>
      <c r="D896" s="3" t="s">
        <v>1245</v>
      </c>
      <c r="E896" s="3" t="s">
        <v>863</v>
      </c>
      <c r="F896" s="4" t="s">
        <v>2662</v>
      </c>
      <c r="G896" s="3" t="s">
        <v>2276</v>
      </c>
      <c r="H896" s="3" t="s">
        <v>523</v>
      </c>
      <c r="I896" s="3"/>
      <c r="J896" s="3" t="s">
        <v>2276</v>
      </c>
      <c r="K896" s="3" t="s">
        <v>2276</v>
      </c>
      <c r="L896" s="3" t="s">
        <v>2276</v>
      </c>
      <c r="M896" s="3" t="s">
        <v>2276</v>
      </c>
      <c r="N896" s="3" t="s">
        <v>2276</v>
      </c>
      <c r="O896" s="3" t="s">
        <v>2276</v>
      </c>
      <c r="P896" s="3" t="s">
        <v>2276</v>
      </c>
      <c r="Q896" s="3" t="s">
        <v>2276</v>
      </c>
      <c r="R896" s="3" t="s">
        <v>2276</v>
      </c>
      <c r="S896" s="3" t="s">
        <v>2276</v>
      </c>
      <c r="T896" s="3" t="s">
        <v>2276</v>
      </c>
      <c r="U896" s="3" t="s">
        <v>2276</v>
      </c>
      <c r="V896" s="3" t="s">
        <v>2276</v>
      </c>
      <c r="W896" s="3" t="s">
        <v>2276</v>
      </c>
      <c r="X896" s="3" t="s">
        <v>2276</v>
      </c>
      <c r="Y896" s="3" t="s">
        <v>2276</v>
      </c>
      <c r="Z896" s="3" t="s">
        <v>2276</v>
      </c>
      <c r="AA896" s="3" t="s">
        <v>2276</v>
      </c>
      <c r="AB896" s="3" t="s">
        <v>2276</v>
      </c>
      <c r="AC896" s="3"/>
      <c r="AD896" s="3"/>
    </row>
    <row r="897" spans="1:30" ht="36" customHeight="1">
      <c r="A897" s="11" t="s">
        <v>2886</v>
      </c>
      <c r="B897" s="11" t="s">
        <v>2897</v>
      </c>
      <c r="C897" s="3" t="s">
        <v>24</v>
      </c>
      <c r="D897" s="3" t="s">
        <v>26</v>
      </c>
      <c r="E897" s="3" t="s">
        <v>863</v>
      </c>
      <c r="F897" s="4" t="s">
        <v>2662</v>
      </c>
      <c r="G897" s="3" t="s">
        <v>2276</v>
      </c>
      <c r="H897" s="3" t="s">
        <v>523</v>
      </c>
      <c r="I897" s="3"/>
      <c r="J897" s="3" t="s">
        <v>2276</v>
      </c>
      <c r="K897" s="3" t="s">
        <v>2276</v>
      </c>
      <c r="L897" s="3" t="s">
        <v>2276</v>
      </c>
      <c r="M897" s="3" t="s">
        <v>2276</v>
      </c>
      <c r="N897" s="3" t="s">
        <v>2276</v>
      </c>
      <c r="O897" s="3" t="s">
        <v>2276</v>
      </c>
      <c r="P897" s="3" t="s">
        <v>2276</v>
      </c>
      <c r="Q897" s="3" t="s">
        <v>2276</v>
      </c>
      <c r="R897" s="3" t="s">
        <v>2276</v>
      </c>
      <c r="S897" s="3" t="s">
        <v>2276</v>
      </c>
      <c r="T897" s="3" t="s">
        <v>2276</v>
      </c>
      <c r="U897" s="3" t="s">
        <v>2276</v>
      </c>
      <c r="V897" s="3" t="s">
        <v>2276</v>
      </c>
      <c r="W897" s="3" t="s">
        <v>2276</v>
      </c>
      <c r="X897" s="3" t="s">
        <v>2276</v>
      </c>
      <c r="Y897" s="3" t="s">
        <v>2276</v>
      </c>
      <c r="Z897" s="3" t="s">
        <v>2276</v>
      </c>
      <c r="AA897" s="3" t="s">
        <v>2276</v>
      </c>
      <c r="AB897" s="3" t="s">
        <v>2276</v>
      </c>
      <c r="AC897" s="4" t="s">
        <v>2904</v>
      </c>
      <c r="AD897" s="3"/>
    </row>
    <row r="898" spans="1:30" ht="36" customHeight="1">
      <c r="A898" s="11" t="s">
        <v>2886</v>
      </c>
      <c r="B898" s="11" t="s">
        <v>2898</v>
      </c>
      <c r="C898" s="3" t="s">
        <v>24</v>
      </c>
      <c r="D898" s="3" t="s">
        <v>2341</v>
      </c>
      <c r="E898" s="3" t="s">
        <v>863</v>
      </c>
      <c r="F898" s="4" t="s">
        <v>2662</v>
      </c>
      <c r="G898" s="3" t="s">
        <v>2276</v>
      </c>
      <c r="H898" s="3" t="s">
        <v>523</v>
      </c>
      <c r="I898" s="3"/>
      <c r="J898" s="3" t="s">
        <v>2276</v>
      </c>
      <c r="K898" s="3" t="s">
        <v>2276</v>
      </c>
      <c r="L898" s="3" t="s">
        <v>2276</v>
      </c>
      <c r="M898" s="3" t="s">
        <v>2276</v>
      </c>
      <c r="N898" s="3" t="s">
        <v>2276</v>
      </c>
      <c r="O898" s="3" t="s">
        <v>2276</v>
      </c>
      <c r="P898" s="3" t="s">
        <v>2276</v>
      </c>
      <c r="Q898" s="3" t="s">
        <v>2276</v>
      </c>
      <c r="R898" s="3" t="s">
        <v>2276</v>
      </c>
      <c r="S898" s="3" t="s">
        <v>2276</v>
      </c>
      <c r="T898" s="3" t="s">
        <v>2276</v>
      </c>
      <c r="U898" s="3" t="s">
        <v>2276</v>
      </c>
      <c r="V898" s="3" t="s">
        <v>2276</v>
      </c>
      <c r="W898" s="3" t="s">
        <v>2276</v>
      </c>
      <c r="X898" s="3" t="s">
        <v>2276</v>
      </c>
      <c r="Y898" s="3" t="s">
        <v>2276</v>
      </c>
      <c r="Z898" s="3" t="s">
        <v>2276</v>
      </c>
      <c r="AA898" s="3" t="s">
        <v>2276</v>
      </c>
      <c r="AB898" s="3" t="s">
        <v>2276</v>
      </c>
      <c r="AC898" s="4" t="s">
        <v>2905</v>
      </c>
      <c r="AD898" s="3"/>
    </row>
    <row r="899" spans="1:30" ht="36" customHeight="1">
      <c r="A899" s="11" t="s">
        <v>2886</v>
      </c>
      <c r="B899" s="11" t="s">
        <v>2899</v>
      </c>
      <c r="C899" s="3" t="s">
        <v>2458</v>
      </c>
      <c r="D899" s="3" t="s">
        <v>1105</v>
      </c>
      <c r="E899" s="3" t="s">
        <v>1105</v>
      </c>
      <c r="F899" s="4" t="s">
        <v>2662</v>
      </c>
      <c r="G899" s="3" t="s">
        <v>1105</v>
      </c>
      <c r="H899" s="3" t="s">
        <v>523</v>
      </c>
      <c r="I899" s="3"/>
      <c r="J899" s="3" t="s">
        <v>2276</v>
      </c>
      <c r="K899" s="3" t="s">
        <v>2276</v>
      </c>
      <c r="L899" s="3" t="s">
        <v>2276</v>
      </c>
      <c r="M899" s="3" t="s">
        <v>2276</v>
      </c>
      <c r="N899" s="3" t="s">
        <v>2276</v>
      </c>
      <c r="O899" s="3" t="s">
        <v>2276</v>
      </c>
      <c r="P899" s="3" t="s">
        <v>2276</v>
      </c>
      <c r="Q899" s="3" t="s">
        <v>2276</v>
      </c>
      <c r="R899" s="3" t="s">
        <v>2276</v>
      </c>
      <c r="S899" s="3" t="s">
        <v>2276</v>
      </c>
      <c r="T899" s="3" t="s">
        <v>2276</v>
      </c>
      <c r="U899" s="3" t="s">
        <v>2276</v>
      </c>
      <c r="V899" s="3" t="s">
        <v>2276</v>
      </c>
      <c r="W899" s="3" t="s">
        <v>2276</v>
      </c>
      <c r="X899" s="3" t="s">
        <v>2276</v>
      </c>
      <c r="Y899" s="3" t="s">
        <v>2276</v>
      </c>
      <c r="Z899" s="3" t="s">
        <v>35</v>
      </c>
      <c r="AA899" s="3" t="s">
        <v>38</v>
      </c>
      <c r="AB899" s="3" t="s">
        <v>64</v>
      </c>
      <c r="AC899" s="4"/>
      <c r="AD899" s="3"/>
    </row>
    <row r="900" spans="1:30" ht="36" customHeight="1">
      <c r="A900" s="11" t="s">
        <v>2886</v>
      </c>
      <c r="B900" s="11" t="s">
        <v>2900</v>
      </c>
      <c r="C900" s="3" t="s">
        <v>24</v>
      </c>
      <c r="D900" s="3" t="s">
        <v>27</v>
      </c>
      <c r="E900" s="3" t="s">
        <v>130</v>
      </c>
      <c r="F900" s="4" t="s">
        <v>161</v>
      </c>
      <c r="G900" s="3" t="s">
        <v>2276</v>
      </c>
      <c r="H900" s="3" t="s">
        <v>523</v>
      </c>
      <c r="I900" s="3"/>
      <c r="J900" s="3" t="s">
        <v>2276</v>
      </c>
      <c r="K900" s="3" t="s">
        <v>2276</v>
      </c>
      <c r="L900" s="3" t="s">
        <v>2276</v>
      </c>
      <c r="M900" s="3" t="s">
        <v>2276</v>
      </c>
      <c r="N900" s="3" t="s">
        <v>2276</v>
      </c>
      <c r="O900" s="3" t="s">
        <v>2276</v>
      </c>
      <c r="P900" s="3" t="s">
        <v>2276</v>
      </c>
      <c r="Q900" s="3" t="s">
        <v>2276</v>
      </c>
      <c r="R900" s="3" t="s">
        <v>2276</v>
      </c>
      <c r="S900" s="3" t="s">
        <v>2276</v>
      </c>
      <c r="T900" s="3" t="s">
        <v>2276</v>
      </c>
      <c r="U900" s="3" t="s">
        <v>2276</v>
      </c>
      <c r="V900" s="3" t="s">
        <v>2276</v>
      </c>
      <c r="W900" s="3" t="s">
        <v>2276</v>
      </c>
      <c r="X900" s="3" t="s">
        <v>2276</v>
      </c>
      <c r="Y900" s="3" t="s">
        <v>2276</v>
      </c>
      <c r="Z900" s="3" t="s">
        <v>68</v>
      </c>
      <c r="AA900" s="3" t="s">
        <v>35</v>
      </c>
      <c r="AB900" s="3" t="s">
        <v>64</v>
      </c>
      <c r="AC900" s="4"/>
      <c r="AD900" s="3"/>
    </row>
    <row r="901" spans="1:30" ht="36" customHeight="1">
      <c r="A901" s="11" t="s">
        <v>2886</v>
      </c>
      <c r="B901" s="11" t="s">
        <v>2901</v>
      </c>
      <c r="C901" s="3" t="s">
        <v>24</v>
      </c>
      <c r="D901" s="3" t="s">
        <v>2231</v>
      </c>
      <c r="E901" s="4" t="s">
        <v>396</v>
      </c>
      <c r="F901" s="4" t="s">
        <v>2662</v>
      </c>
      <c r="G901" s="3" t="s">
        <v>2276</v>
      </c>
      <c r="H901" s="3" t="s">
        <v>523</v>
      </c>
      <c r="I901" s="3"/>
      <c r="J901" s="3" t="s">
        <v>2276</v>
      </c>
      <c r="K901" s="3" t="s">
        <v>2276</v>
      </c>
      <c r="L901" s="3" t="s">
        <v>2276</v>
      </c>
      <c r="M901" s="3" t="s">
        <v>2276</v>
      </c>
      <c r="N901" s="3" t="s">
        <v>2276</v>
      </c>
      <c r="O901" s="3" t="s">
        <v>2276</v>
      </c>
      <c r="P901" s="3" t="s">
        <v>2276</v>
      </c>
      <c r="Q901" s="3" t="s">
        <v>2276</v>
      </c>
      <c r="R901" s="3" t="s">
        <v>2276</v>
      </c>
      <c r="S901" s="3" t="s">
        <v>2276</v>
      </c>
      <c r="T901" s="3" t="s">
        <v>2276</v>
      </c>
      <c r="U901" s="3" t="s">
        <v>2276</v>
      </c>
      <c r="V901" s="3" t="s">
        <v>2276</v>
      </c>
      <c r="W901" s="3" t="s">
        <v>2276</v>
      </c>
      <c r="X901" s="3" t="s">
        <v>2276</v>
      </c>
      <c r="Y901" s="3" t="s">
        <v>2276</v>
      </c>
      <c r="Z901" s="3" t="s">
        <v>2276</v>
      </c>
      <c r="AA901" s="3" t="s">
        <v>2276</v>
      </c>
      <c r="AB901" s="3" t="s">
        <v>2276</v>
      </c>
      <c r="AC901" s="4" t="s">
        <v>2906</v>
      </c>
      <c r="AD901" s="3"/>
    </row>
    <row r="902" spans="1:30" ht="36" customHeight="1">
      <c r="A902" s="11" t="s">
        <v>2886</v>
      </c>
      <c r="B902" s="11" t="s">
        <v>2902</v>
      </c>
      <c r="C902" s="3" t="s">
        <v>24</v>
      </c>
      <c r="D902" s="3" t="s">
        <v>2346</v>
      </c>
      <c r="E902" s="4" t="s">
        <v>1105</v>
      </c>
      <c r="F902" s="4" t="s">
        <v>2662</v>
      </c>
      <c r="G902" s="3" t="s">
        <v>2276</v>
      </c>
      <c r="H902" s="3" t="s">
        <v>523</v>
      </c>
      <c r="I902" s="3"/>
      <c r="J902" s="3" t="s">
        <v>2276</v>
      </c>
      <c r="K902" s="3" t="s">
        <v>2276</v>
      </c>
      <c r="L902" s="3" t="s">
        <v>2276</v>
      </c>
      <c r="M902" s="3" t="s">
        <v>2276</v>
      </c>
      <c r="N902" s="3" t="s">
        <v>2276</v>
      </c>
      <c r="O902" s="3" t="s">
        <v>2276</v>
      </c>
      <c r="P902" s="3" t="s">
        <v>2276</v>
      </c>
      <c r="Q902" s="3" t="s">
        <v>2276</v>
      </c>
      <c r="R902" s="3" t="s">
        <v>2276</v>
      </c>
      <c r="S902" s="3" t="s">
        <v>2276</v>
      </c>
      <c r="T902" s="3" t="s">
        <v>2276</v>
      </c>
      <c r="U902" s="3" t="s">
        <v>2276</v>
      </c>
      <c r="V902" s="3" t="s">
        <v>2276</v>
      </c>
      <c r="W902" s="3" t="s">
        <v>2276</v>
      </c>
      <c r="X902" s="3" t="s">
        <v>2276</v>
      </c>
      <c r="Y902" s="3" t="s">
        <v>2276</v>
      </c>
      <c r="Z902" s="3" t="s">
        <v>2276</v>
      </c>
      <c r="AA902" s="3" t="s">
        <v>2276</v>
      </c>
      <c r="AB902" s="3" t="s">
        <v>2276</v>
      </c>
      <c r="AC902" s="4" t="s">
        <v>2903</v>
      </c>
      <c r="AD902" s="3"/>
    </row>
    <row r="903" spans="1:30" ht="35.5" customHeight="1">
      <c r="A903" s="11" t="s">
        <v>2887</v>
      </c>
      <c r="B903" s="11" t="s">
        <v>2895</v>
      </c>
      <c r="C903" s="3" t="s">
        <v>24</v>
      </c>
      <c r="D903" s="3" t="s">
        <v>1245</v>
      </c>
      <c r="E903" s="3" t="s">
        <v>863</v>
      </c>
      <c r="F903" s="4" t="s">
        <v>2662</v>
      </c>
      <c r="G903" s="3" t="s">
        <v>2276</v>
      </c>
      <c r="H903" s="3" t="s">
        <v>523</v>
      </c>
      <c r="I903" s="3"/>
      <c r="J903" s="3" t="s">
        <v>2276</v>
      </c>
      <c r="K903" s="3" t="s">
        <v>2276</v>
      </c>
      <c r="L903" s="3" t="s">
        <v>2276</v>
      </c>
      <c r="M903" s="3" t="s">
        <v>2276</v>
      </c>
      <c r="N903" s="3" t="s">
        <v>2276</v>
      </c>
      <c r="O903" s="3" t="s">
        <v>2276</v>
      </c>
      <c r="P903" s="3" t="s">
        <v>2276</v>
      </c>
      <c r="Q903" s="3" t="s">
        <v>2276</v>
      </c>
      <c r="R903" s="3" t="s">
        <v>2276</v>
      </c>
      <c r="S903" s="3" t="s">
        <v>2276</v>
      </c>
      <c r="T903" s="3" t="s">
        <v>2276</v>
      </c>
      <c r="U903" s="3" t="s">
        <v>2276</v>
      </c>
      <c r="V903" s="3" t="s">
        <v>2276</v>
      </c>
      <c r="W903" s="3" t="s">
        <v>2276</v>
      </c>
      <c r="X903" s="3" t="s">
        <v>2276</v>
      </c>
      <c r="Y903" s="3" t="s">
        <v>2276</v>
      </c>
      <c r="Z903" s="3" t="s">
        <v>2276</v>
      </c>
      <c r="AA903" s="3" t="s">
        <v>2276</v>
      </c>
      <c r="AB903" s="3" t="s">
        <v>2276</v>
      </c>
      <c r="AC903" s="3"/>
      <c r="AD903" s="3"/>
    </row>
    <row r="904" spans="1:30" ht="33.5" customHeight="1">
      <c r="A904" s="11" t="s">
        <v>2887</v>
      </c>
      <c r="B904" s="11" t="s">
        <v>2907</v>
      </c>
      <c r="C904" s="3" t="s">
        <v>24</v>
      </c>
      <c r="D904" s="3" t="s">
        <v>26</v>
      </c>
      <c r="E904" s="3" t="s">
        <v>863</v>
      </c>
      <c r="F904" s="4" t="s">
        <v>2662</v>
      </c>
      <c r="G904" s="3" t="s">
        <v>2276</v>
      </c>
      <c r="H904" s="3" t="s">
        <v>523</v>
      </c>
      <c r="I904" s="3"/>
      <c r="J904" s="3" t="s">
        <v>2276</v>
      </c>
      <c r="K904" s="3" t="s">
        <v>2276</v>
      </c>
      <c r="L904" s="3" t="s">
        <v>2276</v>
      </c>
      <c r="M904" s="3" t="s">
        <v>2276</v>
      </c>
      <c r="N904" s="3" t="s">
        <v>2276</v>
      </c>
      <c r="O904" s="3" t="s">
        <v>2276</v>
      </c>
      <c r="P904" s="3" t="s">
        <v>2276</v>
      </c>
      <c r="Q904" s="3" t="s">
        <v>2276</v>
      </c>
      <c r="R904" s="3" t="s">
        <v>2276</v>
      </c>
      <c r="S904" s="3" t="s">
        <v>2276</v>
      </c>
      <c r="T904" s="3" t="s">
        <v>2276</v>
      </c>
      <c r="U904" s="3" t="s">
        <v>2276</v>
      </c>
      <c r="V904" s="3" t="s">
        <v>2276</v>
      </c>
      <c r="W904" s="3" t="s">
        <v>2276</v>
      </c>
      <c r="X904" s="3" t="s">
        <v>2276</v>
      </c>
      <c r="Y904" s="3" t="s">
        <v>2276</v>
      </c>
      <c r="Z904" s="3" t="s">
        <v>2276</v>
      </c>
      <c r="AA904" s="3" t="s">
        <v>2276</v>
      </c>
      <c r="AB904" s="3" t="s">
        <v>2276</v>
      </c>
      <c r="AC904" s="4" t="s">
        <v>2904</v>
      </c>
      <c r="AD904" s="3"/>
    </row>
    <row r="905" spans="1:30" ht="38" customHeight="1">
      <c r="A905" s="11" t="s">
        <v>2887</v>
      </c>
      <c r="B905" s="11" t="s">
        <v>2908</v>
      </c>
      <c r="C905" s="3" t="s">
        <v>24</v>
      </c>
      <c r="D905" s="3" t="s">
        <v>2341</v>
      </c>
      <c r="E905" s="3" t="s">
        <v>863</v>
      </c>
      <c r="F905" s="4" t="s">
        <v>2662</v>
      </c>
      <c r="G905" s="3" t="s">
        <v>2276</v>
      </c>
      <c r="H905" s="3" t="s">
        <v>523</v>
      </c>
      <c r="I905" s="3"/>
      <c r="J905" s="3" t="s">
        <v>2276</v>
      </c>
      <c r="K905" s="3" t="s">
        <v>2276</v>
      </c>
      <c r="L905" s="3" t="s">
        <v>2276</v>
      </c>
      <c r="M905" s="3" t="s">
        <v>2276</v>
      </c>
      <c r="N905" s="3" t="s">
        <v>2276</v>
      </c>
      <c r="O905" s="3" t="s">
        <v>2276</v>
      </c>
      <c r="P905" s="3" t="s">
        <v>2276</v>
      </c>
      <c r="Q905" s="3" t="s">
        <v>2276</v>
      </c>
      <c r="R905" s="3" t="s">
        <v>2276</v>
      </c>
      <c r="S905" s="3" t="s">
        <v>2276</v>
      </c>
      <c r="T905" s="3" t="s">
        <v>2276</v>
      </c>
      <c r="U905" s="3" t="s">
        <v>2276</v>
      </c>
      <c r="V905" s="3" t="s">
        <v>2276</v>
      </c>
      <c r="W905" s="3" t="s">
        <v>2276</v>
      </c>
      <c r="X905" s="3" t="s">
        <v>2276</v>
      </c>
      <c r="Y905" s="3" t="s">
        <v>2276</v>
      </c>
      <c r="Z905" s="3" t="s">
        <v>2276</v>
      </c>
      <c r="AA905" s="3" t="s">
        <v>2276</v>
      </c>
      <c r="AB905" s="3" t="s">
        <v>2276</v>
      </c>
      <c r="AC905" s="4" t="s">
        <v>2905</v>
      </c>
      <c r="AD905" s="3"/>
    </row>
    <row r="906" spans="1:30" ht="44.5" customHeight="1">
      <c r="A906" s="11" t="s">
        <v>2887</v>
      </c>
      <c r="B906" s="11" t="s">
        <v>2909</v>
      </c>
      <c r="C906" s="3" t="s">
        <v>2458</v>
      </c>
      <c r="D906" s="3" t="s">
        <v>1105</v>
      </c>
      <c r="E906" s="3" t="s">
        <v>1105</v>
      </c>
      <c r="F906" s="4" t="s">
        <v>2662</v>
      </c>
      <c r="G906" s="3" t="s">
        <v>1105</v>
      </c>
      <c r="H906" s="3" t="s">
        <v>523</v>
      </c>
      <c r="I906" s="3"/>
      <c r="J906" s="3" t="s">
        <v>2276</v>
      </c>
      <c r="K906" s="3" t="s">
        <v>2276</v>
      </c>
      <c r="L906" s="3" t="s">
        <v>2276</v>
      </c>
      <c r="M906" s="3" t="s">
        <v>2276</v>
      </c>
      <c r="N906" s="3" t="s">
        <v>2276</v>
      </c>
      <c r="O906" s="3" t="s">
        <v>2276</v>
      </c>
      <c r="P906" s="3" t="s">
        <v>2276</v>
      </c>
      <c r="Q906" s="3" t="s">
        <v>2276</v>
      </c>
      <c r="R906" s="3" t="s">
        <v>2276</v>
      </c>
      <c r="S906" s="3" t="s">
        <v>2276</v>
      </c>
      <c r="T906" s="3" t="s">
        <v>2276</v>
      </c>
      <c r="U906" s="3" t="s">
        <v>2276</v>
      </c>
      <c r="V906" s="3" t="s">
        <v>2276</v>
      </c>
      <c r="W906" s="3" t="s">
        <v>2276</v>
      </c>
      <c r="X906" s="3" t="s">
        <v>2276</v>
      </c>
      <c r="Y906" s="3" t="s">
        <v>2276</v>
      </c>
      <c r="Z906" s="3" t="s">
        <v>35</v>
      </c>
      <c r="AA906" s="3" t="s">
        <v>38</v>
      </c>
      <c r="AB906" s="3" t="s">
        <v>64</v>
      </c>
      <c r="AC906" s="4"/>
      <c r="AD906" s="3"/>
    </row>
    <row r="907" spans="1:30" ht="44.5" customHeight="1">
      <c r="A907" s="11" t="s">
        <v>2887</v>
      </c>
      <c r="B907" s="11" t="s">
        <v>2910</v>
      </c>
      <c r="C907" s="3" t="s">
        <v>24</v>
      </c>
      <c r="D907" s="3" t="s">
        <v>27</v>
      </c>
      <c r="E907" s="3" t="s">
        <v>130</v>
      </c>
      <c r="F907" s="4" t="s">
        <v>161</v>
      </c>
      <c r="G907" s="3" t="s">
        <v>2276</v>
      </c>
      <c r="H907" s="3" t="s">
        <v>523</v>
      </c>
      <c r="I907" s="3"/>
      <c r="J907" s="3" t="s">
        <v>2276</v>
      </c>
      <c r="K907" s="3" t="s">
        <v>2276</v>
      </c>
      <c r="L907" s="3" t="s">
        <v>2276</v>
      </c>
      <c r="M907" s="3" t="s">
        <v>2276</v>
      </c>
      <c r="N907" s="3" t="s">
        <v>2276</v>
      </c>
      <c r="O907" s="3" t="s">
        <v>2276</v>
      </c>
      <c r="P907" s="3" t="s">
        <v>2276</v>
      </c>
      <c r="Q907" s="3" t="s">
        <v>2276</v>
      </c>
      <c r="R907" s="3" t="s">
        <v>2276</v>
      </c>
      <c r="S907" s="3" t="s">
        <v>2276</v>
      </c>
      <c r="T907" s="3" t="s">
        <v>2276</v>
      </c>
      <c r="U907" s="3" t="s">
        <v>2276</v>
      </c>
      <c r="V907" s="3" t="s">
        <v>2276</v>
      </c>
      <c r="W907" s="3" t="s">
        <v>2276</v>
      </c>
      <c r="X907" s="3" t="s">
        <v>2276</v>
      </c>
      <c r="Y907" s="3" t="s">
        <v>2276</v>
      </c>
      <c r="Z907" s="3" t="s">
        <v>68</v>
      </c>
      <c r="AA907" s="3" t="s">
        <v>35</v>
      </c>
      <c r="AB907" s="3" t="s">
        <v>64</v>
      </c>
      <c r="AC907" s="4"/>
      <c r="AD907" s="3"/>
    </row>
    <row r="908" spans="1:30" ht="41.5" customHeight="1">
      <c r="A908" s="11" t="s">
        <v>2887</v>
      </c>
      <c r="B908" s="11" t="s">
        <v>2911</v>
      </c>
      <c r="C908" s="3" t="s">
        <v>24</v>
      </c>
      <c r="D908" s="3" t="s">
        <v>2231</v>
      </c>
      <c r="E908" s="4" t="s">
        <v>396</v>
      </c>
      <c r="F908" s="4" t="s">
        <v>2662</v>
      </c>
      <c r="G908" s="3" t="s">
        <v>2276</v>
      </c>
      <c r="H908" s="3" t="s">
        <v>523</v>
      </c>
      <c r="I908" s="3"/>
      <c r="J908" s="3" t="s">
        <v>2276</v>
      </c>
      <c r="K908" s="3" t="s">
        <v>2276</v>
      </c>
      <c r="L908" s="3" t="s">
        <v>2276</v>
      </c>
      <c r="M908" s="3" t="s">
        <v>2276</v>
      </c>
      <c r="N908" s="3" t="s">
        <v>2276</v>
      </c>
      <c r="O908" s="3" t="s">
        <v>2276</v>
      </c>
      <c r="P908" s="3" t="s">
        <v>2276</v>
      </c>
      <c r="Q908" s="3" t="s">
        <v>2276</v>
      </c>
      <c r="R908" s="3" t="s">
        <v>2276</v>
      </c>
      <c r="S908" s="3" t="s">
        <v>2276</v>
      </c>
      <c r="T908" s="3" t="s">
        <v>2276</v>
      </c>
      <c r="U908" s="3" t="s">
        <v>2276</v>
      </c>
      <c r="V908" s="3" t="s">
        <v>2276</v>
      </c>
      <c r="W908" s="3" t="s">
        <v>2276</v>
      </c>
      <c r="X908" s="3" t="s">
        <v>2276</v>
      </c>
      <c r="Y908" s="3" t="s">
        <v>2276</v>
      </c>
      <c r="Z908" s="3" t="s">
        <v>2276</v>
      </c>
      <c r="AA908" s="3" t="s">
        <v>2276</v>
      </c>
      <c r="AB908" s="3" t="s">
        <v>2276</v>
      </c>
      <c r="AC908" s="4" t="s">
        <v>2906</v>
      </c>
      <c r="AD908" s="3"/>
    </row>
    <row r="909" spans="1:30" ht="29">
      <c r="A909" s="11" t="s">
        <v>2887</v>
      </c>
      <c r="B909" s="11" t="s">
        <v>2912</v>
      </c>
      <c r="C909" s="3" t="s">
        <v>24</v>
      </c>
      <c r="D909" s="3" t="s">
        <v>2346</v>
      </c>
      <c r="E909" s="4" t="s">
        <v>1105</v>
      </c>
      <c r="F909" s="4" t="s">
        <v>2662</v>
      </c>
      <c r="G909" s="3" t="s">
        <v>2276</v>
      </c>
      <c r="H909" s="3" t="s">
        <v>523</v>
      </c>
      <c r="I909" s="3"/>
      <c r="J909" s="3" t="s">
        <v>2276</v>
      </c>
      <c r="K909" s="3" t="s">
        <v>2276</v>
      </c>
      <c r="L909" s="3" t="s">
        <v>2276</v>
      </c>
      <c r="M909" s="3" t="s">
        <v>2276</v>
      </c>
      <c r="N909" s="3" t="s">
        <v>2276</v>
      </c>
      <c r="O909" s="3" t="s">
        <v>2276</v>
      </c>
      <c r="P909" s="3" t="s">
        <v>2276</v>
      </c>
      <c r="Q909" s="3" t="s">
        <v>2276</v>
      </c>
      <c r="R909" s="3" t="s">
        <v>2276</v>
      </c>
      <c r="S909" s="3" t="s">
        <v>2276</v>
      </c>
      <c r="T909" s="3" t="s">
        <v>2276</v>
      </c>
      <c r="U909" s="3" t="s">
        <v>2276</v>
      </c>
      <c r="V909" s="3" t="s">
        <v>2276</v>
      </c>
      <c r="W909" s="3" t="s">
        <v>2276</v>
      </c>
      <c r="X909" s="3" t="s">
        <v>2276</v>
      </c>
      <c r="Y909" s="3" t="s">
        <v>2276</v>
      </c>
      <c r="Z909" s="3" t="s">
        <v>2276</v>
      </c>
      <c r="AA909" s="3" t="s">
        <v>2276</v>
      </c>
      <c r="AB909" s="3" t="s">
        <v>2276</v>
      </c>
      <c r="AC909" s="4" t="s">
        <v>2903</v>
      </c>
      <c r="AD909" s="3"/>
    </row>
    <row r="910" spans="1:30" ht="29">
      <c r="A910" s="11" t="s">
        <v>2888</v>
      </c>
      <c r="B910" s="11" t="s">
        <v>2896</v>
      </c>
      <c r="C910" s="3" t="s">
        <v>24</v>
      </c>
      <c r="D910" s="3" t="s">
        <v>1245</v>
      </c>
      <c r="E910" s="3" t="s">
        <v>863</v>
      </c>
      <c r="F910" s="4" t="s">
        <v>2662</v>
      </c>
      <c r="G910" s="3" t="s">
        <v>2276</v>
      </c>
      <c r="H910" s="3" t="s">
        <v>523</v>
      </c>
      <c r="I910" s="3"/>
      <c r="J910" s="3" t="s">
        <v>2276</v>
      </c>
      <c r="K910" s="3" t="s">
        <v>2276</v>
      </c>
      <c r="L910" s="3" t="s">
        <v>2276</v>
      </c>
      <c r="M910" s="3" t="s">
        <v>2276</v>
      </c>
      <c r="N910" s="3" t="s">
        <v>2276</v>
      </c>
      <c r="O910" s="3" t="s">
        <v>2276</v>
      </c>
      <c r="P910" s="3" t="s">
        <v>2276</v>
      </c>
      <c r="Q910" s="3" t="s">
        <v>2276</v>
      </c>
      <c r="R910" s="3" t="s">
        <v>2276</v>
      </c>
      <c r="S910" s="3" t="s">
        <v>2276</v>
      </c>
      <c r="T910" s="3" t="s">
        <v>2276</v>
      </c>
      <c r="U910" s="3" t="s">
        <v>2276</v>
      </c>
      <c r="V910" s="3" t="s">
        <v>2276</v>
      </c>
      <c r="W910" s="3" t="s">
        <v>2276</v>
      </c>
      <c r="X910" s="3" t="s">
        <v>2276</v>
      </c>
      <c r="Y910" s="3" t="s">
        <v>2276</v>
      </c>
      <c r="Z910" s="3" t="s">
        <v>2276</v>
      </c>
      <c r="AA910" s="3" t="s">
        <v>2276</v>
      </c>
      <c r="AB910" s="3" t="s">
        <v>2276</v>
      </c>
      <c r="AC910" s="3"/>
      <c r="AD910" s="3"/>
    </row>
    <row r="911" spans="1:30" ht="29">
      <c r="A911" s="11" t="s">
        <v>2888</v>
      </c>
      <c r="B911" s="11" t="s">
        <v>2913</v>
      </c>
      <c r="C911" s="3" t="s">
        <v>24</v>
      </c>
      <c r="D911" s="3" t="s">
        <v>26</v>
      </c>
      <c r="E911" s="3" t="s">
        <v>863</v>
      </c>
      <c r="F911" s="4" t="s">
        <v>2662</v>
      </c>
      <c r="G911" s="3" t="s">
        <v>2276</v>
      </c>
      <c r="H911" s="3" t="s">
        <v>523</v>
      </c>
      <c r="I911" s="3"/>
      <c r="J911" s="3" t="s">
        <v>2276</v>
      </c>
      <c r="K911" s="3" t="s">
        <v>2276</v>
      </c>
      <c r="L911" s="3" t="s">
        <v>2276</v>
      </c>
      <c r="M911" s="3" t="s">
        <v>2276</v>
      </c>
      <c r="N911" s="3" t="s">
        <v>2276</v>
      </c>
      <c r="O911" s="3" t="s">
        <v>2276</v>
      </c>
      <c r="P911" s="3" t="s">
        <v>2276</v>
      </c>
      <c r="Q911" s="3" t="s">
        <v>2276</v>
      </c>
      <c r="R911" s="3" t="s">
        <v>2276</v>
      </c>
      <c r="S911" s="3" t="s">
        <v>2276</v>
      </c>
      <c r="T911" s="3" t="s">
        <v>2276</v>
      </c>
      <c r="U911" s="3" t="s">
        <v>2276</v>
      </c>
      <c r="V911" s="3" t="s">
        <v>2276</v>
      </c>
      <c r="W911" s="3" t="s">
        <v>2276</v>
      </c>
      <c r="X911" s="3" t="s">
        <v>2276</v>
      </c>
      <c r="Y911" s="3" t="s">
        <v>2276</v>
      </c>
      <c r="Z911" s="3" t="s">
        <v>2276</v>
      </c>
      <c r="AA911" s="3" t="s">
        <v>2276</v>
      </c>
      <c r="AB911" s="3" t="s">
        <v>2276</v>
      </c>
      <c r="AC911" s="4" t="s">
        <v>2904</v>
      </c>
      <c r="AD911" s="3"/>
    </row>
    <row r="912" spans="1:30" ht="29">
      <c r="A912" s="11" t="s">
        <v>2888</v>
      </c>
      <c r="B912" s="11" t="s">
        <v>2914</v>
      </c>
      <c r="C912" s="3" t="s">
        <v>24</v>
      </c>
      <c r="D912" s="3" t="s">
        <v>2341</v>
      </c>
      <c r="E912" s="3" t="s">
        <v>863</v>
      </c>
      <c r="F912" s="4" t="s">
        <v>2662</v>
      </c>
      <c r="G912" s="3" t="s">
        <v>2276</v>
      </c>
      <c r="H912" s="3" t="s">
        <v>523</v>
      </c>
      <c r="I912" s="3"/>
      <c r="J912" s="3" t="s">
        <v>2276</v>
      </c>
      <c r="K912" s="3" t="s">
        <v>2276</v>
      </c>
      <c r="L912" s="3" t="s">
        <v>2276</v>
      </c>
      <c r="M912" s="3" t="s">
        <v>2276</v>
      </c>
      <c r="N912" s="3" t="s">
        <v>2276</v>
      </c>
      <c r="O912" s="3" t="s">
        <v>2276</v>
      </c>
      <c r="P912" s="3" t="s">
        <v>2276</v>
      </c>
      <c r="Q912" s="3" t="s">
        <v>2276</v>
      </c>
      <c r="R912" s="3" t="s">
        <v>2276</v>
      </c>
      <c r="S912" s="3" t="s">
        <v>2276</v>
      </c>
      <c r="T912" s="3" t="s">
        <v>2276</v>
      </c>
      <c r="U912" s="3" t="s">
        <v>2276</v>
      </c>
      <c r="V912" s="3" t="s">
        <v>2276</v>
      </c>
      <c r="W912" s="3" t="s">
        <v>2276</v>
      </c>
      <c r="X912" s="3" t="s">
        <v>2276</v>
      </c>
      <c r="Y912" s="3" t="s">
        <v>2276</v>
      </c>
      <c r="Z912" s="3" t="s">
        <v>2276</v>
      </c>
      <c r="AA912" s="3" t="s">
        <v>2276</v>
      </c>
      <c r="AB912" s="3" t="s">
        <v>2276</v>
      </c>
      <c r="AC912" s="4" t="s">
        <v>2905</v>
      </c>
      <c r="AD912" s="3"/>
    </row>
    <row r="913" spans="1:30" ht="29">
      <c r="A913" s="11" t="s">
        <v>2888</v>
      </c>
      <c r="B913" s="11" t="s">
        <v>2915</v>
      </c>
      <c r="C913" s="3" t="s">
        <v>2458</v>
      </c>
      <c r="D913" s="3" t="s">
        <v>1105</v>
      </c>
      <c r="E913" s="3" t="s">
        <v>1105</v>
      </c>
      <c r="F913" s="4" t="s">
        <v>2662</v>
      </c>
      <c r="G913" s="3" t="s">
        <v>1105</v>
      </c>
      <c r="H913" s="3" t="s">
        <v>523</v>
      </c>
      <c r="I913" s="3"/>
      <c r="J913" s="3" t="s">
        <v>2276</v>
      </c>
      <c r="K913" s="3" t="s">
        <v>2276</v>
      </c>
      <c r="L913" s="3" t="s">
        <v>2276</v>
      </c>
      <c r="M913" s="3" t="s">
        <v>2276</v>
      </c>
      <c r="N913" s="3" t="s">
        <v>2276</v>
      </c>
      <c r="O913" s="3" t="s">
        <v>2276</v>
      </c>
      <c r="P913" s="3" t="s">
        <v>2276</v>
      </c>
      <c r="Q913" s="3" t="s">
        <v>2276</v>
      </c>
      <c r="R913" s="3" t="s">
        <v>2276</v>
      </c>
      <c r="S913" s="3" t="s">
        <v>2276</v>
      </c>
      <c r="T913" s="3" t="s">
        <v>2276</v>
      </c>
      <c r="U913" s="3" t="s">
        <v>2276</v>
      </c>
      <c r="V913" s="3" t="s">
        <v>2276</v>
      </c>
      <c r="W913" s="3" t="s">
        <v>2276</v>
      </c>
      <c r="X913" s="3" t="s">
        <v>2276</v>
      </c>
      <c r="Y913" s="3" t="s">
        <v>2276</v>
      </c>
      <c r="Z913" s="3" t="s">
        <v>35</v>
      </c>
      <c r="AA913" s="3" t="s">
        <v>38</v>
      </c>
      <c r="AB913" s="3" t="s">
        <v>64</v>
      </c>
      <c r="AC913" s="4"/>
      <c r="AD913" s="3"/>
    </row>
    <row r="914" spans="1:30" ht="29.5" customHeight="1">
      <c r="A914" s="11" t="s">
        <v>2888</v>
      </c>
      <c r="B914" s="11" t="s">
        <v>2916</v>
      </c>
      <c r="C914" s="3" t="s">
        <v>24</v>
      </c>
      <c r="D914" s="3" t="s">
        <v>27</v>
      </c>
      <c r="E914" s="3" t="s">
        <v>130</v>
      </c>
      <c r="F914" s="4" t="s">
        <v>161</v>
      </c>
      <c r="G914" s="3" t="s">
        <v>2276</v>
      </c>
      <c r="H914" s="3" t="s">
        <v>523</v>
      </c>
      <c r="I914" s="3"/>
      <c r="J914" s="3" t="s">
        <v>2276</v>
      </c>
      <c r="K914" s="3" t="s">
        <v>2276</v>
      </c>
      <c r="L914" s="3" t="s">
        <v>2276</v>
      </c>
      <c r="M914" s="3" t="s">
        <v>2276</v>
      </c>
      <c r="N914" s="3" t="s">
        <v>2276</v>
      </c>
      <c r="O914" s="3" t="s">
        <v>2276</v>
      </c>
      <c r="P914" s="3" t="s">
        <v>2276</v>
      </c>
      <c r="Q914" s="3" t="s">
        <v>2276</v>
      </c>
      <c r="R914" s="3" t="s">
        <v>2276</v>
      </c>
      <c r="S914" s="3" t="s">
        <v>2276</v>
      </c>
      <c r="T914" s="3" t="s">
        <v>2276</v>
      </c>
      <c r="U914" s="3" t="s">
        <v>2276</v>
      </c>
      <c r="V914" s="3" t="s">
        <v>2276</v>
      </c>
      <c r="W914" s="3" t="s">
        <v>2276</v>
      </c>
      <c r="X914" s="3" t="s">
        <v>2276</v>
      </c>
      <c r="Y914" s="3" t="s">
        <v>2276</v>
      </c>
      <c r="Z914" s="3" t="s">
        <v>68</v>
      </c>
      <c r="AA914" s="3" t="s">
        <v>35</v>
      </c>
      <c r="AB914" s="3" t="s">
        <v>64</v>
      </c>
      <c r="AC914" s="4"/>
      <c r="AD914" s="3"/>
    </row>
    <row r="915" spans="1:30" ht="34.5" customHeight="1">
      <c r="A915" s="11" t="s">
        <v>2888</v>
      </c>
      <c r="B915" s="11" t="s">
        <v>2917</v>
      </c>
      <c r="C915" s="3" t="s">
        <v>24</v>
      </c>
      <c r="D915" s="3" t="s">
        <v>2231</v>
      </c>
      <c r="E915" s="4" t="s">
        <v>396</v>
      </c>
      <c r="F915" s="4" t="s">
        <v>2662</v>
      </c>
      <c r="G915" s="3" t="s">
        <v>2276</v>
      </c>
      <c r="H915" s="3" t="s">
        <v>523</v>
      </c>
      <c r="I915" s="3"/>
      <c r="J915" s="3" t="s">
        <v>2276</v>
      </c>
      <c r="K915" s="3" t="s">
        <v>2276</v>
      </c>
      <c r="L915" s="3" t="s">
        <v>2276</v>
      </c>
      <c r="M915" s="3" t="s">
        <v>2276</v>
      </c>
      <c r="N915" s="3" t="s">
        <v>2276</v>
      </c>
      <c r="O915" s="3" t="s">
        <v>2276</v>
      </c>
      <c r="P915" s="3" t="s">
        <v>2276</v>
      </c>
      <c r="Q915" s="3" t="s">
        <v>2276</v>
      </c>
      <c r="R915" s="3" t="s">
        <v>2276</v>
      </c>
      <c r="S915" s="3" t="s">
        <v>2276</v>
      </c>
      <c r="T915" s="3" t="s">
        <v>2276</v>
      </c>
      <c r="U915" s="3" t="s">
        <v>2276</v>
      </c>
      <c r="V915" s="3" t="s">
        <v>2276</v>
      </c>
      <c r="W915" s="3" t="s">
        <v>2276</v>
      </c>
      <c r="X915" s="3" t="s">
        <v>2276</v>
      </c>
      <c r="Y915" s="3" t="s">
        <v>2276</v>
      </c>
      <c r="Z915" s="3" t="s">
        <v>2276</v>
      </c>
      <c r="AA915" s="3" t="s">
        <v>2276</v>
      </c>
      <c r="AB915" s="3" t="s">
        <v>2276</v>
      </c>
      <c r="AC915" s="4" t="s">
        <v>2906</v>
      </c>
      <c r="AD915" s="3"/>
    </row>
    <row r="916" spans="1:30" ht="37" customHeight="1">
      <c r="A916" s="11" t="s">
        <v>2888</v>
      </c>
      <c r="B916" s="11" t="s">
        <v>2918</v>
      </c>
      <c r="C916" s="3" t="s">
        <v>24</v>
      </c>
      <c r="D916" s="3" t="s">
        <v>2346</v>
      </c>
      <c r="E916" s="4" t="s">
        <v>1105</v>
      </c>
      <c r="F916" s="4" t="s">
        <v>2662</v>
      </c>
      <c r="G916" s="3" t="s">
        <v>2276</v>
      </c>
      <c r="H916" s="3" t="s">
        <v>523</v>
      </c>
      <c r="I916" s="3"/>
      <c r="J916" s="3" t="s">
        <v>2276</v>
      </c>
      <c r="K916" s="3" t="s">
        <v>2276</v>
      </c>
      <c r="L916" s="3" t="s">
        <v>2276</v>
      </c>
      <c r="M916" s="3" t="s">
        <v>2276</v>
      </c>
      <c r="N916" s="3" t="s">
        <v>2276</v>
      </c>
      <c r="O916" s="3" t="s">
        <v>2276</v>
      </c>
      <c r="P916" s="3" t="s">
        <v>2276</v>
      </c>
      <c r="Q916" s="3" t="s">
        <v>2276</v>
      </c>
      <c r="R916" s="3" t="s">
        <v>2276</v>
      </c>
      <c r="S916" s="3" t="s">
        <v>2276</v>
      </c>
      <c r="T916" s="3" t="s">
        <v>2276</v>
      </c>
      <c r="U916" s="3" t="s">
        <v>2276</v>
      </c>
      <c r="V916" s="3" t="s">
        <v>2276</v>
      </c>
      <c r="W916" s="3" t="s">
        <v>2276</v>
      </c>
      <c r="X916" s="3" t="s">
        <v>2276</v>
      </c>
      <c r="Y916" s="3" t="s">
        <v>2276</v>
      </c>
      <c r="Z916" s="3" t="s">
        <v>2276</v>
      </c>
      <c r="AA916" s="3" t="s">
        <v>2276</v>
      </c>
      <c r="AB916" s="3" t="s">
        <v>2276</v>
      </c>
      <c r="AC916" s="4" t="s">
        <v>2903</v>
      </c>
      <c r="AD916" s="3"/>
    </row>
    <row r="917" spans="1:30" ht="34.5" customHeight="1">
      <c r="A917" s="19" t="s">
        <v>2924</v>
      </c>
      <c r="B917" s="19" t="s">
        <v>2928</v>
      </c>
      <c r="C917" s="4" t="s">
        <v>24</v>
      </c>
      <c r="D917" s="4" t="s">
        <v>144</v>
      </c>
      <c r="E917" s="4" t="s">
        <v>137</v>
      </c>
      <c r="F917" s="4" t="s">
        <v>2662</v>
      </c>
      <c r="G917" s="4" t="s">
        <v>2662</v>
      </c>
      <c r="H917" s="4" t="s">
        <v>523</v>
      </c>
      <c r="I917" s="3"/>
      <c r="J917" s="3" t="s">
        <v>2276</v>
      </c>
      <c r="K917" s="3" t="s">
        <v>2276</v>
      </c>
      <c r="L917" s="3" t="s">
        <v>2276</v>
      </c>
      <c r="M917" s="3" t="s">
        <v>2276</v>
      </c>
      <c r="N917" s="3" t="s">
        <v>2276</v>
      </c>
      <c r="O917" s="3" t="s">
        <v>2276</v>
      </c>
      <c r="P917" s="3" t="s">
        <v>2276</v>
      </c>
      <c r="Q917" s="3" t="s">
        <v>2276</v>
      </c>
      <c r="R917" s="3" t="s">
        <v>2276</v>
      </c>
      <c r="S917" s="3" t="s">
        <v>2276</v>
      </c>
      <c r="T917" s="3" t="s">
        <v>2276</v>
      </c>
      <c r="U917" s="3" t="s">
        <v>2276</v>
      </c>
      <c r="V917" s="3" t="s">
        <v>2276</v>
      </c>
      <c r="W917" s="3" t="s">
        <v>2276</v>
      </c>
      <c r="X917" s="3" t="s">
        <v>2276</v>
      </c>
      <c r="Y917" s="3" t="s">
        <v>2276</v>
      </c>
      <c r="Z917" s="3" t="s">
        <v>2276</v>
      </c>
      <c r="AA917" s="3" t="s">
        <v>2276</v>
      </c>
      <c r="AB917" s="3" t="s">
        <v>2276</v>
      </c>
      <c r="AC917" s="3"/>
      <c r="AD917" s="3"/>
    </row>
    <row r="918" spans="1:30" ht="35.5" customHeight="1">
      <c r="A918" s="11" t="s">
        <v>2934</v>
      </c>
      <c r="B918" s="11" t="s">
        <v>2937</v>
      </c>
      <c r="C918" s="23" t="s">
        <v>24</v>
      </c>
      <c r="D918" s="3" t="s">
        <v>27</v>
      </c>
      <c r="E918" s="3" t="s">
        <v>130</v>
      </c>
      <c r="F918" s="4" t="s">
        <v>161</v>
      </c>
      <c r="G918" s="3" t="s">
        <v>2276</v>
      </c>
      <c r="H918" s="3" t="s">
        <v>523</v>
      </c>
      <c r="I918" s="3">
        <v>1990</v>
      </c>
      <c r="J918" s="3" t="s">
        <v>2276</v>
      </c>
      <c r="K918" s="3" t="s">
        <v>2276</v>
      </c>
      <c r="L918" s="3" t="s">
        <v>2276</v>
      </c>
      <c r="M918" s="3" t="s">
        <v>2276</v>
      </c>
      <c r="N918" s="3" t="s">
        <v>2276</v>
      </c>
      <c r="O918" s="3" t="s">
        <v>2276</v>
      </c>
      <c r="P918" s="3" t="s">
        <v>2276</v>
      </c>
      <c r="Q918" s="3" t="s">
        <v>2276</v>
      </c>
      <c r="R918" s="3" t="s">
        <v>2276</v>
      </c>
      <c r="S918" s="3" t="s">
        <v>2276</v>
      </c>
      <c r="T918" s="3" t="s">
        <v>2276</v>
      </c>
      <c r="U918" s="3" t="s">
        <v>2276</v>
      </c>
      <c r="V918" s="3" t="s">
        <v>2276</v>
      </c>
      <c r="W918" s="3" t="s">
        <v>2276</v>
      </c>
      <c r="X918" s="3" t="s">
        <v>2276</v>
      </c>
      <c r="Y918" s="3" t="s">
        <v>2276</v>
      </c>
      <c r="Z918" s="3" t="s">
        <v>2276</v>
      </c>
      <c r="AA918" s="3" t="s">
        <v>2276</v>
      </c>
      <c r="AB918" s="3" t="s">
        <v>2276</v>
      </c>
      <c r="AC918" s="3"/>
      <c r="AD918" s="3"/>
    </row>
    <row r="919" spans="1:30" ht="40" customHeight="1">
      <c r="A919" s="11" t="s">
        <v>2934</v>
      </c>
      <c r="B919" s="11" t="s">
        <v>2939</v>
      </c>
      <c r="C919" s="23" t="s">
        <v>24</v>
      </c>
      <c r="D919" s="3" t="s">
        <v>27</v>
      </c>
      <c r="E919" s="3" t="s">
        <v>130</v>
      </c>
      <c r="F919" s="4" t="s">
        <v>161</v>
      </c>
      <c r="G919" s="3" t="s">
        <v>2276</v>
      </c>
      <c r="H919" s="3" t="s">
        <v>523</v>
      </c>
      <c r="I919" s="3">
        <v>1995</v>
      </c>
      <c r="J919" s="3" t="s">
        <v>2276</v>
      </c>
      <c r="K919" s="3" t="s">
        <v>2276</v>
      </c>
      <c r="L919" s="3" t="s">
        <v>2276</v>
      </c>
      <c r="M919" s="3" t="s">
        <v>2276</v>
      </c>
      <c r="N919" s="3" t="s">
        <v>2276</v>
      </c>
      <c r="O919" s="3" t="s">
        <v>2276</v>
      </c>
      <c r="P919" s="3" t="s">
        <v>2276</v>
      </c>
      <c r="Q919" s="3" t="s">
        <v>2276</v>
      </c>
      <c r="R919" s="3" t="s">
        <v>2276</v>
      </c>
      <c r="S919" s="3" t="s">
        <v>2276</v>
      </c>
      <c r="T919" s="3" t="s">
        <v>2276</v>
      </c>
      <c r="U919" s="3" t="s">
        <v>2276</v>
      </c>
      <c r="V919" s="3" t="s">
        <v>2276</v>
      </c>
      <c r="W919" s="3" t="s">
        <v>2276</v>
      </c>
      <c r="X919" s="3" t="s">
        <v>2276</v>
      </c>
      <c r="Y919" s="3" t="s">
        <v>2276</v>
      </c>
      <c r="Z919" s="3" t="s">
        <v>2276</v>
      </c>
      <c r="AA919" s="3" t="s">
        <v>2276</v>
      </c>
      <c r="AB919" s="3" t="s">
        <v>2276</v>
      </c>
      <c r="AC919" s="3"/>
      <c r="AD919" s="3"/>
    </row>
    <row r="920" spans="1:30" ht="30" customHeight="1">
      <c r="A920" s="11" t="s">
        <v>2936</v>
      </c>
      <c r="B920" s="11" t="s">
        <v>2938</v>
      </c>
      <c r="C920" s="23" t="s">
        <v>24</v>
      </c>
      <c r="D920" s="3" t="s">
        <v>27</v>
      </c>
      <c r="E920" s="3" t="s">
        <v>130</v>
      </c>
      <c r="F920" s="4" t="s">
        <v>161</v>
      </c>
      <c r="G920" s="3" t="s">
        <v>2276</v>
      </c>
      <c r="H920" s="3" t="s">
        <v>523</v>
      </c>
      <c r="I920" s="3">
        <v>2000</v>
      </c>
      <c r="J920" s="3" t="s">
        <v>2276</v>
      </c>
      <c r="K920" s="3" t="s">
        <v>2276</v>
      </c>
      <c r="L920" s="3" t="s">
        <v>2276</v>
      </c>
      <c r="M920" s="3" t="s">
        <v>2276</v>
      </c>
      <c r="N920" s="3" t="s">
        <v>2276</v>
      </c>
      <c r="O920" s="3" t="s">
        <v>2276</v>
      </c>
      <c r="P920" s="3" t="s">
        <v>2276</v>
      </c>
      <c r="Q920" s="3" t="s">
        <v>2276</v>
      </c>
      <c r="R920" s="3" t="s">
        <v>2276</v>
      </c>
      <c r="S920" s="3" t="s">
        <v>2276</v>
      </c>
      <c r="T920" s="3" t="s">
        <v>2276</v>
      </c>
      <c r="U920" s="3" t="s">
        <v>2276</v>
      </c>
      <c r="V920" s="3" t="s">
        <v>2276</v>
      </c>
      <c r="W920" s="3" t="s">
        <v>2276</v>
      </c>
      <c r="X920" s="3" t="s">
        <v>2276</v>
      </c>
      <c r="Y920" s="3" t="s">
        <v>2276</v>
      </c>
      <c r="Z920" s="3" t="s">
        <v>2276</v>
      </c>
      <c r="AA920" s="3" t="s">
        <v>2276</v>
      </c>
      <c r="AB920" s="3" t="s">
        <v>2276</v>
      </c>
      <c r="AC920" s="3"/>
      <c r="AD920" s="3"/>
    </row>
    <row r="921" spans="1:30" ht="34.5" customHeight="1">
      <c r="A921" s="11" t="s">
        <v>2936</v>
      </c>
      <c r="B921" s="11" t="s">
        <v>2941</v>
      </c>
      <c r="C921" s="23" t="s">
        <v>24</v>
      </c>
      <c r="D921" s="3" t="s">
        <v>27</v>
      </c>
      <c r="E921" s="3" t="s">
        <v>130</v>
      </c>
      <c r="F921" s="4" t="s">
        <v>161</v>
      </c>
      <c r="G921" s="3" t="s">
        <v>2276</v>
      </c>
      <c r="H921" s="3" t="s">
        <v>523</v>
      </c>
      <c r="I921" s="3">
        <v>2007</v>
      </c>
      <c r="J921" s="3" t="s">
        <v>2276</v>
      </c>
      <c r="K921" s="3" t="s">
        <v>2276</v>
      </c>
      <c r="L921" s="3" t="s">
        <v>2276</v>
      </c>
      <c r="M921" s="3" t="s">
        <v>2276</v>
      </c>
      <c r="N921" s="3" t="s">
        <v>2276</v>
      </c>
      <c r="O921" s="3" t="s">
        <v>2276</v>
      </c>
      <c r="P921" s="3" t="s">
        <v>2276</v>
      </c>
      <c r="Q921" s="3" t="s">
        <v>2276</v>
      </c>
      <c r="R921" s="3" t="s">
        <v>2276</v>
      </c>
      <c r="S921" s="3" t="s">
        <v>2276</v>
      </c>
      <c r="T921" s="3" t="s">
        <v>2276</v>
      </c>
      <c r="U921" s="3" t="s">
        <v>2276</v>
      </c>
      <c r="V921" s="3" t="s">
        <v>2276</v>
      </c>
      <c r="W921" s="3" t="s">
        <v>2276</v>
      </c>
      <c r="X921" s="3" t="s">
        <v>2276</v>
      </c>
      <c r="Y921" s="3" t="s">
        <v>2276</v>
      </c>
      <c r="Z921" s="3" t="s">
        <v>2276</v>
      </c>
      <c r="AA921" s="3" t="s">
        <v>2276</v>
      </c>
      <c r="AB921" s="3" t="s">
        <v>2276</v>
      </c>
      <c r="AC921" s="3"/>
      <c r="AD921" s="3"/>
    </row>
    <row r="922" spans="1:30" ht="34.5" customHeight="1">
      <c r="A922" s="11" t="s">
        <v>2944</v>
      </c>
      <c r="B922" s="11" t="s">
        <v>2948</v>
      </c>
      <c r="C922" s="23" t="s">
        <v>24</v>
      </c>
      <c r="D922" s="3" t="s">
        <v>27</v>
      </c>
      <c r="E922" s="3" t="s">
        <v>130</v>
      </c>
      <c r="F922" s="4" t="s">
        <v>161</v>
      </c>
      <c r="G922" s="3" t="s">
        <v>2276</v>
      </c>
      <c r="H922" s="3" t="s">
        <v>523</v>
      </c>
      <c r="I922" s="3"/>
      <c r="J922" s="3" t="s">
        <v>2276</v>
      </c>
      <c r="K922" s="3" t="s">
        <v>2276</v>
      </c>
      <c r="L922" s="3" t="s">
        <v>2276</v>
      </c>
      <c r="M922" s="3" t="s">
        <v>2276</v>
      </c>
      <c r="N922" s="3" t="s">
        <v>2276</v>
      </c>
      <c r="O922" s="3" t="s">
        <v>2276</v>
      </c>
      <c r="P922" s="3" t="s">
        <v>2276</v>
      </c>
      <c r="Q922" s="3" t="s">
        <v>2276</v>
      </c>
      <c r="R922" s="3" t="s">
        <v>2276</v>
      </c>
      <c r="S922" s="3" t="s">
        <v>2276</v>
      </c>
      <c r="T922" s="3" t="s">
        <v>2276</v>
      </c>
      <c r="U922" s="3" t="s">
        <v>2276</v>
      </c>
      <c r="V922" s="3" t="s">
        <v>2276</v>
      </c>
      <c r="W922" s="3" t="s">
        <v>2276</v>
      </c>
      <c r="X922" s="3" t="s">
        <v>2276</v>
      </c>
      <c r="Y922" s="3" t="s">
        <v>2276</v>
      </c>
      <c r="Z922" s="3" t="s">
        <v>38</v>
      </c>
      <c r="AA922" s="3" t="s">
        <v>86</v>
      </c>
      <c r="AB922" s="3" t="s">
        <v>64</v>
      </c>
      <c r="AC922" s="3"/>
      <c r="AD922" s="4" t="s">
        <v>2949</v>
      </c>
    </row>
    <row r="923" spans="1:30" ht="39" customHeight="1">
      <c r="A923" s="11" t="s">
        <v>2954</v>
      </c>
      <c r="B923" s="3" t="s">
        <v>2958</v>
      </c>
      <c r="C923" s="23" t="s">
        <v>24</v>
      </c>
      <c r="D923" s="3" t="s">
        <v>1242</v>
      </c>
      <c r="E923" s="3" t="s">
        <v>130</v>
      </c>
      <c r="F923" s="4" t="s">
        <v>2662</v>
      </c>
      <c r="G923" s="3" t="s">
        <v>2276</v>
      </c>
      <c r="H923" s="3" t="s">
        <v>523</v>
      </c>
      <c r="I923" s="3"/>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2276</v>
      </c>
      <c r="Y923" s="3" t="s">
        <v>2276</v>
      </c>
      <c r="Z923" s="3" t="s">
        <v>38</v>
      </c>
      <c r="AA923" s="3" t="s">
        <v>86</v>
      </c>
      <c r="AB923" s="3" t="s">
        <v>64</v>
      </c>
      <c r="AC923" s="4" t="s">
        <v>2959</v>
      </c>
      <c r="AD923" s="3"/>
    </row>
    <row r="924" spans="1:30" ht="37.5" customHeight="1">
      <c r="A924" s="11" t="s">
        <v>2954</v>
      </c>
      <c r="B924" s="3" t="s">
        <v>2960</v>
      </c>
      <c r="C924" s="23" t="s">
        <v>24</v>
      </c>
      <c r="D924" s="3" t="s">
        <v>1242</v>
      </c>
      <c r="E924" s="3" t="s">
        <v>116</v>
      </c>
      <c r="F924" s="4" t="s">
        <v>2662</v>
      </c>
      <c r="G924" s="3" t="s">
        <v>2276</v>
      </c>
      <c r="H924" s="3" t="s">
        <v>523</v>
      </c>
      <c r="I924" s="3"/>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2276</v>
      </c>
      <c r="Y924" s="3" t="s">
        <v>2276</v>
      </c>
      <c r="Z924" s="3" t="s">
        <v>38</v>
      </c>
      <c r="AA924" s="3" t="s">
        <v>86</v>
      </c>
      <c r="AB924" s="3" t="s">
        <v>64</v>
      </c>
      <c r="AC924" s="4" t="s">
        <v>2961</v>
      </c>
      <c r="AD924" s="3"/>
    </row>
    <row r="925" spans="1:30" ht="36.5" customHeight="1">
      <c r="A925" s="11" t="s">
        <v>2954</v>
      </c>
      <c r="B925" s="3" t="s">
        <v>2962</v>
      </c>
      <c r="C925" s="23" t="s">
        <v>24</v>
      </c>
      <c r="D925" s="3" t="s">
        <v>1245</v>
      </c>
      <c r="E925" s="3" t="s">
        <v>116</v>
      </c>
      <c r="F925" s="4" t="s">
        <v>2662</v>
      </c>
      <c r="G925" s="3" t="s">
        <v>2276</v>
      </c>
      <c r="H925" s="3" t="s">
        <v>523</v>
      </c>
      <c r="I925" s="3"/>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2276</v>
      </c>
      <c r="Y925" s="3" t="s">
        <v>2276</v>
      </c>
      <c r="Z925" s="3" t="s">
        <v>38</v>
      </c>
      <c r="AA925" s="3" t="s">
        <v>38</v>
      </c>
      <c r="AB925" s="3" t="s">
        <v>64</v>
      </c>
      <c r="AC925" s="4" t="s">
        <v>2974</v>
      </c>
      <c r="AD925" s="3"/>
    </row>
    <row r="926" spans="1:30" ht="50.5" customHeight="1">
      <c r="A926" s="11" t="s">
        <v>2954</v>
      </c>
      <c r="B926" s="3" t="s">
        <v>2963</v>
      </c>
      <c r="C926" s="23" t="s">
        <v>24</v>
      </c>
      <c r="D926" s="3" t="s">
        <v>1131</v>
      </c>
      <c r="E926" s="3" t="s">
        <v>116</v>
      </c>
      <c r="F926" s="4" t="s">
        <v>2662</v>
      </c>
      <c r="G926" s="3" t="s">
        <v>2276</v>
      </c>
      <c r="H926" s="3" t="s">
        <v>523</v>
      </c>
      <c r="I926" s="3"/>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2276</v>
      </c>
      <c r="Y926" s="21">
        <v>5.5</v>
      </c>
      <c r="Z926" s="3" t="s">
        <v>38</v>
      </c>
      <c r="AA926" s="3" t="s">
        <v>86</v>
      </c>
      <c r="AB926" s="3" t="s">
        <v>64</v>
      </c>
      <c r="AC926" s="4" t="s">
        <v>2964</v>
      </c>
      <c r="AD926" s="3"/>
    </row>
    <row r="927" spans="1:30" ht="47.5" customHeight="1">
      <c r="A927" s="11" t="s">
        <v>2954</v>
      </c>
      <c r="B927" s="3" t="s">
        <v>2965</v>
      </c>
      <c r="C927" s="23" t="s">
        <v>24</v>
      </c>
      <c r="D927" s="3" t="s">
        <v>25</v>
      </c>
      <c r="E927" s="3" t="s">
        <v>45</v>
      </c>
      <c r="F927" s="4" t="s">
        <v>29</v>
      </c>
      <c r="G927" s="3" t="s">
        <v>2276</v>
      </c>
      <c r="H927" s="3" t="s">
        <v>523</v>
      </c>
      <c r="I927" s="3"/>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2276</v>
      </c>
      <c r="Y927" s="21">
        <v>1</v>
      </c>
      <c r="Z927" s="3" t="s">
        <v>86</v>
      </c>
      <c r="AA927" s="3" t="s">
        <v>86</v>
      </c>
      <c r="AB927" s="3" t="s">
        <v>64</v>
      </c>
      <c r="AC927" s="3" t="s">
        <v>2966</v>
      </c>
      <c r="AD927" s="3"/>
    </row>
    <row r="928" spans="1:30" ht="42.5" customHeight="1">
      <c r="A928" s="11" t="s">
        <v>2954</v>
      </c>
      <c r="B928" s="3" t="s">
        <v>2967</v>
      </c>
      <c r="C928" s="23" t="s">
        <v>24</v>
      </c>
      <c r="D928" s="3" t="s">
        <v>27</v>
      </c>
      <c r="E928" s="3" t="s">
        <v>130</v>
      </c>
      <c r="F928" s="4" t="s">
        <v>161</v>
      </c>
      <c r="G928" s="3" t="s">
        <v>2276</v>
      </c>
      <c r="H928" s="3" t="s">
        <v>523</v>
      </c>
      <c r="I928" s="3"/>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2276</v>
      </c>
      <c r="Y928" s="3" t="s">
        <v>2276</v>
      </c>
      <c r="Z928" s="3" t="s">
        <v>405</v>
      </c>
      <c r="AA928" s="3" t="s">
        <v>425</v>
      </c>
      <c r="AB928" s="3" t="s">
        <v>76</v>
      </c>
      <c r="AC928" s="4" t="s">
        <v>2968</v>
      </c>
      <c r="AD928" s="3"/>
    </row>
    <row r="929" spans="1:30" ht="34.5" customHeight="1">
      <c r="A929" s="11" t="s">
        <v>2954</v>
      </c>
      <c r="B929" s="3" t="s">
        <v>2969</v>
      </c>
      <c r="C929" s="23" t="s">
        <v>24</v>
      </c>
      <c r="D929" s="3" t="s">
        <v>2341</v>
      </c>
      <c r="E929" s="3" t="s">
        <v>116</v>
      </c>
      <c r="F929" s="4" t="s">
        <v>2662</v>
      </c>
      <c r="G929" s="3" t="s">
        <v>2276</v>
      </c>
      <c r="H929" s="3" t="s">
        <v>523</v>
      </c>
      <c r="I929" s="3"/>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3" t="s">
        <v>2276</v>
      </c>
      <c r="X929" s="3" t="s">
        <v>2276</v>
      </c>
      <c r="Y929" s="3" t="s">
        <v>2276</v>
      </c>
      <c r="Z929" s="3" t="s">
        <v>38</v>
      </c>
      <c r="AA929" s="3" t="s">
        <v>425</v>
      </c>
      <c r="AB929" s="3" t="s">
        <v>64</v>
      </c>
      <c r="AC929" s="3" t="s">
        <v>2976</v>
      </c>
      <c r="AD929" s="3"/>
    </row>
    <row r="930" spans="1:30" ht="34.5" customHeight="1">
      <c r="A930" s="11" t="s">
        <v>2954</v>
      </c>
      <c r="B930" s="3" t="s">
        <v>2970</v>
      </c>
      <c r="C930" s="23" t="s">
        <v>24</v>
      </c>
      <c r="D930" s="3" t="s">
        <v>2341</v>
      </c>
      <c r="E930" s="3" t="s">
        <v>130</v>
      </c>
      <c r="F930" s="4" t="s">
        <v>2662</v>
      </c>
      <c r="G930" s="3" t="s">
        <v>2276</v>
      </c>
      <c r="H930" s="3" t="s">
        <v>523</v>
      </c>
      <c r="I930" s="3"/>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3" t="s">
        <v>2276</v>
      </c>
      <c r="X930" s="3" t="s">
        <v>2276</v>
      </c>
      <c r="Y930" s="3" t="s">
        <v>2276</v>
      </c>
      <c r="Z930" s="3" t="s">
        <v>38</v>
      </c>
      <c r="AA930" s="3" t="s">
        <v>425</v>
      </c>
      <c r="AB930" s="3" t="s">
        <v>64</v>
      </c>
      <c r="AC930" s="4" t="s">
        <v>2977</v>
      </c>
      <c r="AD930" s="3"/>
    </row>
    <row r="931" spans="1:30" ht="41" customHeight="1">
      <c r="A931" s="11" t="s">
        <v>2954</v>
      </c>
      <c r="B931" s="3" t="s">
        <v>2971</v>
      </c>
      <c r="C931" s="23" t="s">
        <v>24</v>
      </c>
      <c r="D931" s="3" t="s">
        <v>26</v>
      </c>
      <c r="E931" s="3" t="s">
        <v>130</v>
      </c>
      <c r="F931" s="4" t="s">
        <v>2662</v>
      </c>
      <c r="G931" s="3" t="s">
        <v>2276</v>
      </c>
      <c r="H931" s="3" t="s">
        <v>523</v>
      </c>
      <c r="I931" s="3"/>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2276</v>
      </c>
      <c r="Y931" s="3" t="s">
        <v>2276</v>
      </c>
      <c r="Z931" s="3" t="s">
        <v>38</v>
      </c>
      <c r="AA931" s="3" t="s">
        <v>425</v>
      </c>
      <c r="AB931" s="3" t="s">
        <v>64</v>
      </c>
      <c r="AC931" s="3"/>
      <c r="AD931" s="3"/>
    </row>
    <row r="932" spans="1:30" ht="39" customHeight="1">
      <c r="A932" s="11" t="s">
        <v>2954</v>
      </c>
      <c r="B932" s="3" t="s">
        <v>2972</v>
      </c>
      <c r="C932" s="23" t="s">
        <v>24</v>
      </c>
      <c r="D932" s="3" t="s">
        <v>26</v>
      </c>
      <c r="E932" s="3" t="s">
        <v>116</v>
      </c>
      <c r="F932" s="4" t="s">
        <v>2662</v>
      </c>
      <c r="G932" s="3" t="s">
        <v>2276</v>
      </c>
      <c r="H932" s="3" t="s">
        <v>523</v>
      </c>
      <c r="I932" s="3"/>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2276</v>
      </c>
      <c r="Y932" s="3" t="s">
        <v>2276</v>
      </c>
      <c r="Z932" s="3" t="s">
        <v>38</v>
      </c>
      <c r="AA932" s="3" t="s">
        <v>425</v>
      </c>
      <c r="AB932" s="3" t="s">
        <v>64</v>
      </c>
      <c r="AC932" s="3"/>
      <c r="AD932" s="3"/>
    </row>
    <row r="933" spans="1:30" ht="40.5" customHeight="1">
      <c r="A933" s="11" t="s">
        <v>2954</v>
      </c>
      <c r="B933" s="3" t="s">
        <v>2975</v>
      </c>
      <c r="C933" s="23" t="s">
        <v>2458</v>
      </c>
      <c r="D933" s="3" t="s">
        <v>25</v>
      </c>
      <c r="E933" s="3" t="s">
        <v>2647</v>
      </c>
      <c r="F933" s="4" t="s">
        <v>29</v>
      </c>
      <c r="G933" s="4" t="s">
        <v>2662</v>
      </c>
      <c r="H933" s="3" t="s">
        <v>523</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2276</v>
      </c>
      <c r="Y933" s="3" t="s">
        <v>2276</v>
      </c>
      <c r="Z933" s="3" t="s">
        <v>38</v>
      </c>
      <c r="AA933" s="3" t="s">
        <v>425</v>
      </c>
      <c r="AB933" s="3" t="s">
        <v>64</v>
      </c>
      <c r="AC933" s="4" t="s">
        <v>2973</v>
      </c>
      <c r="AD933" s="3"/>
    </row>
    <row r="934" spans="1:30" ht="50" customHeight="1">
      <c r="A934" s="11" t="s">
        <v>2954</v>
      </c>
      <c r="B934" s="3" t="s">
        <v>2981</v>
      </c>
      <c r="C934" s="23" t="s">
        <v>2458</v>
      </c>
      <c r="D934" s="3" t="s">
        <v>27</v>
      </c>
      <c r="E934" s="3" t="s">
        <v>130</v>
      </c>
      <c r="F934" s="4" t="s">
        <v>161</v>
      </c>
      <c r="G934" s="4" t="s">
        <v>2662</v>
      </c>
      <c r="H934" s="3" t="s">
        <v>523</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2276</v>
      </c>
      <c r="Y934" s="3" t="s">
        <v>2276</v>
      </c>
      <c r="Z934" s="3" t="s">
        <v>405</v>
      </c>
      <c r="AA934" s="3" t="s">
        <v>425</v>
      </c>
      <c r="AB934" s="3" t="s">
        <v>76</v>
      </c>
      <c r="AC934" s="4" t="s">
        <v>2982</v>
      </c>
      <c r="AD934" s="3"/>
    </row>
    <row r="935" spans="1:30" ht="63.5" customHeight="1">
      <c r="A935" s="11" t="s">
        <v>2988</v>
      </c>
      <c r="B935" s="11" t="s">
        <v>2989</v>
      </c>
      <c r="C935" s="23" t="s">
        <v>24</v>
      </c>
      <c r="D935" s="3" t="s">
        <v>25</v>
      </c>
      <c r="E935" s="3" t="s">
        <v>5005</v>
      </c>
      <c r="F935" s="4" t="s">
        <v>2662</v>
      </c>
      <c r="G935" s="3" t="s">
        <v>2276</v>
      </c>
      <c r="H935" s="3" t="s">
        <v>523</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2276</v>
      </c>
      <c r="Y935" s="3" t="s">
        <v>2276</v>
      </c>
      <c r="Z935" s="3" t="s">
        <v>68</v>
      </c>
      <c r="AA935" s="3" t="s">
        <v>35</v>
      </c>
      <c r="AB935" s="3" t="s">
        <v>64</v>
      </c>
      <c r="AC935" s="4" t="s">
        <v>3006</v>
      </c>
      <c r="AD935" s="3"/>
    </row>
    <row r="936" spans="1:30" ht="46" customHeight="1">
      <c r="A936" s="11" t="s">
        <v>2988</v>
      </c>
      <c r="B936" s="11" t="s">
        <v>2990</v>
      </c>
      <c r="C936" s="23" t="s">
        <v>24</v>
      </c>
      <c r="D936" s="3" t="s">
        <v>26</v>
      </c>
      <c r="E936" s="3" t="s">
        <v>5005</v>
      </c>
      <c r="F936" s="4" t="s">
        <v>2662</v>
      </c>
      <c r="G936" s="3" t="s">
        <v>2276</v>
      </c>
      <c r="H936" s="3" t="s">
        <v>523</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t="s">
        <v>2276</v>
      </c>
      <c r="Y936" s="3" t="s">
        <v>2276</v>
      </c>
      <c r="Z936" s="3" t="s">
        <v>2276</v>
      </c>
      <c r="AA936" s="3" t="s">
        <v>2276</v>
      </c>
      <c r="AB936" s="3" t="s">
        <v>2276</v>
      </c>
      <c r="AC936" s="3"/>
      <c r="AD936" s="3"/>
    </row>
    <row r="937" spans="1:30" ht="70" customHeight="1">
      <c r="A937" s="11" t="s">
        <v>2988</v>
      </c>
      <c r="B937" s="11" t="s">
        <v>2991</v>
      </c>
      <c r="C937" s="23" t="s">
        <v>24</v>
      </c>
      <c r="D937" s="3" t="s">
        <v>2341</v>
      </c>
      <c r="E937" s="3" t="s">
        <v>5005</v>
      </c>
      <c r="F937" s="4" t="s">
        <v>2662</v>
      </c>
      <c r="G937" s="3" t="s">
        <v>2276</v>
      </c>
      <c r="H937" s="3" t="s">
        <v>523</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2276</v>
      </c>
      <c r="Y937" s="3" t="s">
        <v>2276</v>
      </c>
      <c r="Z937" s="3" t="s">
        <v>68</v>
      </c>
      <c r="AA937" s="3" t="s">
        <v>35</v>
      </c>
      <c r="AB937" s="3" t="s">
        <v>64</v>
      </c>
      <c r="AC937" s="4" t="s">
        <v>3011</v>
      </c>
      <c r="AD937" s="3"/>
    </row>
    <row r="938" spans="1:30" ht="39.5" customHeight="1">
      <c r="A938" s="11" t="s">
        <v>2988</v>
      </c>
      <c r="B938" s="11" t="s">
        <v>2993</v>
      </c>
      <c r="C938" s="23" t="s">
        <v>2458</v>
      </c>
      <c r="D938" s="3" t="s">
        <v>2994</v>
      </c>
      <c r="E938" s="3" t="s">
        <v>5005</v>
      </c>
      <c r="F938" s="4" t="s">
        <v>2276</v>
      </c>
      <c r="G938" s="4" t="s">
        <v>2662</v>
      </c>
      <c r="H938" s="3" t="s">
        <v>523</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t="s">
        <v>2276</v>
      </c>
      <c r="Y938" s="3" t="s">
        <v>2276</v>
      </c>
      <c r="Z938" s="3" t="s">
        <v>2276</v>
      </c>
      <c r="AA938" s="3" t="s">
        <v>2276</v>
      </c>
      <c r="AB938" s="3" t="s">
        <v>2276</v>
      </c>
      <c r="AC938" s="3"/>
      <c r="AD938" s="3"/>
    </row>
    <row r="939" spans="1:30" ht="37" customHeight="1">
      <c r="A939" s="11" t="s">
        <v>2988</v>
      </c>
      <c r="B939" s="11" t="s">
        <v>2997</v>
      </c>
      <c r="C939" s="23" t="s">
        <v>24</v>
      </c>
      <c r="D939" s="3" t="s">
        <v>27</v>
      </c>
      <c r="E939" s="3" t="s">
        <v>130</v>
      </c>
      <c r="F939" s="4" t="s">
        <v>2662</v>
      </c>
      <c r="G939" s="3" t="s">
        <v>2276</v>
      </c>
      <c r="H939" s="3" t="s">
        <v>523</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2276</v>
      </c>
      <c r="Y939" s="3" t="s">
        <v>2276</v>
      </c>
      <c r="Z939" s="3" t="s">
        <v>34</v>
      </c>
      <c r="AA939" s="3" t="s">
        <v>34</v>
      </c>
      <c r="AB939" s="3" t="s">
        <v>2655</v>
      </c>
      <c r="AC939" s="4" t="s">
        <v>3007</v>
      </c>
      <c r="AD939" s="3"/>
    </row>
    <row r="940" spans="1:30" ht="43.5" customHeight="1">
      <c r="A940" s="11" t="s">
        <v>2988</v>
      </c>
      <c r="B940" s="11" t="s">
        <v>2998</v>
      </c>
      <c r="C940" s="23" t="s">
        <v>24</v>
      </c>
      <c r="D940" s="3" t="s">
        <v>27</v>
      </c>
      <c r="E940" s="3" t="s">
        <v>130</v>
      </c>
      <c r="F940" s="4" t="s">
        <v>161</v>
      </c>
      <c r="G940" s="3" t="s">
        <v>2276</v>
      </c>
      <c r="H940" s="3" t="s">
        <v>523</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2276</v>
      </c>
      <c r="Y940" s="3" t="s">
        <v>2276</v>
      </c>
      <c r="Z940" s="3" t="s">
        <v>34</v>
      </c>
      <c r="AA940" s="3" t="s">
        <v>34</v>
      </c>
      <c r="AB940" s="3" t="s">
        <v>2655</v>
      </c>
      <c r="AC940" s="4" t="s">
        <v>3007</v>
      </c>
      <c r="AD940" s="3"/>
    </row>
    <row r="941" spans="1:30" ht="40" customHeight="1">
      <c r="A941" s="11" t="s">
        <v>2988</v>
      </c>
      <c r="B941" s="11" t="s">
        <v>2999</v>
      </c>
      <c r="C941" s="3" t="s">
        <v>24</v>
      </c>
      <c r="D941" s="3" t="s">
        <v>1242</v>
      </c>
      <c r="E941" s="3" t="s">
        <v>130</v>
      </c>
      <c r="F941" s="4" t="s">
        <v>2662</v>
      </c>
      <c r="G941" s="3" t="s">
        <v>2276</v>
      </c>
      <c r="H941" s="3" t="s">
        <v>523</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2276</v>
      </c>
      <c r="Y941" s="3" t="s">
        <v>2276</v>
      </c>
      <c r="Z941" s="3" t="s">
        <v>68</v>
      </c>
      <c r="AA941" s="3" t="s">
        <v>35</v>
      </c>
      <c r="AB941" s="3" t="s">
        <v>64</v>
      </c>
      <c r="AC941" s="4" t="s">
        <v>3008</v>
      </c>
      <c r="AD941" s="3"/>
    </row>
    <row r="942" spans="1:30" ht="34" customHeight="1">
      <c r="A942" s="11" t="s">
        <v>2988</v>
      </c>
      <c r="B942" s="11" t="s">
        <v>3000</v>
      </c>
      <c r="C942" s="3" t="s">
        <v>24</v>
      </c>
      <c r="D942" s="3" t="s">
        <v>1131</v>
      </c>
      <c r="E942" s="3" t="s">
        <v>130</v>
      </c>
      <c r="F942" s="4" t="s">
        <v>2662</v>
      </c>
      <c r="G942" s="3" t="s">
        <v>2276</v>
      </c>
      <c r="H942" s="3" t="s">
        <v>523</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t="s">
        <v>2276</v>
      </c>
      <c r="AB942" s="3" t="s">
        <v>2276</v>
      </c>
      <c r="AC942" s="3"/>
      <c r="AD942" s="3"/>
    </row>
    <row r="943" spans="1:30" ht="42.5" customHeight="1">
      <c r="A943" s="11" t="s">
        <v>2988</v>
      </c>
      <c r="B943" s="11" t="s">
        <v>3001</v>
      </c>
      <c r="C943" s="3" t="s">
        <v>24</v>
      </c>
      <c r="D943" s="3" t="s">
        <v>1245</v>
      </c>
      <c r="E943" s="3" t="s">
        <v>116</v>
      </c>
      <c r="F943" s="4" t="s">
        <v>2662</v>
      </c>
      <c r="G943" s="3" t="s">
        <v>2276</v>
      </c>
      <c r="H943" s="3" t="s">
        <v>523</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t="s">
        <v>2276</v>
      </c>
      <c r="AB943" s="3" t="s">
        <v>2276</v>
      </c>
      <c r="AC943" s="3"/>
      <c r="AD943" s="3"/>
    </row>
    <row r="944" spans="1:30" ht="40.5" customHeight="1">
      <c r="A944" s="11" t="s">
        <v>2988</v>
      </c>
      <c r="B944" s="11" t="s">
        <v>3002</v>
      </c>
      <c r="C944" s="3" t="s">
        <v>24</v>
      </c>
      <c r="D944" s="3" t="s">
        <v>3480</v>
      </c>
      <c r="E944" s="3" t="s">
        <v>116</v>
      </c>
      <c r="F944" s="4" t="s">
        <v>2662</v>
      </c>
      <c r="G944" s="3" t="s">
        <v>2276</v>
      </c>
      <c r="H944" s="3" t="s">
        <v>523</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3" t="s">
        <v>2276</v>
      </c>
      <c r="AB944" s="3" t="s">
        <v>2276</v>
      </c>
      <c r="AC944" s="4" t="s">
        <v>3003</v>
      </c>
      <c r="AD944" s="3"/>
    </row>
    <row r="945" spans="1:30" ht="39" customHeight="1">
      <c r="A945" s="11" t="s">
        <v>2988</v>
      </c>
      <c r="B945" s="11" t="s">
        <v>3004</v>
      </c>
      <c r="C945" s="3" t="s">
        <v>31</v>
      </c>
      <c r="D945" s="3" t="s">
        <v>1105</v>
      </c>
      <c r="E945" s="3" t="s">
        <v>1105</v>
      </c>
      <c r="F945" s="4" t="s">
        <v>2276</v>
      </c>
      <c r="G945" s="4" t="s">
        <v>2662</v>
      </c>
      <c r="H945" s="3" t="s">
        <v>523</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2276</v>
      </c>
      <c r="AB945" s="3" t="s">
        <v>2276</v>
      </c>
      <c r="AC945" s="3" t="s">
        <v>3005</v>
      </c>
      <c r="AD945" s="3"/>
    </row>
    <row r="946" spans="1:30" ht="43.5" customHeight="1">
      <c r="A946" s="11" t="s">
        <v>2988</v>
      </c>
      <c r="B946" s="11" t="s">
        <v>3009</v>
      </c>
      <c r="C946" s="3" t="s">
        <v>24</v>
      </c>
      <c r="D946" s="3" t="s">
        <v>1242</v>
      </c>
      <c r="E946" s="3" t="s">
        <v>2649</v>
      </c>
      <c r="F946" s="4" t="s">
        <v>2276</v>
      </c>
      <c r="G946" s="4" t="s">
        <v>2662</v>
      </c>
      <c r="H946" s="3" t="s">
        <v>523</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2276</v>
      </c>
      <c r="Y946" s="3" t="s">
        <v>2276</v>
      </c>
      <c r="Z946" s="3" t="s">
        <v>68</v>
      </c>
      <c r="AA946" s="3" t="s">
        <v>35</v>
      </c>
      <c r="AB946" s="3" t="s">
        <v>64</v>
      </c>
      <c r="AC946" s="4" t="s">
        <v>3010</v>
      </c>
      <c r="AD946" s="3"/>
    </row>
    <row r="947" spans="1:30" ht="41" customHeight="1">
      <c r="A947" s="11" t="s">
        <v>2988</v>
      </c>
      <c r="B947" s="11" t="s">
        <v>3014</v>
      </c>
      <c r="C947" s="3" t="s">
        <v>2458</v>
      </c>
      <c r="D947" s="3" t="s">
        <v>27</v>
      </c>
      <c r="E947" s="3" t="s">
        <v>130</v>
      </c>
      <c r="F947" s="4" t="s">
        <v>2662</v>
      </c>
      <c r="G947" s="3" t="s">
        <v>2276</v>
      </c>
      <c r="H947" s="3" t="s">
        <v>523</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2276</v>
      </c>
      <c r="Y947" s="3" t="s">
        <v>2276</v>
      </c>
      <c r="Z947" s="3" t="s">
        <v>34</v>
      </c>
      <c r="AA947" s="3" t="s">
        <v>34</v>
      </c>
      <c r="AB947" s="3" t="s">
        <v>2655</v>
      </c>
      <c r="AC947" s="3"/>
      <c r="AD947" s="3"/>
    </row>
    <row r="948" spans="1:30" ht="35.5" customHeight="1">
      <c r="A948" s="11" t="s">
        <v>2988</v>
      </c>
      <c r="B948" s="11" t="s">
        <v>3015</v>
      </c>
      <c r="C948" s="3" t="s">
        <v>2458</v>
      </c>
      <c r="D948" s="3" t="s">
        <v>27</v>
      </c>
      <c r="E948" s="3" t="s">
        <v>130</v>
      </c>
      <c r="F948" s="4" t="s">
        <v>161</v>
      </c>
      <c r="G948" s="3" t="s">
        <v>2276</v>
      </c>
      <c r="H948" s="3" t="s">
        <v>523</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2276</v>
      </c>
      <c r="Y948" s="3" t="s">
        <v>2276</v>
      </c>
      <c r="Z948" s="3" t="s">
        <v>34</v>
      </c>
      <c r="AA948" s="3" t="s">
        <v>34</v>
      </c>
      <c r="AB948" s="3" t="s">
        <v>2655</v>
      </c>
      <c r="AC948" s="3"/>
      <c r="AD948" s="3"/>
    </row>
    <row r="949" spans="1:30" ht="83.5" customHeight="1">
      <c r="A949" s="11" t="s">
        <v>2995</v>
      </c>
      <c r="B949" s="11" t="s">
        <v>2996</v>
      </c>
      <c r="C949" s="3" t="s">
        <v>24</v>
      </c>
      <c r="D949" s="3" t="s">
        <v>25</v>
      </c>
      <c r="E949" s="3" t="s">
        <v>45</v>
      </c>
      <c r="F949" s="4" t="s">
        <v>29</v>
      </c>
      <c r="G949" s="3" t="s">
        <v>2276</v>
      </c>
      <c r="H949" s="3" t="s">
        <v>523</v>
      </c>
      <c r="I949" s="3"/>
      <c r="J949" s="3" t="s">
        <v>2276</v>
      </c>
      <c r="K949" s="3" t="s">
        <v>2276</v>
      </c>
      <c r="L949" s="3" t="s">
        <v>2276</v>
      </c>
      <c r="M949" s="3" t="s">
        <v>2276</v>
      </c>
      <c r="N949" s="3" t="s">
        <v>2276</v>
      </c>
      <c r="O949" s="3" t="s">
        <v>2276</v>
      </c>
      <c r="P949" s="3" t="s">
        <v>2276</v>
      </c>
      <c r="Q949" s="3" t="s">
        <v>2276</v>
      </c>
      <c r="R949" s="3" t="s">
        <v>2276</v>
      </c>
      <c r="S949" s="3" t="s">
        <v>2276</v>
      </c>
      <c r="T949" s="3" t="s">
        <v>2276</v>
      </c>
      <c r="U949" s="3" t="s">
        <v>2276</v>
      </c>
      <c r="V949" s="3" t="s">
        <v>2276</v>
      </c>
      <c r="W949" s="3" t="s">
        <v>2276</v>
      </c>
      <c r="X949" s="3" t="s">
        <v>2276</v>
      </c>
      <c r="Y949" s="3" t="s">
        <v>2276</v>
      </c>
      <c r="Z949" s="3" t="s">
        <v>86</v>
      </c>
      <c r="AA949" s="3" t="s">
        <v>425</v>
      </c>
      <c r="AB949" s="3" t="s">
        <v>64</v>
      </c>
      <c r="AC949" s="4" t="s">
        <v>3025</v>
      </c>
      <c r="AD949" s="4" t="s">
        <v>3031</v>
      </c>
    </row>
    <row r="950" spans="1:30" ht="82.5" customHeight="1">
      <c r="A950" s="11" t="s">
        <v>2995</v>
      </c>
      <c r="B950" s="11" t="s">
        <v>3021</v>
      </c>
      <c r="C950" s="3" t="s">
        <v>24</v>
      </c>
      <c r="D950" s="3" t="s">
        <v>25</v>
      </c>
      <c r="E950" s="3" t="s">
        <v>2647</v>
      </c>
      <c r="F950" s="4" t="s">
        <v>29</v>
      </c>
      <c r="G950" s="3" t="s">
        <v>2276</v>
      </c>
      <c r="H950" s="3" t="s">
        <v>524</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2276</v>
      </c>
      <c r="AA950" s="3" t="s">
        <v>2276</v>
      </c>
      <c r="AB950" s="3" t="s">
        <v>2276</v>
      </c>
      <c r="AC950" s="4" t="s">
        <v>3026</v>
      </c>
      <c r="AD950" s="3"/>
    </row>
    <row r="951" spans="1:30" ht="44.5" customHeight="1">
      <c r="A951" s="11" t="s">
        <v>2995</v>
      </c>
      <c r="B951" s="11" t="s">
        <v>3022</v>
      </c>
      <c r="C951" s="3" t="s">
        <v>24</v>
      </c>
      <c r="D951" s="3" t="s">
        <v>2231</v>
      </c>
      <c r="E951" s="3" t="s">
        <v>45</v>
      </c>
      <c r="F951" s="4" t="s">
        <v>2662</v>
      </c>
      <c r="G951" s="3" t="s">
        <v>2276</v>
      </c>
      <c r="H951" s="3" t="s">
        <v>523</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2276</v>
      </c>
      <c r="Y951" s="3" t="s">
        <v>2276</v>
      </c>
      <c r="Z951" s="3" t="s">
        <v>86</v>
      </c>
      <c r="AA951" s="3" t="s">
        <v>425</v>
      </c>
      <c r="AB951" s="3" t="s">
        <v>64</v>
      </c>
      <c r="AC951" s="3"/>
      <c r="AD951" s="3"/>
    </row>
    <row r="952" spans="1:30" ht="66" customHeight="1">
      <c r="A952" s="11" t="s">
        <v>2995</v>
      </c>
      <c r="B952" s="11" t="s">
        <v>3023</v>
      </c>
      <c r="C952" s="3" t="s">
        <v>24</v>
      </c>
      <c r="D952" s="3" t="s">
        <v>1242</v>
      </c>
      <c r="E952" s="3" t="s">
        <v>45</v>
      </c>
      <c r="F952" s="4" t="s">
        <v>2276</v>
      </c>
      <c r="G952" s="3" t="s">
        <v>2276</v>
      </c>
      <c r="H952" s="3" t="s">
        <v>523</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2276</v>
      </c>
      <c r="Y952" s="3" t="s">
        <v>2276</v>
      </c>
      <c r="Z952" s="3" t="s">
        <v>86</v>
      </c>
      <c r="AA952" s="3" t="s">
        <v>425</v>
      </c>
      <c r="AB952" s="3" t="s">
        <v>64</v>
      </c>
      <c r="AC952" s="4" t="s">
        <v>3027</v>
      </c>
      <c r="AD952" s="3"/>
    </row>
    <row r="953" spans="1:30" ht="57.5" customHeight="1">
      <c r="A953" s="11" t="s">
        <v>2995</v>
      </c>
      <c r="B953" s="11" t="s">
        <v>3024</v>
      </c>
      <c r="C953" s="3" t="s">
        <v>24</v>
      </c>
      <c r="D953" s="3" t="s">
        <v>27</v>
      </c>
      <c r="E953" s="3" t="s">
        <v>130</v>
      </c>
      <c r="F953" s="4" t="s">
        <v>161</v>
      </c>
      <c r="G953" s="3" t="s">
        <v>2276</v>
      </c>
      <c r="H953" s="3" t="s">
        <v>523</v>
      </c>
      <c r="I953" s="3"/>
      <c r="J953" s="3" t="s">
        <v>2276</v>
      </c>
      <c r="K953" s="3" t="s">
        <v>2276</v>
      </c>
      <c r="L953" s="3" t="s">
        <v>2276</v>
      </c>
      <c r="M953" s="3" t="s">
        <v>2276</v>
      </c>
      <c r="N953" s="3" t="s">
        <v>2276</v>
      </c>
      <c r="O953" s="3" t="s">
        <v>2276</v>
      </c>
      <c r="P953" s="3" t="s">
        <v>2276</v>
      </c>
      <c r="Q953" s="3" t="s">
        <v>2276</v>
      </c>
      <c r="R953" s="3" t="s">
        <v>2276</v>
      </c>
      <c r="S953" s="3" t="s">
        <v>2276</v>
      </c>
      <c r="T953" s="3" t="s">
        <v>2276</v>
      </c>
      <c r="U953" s="3" t="s">
        <v>2276</v>
      </c>
      <c r="V953" s="3" t="s">
        <v>2276</v>
      </c>
      <c r="W953" s="3" t="s">
        <v>2276</v>
      </c>
      <c r="X953" s="3" t="s">
        <v>2276</v>
      </c>
      <c r="Y953" s="3" t="s">
        <v>2276</v>
      </c>
      <c r="Z953" s="3" t="s">
        <v>405</v>
      </c>
      <c r="AA953" s="3" t="s">
        <v>425</v>
      </c>
      <c r="AB953" s="3" t="s">
        <v>64</v>
      </c>
      <c r="AC953" s="4" t="s">
        <v>3032</v>
      </c>
      <c r="AD953" s="4" t="s">
        <v>3031</v>
      </c>
    </row>
    <row r="954" spans="1:30" ht="42.5" customHeight="1">
      <c r="A954" s="11" t="s">
        <v>2995</v>
      </c>
      <c r="B954" s="11" t="s">
        <v>3028</v>
      </c>
      <c r="C954" s="3" t="s">
        <v>2458</v>
      </c>
      <c r="D954" s="3" t="s">
        <v>25</v>
      </c>
      <c r="E954" s="3" t="s">
        <v>45</v>
      </c>
      <c r="F954" s="4" t="s">
        <v>29</v>
      </c>
      <c r="G954" s="3" t="s">
        <v>2276</v>
      </c>
      <c r="H954" s="3" t="s">
        <v>523</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2276</v>
      </c>
      <c r="Y954" s="3" t="s">
        <v>2276</v>
      </c>
      <c r="Z954" s="3" t="s">
        <v>86</v>
      </c>
      <c r="AA954" s="3" t="s">
        <v>425</v>
      </c>
      <c r="AB954" s="3" t="s">
        <v>76</v>
      </c>
      <c r="AC954" s="3" t="s">
        <v>3030</v>
      </c>
      <c r="AD954" s="3"/>
    </row>
    <row r="955" spans="1:30" ht="36.5" customHeight="1">
      <c r="A955" s="11" t="s">
        <v>3037</v>
      </c>
      <c r="B955" s="11" t="s">
        <v>3040</v>
      </c>
      <c r="C955" s="3" t="s">
        <v>24</v>
      </c>
      <c r="D955" s="3" t="s">
        <v>1242</v>
      </c>
      <c r="E955" s="3" t="s">
        <v>2649</v>
      </c>
      <c r="F955" s="4" t="s">
        <v>2662</v>
      </c>
      <c r="G955" s="3" t="s">
        <v>2276</v>
      </c>
      <c r="H955" s="3" t="s">
        <v>523</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2276</v>
      </c>
      <c r="Y955" s="3" t="s">
        <v>2276</v>
      </c>
      <c r="Z955" s="3" t="s">
        <v>68</v>
      </c>
      <c r="AA955" s="3" t="s">
        <v>35</v>
      </c>
      <c r="AB955" s="3" t="s">
        <v>64</v>
      </c>
      <c r="AC955" s="4" t="s">
        <v>3041</v>
      </c>
      <c r="AD955" s="3"/>
    </row>
    <row r="956" spans="1:30" ht="32.5" customHeight="1">
      <c r="A956" s="11" t="s">
        <v>3037</v>
      </c>
      <c r="B956" s="11" t="s">
        <v>3042</v>
      </c>
      <c r="C956" s="3" t="s">
        <v>24</v>
      </c>
      <c r="D956" s="3" t="s">
        <v>25</v>
      </c>
      <c r="E956" s="3" t="s">
        <v>45</v>
      </c>
      <c r="F956" s="4" t="s">
        <v>29</v>
      </c>
      <c r="G956" s="3" t="s">
        <v>2276</v>
      </c>
      <c r="H956" s="3" t="s">
        <v>523</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2276</v>
      </c>
      <c r="Y956" s="3" t="s">
        <v>2276</v>
      </c>
      <c r="Z956" s="3" t="s">
        <v>68</v>
      </c>
      <c r="AA956" s="3" t="s">
        <v>38</v>
      </c>
      <c r="AB956" s="3" t="s">
        <v>2276</v>
      </c>
      <c r="AC956" s="3"/>
      <c r="AD956" s="3"/>
    </row>
    <row r="957" spans="1:30" ht="34" customHeight="1">
      <c r="A957" s="23" t="s">
        <v>3044</v>
      </c>
      <c r="B957" s="23" t="s">
        <v>3049</v>
      </c>
      <c r="C957" s="22" t="s">
        <v>24</v>
      </c>
      <c r="D957" s="22" t="s">
        <v>25</v>
      </c>
      <c r="E957" s="22" t="s">
        <v>45</v>
      </c>
      <c r="F957" s="24" t="s">
        <v>2662</v>
      </c>
      <c r="G957" s="3" t="s">
        <v>2276</v>
      </c>
      <c r="H957" s="3" t="s">
        <v>523</v>
      </c>
      <c r="I957" s="22"/>
      <c r="J957" s="3" t="s">
        <v>2276</v>
      </c>
      <c r="K957" s="3" t="s">
        <v>2276</v>
      </c>
      <c r="L957" s="80">
        <v>10</v>
      </c>
      <c r="M957" s="3" t="s">
        <v>2276</v>
      </c>
      <c r="N957" s="80">
        <v>150</v>
      </c>
      <c r="O957" s="3" t="s">
        <v>2276</v>
      </c>
      <c r="P957" s="3" t="s">
        <v>2276</v>
      </c>
      <c r="Q957" s="3" t="s">
        <v>2276</v>
      </c>
      <c r="R957" s="3" t="s">
        <v>2276</v>
      </c>
      <c r="S957" s="3" t="s">
        <v>2276</v>
      </c>
      <c r="T957" s="3" t="s">
        <v>2276</v>
      </c>
      <c r="U957" s="3" t="s">
        <v>2276</v>
      </c>
      <c r="V957" s="3" t="s">
        <v>2276</v>
      </c>
      <c r="W957" s="3" t="s">
        <v>2276</v>
      </c>
      <c r="X957" s="3" t="s">
        <v>2276</v>
      </c>
      <c r="Y957" s="3" t="s">
        <v>2276</v>
      </c>
      <c r="Z957" s="22" t="s">
        <v>86</v>
      </c>
      <c r="AA957" s="22" t="s">
        <v>34</v>
      </c>
      <c r="AB957" s="22" t="s">
        <v>64</v>
      </c>
      <c r="AC957" s="22" t="s">
        <v>3060</v>
      </c>
      <c r="AD957" s="22"/>
    </row>
    <row r="958" spans="1:30" ht="34.5" customHeight="1">
      <c r="A958" s="23" t="s">
        <v>3044</v>
      </c>
      <c r="B958" s="23" t="s">
        <v>3050</v>
      </c>
      <c r="C958" s="22" t="s">
        <v>24</v>
      </c>
      <c r="D958" s="22" t="s">
        <v>25</v>
      </c>
      <c r="E958" s="22" t="s">
        <v>45</v>
      </c>
      <c r="F958" s="24" t="s">
        <v>55</v>
      </c>
      <c r="G958" s="3" t="s">
        <v>2276</v>
      </c>
      <c r="H958" s="3" t="s">
        <v>523</v>
      </c>
      <c r="I958" s="22"/>
      <c r="J958" s="3" t="s">
        <v>2276</v>
      </c>
      <c r="K958" s="3" t="s">
        <v>2276</v>
      </c>
      <c r="L958" s="80">
        <v>10</v>
      </c>
      <c r="M958" s="3" t="s">
        <v>2276</v>
      </c>
      <c r="N958" s="80">
        <v>150</v>
      </c>
      <c r="O958" s="3" t="s">
        <v>2276</v>
      </c>
      <c r="P958" s="3" t="s">
        <v>2276</v>
      </c>
      <c r="Q958" s="3" t="s">
        <v>2276</v>
      </c>
      <c r="R958" s="3" t="s">
        <v>2276</v>
      </c>
      <c r="S958" s="3" t="s">
        <v>2276</v>
      </c>
      <c r="T958" s="3" t="s">
        <v>2276</v>
      </c>
      <c r="U958" s="3" t="s">
        <v>2276</v>
      </c>
      <c r="V958" s="3" t="s">
        <v>2276</v>
      </c>
      <c r="W958" s="3" t="s">
        <v>2276</v>
      </c>
      <c r="X958" s="3" t="s">
        <v>2276</v>
      </c>
      <c r="Y958" s="3" t="s">
        <v>2276</v>
      </c>
      <c r="Z958" s="22" t="s">
        <v>86</v>
      </c>
      <c r="AA958" s="22" t="s">
        <v>34</v>
      </c>
      <c r="AB958" s="22" t="s">
        <v>64</v>
      </c>
      <c r="AC958" s="22" t="s">
        <v>3059</v>
      </c>
      <c r="AD958" s="22"/>
    </row>
    <row r="959" spans="1:30" ht="38.5" customHeight="1">
      <c r="A959" s="23" t="s">
        <v>3044</v>
      </c>
      <c r="B959" s="23" t="s">
        <v>3051</v>
      </c>
      <c r="C959" s="22" t="s">
        <v>24</v>
      </c>
      <c r="D959" s="22" t="s">
        <v>25</v>
      </c>
      <c r="E959" s="22" t="s">
        <v>45</v>
      </c>
      <c r="F959" s="24" t="s">
        <v>55</v>
      </c>
      <c r="G959" s="3" t="s">
        <v>2276</v>
      </c>
      <c r="H959" s="3" t="s">
        <v>523</v>
      </c>
      <c r="I959" s="22"/>
      <c r="J959" s="3" t="s">
        <v>2276</v>
      </c>
      <c r="K959" s="3" t="s">
        <v>2276</v>
      </c>
      <c r="L959" s="80">
        <v>10</v>
      </c>
      <c r="M959" s="3" t="s">
        <v>2276</v>
      </c>
      <c r="N959" s="80">
        <v>150</v>
      </c>
      <c r="O959" s="3" t="s">
        <v>2276</v>
      </c>
      <c r="P959" s="3" t="s">
        <v>2276</v>
      </c>
      <c r="Q959" s="3" t="s">
        <v>2276</v>
      </c>
      <c r="R959" s="3" t="s">
        <v>2276</v>
      </c>
      <c r="S959" s="3" t="s">
        <v>2276</v>
      </c>
      <c r="T959" s="3" t="s">
        <v>2276</v>
      </c>
      <c r="U959" s="3" t="s">
        <v>2276</v>
      </c>
      <c r="V959" s="3" t="s">
        <v>2276</v>
      </c>
      <c r="W959" s="3" t="s">
        <v>2276</v>
      </c>
      <c r="X959" s="3" t="s">
        <v>2276</v>
      </c>
      <c r="Y959" s="3" t="s">
        <v>2276</v>
      </c>
      <c r="Z959" s="22" t="s">
        <v>404</v>
      </c>
      <c r="AA959" s="22" t="s">
        <v>405</v>
      </c>
      <c r="AB959" s="22" t="s">
        <v>64</v>
      </c>
      <c r="AC959" s="22" t="s">
        <v>3059</v>
      </c>
      <c r="AD959" s="22"/>
    </row>
    <row r="960" spans="1:30" ht="38.5" customHeight="1">
      <c r="A960" s="23" t="s">
        <v>3044</v>
      </c>
      <c r="B960" s="23" t="s">
        <v>3052</v>
      </c>
      <c r="C960" s="22" t="s">
        <v>24</v>
      </c>
      <c r="D960" s="22" t="s">
        <v>25</v>
      </c>
      <c r="E960" s="22" t="s">
        <v>45</v>
      </c>
      <c r="F960" s="24" t="s">
        <v>29</v>
      </c>
      <c r="G960" s="3" t="s">
        <v>2276</v>
      </c>
      <c r="H960" s="3" t="s">
        <v>523</v>
      </c>
      <c r="I960" s="22"/>
      <c r="J960" s="3" t="s">
        <v>2276</v>
      </c>
      <c r="K960" s="3" t="s">
        <v>2276</v>
      </c>
      <c r="L960" s="80">
        <v>10</v>
      </c>
      <c r="M960" s="3" t="s">
        <v>2276</v>
      </c>
      <c r="N960" s="80">
        <v>150</v>
      </c>
      <c r="O960" s="3" t="s">
        <v>2276</v>
      </c>
      <c r="P960" s="3" t="s">
        <v>2276</v>
      </c>
      <c r="Q960" s="3" t="s">
        <v>2276</v>
      </c>
      <c r="R960" s="3" t="s">
        <v>2276</v>
      </c>
      <c r="S960" s="3" t="s">
        <v>2276</v>
      </c>
      <c r="T960" s="3" t="s">
        <v>2276</v>
      </c>
      <c r="U960" s="3" t="s">
        <v>2276</v>
      </c>
      <c r="V960" s="3" t="s">
        <v>2276</v>
      </c>
      <c r="W960" s="3" t="s">
        <v>2276</v>
      </c>
      <c r="X960" s="3" t="s">
        <v>2276</v>
      </c>
      <c r="Y960" s="3" t="s">
        <v>2276</v>
      </c>
      <c r="Z960" s="22" t="s">
        <v>405</v>
      </c>
      <c r="AA960" s="22" t="s">
        <v>425</v>
      </c>
      <c r="AB960" s="22" t="s">
        <v>76</v>
      </c>
      <c r="AC960" s="24" t="s">
        <v>3078</v>
      </c>
      <c r="AD960" s="22"/>
    </row>
    <row r="961" spans="1:30" ht="92" customHeight="1">
      <c r="A961" s="23" t="s">
        <v>3044</v>
      </c>
      <c r="B961" s="23" t="s">
        <v>3053</v>
      </c>
      <c r="C961" s="22" t="s">
        <v>24</v>
      </c>
      <c r="D961" s="22" t="s">
        <v>25</v>
      </c>
      <c r="E961" s="22" t="s">
        <v>45</v>
      </c>
      <c r="F961" s="24" t="s">
        <v>29</v>
      </c>
      <c r="G961" s="3" t="s">
        <v>2276</v>
      </c>
      <c r="H961" s="3" t="s">
        <v>523</v>
      </c>
      <c r="I961" s="22"/>
      <c r="J961" s="3" t="s">
        <v>2276</v>
      </c>
      <c r="K961" s="3" t="s">
        <v>2276</v>
      </c>
      <c r="L961" s="3" t="s">
        <v>2276</v>
      </c>
      <c r="M961" s="3" t="s">
        <v>2276</v>
      </c>
      <c r="N961" s="3" t="s">
        <v>2276</v>
      </c>
      <c r="O961" s="3" t="s">
        <v>2276</v>
      </c>
      <c r="P961" s="3" t="s">
        <v>2276</v>
      </c>
      <c r="Q961" s="3" t="s">
        <v>2276</v>
      </c>
      <c r="R961" s="3" t="s">
        <v>2276</v>
      </c>
      <c r="S961" s="3" t="s">
        <v>2276</v>
      </c>
      <c r="T961" s="3" t="s">
        <v>2276</v>
      </c>
      <c r="U961" s="3" t="s">
        <v>2276</v>
      </c>
      <c r="V961" s="3" t="s">
        <v>2276</v>
      </c>
      <c r="W961" s="3" t="s">
        <v>2276</v>
      </c>
      <c r="X961" s="3" t="s">
        <v>2276</v>
      </c>
      <c r="Y961" s="3" t="s">
        <v>2276</v>
      </c>
      <c r="Z961" s="22" t="s">
        <v>68</v>
      </c>
      <c r="AA961" s="22" t="s">
        <v>35</v>
      </c>
      <c r="AB961" s="22" t="s">
        <v>64</v>
      </c>
      <c r="AC961" s="24" t="s">
        <v>3056</v>
      </c>
      <c r="AD961" s="22" t="s">
        <v>3079</v>
      </c>
    </row>
    <row r="962" spans="1:30" ht="62" customHeight="1">
      <c r="A962" s="23" t="s">
        <v>3044</v>
      </c>
      <c r="B962" s="23" t="s">
        <v>3054</v>
      </c>
      <c r="C962" s="22" t="s">
        <v>24</v>
      </c>
      <c r="D962" s="22" t="s">
        <v>1242</v>
      </c>
      <c r="E962" s="22" t="s">
        <v>45</v>
      </c>
      <c r="F962" s="24" t="s">
        <v>2662</v>
      </c>
      <c r="G962" s="3" t="s">
        <v>2276</v>
      </c>
      <c r="H962" s="3" t="s">
        <v>523</v>
      </c>
      <c r="I962" s="22"/>
      <c r="J962" s="3" t="s">
        <v>2276</v>
      </c>
      <c r="K962" s="3" t="s">
        <v>2276</v>
      </c>
      <c r="L962" s="80">
        <v>10</v>
      </c>
      <c r="M962" s="3" t="s">
        <v>2276</v>
      </c>
      <c r="N962" s="80">
        <v>150</v>
      </c>
      <c r="O962" s="3" t="s">
        <v>2276</v>
      </c>
      <c r="P962" s="3" t="s">
        <v>2276</v>
      </c>
      <c r="Q962" s="3" t="s">
        <v>2276</v>
      </c>
      <c r="R962" s="3" t="s">
        <v>2276</v>
      </c>
      <c r="S962" s="3" t="s">
        <v>2276</v>
      </c>
      <c r="T962" s="3" t="s">
        <v>2276</v>
      </c>
      <c r="U962" s="3" t="s">
        <v>2276</v>
      </c>
      <c r="V962" s="3" t="s">
        <v>2276</v>
      </c>
      <c r="W962" s="3" t="s">
        <v>2276</v>
      </c>
      <c r="X962" s="3" t="s">
        <v>2276</v>
      </c>
      <c r="Y962" s="3" t="s">
        <v>2276</v>
      </c>
      <c r="Z962" s="22" t="s">
        <v>68</v>
      </c>
      <c r="AA962" s="22" t="s">
        <v>35</v>
      </c>
      <c r="AB962" s="22" t="s">
        <v>64</v>
      </c>
      <c r="AC962" s="24" t="s">
        <v>3055</v>
      </c>
      <c r="AD962" s="22"/>
    </row>
    <row r="963" spans="1:30" ht="51.5" customHeight="1">
      <c r="A963" s="23" t="s">
        <v>3044</v>
      </c>
      <c r="B963" s="23" t="s">
        <v>3057</v>
      </c>
      <c r="C963" s="22" t="s">
        <v>2458</v>
      </c>
      <c r="D963" s="22" t="s">
        <v>25</v>
      </c>
      <c r="E963" s="22" t="s">
        <v>45</v>
      </c>
      <c r="F963" s="24" t="s">
        <v>55</v>
      </c>
      <c r="G963" s="3" t="s">
        <v>2276</v>
      </c>
      <c r="H963" s="3" t="s">
        <v>523</v>
      </c>
      <c r="I963" s="22"/>
      <c r="J963" s="3" t="s">
        <v>2276</v>
      </c>
      <c r="K963" s="3" t="s">
        <v>2276</v>
      </c>
      <c r="L963" s="3" t="s">
        <v>2276</v>
      </c>
      <c r="M963" s="3" t="s">
        <v>2276</v>
      </c>
      <c r="N963" s="3" t="s">
        <v>2276</v>
      </c>
      <c r="O963" s="3" t="s">
        <v>2276</v>
      </c>
      <c r="P963" s="3" t="s">
        <v>2276</v>
      </c>
      <c r="Q963" s="3" t="s">
        <v>2276</v>
      </c>
      <c r="R963" s="3" t="s">
        <v>2276</v>
      </c>
      <c r="S963" s="3" t="s">
        <v>2276</v>
      </c>
      <c r="T963" s="3" t="s">
        <v>2276</v>
      </c>
      <c r="U963" s="3" t="s">
        <v>2276</v>
      </c>
      <c r="V963" s="3" t="s">
        <v>2276</v>
      </c>
      <c r="W963" s="3" t="s">
        <v>2276</v>
      </c>
      <c r="X963" s="3" t="s">
        <v>2276</v>
      </c>
      <c r="Y963" s="3" t="s">
        <v>2276</v>
      </c>
      <c r="Z963" s="22" t="s">
        <v>405</v>
      </c>
      <c r="AA963" s="22" t="s">
        <v>425</v>
      </c>
      <c r="AB963" s="22" t="s">
        <v>76</v>
      </c>
      <c r="AC963" s="24" t="s">
        <v>3058</v>
      </c>
      <c r="AD963" s="22"/>
    </row>
    <row r="964" spans="1:30" ht="36.5" customHeight="1">
      <c r="A964" s="23" t="s">
        <v>3045</v>
      </c>
      <c r="B964" s="23" t="s">
        <v>3065</v>
      </c>
      <c r="C964" s="22" t="s">
        <v>24</v>
      </c>
      <c r="D964" s="22" t="s">
        <v>25</v>
      </c>
      <c r="E964" s="22" t="s">
        <v>45</v>
      </c>
      <c r="F964" s="24" t="s">
        <v>2662</v>
      </c>
      <c r="G964" s="3" t="s">
        <v>2276</v>
      </c>
      <c r="H964" s="3" t="s">
        <v>523</v>
      </c>
      <c r="I964" s="22"/>
      <c r="J964" s="3" t="s">
        <v>2276</v>
      </c>
      <c r="K964" s="3" t="s">
        <v>2276</v>
      </c>
      <c r="L964" s="80">
        <v>10</v>
      </c>
      <c r="M964" s="3" t="s">
        <v>2276</v>
      </c>
      <c r="N964" s="80">
        <v>150</v>
      </c>
      <c r="O964" s="3" t="s">
        <v>2276</v>
      </c>
      <c r="P964" s="3" t="s">
        <v>2276</v>
      </c>
      <c r="Q964" s="3" t="s">
        <v>2276</v>
      </c>
      <c r="R964" s="3" t="s">
        <v>2276</v>
      </c>
      <c r="S964" s="3" t="s">
        <v>2276</v>
      </c>
      <c r="T964" s="3" t="s">
        <v>2276</v>
      </c>
      <c r="U964" s="3" t="s">
        <v>2276</v>
      </c>
      <c r="V964" s="3" t="s">
        <v>2276</v>
      </c>
      <c r="W964" s="3" t="s">
        <v>2276</v>
      </c>
      <c r="X964" s="3" t="s">
        <v>2276</v>
      </c>
      <c r="Y964" s="3" t="s">
        <v>2276</v>
      </c>
      <c r="Z964" s="22" t="s">
        <v>86</v>
      </c>
      <c r="AA964" s="22" t="s">
        <v>34</v>
      </c>
      <c r="AB964" s="22" t="s">
        <v>64</v>
      </c>
      <c r="AC964" s="22" t="s">
        <v>3060</v>
      </c>
      <c r="AD964" s="22"/>
    </row>
    <row r="965" spans="1:30" ht="37" customHeight="1">
      <c r="A965" s="23" t="s">
        <v>3045</v>
      </c>
      <c r="B965" s="23" t="s">
        <v>3066</v>
      </c>
      <c r="C965" s="22" t="s">
        <v>24</v>
      </c>
      <c r="D965" s="22" t="s">
        <v>25</v>
      </c>
      <c r="E965" s="22" t="s">
        <v>45</v>
      </c>
      <c r="F965" s="24" t="s">
        <v>55</v>
      </c>
      <c r="G965" s="3" t="s">
        <v>2276</v>
      </c>
      <c r="H965" s="3" t="s">
        <v>523</v>
      </c>
      <c r="I965" s="22"/>
      <c r="J965" s="3" t="s">
        <v>2276</v>
      </c>
      <c r="K965" s="3" t="s">
        <v>2276</v>
      </c>
      <c r="L965" s="80">
        <v>10</v>
      </c>
      <c r="M965" s="3" t="s">
        <v>2276</v>
      </c>
      <c r="N965" s="80">
        <v>150</v>
      </c>
      <c r="O965" s="3" t="s">
        <v>2276</v>
      </c>
      <c r="P965" s="3" t="s">
        <v>2276</v>
      </c>
      <c r="Q965" s="3" t="s">
        <v>2276</v>
      </c>
      <c r="R965" s="3" t="s">
        <v>2276</v>
      </c>
      <c r="S965" s="3" t="s">
        <v>2276</v>
      </c>
      <c r="T965" s="3" t="s">
        <v>2276</v>
      </c>
      <c r="U965" s="3" t="s">
        <v>2276</v>
      </c>
      <c r="V965" s="3" t="s">
        <v>2276</v>
      </c>
      <c r="W965" s="3" t="s">
        <v>2276</v>
      </c>
      <c r="X965" s="3" t="s">
        <v>2276</v>
      </c>
      <c r="Y965" s="3" t="s">
        <v>2276</v>
      </c>
      <c r="Z965" s="22" t="s">
        <v>86</v>
      </c>
      <c r="AA965" s="22" t="s">
        <v>34</v>
      </c>
      <c r="AB965" s="22" t="s">
        <v>64</v>
      </c>
      <c r="AC965" s="22" t="s">
        <v>3059</v>
      </c>
      <c r="AD965" s="22"/>
    </row>
    <row r="966" spans="1:30" ht="50" customHeight="1">
      <c r="A966" s="23" t="s">
        <v>3045</v>
      </c>
      <c r="B966" s="23" t="s">
        <v>3067</v>
      </c>
      <c r="C966" s="22" t="s">
        <v>24</v>
      </c>
      <c r="D966" s="22" t="s">
        <v>25</v>
      </c>
      <c r="E966" s="22" t="s">
        <v>45</v>
      </c>
      <c r="F966" s="24" t="s">
        <v>55</v>
      </c>
      <c r="G966" s="3" t="s">
        <v>2276</v>
      </c>
      <c r="H966" s="3" t="s">
        <v>523</v>
      </c>
      <c r="I966" s="22"/>
      <c r="J966" s="3" t="s">
        <v>2276</v>
      </c>
      <c r="K966" s="3" t="s">
        <v>2276</v>
      </c>
      <c r="L966" s="80">
        <v>10</v>
      </c>
      <c r="M966" s="3" t="s">
        <v>2276</v>
      </c>
      <c r="N966" s="80">
        <v>150</v>
      </c>
      <c r="O966" s="3" t="s">
        <v>2276</v>
      </c>
      <c r="P966" s="3" t="s">
        <v>2276</v>
      </c>
      <c r="Q966" s="3" t="s">
        <v>2276</v>
      </c>
      <c r="R966" s="3" t="s">
        <v>2276</v>
      </c>
      <c r="S966" s="3" t="s">
        <v>2276</v>
      </c>
      <c r="T966" s="3" t="s">
        <v>2276</v>
      </c>
      <c r="U966" s="3" t="s">
        <v>2276</v>
      </c>
      <c r="V966" s="3" t="s">
        <v>2276</v>
      </c>
      <c r="W966" s="3" t="s">
        <v>2276</v>
      </c>
      <c r="X966" s="3" t="s">
        <v>2276</v>
      </c>
      <c r="Y966" s="3" t="s">
        <v>2276</v>
      </c>
      <c r="Z966" s="22" t="s">
        <v>404</v>
      </c>
      <c r="AA966" s="22" t="s">
        <v>405</v>
      </c>
      <c r="AB966" s="22" t="s">
        <v>64</v>
      </c>
      <c r="AC966" s="22" t="s">
        <v>3059</v>
      </c>
      <c r="AD966" s="22"/>
    </row>
    <row r="967" spans="1:30" ht="90" customHeight="1">
      <c r="A967" s="23" t="s">
        <v>3045</v>
      </c>
      <c r="B967" s="23" t="s">
        <v>3068</v>
      </c>
      <c r="C967" s="22" t="s">
        <v>24</v>
      </c>
      <c r="D967" s="22" t="s">
        <v>25</v>
      </c>
      <c r="E967" s="22" t="s">
        <v>45</v>
      </c>
      <c r="F967" s="24" t="s">
        <v>29</v>
      </c>
      <c r="G967" s="3" t="s">
        <v>2276</v>
      </c>
      <c r="H967" s="3" t="s">
        <v>523</v>
      </c>
      <c r="I967" s="22"/>
      <c r="J967" s="3" t="s">
        <v>2276</v>
      </c>
      <c r="K967" s="3" t="s">
        <v>2276</v>
      </c>
      <c r="L967" s="80">
        <v>10</v>
      </c>
      <c r="M967" s="3" t="s">
        <v>2276</v>
      </c>
      <c r="N967" s="80">
        <v>150</v>
      </c>
      <c r="O967" s="3" t="s">
        <v>2276</v>
      </c>
      <c r="P967" s="3" t="s">
        <v>2276</v>
      </c>
      <c r="Q967" s="3" t="s">
        <v>2276</v>
      </c>
      <c r="R967" s="3" t="s">
        <v>2276</v>
      </c>
      <c r="S967" s="3" t="s">
        <v>2276</v>
      </c>
      <c r="T967" s="3" t="s">
        <v>2276</v>
      </c>
      <c r="U967" s="3" t="s">
        <v>2276</v>
      </c>
      <c r="V967" s="3" t="s">
        <v>2276</v>
      </c>
      <c r="W967" s="3" t="s">
        <v>2276</v>
      </c>
      <c r="X967" s="3" t="s">
        <v>2276</v>
      </c>
      <c r="Y967" s="3" t="s">
        <v>2276</v>
      </c>
      <c r="Z967" s="22" t="s">
        <v>405</v>
      </c>
      <c r="AA967" s="22" t="s">
        <v>425</v>
      </c>
      <c r="AB967" s="22" t="s">
        <v>64</v>
      </c>
      <c r="AC967" s="24" t="s">
        <v>3078</v>
      </c>
      <c r="AD967" s="22"/>
    </row>
    <row r="968" spans="1:30" ht="90" customHeight="1">
      <c r="A968" s="23" t="s">
        <v>3045</v>
      </c>
      <c r="B968" s="23" t="s">
        <v>3069</v>
      </c>
      <c r="C968" s="22" t="s">
        <v>24</v>
      </c>
      <c r="D968" s="22" t="s">
        <v>25</v>
      </c>
      <c r="E968" s="22" t="s">
        <v>45</v>
      </c>
      <c r="F968" s="24" t="s">
        <v>29</v>
      </c>
      <c r="G968" s="3" t="s">
        <v>2276</v>
      </c>
      <c r="H968" s="3" t="s">
        <v>523</v>
      </c>
      <c r="I968" s="22"/>
      <c r="J968" s="3" t="s">
        <v>2276</v>
      </c>
      <c r="K968" s="3" t="s">
        <v>2276</v>
      </c>
      <c r="L968" s="3" t="s">
        <v>2276</v>
      </c>
      <c r="M968" s="3" t="s">
        <v>2276</v>
      </c>
      <c r="N968" s="3" t="s">
        <v>2276</v>
      </c>
      <c r="O968" s="3" t="s">
        <v>2276</v>
      </c>
      <c r="P968" s="3" t="s">
        <v>2276</v>
      </c>
      <c r="Q968" s="3" t="s">
        <v>2276</v>
      </c>
      <c r="R968" s="3" t="s">
        <v>2276</v>
      </c>
      <c r="S968" s="3" t="s">
        <v>2276</v>
      </c>
      <c r="T968" s="3" t="s">
        <v>2276</v>
      </c>
      <c r="U968" s="3" t="s">
        <v>2276</v>
      </c>
      <c r="V968" s="3" t="s">
        <v>2276</v>
      </c>
      <c r="W968" s="3" t="s">
        <v>2276</v>
      </c>
      <c r="X968" s="3" t="s">
        <v>2276</v>
      </c>
      <c r="Y968" s="3" t="s">
        <v>2276</v>
      </c>
      <c r="Z968" s="22" t="s">
        <v>68</v>
      </c>
      <c r="AA968" s="22" t="s">
        <v>35</v>
      </c>
      <c r="AB968" s="22" t="s">
        <v>64</v>
      </c>
      <c r="AC968" s="24" t="s">
        <v>3056</v>
      </c>
      <c r="AD968" s="22" t="s">
        <v>3079</v>
      </c>
    </row>
    <row r="969" spans="1:30" ht="44.5" customHeight="1">
      <c r="A969" s="23" t="s">
        <v>3045</v>
      </c>
      <c r="B969" s="23" t="s">
        <v>3070</v>
      </c>
      <c r="C969" s="22" t="s">
        <v>24</v>
      </c>
      <c r="D969" s="22" t="s">
        <v>1242</v>
      </c>
      <c r="E969" s="22" t="s">
        <v>45</v>
      </c>
      <c r="F969" s="24" t="s">
        <v>2662</v>
      </c>
      <c r="G969" s="3" t="s">
        <v>2276</v>
      </c>
      <c r="H969" s="3" t="s">
        <v>523</v>
      </c>
      <c r="I969" s="22"/>
      <c r="J969" s="3" t="s">
        <v>2276</v>
      </c>
      <c r="K969" s="3" t="s">
        <v>2276</v>
      </c>
      <c r="L969" s="80">
        <v>10</v>
      </c>
      <c r="M969" s="3" t="s">
        <v>2276</v>
      </c>
      <c r="N969" s="80">
        <v>150</v>
      </c>
      <c r="O969" s="3" t="s">
        <v>2276</v>
      </c>
      <c r="P969" s="3" t="s">
        <v>2276</v>
      </c>
      <c r="Q969" s="3" t="s">
        <v>2276</v>
      </c>
      <c r="R969" s="3" t="s">
        <v>2276</v>
      </c>
      <c r="S969" s="3" t="s">
        <v>2276</v>
      </c>
      <c r="T969" s="3" t="s">
        <v>2276</v>
      </c>
      <c r="U969" s="3" t="s">
        <v>2276</v>
      </c>
      <c r="V969" s="3" t="s">
        <v>2276</v>
      </c>
      <c r="W969" s="3" t="s">
        <v>2276</v>
      </c>
      <c r="X969" s="3" t="s">
        <v>2276</v>
      </c>
      <c r="Y969" s="3" t="s">
        <v>2276</v>
      </c>
      <c r="Z969" s="22" t="s">
        <v>68</v>
      </c>
      <c r="AA969" s="22" t="s">
        <v>35</v>
      </c>
      <c r="AB969" s="22" t="s">
        <v>64</v>
      </c>
      <c r="AC969" s="24" t="s">
        <v>3055</v>
      </c>
      <c r="AD969" s="22"/>
    </row>
    <row r="970" spans="1:30" ht="48" customHeight="1">
      <c r="A970" s="23" t="s">
        <v>3045</v>
      </c>
      <c r="B970" s="23" t="s">
        <v>3071</v>
      </c>
      <c r="C970" s="22" t="s">
        <v>2458</v>
      </c>
      <c r="D970" s="22" t="s">
        <v>25</v>
      </c>
      <c r="E970" s="22" t="s">
        <v>45</v>
      </c>
      <c r="F970" s="24" t="s">
        <v>55</v>
      </c>
      <c r="G970" s="3" t="s">
        <v>2276</v>
      </c>
      <c r="H970" s="3" t="s">
        <v>523</v>
      </c>
      <c r="I970" s="22"/>
      <c r="J970" s="3" t="s">
        <v>2276</v>
      </c>
      <c r="K970" s="3" t="s">
        <v>2276</v>
      </c>
      <c r="L970" s="3" t="s">
        <v>2276</v>
      </c>
      <c r="M970" s="3" t="s">
        <v>2276</v>
      </c>
      <c r="N970" s="3" t="s">
        <v>2276</v>
      </c>
      <c r="O970" s="3" t="s">
        <v>2276</v>
      </c>
      <c r="P970" s="3" t="s">
        <v>2276</v>
      </c>
      <c r="Q970" s="3" t="s">
        <v>2276</v>
      </c>
      <c r="R970" s="3" t="s">
        <v>2276</v>
      </c>
      <c r="S970" s="3" t="s">
        <v>2276</v>
      </c>
      <c r="T970" s="3" t="s">
        <v>2276</v>
      </c>
      <c r="U970" s="3" t="s">
        <v>2276</v>
      </c>
      <c r="V970" s="3" t="s">
        <v>2276</v>
      </c>
      <c r="W970" s="3" t="s">
        <v>2276</v>
      </c>
      <c r="X970" s="3" t="s">
        <v>2276</v>
      </c>
      <c r="Y970" s="3" t="s">
        <v>2276</v>
      </c>
      <c r="Z970" s="22" t="s">
        <v>405</v>
      </c>
      <c r="AA970" s="22" t="s">
        <v>68</v>
      </c>
      <c r="AB970" s="22" t="s">
        <v>64</v>
      </c>
      <c r="AC970" s="24" t="s">
        <v>3058</v>
      </c>
      <c r="AD970" s="22"/>
    </row>
    <row r="971" spans="1:30" ht="41.5" customHeight="1">
      <c r="A971" s="23" t="s">
        <v>3062</v>
      </c>
      <c r="B971" s="23" t="s">
        <v>3072</v>
      </c>
      <c r="C971" s="22" t="s">
        <v>24</v>
      </c>
      <c r="D971" s="22" t="s">
        <v>1242</v>
      </c>
      <c r="E971" s="22" t="s">
        <v>137</v>
      </c>
      <c r="F971" s="24" t="s">
        <v>2662</v>
      </c>
      <c r="G971" s="3" t="s">
        <v>2276</v>
      </c>
      <c r="H971" s="155" t="s">
        <v>524</v>
      </c>
      <c r="I971" s="22"/>
      <c r="J971" s="80">
        <v>0</v>
      </c>
      <c r="K971" s="80">
        <v>0</v>
      </c>
      <c r="L971" s="80">
        <v>0</v>
      </c>
      <c r="M971" s="80">
        <v>0</v>
      </c>
      <c r="N971" s="80">
        <v>0</v>
      </c>
      <c r="O971" s="80">
        <v>0</v>
      </c>
      <c r="P971" s="80">
        <v>0</v>
      </c>
      <c r="Q971" s="80">
        <v>0</v>
      </c>
      <c r="R971" s="80">
        <v>0</v>
      </c>
      <c r="S971" s="80">
        <v>0</v>
      </c>
      <c r="T971" s="80">
        <v>0</v>
      </c>
      <c r="U971" s="80">
        <v>0</v>
      </c>
      <c r="V971" s="80">
        <v>0</v>
      </c>
      <c r="W971" s="80">
        <v>0</v>
      </c>
      <c r="X971" s="80">
        <v>0</v>
      </c>
      <c r="Y971" s="80">
        <v>0</v>
      </c>
      <c r="Z971" s="22" t="s">
        <v>399</v>
      </c>
      <c r="AA971" s="22" t="s">
        <v>127</v>
      </c>
      <c r="AB971" s="22" t="s">
        <v>2276</v>
      </c>
      <c r="AC971" s="22" t="s">
        <v>3074</v>
      </c>
      <c r="AD971" s="22"/>
    </row>
    <row r="972" spans="1:30" ht="44.5" customHeight="1">
      <c r="A972" s="23" t="s">
        <v>3062</v>
      </c>
      <c r="B972" s="23" t="s">
        <v>3073</v>
      </c>
      <c r="C972" s="22" t="s">
        <v>1105</v>
      </c>
      <c r="D972" s="22" t="s">
        <v>1105</v>
      </c>
      <c r="E972" s="22" t="s">
        <v>1105</v>
      </c>
      <c r="F972" s="24" t="s">
        <v>2662</v>
      </c>
      <c r="G972" s="3" t="s">
        <v>2276</v>
      </c>
      <c r="H972" s="3" t="s">
        <v>523</v>
      </c>
      <c r="I972" s="156">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3" t="s">
        <v>2276</v>
      </c>
      <c r="W972" s="3" t="s">
        <v>2276</v>
      </c>
      <c r="X972" s="3" t="s">
        <v>2276</v>
      </c>
      <c r="Y972" s="3" t="s">
        <v>2276</v>
      </c>
      <c r="Z972" s="22" t="s">
        <v>86</v>
      </c>
      <c r="AA972" s="22" t="s">
        <v>34</v>
      </c>
      <c r="AB972" s="22" t="s">
        <v>64</v>
      </c>
      <c r="AC972" s="24"/>
      <c r="AD972" s="24" t="s">
        <v>3084</v>
      </c>
    </row>
    <row r="973" spans="1:30" ht="53.5" customHeight="1">
      <c r="A973" s="23" t="s">
        <v>3062</v>
      </c>
      <c r="B973" s="23" t="s">
        <v>3077</v>
      </c>
      <c r="C973" s="22" t="s">
        <v>1105</v>
      </c>
      <c r="D973" s="22" t="s">
        <v>1105</v>
      </c>
      <c r="E973" s="22" t="s">
        <v>1105</v>
      </c>
      <c r="F973" s="24" t="s">
        <v>2662</v>
      </c>
      <c r="G973" s="3" t="s">
        <v>2276</v>
      </c>
      <c r="H973" s="3" t="s">
        <v>523</v>
      </c>
      <c r="I973" s="156">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3" t="s">
        <v>2276</v>
      </c>
      <c r="W973" s="3" t="s">
        <v>2276</v>
      </c>
      <c r="X973" s="3" t="s">
        <v>2276</v>
      </c>
      <c r="Y973" s="3" t="s">
        <v>2276</v>
      </c>
      <c r="Z973" s="22" t="s">
        <v>34</v>
      </c>
      <c r="AA973" s="22" t="s">
        <v>405</v>
      </c>
      <c r="AB973" s="22" t="s">
        <v>64</v>
      </c>
      <c r="AC973" s="24"/>
      <c r="AD973" s="24" t="s">
        <v>3084</v>
      </c>
    </row>
    <row r="974" spans="1:30" ht="58" customHeight="1">
      <c r="A974" s="23" t="s">
        <v>3062</v>
      </c>
      <c r="B974" s="23" t="s">
        <v>3081</v>
      </c>
      <c r="C974" s="22" t="s">
        <v>1105</v>
      </c>
      <c r="D974" s="22" t="s">
        <v>1105</v>
      </c>
      <c r="E974" s="22" t="s">
        <v>1105</v>
      </c>
      <c r="F974" s="24" t="s">
        <v>2662</v>
      </c>
      <c r="G974" s="3" t="s">
        <v>2276</v>
      </c>
      <c r="H974" s="3" t="s">
        <v>523</v>
      </c>
      <c r="I974" s="156">
        <v>2014</v>
      </c>
      <c r="J974" s="3" t="s">
        <v>2276</v>
      </c>
      <c r="K974" s="3" t="s">
        <v>2276</v>
      </c>
      <c r="L974" s="3" t="s">
        <v>2276</v>
      </c>
      <c r="M974" s="3" t="s">
        <v>2276</v>
      </c>
      <c r="N974" s="3" t="s">
        <v>2276</v>
      </c>
      <c r="O974" s="3" t="s">
        <v>2276</v>
      </c>
      <c r="P974" s="3" t="s">
        <v>2276</v>
      </c>
      <c r="Q974" s="3" t="s">
        <v>2276</v>
      </c>
      <c r="R974" s="3" t="s">
        <v>2276</v>
      </c>
      <c r="S974" s="3" t="s">
        <v>2276</v>
      </c>
      <c r="T974" s="21">
        <v>44450</v>
      </c>
      <c r="U974" s="3" t="s">
        <v>2276</v>
      </c>
      <c r="V974" s="3" t="s">
        <v>2276</v>
      </c>
      <c r="W974" s="3" t="s">
        <v>2276</v>
      </c>
      <c r="X974" s="80">
        <v>41</v>
      </c>
      <c r="Y974" s="3" t="s">
        <v>2276</v>
      </c>
      <c r="Z974" s="22" t="s">
        <v>405</v>
      </c>
      <c r="AA974" s="22" t="s">
        <v>425</v>
      </c>
      <c r="AB974" s="22" t="s">
        <v>76</v>
      </c>
      <c r="AC974" s="24" t="s">
        <v>3083</v>
      </c>
      <c r="AD974" s="22"/>
    </row>
    <row r="975" spans="1:30" ht="61" customHeight="1">
      <c r="A975" s="23" t="s">
        <v>3062</v>
      </c>
      <c r="B975" s="23" t="s">
        <v>3082</v>
      </c>
      <c r="C975" s="22" t="s">
        <v>1105</v>
      </c>
      <c r="D975" s="22" t="s">
        <v>1105</v>
      </c>
      <c r="E975" s="22" t="s">
        <v>1105</v>
      </c>
      <c r="F975" s="24" t="s">
        <v>2662</v>
      </c>
      <c r="G975" s="3" t="s">
        <v>2276</v>
      </c>
      <c r="H975" s="3" t="s">
        <v>523</v>
      </c>
      <c r="I975" s="156">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3" t="s">
        <v>2276</v>
      </c>
      <c r="W975" s="3" t="s">
        <v>2276</v>
      </c>
      <c r="X975" s="3" t="s">
        <v>2276</v>
      </c>
      <c r="Y975" s="3" t="s">
        <v>2276</v>
      </c>
      <c r="Z975" s="22" t="s">
        <v>86</v>
      </c>
      <c r="AA975" s="22" t="s">
        <v>34</v>
      </c>
      <c r="AB975" s="22" t="s">
        <v>64</v>
      </c>
      <c r="AC975" s="24"/>
      <c r="AD975" s="24" t="s">
        <v>3084</v>
      </c>
    </row>
    <row r="976" spans="1:30" ht="45" customHeight="1">
      <c r="A976" s="23" t="s">
        <v>3062</v>
      </c>
      <c r="B976" s="23" t="s">
        <v>3085</v>
      </c>
      <c r="C976" s="22" t="s">
        <v>1105</v>
      </c>
      <c r="D976" s="22" t="s">
        <v>1105</v>
      </c>
      <c r="E976" s="22" t="s">
        <v>1105</v>
      </c>
      <c r="F976" s="24" t="s">
        <v>2662</v>
      </c>
      <c r="G976" s="3" t="s">
        <v>2276</v>
      </c>
      <c r="H976" s="3" t="s">
        <v>523</v>
      </c>
      <c r="I976" s="156">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3" t="s">
        <v>2276</v>
      </c>
      <c r="W976" s="3" t="s">
        <v>2276</v>
      </c>
      <c r="X976" s="3" t="s">
        <v>2276</v>
      </c>
      <c r="Y976" s="3" t="s">
        <v>2276</v>
      </c>
      <c r="Z976" s="22" t="s">
        <v>34</v>
      </c>
      <c r="AA976" s="22" t="s">
        <v>405</v>
      </c>
      <c r="AB976" s="22" t="s">
        <v>64</v>
      </c>
      <c r="AC976" s="24"/>
      <c r="AD976" s="24" t="s">
        <v>3084</v>
      </c>
    </row>
    <row r="977" spans="1:30" ht="46" customHeight="1">
      <c r="A977" s="23" t="s">
        <v>3062</v>
      </c>
      <c r="B977" s="23" t="s">
        <v>3086</v>
      </c>
      <c r="C977" s="22" t="s">
        <v>1105</v>
      </c>
      <c r="D977" s="22" t="s">
        <v>1105</v>
      </c>
      <c r="E977" s="22" t="s">
        <v>1105</v>
      </c>
      <c r="F977" s="24" t="s">
        <v>2662</v>
      </c>
      <c r="G977" s="3" t="s">
        <v>2276</v>
      </c>
      <c r="H977" s="3" t="s">
        <v>523</v>
      </c>
      <c r="I977" s="156">
        <v>2015</v>
      </c>
      <c r="J977" s="3" t="s">
        <v>2276</v>
      </c>
      <c r="K977" s="3" t="s">
        <v>2276</v>
      </c>
      <c r="L977" s="3" t="s">
        <v>2276</v>
      </c>
      <c r="M977" s="3" t="s">
        <v>2276</v>
      </c>
      <c r="N977" s="3" t="s">
        <v>2276</v>
      </c>
      <c r="O977" s="3" t="s">
        <v>2276</v>
      </c>
      <c r="P977" s="3" t="s">
        <v>2276</v>
      </c>
      <c r="Q977" s="3" t="s">
        <v>2276</v>
      </c>
      <c r="R977" s="3" t="s">
        <v>2276</v>
      </c>
      <c r="S977" s="3" t="s">
        <v>2276</v>
      </c>
      <c r="T977" s="3" t="s">
        <v>2276</v>
      </c>
      <c r="U977" s="3" t="s">
        <v>2276</v>
      </c>
      <c r="V977" s="3" t="s">
        <v>2276</v>
      </c>
      <c r="W977" s="3" t="s">
        <v>2276</v>
      </c>
      <c r="X977" s="3" t="s">
        <v>2276</v>
      </c>
      <c r="Y977" s="3" t="s">
        <v>2276</v>
      </c>
      <c r="Z977" s="22" t="s">
        <v>405</v>
      </c>
      <c r="AA977" s="22" t="s">
        <v>425</v>
      </c>
      <c r="AB977" s="22" t="s">
        <v>76</v>
      </c>
      <c r="AC977" s="24" t="s">
        <v>3083</v>
      </c>
      <c r="AD977" s="22"/>
    </row>
    <row r="978" spans="1:30" ht="44" customHeight="1">
      <c r="A978" s="23" t="s">
        <v>3063</v>
      </c>
      <c r="B978" s="23" t="s">
        <v>3087</v>
      </c>
      <c r="C978" s="22" t="s">
        <v>24</v>
      </c>
      <c r="D978" s="22" t="s">
        <v>1242</v>
      </c>
      <c r="E978" s="22" t="s">
        <v>137</v>
      </c>
      <c r="F978" s="24" t="s">
        <v>2662</v>
      </c>
      <c r="G978" s="3" t="s">
        <v>2276</v>
      </c>
      <c r="H978" s="155" t="s">
        <v>524</v>
      </c>
      <c r="I978" s="22"/>
      <c r="J978" s="80">
        <v>0</v>
      </c>
      <c r="K978" s="80">
        <v>0</v>
      </c>
      <c r="L978" s="80">
        <v>0</v>
      </c>
      <c r="M978" s="80">
        <v>0</v>
      </c>
      <c r="N978" s="80">
        <v>0</v>
      </c>
      <c r="O978" s="80">
        <v>0</v>
      </c>
      <c r="P978" s="80">
        <v>0</v>
      </c>
      <c r="Q978" s="80">
        <v>0</v>
      </c>
      <c r="R978" s="80">
        <v>0</v>
      </c>
      <c r="S978" s="80">
        <v>0</v>
      </c>
      <c r="T978" s="80">
        <v>0</v>
      </c>
      <c r="U978" s="80">
        <v>0</v>
      </c>
      <c r="V978" s="80">
        <v>0</v>
      </c>
      <c r="W978" s="80">
        <v>0</v>
      </c>
      <c r="X978" s="80">
        <v>0</v>
      </c>
      <c r="Y978" s="80">
        <v>0</v>
      </c>
      <c r="Z978" s="22" t="s">
        <v>399</v>
      </c>
      <c r="AA978" s="22" t="s">
        <v>127</v>
      </c>
      <c r="AB978" s="22" t="s">
        <v>2276</v>
      </c>
      <c r="AC978" s="22" t="s">
        <v>3074</v>
      </c>
      <c r="AD978" s="22"/>
    </row>
    <row r="979" spans="1:30" ht="40.5" customHeight="1">
      <c r="A979" s="23" t="s">
        <v>3063</v>
      </c>
      <c r="B979" s="23" t="s">
        <v>3088</v>
      </c>
      <c r="C979" s="22" t="s">
        <v>1105</v>
      </c>
      <c r="D979" s="22" t="s">
        <v>1105</v>
      </c>
      <c r="E979" s="22" t="s">
        <v>1105</v>
      </c>
      <c r="F979" s="24" t="s">
        <v>2662</v>
      </c>
      <c r="G979" s="3" t="s">
        <v>2276</v>
      </c>
      <c r="H979" s="3" t="s">
        <v>523</v>
      </c>
      <c r="I979" s="156">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3" t="s">
        <v>2276</v>
      </c>
      <c r="W979" s="3" t="s">
        <v>2276</v>
      </c>
      <c r="X979" s="3" t="s">
        <v>2276</v>
      </c>
      <c r="Y979" s="3" t="s">
        <v>2276</v>
      </c>
      <c r="Z979" s="22" t="s">
        <v>86</v>
      </c>
      <c r="AA979" s="22" t="s">
        <v>34</v>
      </c>
      <c r="AB979" s="22" t="s">
        <v>64</v>
      </c>
      <c r="AC979" s="24"/>
      <c r="AD979" s="24" t="s">
        <v>3084</v>
      </c>
    </row>
    <row r="980" spans="1:30" ht="44.5" customHeight="1">
      <c r="A980" s="23" t="s">
        <v>3063</v>
      </c>
      <c r="B980" s="23" t="s">
        <v>3089</v>
      </c>
      <c r="C980" s="22" t="s">
        <v>1105</v>
      </c>
      <c r="D980" s="22" t="s">
        <v>1105</v>
      </c>
      <c r="E980" s="22" t="s">
        <v>1105</v>
      </c>
      <c r="F980" s="24" t="s">
        <v>2662</v>
      </c>
      <c r="G980" s="3" t="s">
        <v>2276</v>
      </c>
      <c r="H980" s="3" t="s">
        <v>523</v>
      </c>
      <c r="I980" s="156">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3" t="s">
        <v>2276</v>
      </c>
      <c r="W980" s="3" t="s">
        <v>2276</v>
      </c>
      <c r="X980" s="3" t="s">
        <v>2276</v>
      </c>
      <c r="Y980" s="3" t="s">
        <v>2276</v>
      </c>
      <c r="Z980" s="22" t="s">
        <v>34</v>
      </c>
      <c r="AA980" s="22" t="s">
        <v>405</v>
      </c>
      <c r="AB980" s="22" t="s">
        <v>64</v>
      </c>
      <c r="AC980" s="24"/>
      <c r="AD980" s="24" t="s">
        <v>3084</v>
      </c>
    </row>
    <row r="981" spans="1:30" ht="50" customHeight="1">
      <c r="A981" s="23" t="s">
        <v>3063</v>
      </c>
      <c r="B981" s="23" t="s">
        <v>3090</v>
      </c>
      <c r="C981" s="22" t="s">
        <v>1105</v>
      </c>
      <c r="D981" s="22" t="s">
        <v>1105</v>
      </c>
      <c r="E981" s="22" t="s">
        <v>1105</v>
      </c>
      <c r="F981" s="24" t="s">
        <v>2662</v>
      </c>
      <c r="G981" s="3" t="s">
        <v>2276</v>
      </c>
      <c r="H981" s="3" t="s">
        <v>523</v>
      </c>
      <c r="I981" s="156">
        <v>2014</v>
      </c>
      <c r="J981" s="3" t="s">
        <v>2276</v>
      </c>
      <c r="K981" s="3" t="s">
        <v>2276</v>
      </c>
      <c r="L981" s="3" t="s">
        <v>2276</v>
      </c>
      <c r="M981" s="3" t="s">
        <v>2276</v>
      </c>
      <c r="N981" s="3" t="s">
        <v>2276</v>
      </c>
      <c r="O981" s="3" t="s">
        <v>2276</v>
      </c>
      <c r="P981" s="3" t="s">
        <v>2276</v>
      </c>
      <c r="Q981" s="3" t="s">
        <v>2276</v>
      </c>
      <c r="R981" s="3" t="s">
        <v>2276</v>
      </c>
      <c r="S981" s="3" t="s">
        <v>2276</v>
      </c>
      <c r="T981" s="3" t="s">
        <v>2276</v>
      </c>
      <c r="U981" s="3" t="s">
        <v>2276</v>
      </c>
      <c r="V981" s="3" t="s">
        <v>2276</v>
      </c>
      <c r="W981" s="3" t="s">
        <v>2276</v>
      </c>
      <c r="X981" s="3" t="s">
        <v>2276</v>
      </c>
      <c r="Y981" s="3" t="s">
        <v>2276</v>
      </c>
      <c r="Z981" s="22" t="s">
        <v>405</v>
      </c>
      <c r="AA981" s="22" t="s">
        <v>425</v>
      </c>
      <c r="AB981" s="22" t="s">
        <v>76</v>
      </c>
      <c r="AC981" s="24" t="s">
        <v>3083</v>
      </c>
      <c r="AD981" s="22"/>
    </row>
    <row r="982" spans="1:30" ht="38" customHeight="1">
      <c r="A982" s="23" t="s">
        <v>3063</v>
      </c>
      <c r="B982" s="23" t="s">
        <v>3091</v>
      </c>
      <c r="C982" s="22" t="s">
        <v>1105</v>
      </c>
      <c r="D982" s="22" t="s">
        <v>1105</v>
      </c>
      <c r="E982" s="22" t="s">
        <v>1105</v>
      </c>
      <c r="F982" s="24" t="s">
        <v>2662</v>
      </c>
      <c r="G982" s="3" t="s">
        <v>2276</v>
      </c>
      <c r="H982" s="3" t="s">
        <v>523</v>
      </c>
      <c r="I982" s="156">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3" t="s">
        <v>2276</v>
      </c>
      <c r="W982" s="3" t="s">
        <v>2276</v>
      </c>
      <c r="X982" s="3" t="s">
        <v>2276</v>
      </c>
      <c r="Y982" s="3" t="s">
        <v>2276</v>
      </c>
      <c r="Z982" s="22" t="s">
        <v>86</v>
      </c>
      <c r="AA982" s="22" t="s">
        <v>34</v>
      </c>
      <c r="AB982" s="22" t="s">
        <v>64</v>
      </c>
      <c r="AC982" s="24"/>
      <c r="AD982" s="24" t="s">
        <v>3084</v>
      </c>
    </row>
    <row r="983" spans="1:30" ht="41.5" customHeight="1">
      <c r="A983" s="23" t="s">
        <v>3063</v>
      </c>
      <c r="B983" s="23" t="s">
        <v>3092</v>
      </c>
      <c r="C983" s="22" t="s">
        <v>1105</v>
      </c>
      <c r="D983" s="22" t="s">
        <v>1105</v>
      </c>
      <c r="E983" s="22" t="s">
        <v>1105</v>
      </c>
      <c r="F983" s="24" t="s">
        <v>2662</v>
      </c>
      <c r="G983" s="3" t="s">
        <v>2276</v>
      </c>
      <c r="H983" s="3" t="s">
        <v>523</v>
      </c>
      <c r="I983" s="156">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2276</v>
      </c>
      <c r="W983" s="3" t="s">
        <v>2276</v>
      </c>
      <c r="X983" s="3" t="s">
        <v>2276</v>
      </c>
      <c r="Y983" s="3" t="s">
        <v>2276</v>
      </c>
      <c r="Z983" s="22" t="s">
        <v>34</v>
      </c>
      <c r="AA983" s="22" t="s">
        <v>405</v>
      </c>
      <c r="AB983" s="22" t="s">
        <v>64</v>
      </c>
      <c r="AC983" s="24"/>
      <c r="AD983" s="24" t="s">
        <v>3084</v>
      </c>
    </row>
    <row r="984" spans="1:30" ht="48.5" customHeight="1">
      <c r="A984" s="23" t="s">
        <v>3063</v>
      </c>
      <c r="B984" s="23" t="s">
        <v>3093</v>
      </c>
      <c r="C984" s="22" t="s">
        <v>1105</v>
      </c>
      <c r="D984" s="22" t="s">
        <v>1105</v>
      </c>
      <c r="E984" s="22" t="s">
        <v>1105</v>
      </c>
      <c r="F984" s="24" t="s">
        <v>2662</v>
      </c>
      <c r="G984" s="3" t="s">
        <v>2276</v>
      </c>
      <c r="H984" s="3" t="s">
        <v>523</v>
      </c>
      <c r="I984" s="156">
        <v>2015</v>
      </c>
      <c r="J984" s="3" t="s">
        <v>2276</v>
      </c>
      <c r="K984" s="3" t="s">
        <v>2276</v>
      </c>
      <c r="L984" s="3" t="s">
        <v>2276</v>
      </c>
      <c r="M984" s="3" t="s">
        <v>2276</v>
      </c>
      <c r="N984" s="3" t="s">
        <v>2276</v>
      </c>
      <c r="O984" s="3" t="s">
        <v>2276</v>
      </c>
      <c r="P984" s="3" t="s">
        <v>2276</v>
      </c>
      <c r="Q984" s="3" t="s">
        <v>2276</v>
      </c>
      <c r="R984" s="3" t="s">
        <v>2276</v>
      </c>
      <c r="S984" s="3" t="s">
        <v>2276</v>
      </c>
      <c r="T984" s="3" t="s">
        <v>2276</v>
      </c>
      <c r="U984" s="3" t="s">
        <v>2276</v>
      </c>
      <c r="V984" s="3" t="s">
        <v>2276</v>
      </c>
      <c r="W984" s="3" t="s">
        <v>2276</v>
      </c>
      <c r="X984" s="3" t="s">
        <v>2276</v>
      </c>
      <c r="Y984" s="3" t="s">
        <v>2276</v>
      </c>
      <c r="Z984" s="22" t="s">
        <v>405</v>
      </c>
      <c r="AA984" s="22" t="s">
        <v>425</v>
      </c>
      <c r="AB984" s="22" t="s">
        <v>76</v>
      </c>
      <c r="AC984" s="24" t="s">
        <v>3083</v>
      </c>
      <c r="AD984" s="22"/>
    </row>
    <row r="985" spans="1:30" ht="48.5" customHeight="1">
      <c r="A985" s="23" t="s">
        <v>5040</v>
      </c>
      <c r="B985" s="23" t="s">
        <v>5042</v>
      </c>
      <c r="C985" s="22" t="s">
        <v>1105</v>
      </c>
      <c r="D985" s="22" t="s">
        <v>1105</v>
      </c>
      <c r="E985" s="22" t="s">
        <v>1105</v>
      </c>
      <c r="F985" s="24" t="s">
        <v>2662</v>
      </c>
      <c r="G985" s="3" t="s">
        <v>2276</v>
      </c>
      <c r="H985" s="3" t="s">
        <v>523</v>
      </c>
      <c r="I985" s="156"/>
      <c r="J985" s="3" t="s">
        <v>2276</v>
      </c>
      <c r="K985" s="3" t="s">
        <v>2276</v>
      </c>
      <c r="L985" s="3" t="s">
        <v>2276</v>
      </c>
      <c r="M985" s="3" t="s">
        <v>2276</v>
      </c>
      <c r="N985" s="3" t="s">
        <v>2276</v>
      </c>
      <c r="O985" s="3" t="s">
        <v>2276</v>
      </c>
      <c r="P985" s="3" t="s">
        <v>2276</v>
      </c>
      <c r="Q985" s="3" t="s">
        <v>2276</v>
      </c>
      <c r="R985" s="3" t="s">
        <v>2276</v>
      </c>
      <c r="S985" s="3" t="s">
        <v>2276</v>
      </c>
      <c r="T985" s="3" t="s">
        <v>2276</v>
      </c>
      <c r="U985" s="3" t="s">
        <v>2276</v>
      </c>
      <c r="V985" s="3" t="s">
        <v>2276</v>
      </c>
      <c r="W985" s="3" t="s">
        <v>2276</v>
      </c>
      <c r="X985" s="3" t="s">
        <v>2276</v>
      </c>
      <c r="Y985" s="3" t="s">
        <v>2276</v>
      </c>
      <c r="Z985" s="22" t="s">
        <v>86</v>
      </c>
      <c r="AA985" s="22" t="s">
        <v>35</v>
      </c>
      <c r="AB985" s="3" t="s">
        <v>2276</v>
      </c>
      <c r="AC985" s="24"/>
      <c r="AD985" s="22"/>
    </row>
    <row r="986" spans="1:30" ht="42" customHeight="1">
      <c r="A986" s="23" t="s">
        <v>3097</v>
      </c>
      <c r="B986" s="3" t="s">
        <v>3118</v>
      </c>
      <c r="C986" s="3" t="s">
        <v>24</v>
      </c>
      <c r="D986" s="3" t="s">
        <v>27</v>
      </c>
      <c r="E986" s="3" t="s">
        <v>130</v>
      </c>
      <c r="F986" s="4" t="s">
        <v>74</v>
      </c>
      <c r="G986" s="3" t="s">
        <v>2276</v>
      </c>
      <c r="H986" s="3" t="s">
        <v>523</v>
      </c>
      <c r="I986" s="3"/>
      <c r="J986" s="3" t="s">
        <v>2276</v>
      </c>
      <c r="K986" s="3" t="s">
        <v>2276</v>
      </c>
      <c r="L986" s="3" t="s">
        <v>2276</v>
      </c>
      <c r="M986" s="3" t="s">
        <v>2276</v>
      </c>
      <c r="N986" s="3" t="s">
        <v>2276</v>
      </c>
      <c r="O986" s="3" t="s">
        <v>2276</v>
      </c>
      <c r="P986" s="3" t="s">
        <v>2276</v>
      </c>
      <c r="Q986" s="3" t="s">
        <v>2276</v>
      </c>
      <c r="R986" s="3" t="s">
        <v>2276</v>
      </c>
      <c r="S986" s="3" t="s">
        <v>2276</v>
      </c>
      <c r="T986" s="3" t="s">
        <v>2276</v>
      </c>
      <c r="U986" s="3" t="s">
        <v>2276</v>
      </c>
      <c r="V986" s="3" t="s">
        <v>2276</v>
      </c>
      <c r="W986" s="3" t="s">
        <v>2276</v>
      </c>
      <c r="X986" s="3" t="s">
        <v>2276</v>
      </c>
      <c r="Y986" s="3" t="s">
        <v>2276</v>
      </c>
      <c r="Z986" s="3" t="s">
        <v>2276</v>
      </c>
      <c r="AA986" s="3" t="s">
        <v>2276</v>
      </c>
      <c r="AB986" s="3" t="s">
        <v>2276</v>
      </c>
      <c r="AC986" s="3"/>
      <c r="AD986" s="3"/>
    </row>
    <row r="987" spans="1:30" ht="42" customHeight="1">
      <c r="A987" s="23" t="s">
        <v>3098</v>
      </c>
      <c r="B987" s="23" t="s">
        <v>3119</v>
      </c>
      <c r="C987" s="3" t="s">
        <v>24</v>
      </c>
      <c r="D987" s="3" t="s">
        <v>27</v>
      </c>
      <c r="E987" s="3" t="s">
        <v>130</v>
      </c>
      <c r="F987" s="4" t="s">
        <v>74</v>
      </c>
      <c r="G987" s="3" t="s">
        <v>2276</v>
      </c>
      <c r="H987" s="3" t="s">
        <v>523</v>
      </c>
      <c r="I987" s="3"/>
      <c r="J987" s="3" t="s">
        <v>2276</v>
      </c>
      <c r="K987" s="3" t="s">
        <v>2276</v>
      </c>
      <c r="L987" s="3" t="s">
        <v>2276</v>
      </c>
      <c r="M987" s="3" t="s">
        <v>2276</v>
      </c>
      <c r="N987" s="3" t="s">
        <v>2276</v>
      </c>
      <c r="O987" s="3" t="s">
        <v>2276</v>
      </c>
      <c r="P987" s="3" t="s">
        <v>2276</v>
      </c>
      <c r="Q987" s="3" t="s">
        <v>2276</v>
      </c>
      <c r="R987" s="3" t="s">
        <v>2276</v>
      </c>
      <c r="S987" s="3" t="s">
        <v>2276</v>
      </c>
      <c r="T987" s="3" t="s">
        <v>2276</v>
      </c>
      <c r="U987" s="3" t="s">
        <v>2276</v>
      </c>
      <c r="V987" s="3" t="s">
        <v>2276</v>
      </c>
      <c r="W987" s="3" t="s">
        <v>2276</v>
      </c>
      <c r="X987" s="3" t="s">
        <v>2276</v>
      </c>
      <c r="Y987" s="3" t="s">
        <v>2276</v>
      </c>
      <c r="Z987" s="3" t="s">
        <v>2276</v>
      </c>
      <c r="AA987" s="3" t="s">
        <v>2276</v>
      </c>
      <c r="AB987" s="3" t="s">
        <v>2276</v>
      </c>
      <c r="AC987" s="3"/>
      <c r="AD987" s="3"/>
    </row>
    <row r="988" spans="1:30" ht="38.5" customHeight="1">
      <c r="A988" s="23" t="s">
        <v>3100</v>
      </c>
      <c r="B988" s="23" t="s">
        <v>3120</v>
      </c>
      <c r="C988" s="3" t="s">
        <v>24</v>
      </c>
      <c r="D988" s="3" t="s">
        <v>27</v>
      </c>
      <c r="E988" s="3" t="s">
        <v>130</v>
      </c>
      <c r="F988" s="4" t="s">
        <v>74</v>
      </c>
      <c r="G988" s="3" t="s">
        <v>2276</v>
      </c>
      <c r="H988" s="3" t="s">
        <v>523</v>
      </c>
      <c r="I988" s="3"/>
      <c r="J988" s="3" t="s">
        <v>2276</v>
      </c>
      <c r="K988" s="3" t="s">
        <v>2276</v>
      </c>
      <c r="L988" s="3" t="s">
        <v>2276</v>
      </c>
      <c r="M988" s="3" t="s">
        <v>2276</v>
      </c>
      <c r="N988" s="3" t="s">
        <v>2276</v>
      </c>
      <c r="O988" s="3" t="s">
        <v>2276</v>
      </c>
      <c r="P988" s="3" t="s">
        <v>2276</v>
      </c>
      <c r="Q988" s="3" t="s">
        <v>2276</v>
      </c>
      <c r="R988" s="3" t="s">
        <v>2276</v>
      </c>
      <c r="S988" s="3" t="s">
        <v>2276</v>
      </c>
      <c r="T988" s="3" t="s">
        <v>2276</v>
      </c>
      <c r="U988" s="3" t="s">
        <v>2276</v>
      </c>
      <c r="V988" s="3" t="s">
        <v>2276</v>
      </c>
      <c r="W988" s="3" t="s">
        <v>2276</v>
      </c>
      <c r="X988" s="3" t="s">
        <v>2276</v>
      </c>
      <c r="Y988" s="3" t="s">
        <v>2276</v>
      </c>
      <c r="Z988" s="3" t="s">
        <v>2276</v>
      </c>
      <c r="AA988" s="3" t="s">
        <v>2276</v>
      </c>
      <c r="AB988" s="3" t="s">
        <v>2276</v>
      </c>
      <c r="AC988" s="3"/>
      <c r="AD988" s="3"/>
    </row>
    <row r="989" spans="1:30" ht="31" customHeight="1">
      <c r="A989" s="23" t="s">
        <v>3101</v>
      </c>
      <c r="B989" s="23" t="s">
        <v>3121</v>
      </c>
      <c r="C989" s="3" t="s">
        <v>24</v>
      </c>
      <c r="D989" s="3" t="s">
        <v>27</v>
      </c>
      <c r="E989" s="3" t="s">
        <v>130</v>
      </c>
      <c r="F989" s="4" t="s">
        <v>161</v>
      </c>
      <c r="G989" s="3" t="s">
        <v>2276</v>
      </c>
      <c r="H989" s="3" t="s">
        <v>523</v>
      </c>
      <c r="I989" s="3"/>
      <c r="J989" s="3" t="s">
        <v>2276</v>
      </c>
      <c r="K989" s="3" t="s">
        <v>2276</v>
      </c>
      <c r="L989" s="3" t="s">
        <v>2276</v>
      </c>
      <c r="M989" s="3" t="s">
        <v>2276</v>
      </c>
      <c r="N989" s="3" t="s">
        <v>2276</v>
      </c>
      <c r="O989" s="3" t="s">
        <v>2276</v>
      </c>
      <c r="P989" s="3" t="s">
        <v>2276</v>
      </c>
      <c r="Q989" s="3" t="s">
        <v>2276</v>
      </c>
      <c r="R989" s="3" t="s">
        <v>2276</v>
      </c>
      <c r="S989" s="3" t="s">
        <v>2276</v>
      </c>
      <c r="T989" s="3" t="s">
        <v>2276</v>
      </c>
      <c r="U989" s="3" t="s">
        <v>2276</v>
      </c>
      <c r="V989" s="3" t="s">
        <v>2276</v>
      </c>
      <c r="W989" s="3" t="s">
        <v>2276</v>
      </c>
      <c r="X989" s="3" t="s">
        <v>2276</v>
      </c>
      <c r="Y989" s="3" t="s">
        <v>2276</v>
      </c>
      <c r="Z989" s="3" t="s">
        <v>2276</v>
      </c>
      <c r="AA989" s="3" t="s">
        <v>2276</v>
      </c>
      <c r="AB989" s="3" t="s">
        <v>2276</v>
      </c>
      <c r="AC989" s="3"/>
      <c r="AD989" s="3"/>
    </row>
    <row r="990" spans="1:30" ht="33.5" customHeight="1">
      <c r="A990" s="23" t="s">
        <v>3102</v>
      </c>
      <c r="B990" s="23" t="s">
        <v>3122</v>
      </c>
      <c r="C990" s="3" t="s">
        <v>24</v>
      </c>
      <c r="D990" s="3" t="s">
        <v>27</v>
      </c>
      <c r="E990" s="3" t="s">
        <v>130</v>
      </c>
      <c r="F990" s="4" t="s">
        <v>161</v>
      </c>
      <c r="G990" s="3" t="s">
        <v>2276</v>
      </c>
      <c r="H990" s="3" t="s">
        <v>523</v>
      </c>
      <c r="I990" s="3"/>
      <c r="J990" s="3" t="s">
        <v>2276</v>
      </c>
      <c r="K990" s="3" t="s">
        <v>2276</v>
      </c>
      <c r="L990" s="3" t="s">
        <v>2276</v>
      </c>
      <c r="M990" s="3" t="s">
        <v>2276</v>
      </c>
      <c r="N990" s="3" t="s">
        <v>2276</v>
      </c>
      <c r="O990" s="3" t="s">
        <v>2276</v>
      </c>
      <c r="P990" s="3" t="s">
        <v>2276</v>
      </c>
      <c r="Q990" s="3" t="s">
        <v>2276</v>
      </c>
      <c r="R990" s="3" t="s">
        <v>2276</v>
      </c>
      <c r="S990" s="3" t="s">
        <v>2276</v>
      </c>
      <c r="T990" s="3" t="s">
        <v>2276</v>
      </c>
      <c r="U990" s="3" t="s">
        <v>2276</v>
      </c>
      <c r="V990" s="3" t="s">
        <v>2276</v>
      </c>
      <c r="W990" s="3" t="s">
        <v>2276</v>
      </c>
      <c r="X990" s="3" t="s">
        <v>2276</v>
      </c>
      <c r="Y990" s="3" t="s">
        <v>2276</v>
      </c>
      <c r="Z990" s="3" t="s">
        <v>2276</v>
      </c>
      <c r="AA990" s="3" t="s">
        <v>2276</v>
      </c>
      <c r="AB990" s="3" t="s">
        <v>2276</v>
      </c>
      <c r="AC990" s="3"/>
      <c r="AD990" s="3"/>
    </row>
    <row r="991" spans="1:30" ht="33.5" customHeight="1">
      <c r="A991" s="23" t="s">
        <v>3103</v>
      </c>
      <c r="B991" s="23" t="s">
        <v>3123</v>
      </c>
      <c r="C991" s="3" t="s">
        <v>24</v>
      </c>
      <c r="D991" s="3" t="s">
        <v>27</v>
      </c>
      <c r="E991" s="3" t="s">
        <v>130</v>
      </c>
      <c r="F991" s="4" t="s">
        <v>161</v>
      </c>
      <c r="G991" s="3" t="s">
        <v>2276</v>
      </c>
      <c r="H991" s="3" t="s">
        <v>523</v>
      </c>
      <c r="I991" s="3"/>
      <c r="J991" s="3" t="s">
        <v>2276</v>
      </c>
      <c r="K991" s="3" t="s">
        <v>2276</v>
      </c>
      <c r="L991" s="3" t="s">
        <v>2276</v>
      </c>
      <c r="M991" s="3" t="s">
        <v>2276</v>
      </c>
      <c r="N991" s="3" t="s">
        <v>2276</v>
      </c>
      <c r="O991" s="3" t="s">
        <v>2276</v>
      </c>
      <c r="P991" s="3" t="s">
        <v>2276</v>
      </c>
      <c r="Q991" s="3" t="s">
        <v>2276</v>
      </c>
      <c r="R991" s="3" t="s">
        <v>2276</v>
      </c>
      <c r="S991" s="3" t="s">
        <v>2276</v>
      </c>
      <c r="T991" s="3" t="s">
        <v>2276</v>
      </c>
      <c r="U991" s="3" t="s">
        <v>2276</v>
      </c>
      <c r="V991" s="3" t="s">
        <v>2276</v>
      </c>
      <c r="W991" s="3" t="s">
        <v>2276</v>
      </c>
      <c r="X991" s="3" t="s">
        <v>2276</v>
      </c>
      <c r="Y991" s="3" t="s">
        <v>2276</v>
      </c>
      <c r="Z991" s="3" t="s">
        <v>2276</v>
      </c>
      <c r="AA991" s="3" t="s">
        <v>2276</v>
      </c>
      <c r="AB991" s="3" t="s">
        <v>2276</v>
      </c>
      <c r="AC991" s="3"/>
      <c r="AD991" s="3"/>
    </row>
    <row r="992" spans="1:30" ht="40" customHeight="1">
      <c r="A992" s="23" t="s">
        <v>3129</v>
      </c>
      <c r="B992" s="23" t="s">
        <v>3138</v>
      </c>
      <c r="C992" s="3" t="s">
        <v>24</v>
      </c>
      <c r="D992" s="3" t="s">
        <v>27</v>
      </c>
      <c r="E992" s="3" t="s">
        <v>130</v>
      </c>
      <c r="F992" s="4" t="s">
        <v>161</v>
      </c>
      <c r="G992" s="3" t="s">
        <v>2276</v>
      </c>
      <c r="H992" s="3" t="s">
        <v>523</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2276</v>
      </c>
      <c r="X992" s="3" t="s">
        <v>2276</v>
      </c>
      <c r="Y992" s="3" t="s">
        <v>2276</v>
      </c>
      <c r="Z992" s="3" t="s">
        <v>2276</v>
      </c>
      <c r="AA992" s="3" t="s">
        <v>2276</v>
      </c>
      <c r="AB992" s="3" t="s">
        <v>2276</v>
      </c>
      <c r="AC992" s="3"/>
      <c r="AD992" s="3" t="s">
        <v>3146</v>
      </c>
    </row>
    <row r="993" spans="1:30" ht="40" customHeight="1">
      <c r="A993" s="23" t="s">
        <v>3129</v>
      </c>
      <c r="B993" s="23" t="s">
        <v>3147</v>
      </c>
      <c r="C993" s="3" t="s">
        <v>24</v>
      </c>
      <c r="D993" s="3" t="s">
        <v>1245</v>
      </c>
      <c r="E993" s="3" t="s">
        <v>116</v>
      </c>
      <c r="F993" s="4" t="s">
        <v>74</v>
      </c>
      <c r="G993" s="3" t="s">
        <v>2276</v>
      </c>
      <c r="H993" s="3" t="s">
        <v>523</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t="s">
        <v>2276</v>
      </c>
      <c r="AB993" s="3" t="s">
        <v>2276</v>
      </c>
      <c r="AC993" s="3"/>
      <c r="AD993" s="3"/>
    </row>
    <row r="994" spans="1:30" ht="40" customHeight="1">
      <c r="A994" s="23" t="s">
        <v>3129</v>
      </c>
      <c r="B994" s="23" t="s">
        <v>3148</v>
      </c>
      <c r="C994" s="3" t="s">
        <v>24</v>
      </c>
      <c r="D994" s="3" t="s">
        <v>1245</v>
      </c>
      <c r="E994" s="3" t="s">
        <v>116</v>
      </c>
      <c r="F994" s="4" t="s">
        <v>2662</v>
      </c>
      <c r="G994" s="3" t="s">
        <v>2276</v>
      </c>
      <c r="H994" s="3" t="s">
        <v>523</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t="s">
        <v>2276</v>
      </c>
      <c r="AB994" s="3" t="s">
        <v>2276</v>
      </c>
      <c r="AC994" s="3"/>
      <c r="AD994" s="3"/>
    </row>
    <row r="995" spans="1:30" ht="40" customHeight="1">
      <c r="A995" s="23" t="s">
        <v>3129</v>
      </c>
      <c r="B995" s="23" t="s">
        <v>3149</v>
      </c>
      <c r="C995" s="3" t="s">
        <v>24</v>
      </c>
      <c r="D995" s="3" t="s">
        <v>2305</v>
      </c>
      <c r="E995" s="3" t="s">
        <v>116</v>
      </c>
      <c r="F995" s="4" t="s">
        <v>2276</v>
      </c>
      <c r="G995" s="3" t="s">
        <v>2276</v>
      </c>
      <c r="H995" s="3" t="s">
        <v>523</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3" t="s">
        <v>2276</v>
      </c>
      <c r="AB995" s="3" t="s">
        <v>2276</v>
      </c>
      <c r="AC995" s="4" t="s">
        <v>3159</v>
      </c>
      <c r="AD995" s="3"/>
    </row>
    <row r="996" spans="1:30" ht="40" customHeight="1">
      <c r="A996" s="23" t="s">
        <v>3129</v>
      </c>
      <c r="B996" s="23" t="s">
        <v>3150</v>
      </c>
      <c r="C996" s="3" t="s">
        <v>24</v>
      </c>
      <c r="D996" s="3" t="s">
        <v>26</v>
      </c>
      <c r="E996" s="3" t="s">
        <v>116</v>
      </c>
      <c r="F996" s="4" t="s">
        <v>2276</v>
      </c>
      <c r="G996" s="3" t="s">
        <v>2276</v>
      </c>
      <c r="H996" s="3" t="s">
        <v>523</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t="s">
        <v>2276</v>
      </c>
      <c r="AB996" s="3" t="s">
        <v>2276</v>
      </c>
      <c r="AC996" s="3"/>
      <c r="AD996" s="3"/>
    </row>
    <row r="997" spans="1:30" ht="40" customHeight="1">
      <c r="A997" s="23" t="s">
        <v>3129</v>
      </c>
      <c r="B997" s="23" t="s">
        <v>3151</v>
      </c>
      <c r="C997" s="3" t="s">
        <v>24</v>
      </c>
      <c r="D997" s="3" t="s">
        <v>2341</v>
      </c>
      <c r="E997" s="3" t="s">
        <v>116</v>
      </c>
      <c r="F997" s="4" t="s">
        <v>2276</v>
      </c>
      <c r="G997" s="3" t="s">
        <v>2276</v>
      </c>
      <c r="H997" s="3" t="s">
        <v>523</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t="s">
        <v>2276</v>
      </c>
      <c r="AB997" s="3" t="s">
        <v>2276</v>
      </c>
      <c r="AC997" s="3"/>
      <c r="AD997" s="3"/>
    </row>
    <row r="998" spans="1:30" ht="40" customHeight="1">
      <c r="A998" s="23" t="s">
        <v>3129</v>
      </c>
      <c r="B998" s="23" t="s">
        <v>3152</v>
      </c>
      <c r="C998" s="3" t="s">
        <v>24</v>
      </c>
      <c r="D998" s="3" t="s">
        <v>406</v>
      </c>
      <c r="E998" s="3" t="s">
        <v>116</v>
      </c>
      <c r="F998" s="4" t="s">
        <v>2276</v>
      </c>
      <c r="G998" s="3" t="s">
        <v>2276</v>
      </c>
      <c r="H998" s="3" t="s">
        <v>523</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t="s">
        <v>2276</v>
      </c>
      <c r="AB998" s="3" t="s">
        <v>2276</v>
      </c>
      <c r="AC998" s="3"/>
      <c r="AD998" s="3"/>
    </row>
    <row r="999" spans="1:30" ht="40" customHeight="1">
      <c r="A999" s="23" t="s">
        <v>3129</v>
      </c>
      <c r="B999" s="23" t="s">
        <v>3153</v>
      </c>
      <c r="C999" s="3" t="s">
        <v>24</v>
      </c>
      <c r="D999" s="3" t="s">
        <v>2994</v>
      </c>
      <c r="E999" s="3" t="s">
        <v>116</v>
      </c>
      <c r="F999" s="4" t="s">
        <v>2276</v>
      </c>
      <c r="G999" s="3" t="s">
        <v>2276</v>
      </c>
      <c r="H999" s="3" t="s">
        <v>523</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t="s">
        <v>2276</v>
      </c>
      <c r="AB999" s="3" t="s">
        <v>2276</v>
      </c>
      <c r="AC999" s="3"/>
      <c r="AD999" s="3"/>
    </row>
    <row r="1000" spans="1:30" ht="40" customHeight="1">
      <c r="A1000" s="23" t="s">
        <v>3129</v>
      </c>
      <c r="B1000" s="23" t="s">
        <v>3154</v>
      </c>
      <c r="C1000" s="3" t="s">
        <v>24</v>
      </c>
      <c r="D1000" s="3" t="s">
        <v>26</v>
      </c>
      <c r="E1000" s="3" t="s">
        <v>130</v>
      </c>
      <c r="F1000" s="4" t="s">
        <v>2276</v>
      </c>
      <c r="G1000" s="3" t="s">
        <v>2276</v>
      </c>
      <c r="H1000" s="3" t="s">
        <v>523</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t="s">
        <v>2276</v>
      </c>
      <c r="AB1000" s="3" t="s">
        <v>2276</v>
      </c>
      <c r="AC1000" s="3"/>
      <c r="AD1000" s="3"/>
    </row>
    <row r="1001" spans="1:30" ht="40" customHeight="1">
      <c r="A1001" s="23" t="s">
        <v>3129</v>
      </c>
      <c r="B1001" s="23" t="s">
        <v>3155</v>
      </c>
      <c r="C1001" s="3" t="s">
        <v>24</v>
      </c>
      <c r="D1001" s="3" t="s">
        <v>2341</v>
      </c>
      <c r="E1001" s="3" t="s">
        <v>130</v>
      </c>
      <c r="F1001" s="4" t="s">
        <v>2276</v>
      </c>
      <c r="G1001" s="3" t="s">
        <v>2276</v>
      </c>
      <c r="H1001" s="3" t="s">
        <v>523</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t="s">
        <v>2276</v>
      </c>
      <c r="AB1001" s="3" t="s">
        <v>2276</v>
      </c>
      <c r="AC1001" s="3"/>
      <c r="AD1001" s="3"/>
    </row>
    <row r="1002" spans="1:30" ht="40" customHeight="1">
      <c r="A1002" s="23" t="s">
        <v>3129</v>
      </c>
      <c r="B1002" s="23" t="s">
        <v>3156</v>
      </c>
      <c r="C1002" s="3" t="s">
        <v>24</v>
      </c>
      <c r="D1002" s="3" t="s">
        <v>406</v>
      </c>
      <c r="E1002" s="3" t="s">
        <v>130</v>
      </c>
      <c r="F1002" s="4" t="s">
        <v>2276</v>
      </c>
      <c r="G1002" s="3" t="s">
        <v>2276</v>
      </c>
      <c r="H1002" s="3" t="s">
        <v>523</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t="s">
        <v>2276</v>
      </c>
      <c r="AB1002" s="3" t="s">
        <v>2276</v>
      </c>
      <c r="AC1002" s="3"/>
      <c r="AD1002" s="3"/>
    </row>
    <row r="1003" spans="1:30" ht="40" customHeight="1">
      <c r="A1003" s="36" t="s">
        <v>3129</v>
      </c>
      <c r="B1003" s="36" t="s">
        <v>3157</v>
      </c>
      <c r="C1003" s="38" t="s">
        <v>24</v>
      </c>
      <c r="D1003" s="38" t="s">
        <v>2994</v>
      </c>
      <c r="E1003" s="38" t="s">
        <v>130</v>
      </c>
      <c r="F1003" s="171" t="s">
        <v>2276</v>
      </c>
      <c r="G1003" s="3" t="s">
        <v>2276</v>
      </c>
      <c r="H1003" s="38" t="s">
        <v>523</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t="s">
        <v>2276</v>
      </c>
      <c r="AB1003" s="3" t="s">
        <v>2276</v>
      </c>
      <c r="AC1003" s="3"/>
      <c r="AD1003" s="3"/>
    </row>
    <row r="1004" spans="1:30" ht="40" customHeight="1">
      <c r="A1004" s="23" t="s">
        <v>3129</v>
      </c>
      <c r="B1004" s="23" t="s">
        <v>3158</v>
      </c>
      <c r="C1004" s="3" t="s">
        <v>31</v>
      </c>
      <c r="D1004" s="3" t="s">
        <v>2276</v>
      </c>
      <c r="E1004" s="3" t="s">
        <v>2652</v>
      </c>
      <c r="F1004" s="4" t="s">
        <v>2276</v>
      </c>
      <c r="G1004" s="3" t="s">
        <v>2276</v>
      </c>
      <c r="H1004" s="3" t="s">
        <v>523</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t="s">
        <v>2276</v>
      </c>
      <c r="AB1004" s="3" t="s">
        <v>2276</v>
      </c>
      <c r="AC1004" s="3"/>
      <c r="AD1004" s="3"/>
    </row>
    <row r="1005" spans="1:30" ht="40" customHeight="1">
      <c r="A1005" s="23" t="s">
        <v>3129</v>
      </c>
      <c r="B1005" s="23" t="s">
        <v>3160</v>
      </c>
      <c r="C1005" s="3" t="s">
        <v>24</v>
      </c>
      <c r="D1005" s="3" t="s">
        <v>1242</v>
      </c>
      <c r="E1005" s="3" t="s">
        <v>116</v>
      </c>
      <c r="F1005" s="4" t="s">
        <v>2662</v>
      </c>
      <c r="G1005" s="3" t="s">
        <v>2276</v>
      </c>
      <c r="H1005" s="3" t="s">
        <v>523</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t="s">
        <v>2276</v>
      </c>
      <c r="AB1005" s="3" t="s">
        <v>2276</v>
      </c>
      <c r="AC1005" s="3"/>
      <c r="AD1005" s="3"/>
    </row>
    <row r="1006" spans="1:30" ht="40" customHeight="1">
      <c r="A1006" s="23" t="s">
        <v>3129</v>
      </c>
      <c r="B1006" s="23" t="s">
        <v>3161</v>
      </c>
      <c r="C1006" s="3" t="s">
        <v>24</v>
      </c>
      <c r="D1006" s="3" t="s">
        <v>1242</v>
      </c>
      <c r="E1006" s="3" t="s">
        <v>130</v>
      </c>
      <c r="F1006" s="4" t="s">
        <v>2662</v>
      </c>
      <c r="G1006" s="3" t="s">
        <v>2276</v>
      </c>
      <c r="H1006" s="3" t="s">
        <v>523</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t="s">
        <v>2276</v>
      </c>
      <c r="AB1006" s="3" t="s">
        <v>2276</v>
      </c>
      <c r="AC1006" s="3"/>
      <c r="AD1006" s="3"/>
    </row>
    <row r="1007" spans="1:30" ht="40" customHeight="1">
      <c r="A1007" s="23" t="s">
        <v>3129</v>
      </c>
      <c r="B1007" s="23" t="s">
        <v>3162</v>
      </c>
      <c r="C1007" s="3" t="s">
        <v>24</v>
      </c>
      <c r="D1007" s="3" t="s">
        <v>25</v>
      </c>
      <c r="E1007" s="3" t="s">
        <v>130</v>
      </c>
      <c r="F1007" s="4" t="s">
        <v>2662</v>
      </c>
      <c r="G1007" s="3" t="s">
        <v>2276</v>
      </c>
      <c r="H1007" s="3" t="s">
        <v>523</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3" t="s">
        <v>2276</v>
      </c>
      <c r="AB1007" s="3" t="s">
        <v>2276</v>
      </c>
      <c r="AC1007" s="4" t="s">
        <v>3163</v>
      </c>
      <c r="AD1007" s="3"/>
    </row>
    <row r="1008" spans="1:30" ht="40" customHeight="1">
      <c r="A1008" s="23" t="s">
        <v>3130</v>
      </c>
      <c r="B1008" s="23" t="s">
        <v>3139</v>
      </c>
      <c r="C1008" s="3" t="s">
        <v>24</v>
      </c>
      <c r="D1008" s="3" t="s">
        <v>27</v>
      </c>
      <c r="E1008" s="3" t="s">
        <v>130</v>
      </c>
      <c r="F1008" s="4" t="s">
        <v>161</v>
      </c>
      <c r="G1008" s="3" t="s">
        <v>2276</v>
      </c>
      <c r="H1008" s="3" t="s">
        <v>523</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2276</v>
      </c>
      <c r="X1008" s="3" t="s">
        <v>2276</v>
      </c>
      <c r="Y1008" s="3" t="s">
        <v>2276</v>
      </c>
      <c r="Z1008" s="3" t="s">
        <v>2276</v>
      </c>
      <c r="AA1008" s="3" t="s">
        <v>2276</v>
      </c>
      <c r="AB1008" s="3" t="s">
        <v>2276</v>
      </c>
      <c r="AC1008" s="3"/>
      <c r="AD1008" s="3" t="s">
        <v>3146</v>
      </c>
    </row>
    <row r="1009" spans="1:30" ht="40" customHeight="1">
      <c r="A1009" s="23" t="s">
        <v>3130</v>
      </c>
      <c r="B1009" s="23" t="s">
        <v>3164</v>
      </c>
      <c r="C1009" s="3" t="s">
        <v>24</v>
      </c>
      <c r="D1009" s="3" t="s">
        <v>1245</v>
      </c>
      <c r="E1009" s="3" t="s">
        <v>116</v>
      </c>
      <c r="F1009" s="4" t="s">
        <v>74</v>
      </c>
      <c r="G1009" s="3" t="s">
        <v>2276</v>
      </c>
      <c r="H1009" s="3" t="s">
        <v>523</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t="s">
        <v>2276</v>
      </c>
      <c r="AB1009" s="3" t="s">
        <v>2276</v>
      </c>
      <c r="AC1009" s="3"/>
      <c r="AD1009" s="3"/>
    </row>
    <row r="1010" spans="1:30" ht="40" customHeight="1">
      <c r="A1010" s="23" t="s">
        <v>3130</v>
      </c>
      <c r="B1010" s="23" t="s">
        <v>3165</v>
      </c>
      <c r="C1010" s="3" t="s">
        <v>24</v>
      </c>
      <c r="D1010" s="3" t="s">
        <v>1245</v>
      </c>
      <c r="E1010" s="3" t="s">
        <v>116</v>
      </c>
      <c r="F1010" s="4" t="s">
        <v>2662</v>
      </c>
      <c r="G1010" s="3" t="s">
        <v>2276</v>
      </c>
      <c r="H1010" s="3" t="s">
        <v>523</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t="s">
        <v>2276</v>
      </c>
      <c r="AB1010" s="3" t="s">
        <v>2276</v>
      </c>
      <c r="AC1010" s="3"/>
      <c r="AD1010" s="3"/>
    </row>
    <row r="1011" spans="1:30" ht="40" customHeight="1">
      <c r="A1011" s="23" t="s">
        <v>3130</v>
      </c>
      <c r="B1011" s="23" t="s">
        <v>3166</v>
      </c>
      <c r="C1011" s="3" t="s">
        <v>24</v>
      </c>
      <c r="D1011" s="3" t="s">
        <v>2305</v>
      </c>
      <c r="E1011" s="3" t="s">
        <v>116</v>
      </c>
      <c r="F1011" s="4" t="s">
        <v>2276</v>
      </c>
      <c r="G1011" s="3" t="s">
        <v>2276</v>
      </c>
      <c r="H1011" s="3" t="s">
        <v>523</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3" t="s">
        <v>2276</v>
      </c>
      <c r="AB1011" s="3" t="s">
        <v>2276</v>
      </c>
      <c r="AC1011" s="4" t="s">
        <v>3159</v>
      </c>
      <c r="AD1011" s="3"/>
    </row>
    <row r="1012" spans="1:30" ht="40" customHeight="1">
      <c r="A1012" s="23" t="s">
        <v>3130</v>
      </c>
      <c r="B1012" s="23" t="s">
        <v>3167</v>
      </c>
      <c r="C1012" s="3" t="s">
        <v>24</v>
      </c>
      <c r="D1012" s="3" t="s">
        <v>26</v>
      </c>
      <c r="E1012" s="3" t="s">
        <v>116</v>
      </c>
      <c r="F1012" s="4" t="s">
        <v>2276</v>
      </c>
      <c r="G1012" s="3" t="s">
        <v>2276</v>
      </c>
      <c r="H1012" s="3" t="s">
        <v>523</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t="s">
        <v>2276</v>
      </c>
      <c r="AB1012" s="3" t="s">
        <v>2276</v>
      </c>
      <c r="AC1012" s="3"/>
      <c r="AD1012" s="3"/>
    </row>
    <row r="1013" spans="1:30" ht="40" customHeight="1">
      <c r="A1013" s="23" t="s">
        <v>3130</v>
      </c>
      <c r="B1013" s="23" t="s">
        <v>3168</v>
      </c>
      <c r="C1013" s="3" t="s">
        <v>24</v>
      </c>
      <c r="D1013" s="3" t="s">
        <v>2341</v>
      </c>
      <c r="E1013" s="3" t="s">
        <v>116</v>
      </c>
      <c r="F1013" s="4" t="s">
        <v>2276</v>
      </c>
      <c r="G1013" s="3" t="s">
        <v>2276</v>
      </c>
      <c r="H1013" s="3" t="s">
        <v>523</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t="s">
        <v>2276</v>
      </c>
      <c r="AB1013" s="3" t="s">
        <v>2276</v>
      </c>
      <c r="AC1013" s="3"/>
      <c r="AD1013" s="3"/>
    </row>
    <row r="1014" spans="1:30" ht="40" customHeight="1">
      <c r="A1014" s="23" t="s">
        <v>3130</v>
      </c>
      <c r="B1014" s="23" t="s">
        <v>3169</v>
      </c>
      <c r="C1014" s="3" t="s">
        <v>24</v>
      </c>
      <c r="D1014" s="3" t="s">
        <v>406</v>
      </c>
      <c r="E1014" s="3" t="s">
        <v>116</v>
      </c>
      <c r="F1014" s="4" t="s">
        <v>2276</v>
      </c>
      <c r="G1014" s="3" t="s">
        <v>2276</v>
      </c>
      <c r="H1014" s="3" t="s">
        <v>523</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t="s">
        <v>2276</v>
      </c>
      <c r="AB1014" s="3" t="s">
        <v>2276</v>
      </c>
      <c r="AC1014" s="3"/>
      <c r="AD1014" s="3"/>
    </row>
    <row r="1015" spans="1:30" ht="40" customHeight="1">
      <c r="A1015" s="23" t="s">
        <v>3130</v>
      </c>
      <c r="B1015" s="23" t="s">
        <v>3170</v>
      </c>
      <c r="C1015" s="3" t="s">
        <v>24</v>
      </c>
      <c r="D1015" s="3" t="s">
        <v>2994</v>
      </c>
      <c r="E1015" s="3" t="s">
        <v>116</v>
      </c>
      <c r="F1015" s="4" t="s">
        <v>2276</v>
      </c>
      <c r="G1015" s="3" t="s">
        <v>2276</v>
      </c>
      <c r="H1015" s="3" t="s">
        <v>523</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t="s">
        <v>2276</v>
      </c>
      <c r="AB1015" s="3" t="s">
        <v>2276</v>
      </c>
      <c r="AC1015" s="3"/>
      <c r="AD1015" s="3"/>
    </row>
    <row r="1016" spans="1:30" ht="40" customHeight="1">
      <c r="A1016" s="23" t="s">
        <v>3130</v>
      </c>
      <c r="B1016" s="23" t="s">
        <v>3171</v>
      </c>
      <c r="C1016" s="3" t="s">
        <v>24</v>
      </c>
      <c r="D1016" s="3" t="s">
        <v>26</v>
      </c>
      <c r="E1016" s="3" t="s">
        <v>130</v>
      </c>
      <c r="F1016" s="4" t="s">
        <v>2276</v>
      </c>
      <c r="G1016" s="3" t="s">
        <v>2276</v>
      </c>
      <c r="H1016" s="3" t="s">
        <v>523</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t="s">
        <v>2276</v>
      </c>
      <c r="AB1016" s="3" t="s">
        <v>2276</v>
      </c>
      <c r="AC1016" s="3"/>
      <c r="AD1016" s="3"/>
    </row>
    <row r="1017" spans="1:30" ht="40" customHeight="1">
      <c r="A1017" s="23" t="s">
        <v>3130</v>
      </c>
      <c r="B1017" s="23" t="s">
        <v>3172</v>
      </c>
      <c r="C1017" s="3" t="s">
        <v>24</v>
      </c>
      <c r="D1017" s="3" t="s">
        <v>2341</v>
      </c>
      <c r="E1017" s="3" t="s">
        <v>130</v>
      </c>
      <c r="F1017" s="4" t="s">
        <v>2276</v>
      </c>
      <c r="G1017" s="3" t="s">
        <v>2276</v>
      </c>
      <c r="H1017" s="3" t="s">
        <v>523</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t="s">
        <v>2276</v>
      </c>
      <c r="AB1017" s="3" t="s">
        <v>2276</v>
      </c>
      <c r="AC1017" s="3"/>
      <c r="AD1017" s="3"/>
    </row>
    <row r="1018" spans="1:30" ht="40" customHeight="1">
      <c r="A1018" s="23" t="s">
        <v>3130</v>
      </c>
      <c r="B1018" s="23" t="s">
        <v>3173</v>
      </c>
      <c r="C1018" s="3" t="s">
        <v>24</v>
      </c>
      <c r="D1018" s="3" t="s">
        <v>406</v>
      </c>
      <c r="E1018" s="3" t="s">
        <v>130</v>
      </c>
      <c r="F1018" s="4" t="s">
        <v>2276</v>
      </c>
      <c r="G1018" s="3" t="s">
        <v>2276</v>
      </c>
      <c r="H1018" s="3" t="s">
        <v>523</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t="s">
        <v>2276</v>
      </c>
      <c r="AB1018" s="3" t="s">
        <v>2276</v>
      </c>
      <c r="AC1018" s="3"/>
      <c r="AD1018" s="3"/>
    </row>
    <row r="1019" spans="1:30" ht="40" customHeight="1">
      <c r="A1019" s="23" t="s">
        <v>3130</v>
      </c>
      <c r="B1019" s="23" t="s">
        <v>3174</v>
      </c>
      <c r="C1019" s="38" t="s">
        <v>24</v>
      </c>
      <c r="D1019" s="38" t="s">
        <v>2994</v>
      </c>
      <c r="E1019" s="38" t="s">
        <v>130</v>
      </c>
      <c r="F1019" s="171" t="s">
        <v>2276</v>
      </c>
      <c r="G1019" s="3" t="s">
        <v>2276</v>
      </c>
      <c r="H1019" s="38" t="s">
        <v>523</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t="s">
        <v>2276</v>
      </c>
      <c r="AB1019" s="3" t="s">
        <v>2276</v>
      </c>
      <c r="AC1019" s="3"/>
      <c r="AD1019" s="3"/>
    </row>
    <row r="1020" spans="1:30" ht="40" customHeight="1">
      <c r="A1020" s="23" t="s">
        <v>3130</v>
      </c>
      <c r="B1020" s="23" t="s">
        <v>3175</v>
      </c>
      <c r="C1020" s="3" t="s">
        <v>31</v>
      </c>
      <c r="D1020" s="3" t="s">
        <v>2276</v>
      </c>
      <c r="E1020" s="3" t="s">
        <v>2652</v>
      </c>
      <c r="F1020" s="4" t="s">
        <v>2276</v>
      </c>
      <c r="G1020" s="3" t="s">
        <v>2276</v>
      </c>
      <c r="H1020" s="3" t="s">
        <v>523</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t="s">
        <v>2276</v>
      </c>
      <c r="AB1020" s="3" t="s">
        <v>2276</v>
      </c>
      <c r="AC1020" s="3"/>
      <c r="AD1020" s="3"/>
    </row>
    <row r="1021" spans="1:30" ht="40" customHeight="1">
      <c r="A1021" s="23" t="s">
        <v>3130</v>
      </c>
      <c r="B1021" s="23" t="s">
        <v>3176</v>
      </c>
      <c r="C1021" s="3" t="s">
        <v>24</v>
      </c>
      <c r="D1021" s="3" t="s">
        <v>1242</v>
      </c>
      <c r="E1021" s="3" t="s">
        <v>116</v>
      </c>
      <c r="F1021" s="4" t="s">
        <v>2662</v>
      </c>
      <c r="G1021" s="3" t="s">
        <v>2276</v>
      </c>
      <c r="H1021" s="3" t="s">
        <v>523</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t="s">
        <v>2276</v>
      </c>
      <c r="AB1021" s="3" t="s">
        <v>2276</v>
      </c>
      <c r="AC1021" s="3"/>
      <c r="AD1021" s="3"/>
    </row>
    <row r="1022" spans="1:30" ht="40" customHeight="1">
      <c r="A1022" s="23" t="s">
        <v>3130</v>
      </c>
      <c r="B1022" s="23" t="s">
        <v>3177</v>
      </c>
      <c r="C1022" s="3" t="s">
        <v>24</v>
      </c>
      <c r="D1022" s="3" t="s">
        <v>1242</v>
      </c>
      <c r="E1022" s="3" t="s">
        <v>130</v>
      </c>
      <c r="F1022" s="4" t="s">
        <v>2662</v>
      </c>
      <c r="G1022" s="3" t="s">
        <v>2276</v>
      </c>
      <c r="H1022" s="3" t="s">
        <v>523</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t="s">
        <v>2276</v>
      </c>
      <c r="AB1022" s="3" t="s">
        <v>2276</v>
      </c>
      <c r="AC1022" s="3"/>
      <c r="AD1022" s="3"/>
    </row>
    <row r="1023" spans="1:30" ht="40" customHeight="1">
      <c r="A1023" s="23" t="s">
        <v>3130</v>
      </c>
      <c r="B1023" s="23" t="s">
        <v>3178</v>
      </c>
      <c r="C1023" s="3" t="s">
        <v>24</v>
      </c>
      <c r="D1023" s="3" t="s">
        <v>25</v>
      </c>
      <c r="E1023" s="3" t="s">
        <v>130</v>
      </c>
      <c r="F1023" s="4" t="s">
        <v>2662</v>
      </c>
      <c r="G1023" s="3" t="s">
        <v>2276</v>
      </c>
      <c r="H1023" s="3" t="s">
        <v>523</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3" t="s">
        <v>2276</v>
      </c>
      <c r="AB1023" s="3" t="s">
        <v>2276</v>
      </c>
      <c r="AC1023" s="4" t="s">
        <v>3163</v>
      </c>
      <c r="AD1023" s="3"/>
    </row>
    <row r="1024" spans="1:30" ht="40" customHeight="1">
      <c r="A1024" s="23" t="s">
        <v>3131</v>
      </c>
      <c r="B1024" s="23" t="s">
        <v>3140</v>
      </c>
      <c r="C1024" s="3" t="s">
        <v>24</v>
      </c>
      <c r="D1024" s="3" t="s">
        <v>27</v>
      </c>
      <c r="E1024" s="3" t="s">
        <v>130</v>
      </c>
      <c r="F1024" s="4" t="s">
        <v>161</v>
      </c>
      <c r="G1024" s="3" t="s">
        <v>2276</v>
      </c>
      <c r="H1024" s="3" t="s">
        <v>523</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2276</v>
      </c>
      <c r="X1024" s="3" t="s">
        <v>2276</v>
      </c>
      <c r="Y1024" s="3" t="s">
        <v>2276</v>
      </c>
      <c r="Z1024" s="3" t="s">
        <v>2276</v>
      </c>
      <c r="AA1024" s="3" t="s">
        <v>2276</v>
      </c>
      <c r="AB1024" s="3" t="s">
        <v>2276</v>
      </c>
      <c r="AC1024" s="3"/>
      <c r="AD1024" s="3" t="s">
        <v>3146</v>
      </c>
    </row>
    <row r="1025" spans="1:30" ht="40" customHeight="1">
      <c r="A1025" s="23" t="s">
        <v>3131</v>
      </c>
      <c r="B1025" s="23" t="s">
        <v>3143</v>
      </c>
      <c r="C1025" s="3" t="s">
        <v>24</v>
      </c>
      <c r="D1025" s="3" t="s">
        <v>1245</v>
      </c>
      <c r="E1025" s="3" t="s">
        <v>116</v>
      </c>
      <c r="F1025" s="4" t="s">
        <v>74</v>
      </c>
      <c r="G1025" s="3" t="s">
        <v>2276</v>
      </c>
      <c r="H1025" s="3" t="s">
        <v>523</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t="s">
        <v>2276</v>
      </c>
      <c r="AB1025" s="3" t="s">
        <v>2276</v>
      </c>
      <c r="AC1025" s="3"/>
      <c r="AD1025" s="3"/>
    </row>
    <row r="1026" spans="1:30" ht="40" customHeight="1">
      <c r="A1026" s="23" t="s">
        <v>3131</v>
      </c>
      <c r="B1026" s="23" t="s">
        <v>3179</v>
      </c>
      <c r="C1026" s="3" t="s">
        <v>24</v>
      </c>
      <c r="D1026" s="3" t="s">
        <v>1245</v>
      </c>
      <c r="E1026" s="3" t="s">
        <v>116</v>
      </c>
      <c r="F1026" s="4" t="s">
        <v>2662</v>
      </c>
      <c r="G1026" s="3" t="s">
        <v>2276</v>
      </c>
      <c r="H1026" s="3" t="s">
        <v>523</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t="s">
        <v>2276</v>
      </c>
      <c r="AB1026" s="3" t="s">
        <v>2276</v>
      </c>
      <c r="AC1026" s="3"/>
      <c r="AD1026" s="3"/>
    </row>
    <row r="1027" spans="1:30" ht="40" customHeight="1">
      <c r="A1027" s="23" t="s">
        <v>3131</v>
      </c>
      <c r="B1027" s="23" t="s">
        <v>3180</v>
      </c>
      <c r="C1027" s="3" t="s">
        <v>24</v>
      </c>
      <c r="D1027" s="3" t="s">
        <v>2305</v>
      </c>
      <c r="E1027" s="3" t="s">
        <v>116</v>
      </c>
      <c r="F1027" s="4" t="s">
        <v>2276</v>
      </c>
      <c r="G1027" s="3" t="s">
        <v>2276</v>
      </c>
      <c r="H1027" s="3" t="s">
        <v>523</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3" t="s">
        <v>2276</v>
      </c>
      <c r="AB1027" s="3" t="s">
        <v>2276</v>
      </c>
      <c r="AC1027" s="4" t="s">
        <v>3159</v>
      </c>
      <c r="AD1027" s="3"/>
    </row>
    <row r="1028" spans="1:30" ht="40" customHeight="1">
      <c r="A1028" s="23" t="s">
        <v>3131</v>
      </c>
      <c r="B1028" s="23" t="s">
        <v>3181</v>
      </c>
      <c r="C1028" s="3" t="s">
        <v>24</v>
      </c>
      <c r="D1028" s="3" t="s">
        <v>26</v>
      </c>
      <c r="E1028" s="3" t="s">
        <v>116</v>
      </c>
      <c r="F1028" s="4" t="s">
        <v>2276</v>
      </c>
      <c r="G1028" s="3" t="s">
        <v>2276</v>
      </c>
      <c r="H1028" s="3" t="s">
        <v>523</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t="s">
        <v>2276</v>
      </c>
      <c r="AB1028" s="3" t="s">
        <v>2276</v>
      </c>
      <c r="AC1028" s="3"/>
      <c r="AD1028" s="3"/>
    </row>
    <row r="1029" spans="1:30" ht="40" customHeight="1">
      <c r="A1029" s="23" t="s">
        <v>3131</v>
      </c>
      <c r="B1029" s="23" t="s">
        <v>3182</v>
      </c>
      <c r="C1029" s="3" t="s">
        <v>24</v>
      </c>
      <c r="D1029" s="3" t="s">
        <v>2341</v>
      </c>
      <c r="E1029" s="3" t="s">
        <v>116</v>
      </c>
      <c r="F1029" s="4" t="s">
        <v>2276</v>
      </c>
      <c r="G1029" s="3" t="s">
        <v>2276</v>
      </c>
      <c r="H1029" s="3" t="s">
        <v>523</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t="s">
        <v>2276</v>
      </c>
      <c r="AB1029" s="3" t="s">
        <v>2276</v>
      </c>
      <c r="AC1029" s="3"/>
      <c r="AD1029" s="3"/>
    </row>
    <row r="1030" spans="1:30" ht="40" customHeight="1">
      <c r="A1030" s="23" t="s">
        <v>3131</v>
      </c>
      <c r="B1030" s="23" t="s">
        <v>3183</v>
      </c>
      <c r="C1030" s="3" t="s">
        <v>24</v>
      </c>
      <c r="D1030" s="3" t="s">
        <v>406</v>
      </c>
      <c r="E1030" s="3" t="s">
        <v>116</v>
      </c>
      <c r="F1030" s="4" t="s">
        <v>2276</v>
      </c>
      <c r="G1030" s="3" t="s">
        <v>2276</v>
      </c>
      <c r="H1030" s="3" t="s">
        <v>523</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t="s">
        <v>2276</v>
      </c>
      <c r="AB1030" s="3" t="s">
        <v>2276</v>
      </c>
      <c r="AC1030" s="3"/>
      <c r="AD1030" s="3"/>
    </row>
    <row r="1031" spans="1:30" ht="40" customHeight="1">
      <c r="A1031" s="23" t="s">
        <v>3131</v>
      </c>
      <c r="B1031" s="23" t="s">
        <v>3184</v>
      </c>
      <c r="C1031" s="3" t="s">
        <v>24</v>
      </c>
      <c r="D1031" s="3" t="s">
        <v>2994</v>
      </c>
      <c r="E1031" s="3" t="s">
        <v>116</v>
      </c>
      <c r="F1031" s="4" t="s">
        <v>2276</v>
      </c>
      <c r="G1031" s="3" t="s">
        <v>2276</v>
      </c>
      <c r="H1031" s="3" t="s">
        <v>523</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t="s">
        <v>2276</v>
      </c>
      <c r="AB1031" s="3" t="s">
        <v>2276</v>
      </c>
      <c r="AC1031" s="3"/>
      <c r="AD1031" s="3"/>
    </row>
    <row r="1032" spans="1:30" ht="40" customHeight="1">
      <c r="A1032" s="23" t="s">
        <v>3131</v>
      </c>
      <c r="B1032" s="23" t="s">
        <v>3185</v>
      </c>
      <c r="C1032" s="3" t="s">
        <v>24</v>
      </c>
      <c r="D1032" s="3" t="s">
        <v>26</v>
      </c>
      <c r="E1032" s="3" t="s">
        <v>130</v>
      </c>
      <c r="F1032" s="4" t="s">
        <v>2276</v>
      </c>
      <c r="G1032" s="3" t="s">
        <v>2276</v>
      </c>
      <c r="H1032" s="3" t="s">
        <v>523</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t="s">
        <v>2276</v>
      </c>
      <c r="AB1032" s="3" t="s">
        <v>2276</v>
      </c>
      <c r="AC1032" s="3"/>
      <c r="AD1032" s="3"/>
    </row>
    <row r="1033" spans="1:30" ht="40" customHeight="1">
      <c r="A1033" s="23" t="s">
        <v>3131</v>
      </c>
      <c r="B1033" s="23" t="s">
        <v>3186</v>
      </c>
      <c r="C1033" s="3" t="s">
        <v>24</v>
      </c>
      <c r="D1033" s="3" t="s">
        <v>2341</v>
      </c>
      <c r="E1033" s="3" t="s">
        <v>130</v>
      </c>
      <c r="F1033" s="4" t="s">
        <v>2276</v>
      </c>
      <c r="G1033" s="3" t="s">
        <v>2276</v>
      </c>
      <c r="H1033" s="3" t="s">
        <v>523</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t="s">
        <v>2276</v>
      </c>
      <c r="AB1033" s="3" t="s">
        <v>2276</v>
      </c>
      <c r="AC1033" s="3"/>
      <c r="AD1033" s="3"/>
    </row>
    <row r="1034" spans="1:30" ht="40" customHeight="1">
      <c r="A1034" s="23" t="s">
        <v>3131</v>
      </c>
      <c r="B1034" s="23" t="s">
        <v>3187</v>
      </c>
      <c r="C1034" s="3" t="s">
        <v>24</v>
      </c>
      <c r="D1034" s="3" t="s">
        <v>406</v>
      </c>
      <c r="E1034" s="3" t="s">
        <v>130</v>
      </c>
      <c r="F1034" s="4" t="s">
        <v>2276</v>
      </c>
      <c r="G1034" s="3" t="s">
        <v>2276</v>
      </c>
      <c r="H1034" s="3" t="s">
        <v>523</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t="s">
        <v>2276</v>
      </c>
      <c r="AB1034" s="3" t="s">
        <v>2276</v>
      </c>
      <c r="AC1034" s="3"/>
      <c r="AD1034" s="3"/>
    </row>
    <row r="1035" spans="1:30" ht="40" customHeight="1">
      <c r="A1035" s="23" t="s">
        <v>3131</v>
      </c>
      <c r="B1035" s="23" t="s">
        <v>3188</v>
      </c>
      <c r="C1035" s="38" t="s">
        <v>24</v>
      </c>
      <c r="D1035" s="38" t="s">
        <v>2994</v>
      </c>
      <c r="E1035" s="38" t="s">
        <v>130</v>
      </c>
      <c r="F1035" s="171" t="s">
        <v>2276</v>
      </c>
      <c r="G1035" s="3" t="s">
        <v>2276</v>
      </c>
      <c r="H1035" s="38" t="s">
        <v>523</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t="s">
        <v>2276</v>
      </c>
      <c r="AB1035" s="3" t="s">
        <v>2276</v>
      </c>
      <c r="AC1035" s="3"/>
      <c r="AD1035" s="3"/>
    </row>
    <row r="1036" spans="1:30" ht="40" customHeight="1">
      <c r="A1036" s="23" t="s">
        <v>3131</v>
      </c>
      <c r="B1036" s="23" t="s">
        <v>3189</v>
      </c>
      <c r="C1036" s="3" t="s">
        <v>24</v>
      </c>
      <c r="D1036" s="3" t="s">
        <v>1242</v>
      </c>
      <c r="E1036" s="3" t="s">
        <v>116</v>
      </c>
      <c r="F1036" s="4" t="s">
        <v>2662</v>
      </c>
      <c r="G1036" s="3" t="s">
        <v>2276</v>
      </c>
      <c r="H1036" s="3" t="s">
        <v>523</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t="s">
        <v>2276</v>
      </c>
      <c r="AB1036" s="3" t="s">
        <v>2276</v>
      </c>
      <c r="AC1036" s="3"/>
      <c r="AD1036" s="3"/>
    </row>
    <row r="1037" spans="1:30" ht="40" customHeight="1">
      <c r="A1037" s="23" t="s">
        <v>3131</v>
      </c>
      <c r="B1037" s="23" t="s">
        <v>3190</v>
      </c>
      <c r="C1037" s="3" t="s">
        <v>24</v>
      </c>
      <c r="D1037" s="3" t="s">
        <v>1242</v>
      </c>
      <c r="E1037" s="3" t="s">
        <v>130</v>
      </c>
      <c r="F1037" s="4" t="s">
        <v>2662</v>
      </c>
      <c r="G1037" s="3" t="s">
        <v>2276</v>
      </c>
      <c r="H1037" s="3" t="s">
        <v>523</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t="s">
        <v>2276</v>
      </c>
      <c r="AB1037" s="3" t="s">
        <v>2276</v>
      </c>
      <c r="AC1037" s="3"/>
      <c r="AD1037" s="3"/>
    </row>
    <row r="1038" spans="1:30" ht="40" customHeight="1">
      <c r="A1038" s="23" t="s">
        <v>3132</v>
      </c>
      <c r="B1038" s="23" t="s">
        <v>3141</v>
      </c>
      <c r="C1038" s="3" t="s">
        <v>24</v>
      </c>
      <c r="D1038" s="3" t="s">
        <v>27</v>
      </c>
      <c r="E1038" s="3" t="s">
        <v>130</v>
      </c>
      <c r="F1038" s="4" t="s">
        <v>161</v>
      </c>
      <c r="G1038" s="3" t="s">
        <v>2276</v>
      </c>
      <c r="H1038" s="3" t="s">
        <v>523</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t="s">
        <v>2276</v>
      </c>
      <c r="AB1038" s="3" t="s">
        <v>2276</v>
      </c>
      <c r="AC1038" s="3"/>
      <c r="AD1038" s="3" t="s">
        <v>3146</v>
      </c>
    </row>
    <row r="1039" spans="1:30" ht="40" customHeight="1">
      <c r="A1039" s="23" t="s">
        <v>3132</v>
      </c>
      <c r="B1039" s="23" t="s">
        <v>3191</v>
      </c>
      <c r="C1039" s="3" t="s">
        <v>24</v>
      </c>
      <c r="D1039" s="3" t="s">
        <v>1245</v>
      </c>
      <c r="E1039" s="3" t="s">
        <v>116</v>
      </c>
      <c r="F1039" s="4" t="s">
        <v>74</v>
      </c>
      <c r="G1039" s="3" t="s">
        <v>2276</v>
      </c>
      <c r="H1039" s="3" t="s">
        <v>523</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2276</v>
      </c>
      <c r="X1039" s="3" t="s">
        <v>2276</v>
      </c>
      <c r="Y1039" s="3" t="s">
        <v>2276</v>
      </c>
      <c r="Z1039" s="3" t="s">
        <v>2276</v>
      </c>
      <c r="AA1039" s="3" t="s">
        <v>2276</v>
      </c>
      <c r="AB1039" s="3" t="s">
        <v>2276</v>
      </c>
      <c r="AC1039" s="3"/>
      <c r="AD1039" s="3"/>
    </row>
    <row r="1040" spans="1:30" ht="40" customHeight="1">
      <c r="A1040" s="23" t="s">
        <v>3132</v>
      </c>
      <c r="B1040" s="23" t="s">
        <v>3192</v>
      </c>
      <c r="C1040" s="3" t="s">
        <v>24</v>
      </c>
      <c r="D1040" s="3" t="s">
        <v>1245</v>
      </c>
      <c r="E1040" s="3" t="s">
        <v>116</v>
      </c>
      <c r="F1040" s="4" t="s">
        <v>2662</v>
      </c>
      <c r="G1040" s="3" t="s">
        <v>2276</v>
      </c>
      <c r="H1040" s="3" t="s">
        <v>523</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t="s">
        <v>2276</v>
      </c>
      <c r="AB1040" s="3" t="s">
        <v>2276</v>
      </c>
      <c r="AC1040" s="3"/>
      <c r="AD1040" s="3"/>
    </row>
    <row r="1041" spans="1:30" ht="40" customHeight="1">
      <c r="A1041" s="23" t="s">
        <v>3132</v>
      </c>
      <c r="B1041" s="23" t="s">
        <v>3193</v>
      </c>
      <c r="C1041" s="3" t="s">
        <v>24</v>
      </c>
      <c r="D1041" s="3" t="s">
        <v>2305</v>
      </c>
      <c r="E1041" s="3" t="s">
        <v>116</v>
      </c>
      <c r="F1041" s="4" t="s">
        <v>2276</v>
      </c>
      <c r="G1041" s="3" t="s">
        <v>2276</v>
      </c>
      <c r="H1041" s="3" t="s">
        <v>523</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t="s">
        <v>2276</v>
      </c>
      <c r="AB1041" s="3" t="s">
        <v>2276</v>
      </c>
      <c r="AC1041" s="4" t="s">
        <v>3159</v>
      </c>
      <c r="AD1041" s="3"/>
    </row>
    <row r="1042" spans="1:30" ht="40" customHeight="1">
      <c r="A1042" s="23" t="s">
        <v>3132</v>
      </c>
      <c r="B1042" s="23" t="s">
        <v>3194</v>
      </c>
      <c r="C1042" s="3" t="s">
        <v>24</v>
      </c>
      <c r="D1042" s="3" t="s">
        <v>26</v>
      </c>
      <c r="E1042" s="3" t="s">
        <v>116</v>
      </c>
      <c r="F1042" s="4" t="s">
        <v>2276</v>
      </c>
      <c r="G1042" s="3" t="s">
        <v>2276</v>
      </c>
      <c r="H1042" s="3" t="s">
        <v>523</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3" t="s">
        <v>2276</v>
      </c>
      <c r="AB1042" s="3" t="s">
        <v>2276</v>
      </c>
      <c r="AC1042" s="3"/>
      <c r="AD1042" s="3"/>
    </row>
    <row r="1043" spans="1:30" ht="40" customHeight="1">
      <c r="A1043" s="23" t="s">
        <v>3132</v>
      </c>
      <c r="B1043" s="23" t="s">
        <v>3195</v>
      </c>
      <c r="C1043" s="3" t="s">
        <v>24</v>
      </c>
      <c r="D1043" s="3" t="s">
        <v>2341</v>
      </c>
      <c r="E1043" s="3" t="s">
        <v>116</v>
      </c>
      <c r="F1043" s="4" t="s">
        <v>2276</v>
      </c>
      <c r="G1043" s="3" t="s">
        <v>2276</v>
      </c>
      <c r="H1043" s="3" t="s">
        <v>523</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t="s">
        <v>2276</v>
      </c>
      <c r="AB1043" s="3" t="s">
        <v>2276</v>
      </c>
      <c r="AC1043" s="3"/>
      <c r="AD1043" s="3"/>
    </row>
    <row r="1044" spans="1:30" ht="40" customHeight="1">
      <c r="A1044" s="23" t="s">
        <v>3132</v>
      </c>
      <c r="B1044" s="23" t="s">
        <v>3196</v>
      </c>
      <c r="C1044" s="3" t="s">
        <v>24</v>
      </c>
      <c r="D1044" s="3" t="s">
        <v>406</v>
      </c>
      <c r="E1044" s="3" t="s">
        <v>116</v>
      </c>
      <c r="F1044" s="4" t="s">
        <v>2276</v>
      </c>
      <c r="G1044" s="3" t="s">
        <v>2276</v>
      </c>
      <c r="H1044" s="3" t="s">
        <v>523</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t="s">
        <v>2276</v>
      </c>
      <c r="AB1044" s="3" t="s">
        <v>2276</v>
      </c>
      <c r="AC1044" s="3"/>
      <c r="AD1044" s="3"/>
    </row>
    <row r="1045" spans="1:30" ht="40" customHeight="1">
      <c r="A1045" s="23" t="s">
        <v>3132</v>
      </c>
      <c r="B1045" s="23" t="s">
        <v>3197</v>
      </c>
      <c r="C1045" s="3" t="s">
        <v>24</v>
      </c>
      <c r="D1045" s="3" t="s">
        <v>2994</v>
      </c>
      <c r="E1045" s="3" t="s">
        <v>116</v>
      </c>
      <c r="F1045" s="4" t="s">
        <v>2276</v>
      </c>
      <c r="G1045" s="3" t="s">
        <v>2276</v>
      </c>
      <c r="H1045" s="3" t="s">
        <v>523</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t="s">
        <v>2276</v>
      </c>
      <c r="AB1045" s="3" t="s">
        <v>2276</v>
      </c>
      <c r="AC1045" s="3"/>
      <c r="AD1045" s="3"/>
    </row>
    <row r="1046" spans="1:30" ht="40" customHeight="1">
      <c r="A1046" s="23" t="s">
        <v>3132</v>
      </c>
      <c r="B1046" s="23" t="s">
        <v>3198</v>
      </c>
      <c r="C1046" s="3" t="s">
        <v>24</v>
      </c>
      <c r="D1046" s="3" t="s">
        <v>26</v>
      </c>
      <c r="E1046" s="3" t="s">
        <v>130</v>
      </c>
      <c r="F1046" s="4" t="s">
        <v>2276</v>
      </c>
      <c r="G1046" s="3" t="s">
        <v>2276</v>
      </c>
      <c r="H1046" s="3" t="s">
        <v>523</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t="s">
        <v>2276</v>
      </c>
      <c r="AB1046" s="3" t="s">
        <v>2276</v>
      </c>
      <c r="AC1046" s="3"/>
      <c r="AD1046" s="3"/>
    </row>
    <row r="1047" spans="1:30" ht="40" customHeight="1">
      <c r="A1047" s="23" t="s">
        <v>3132</v>
      </c>
      <c r="B1047" s="23" t="s">
        <v>3199</v>
      </c>
      <c r="C1047" s="3" t="s">
        <v>24</v>
      </c>
      <c r="D1047" s="3" t="s">
        <v>2341</v>
      </c>
      <c r="E1047" s="3" t="s">
        <v>130</v>
      </c>
      <c r="F1047" s="4" t="s">
        <v>2276</v>
      </c>
      <c r="G1047" s="3" t="s">
        <v>2276</v>
      </c>
      <c r="H1047" s="3" t="s">
        <v>523</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t="s">
        <v>2276</v>
      </c>
      <c r="AB1047" s="3" t="s">
        <v>2276</v>
      </c>
      <c r="AC1047" s="3"/>
      <c r="AD1047" s="3"/>
    </row>
    <row r="1048" spans="1:30" ht="40" customHeight="1">
      <c r="A1048" s="23" t="s">
        <v>3132</v>
      </c>
      <c r="B1048" s="23" t="s">
        <v>3200</v>
      </c>
      <c r="C1048" s="3" t="s">
        <v>24</v>
      </c>
      <c r="D1048" s="3" t="s">
        <v>406</v>
      </c>
      <c r="E1048" s="3" t="s">
        <v>130</v>
      </c>
      <c r="F1048" s="4" t="s">
        <v>2276</v>
      </c>
      <c r="G1048" s="3" t="s">
        <v>2276</v>
      </c>
      <c r="H1048" s="3" t="s">
        <v>523</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t="s">
        <v>2276</v>
      </c>
      <c r="AB1048" s="3" t="s">
        <v>2276</v>
      </c>
      <c r="AC1048" s="3"/>
      <c r="AD1048" s="3"/>
    </row>
    <row r="1049" spans="1:30" ht="40" customHeight="1">
      <c r="A1049" s="23" t="s">
        <v>3132</v>
      </c>
      <c r="B1049" s="23" t="s">
        <v>3201</v>
      </c>
      <c r="C1049" s="38" t="s">
        <v>24</v>
      </c>
      <c r="D1049" s="38" t="s">
        <v>2994</v>
      </c>
      <c r="E1049" s="38" t="s">
        <v>130</v>
      </c>
      <c r="F1049" s="171" t="s">
        <v>2276</v>
      </c>
      <c r="G1049" s="3" t="s">
        <v>2276</v>
      </c>
      <c r="H1049" s="38" t="s">
        <v>523</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t="s">
        <v>2276</v>
      </c>
      <c r="AB1049" s="3" t="s">
        <v>2276</v>
      </c>
      <c r="AC1049" s="3"/>
      <c r="AD1049" s="3"/>
    </row>
    <row r="1050" spans="1:30" ht="40" customHeight="1">
      <c r="A1050" s="23" t="s">
        <v>3132</v>
      </c>
      <c r="B1050" s="23" t="s">
        <v>3202</v>
      </c>
      <c r="C1050" s="3" t="s">
        <v>24</v>
      </c>
      <c r="D1050" s="3" t="s">
        <v>1242</v>
      </c>
      <c r="E1050" s="3" t="s">
        <v>116</v>
      </c>
      <c r="F1050" s="4" t="s">
        <v>2662</v>
      </c>
      <c r="G1050" s="3" t="s">
        <v>2276</v>
      </c>
      <c r="H1050" s="3" t="s">
        <v>523</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t="s">
        <v>2276</v>
      </c>
      <c r="AB1050" s="3" t="s">
        <v>2276</v>
      </c>
      <c r="AC1050" s="3"/>
      <c r="AD1050" s="3"/>
    </row>
    <row r="1051" spans="1:30" ht="40" customHeight="1">
      <c r="A1051" s="23" t="s">
        <v>3132</v>
      </c>
      <c r="B1051" s="23" t="s">
        <v>3203</v>
      </c>
      <c r="C1051" s="3" t="s">
        <v>24</v>
      </c>
      <c r="D1051" s="3" t="s">
        <v>1242</v>
      </c>
      <c r="E1051" s="3" t="s">
        <v>130</v>
      </c>
      <c r="F1051" s="4" t="s">
        <v>2662</v>
      </c>
      <c r="G1051" s="3" t="s">
        <v>2276</v>
      </c>
      <c r="H1051" s="3" t="s">
        <v>523</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t="s">
        <v>2276</v>
      </c>
      <c r="X1051" s="3" t="s">
        <v>2276</v>
      </c>
      <c r="Y1051" s="3" t="s">
        <v>2276</v>
      </c>
      <c r="Z1051" s="3" t="s">
        <v>2276</v>
      </c>
      <c r="AA1051" s="3" t="s">
        <v>2276</v>
      </c>
      <c r="AB1051" s="3" t="s">
        <v>2276</v>
      </c>
      <c r="AC1051" s="3"/>
      <c r="AD1051" s="3"/>
    </row>
    <row r="1052" spans="1:30" ht="40" customHeight="1">
      <c r="A1052" s="3" t="s">
        <v>3224</v>
      </c>
      <c r="B1052" s="23" t="s">
        <v>3226</v>
      </c>
      <c r="C1052" s="3" t="s">
        <v>24</v>
      </c>
      <c r="D1052" s="3" t="s">
        <v>27</v>
      </c>
      <c r="E1052" s="3" t="s">
        <v>130</v>
      </c>
      <c r="F1052" s="4" t="s">
        <v>74</v>
      </c>
      <c r="G1052" s="3" t="s">
        <v>2276</v>
      </c>
      <c r="H1052" s="3" t="s">
        <v>523</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s="3" t="s">
        <v>2276</v>
      </c>
      <c r="X1052" s="3" t="s">
        <v>2276</v>
      </c>
      <c r="Y1052" s="3" t="s">
        <v>2276</v>
      </c>
      <c r="Z1052" s="3" t="s">
        <v>404</v>
      </c>
      <c r="AA1052" s="3" t="s">
        <v>405</v>
      </c>
      <c r="AB1052" s="22" t="s">
        <v>64</v>
      </c>
      <c r="AC1052" s="4" t="s">
        <v>3237</v>
      </c>
      <c r="AD1052" s="3"/>
    </row>
    <row r="1053" spans="1:30" ht="40" customHeight="1">
      <c r="A1053" s="3" t="s">
        <v>3224</v>
      </c>
      <c r="B1053" s="23" t="s">
        <v>3227</v>
      </c>
      <c r="C1053" s="3" t="s">
        <v>24</v>
      </c>
      <c r="D1053" s="3" t="s">
        <v>27</v>
      </c>
      <c r="E1053" s="3" t="s">
        <v>130</v>
      </c>
      <c r="F1053" s="4" t="s">
        <v>28</v>
      </c>
      <c r="G1053" s="3" t="s">
        <v>2276</v>
      </c>
      <c r="H1053" s="3" t="s">
        <v>523</v>
      </c>
      <c r="I1053" s="3"/>
      <c r="J1053" s="3" t="s">
        <v>2276</v>
      </c>
      <c r="K1053" s="3" t="s">
        <v>2276</v>
      </c>
      <c r="L1053" s="3" t="s">
        <v>2276</v>
      </c>
      <c r="M1053" s="3" t="s">
        <v>2276</v>
      </c>
      <c r="N1053" s="3" t="s">
        <v>2276</v>
      </c>
      <c r="O1053" s="3" t="s">
        <v>2276</v>
      </c>
      <c r="P1053" s="3" t="s">
        <v>2276</v>
      </c>
      <c r="Q1053" s="3" t="s">
        <v>2276</v>
      </c>
      <c r="R1053" s="3" t="s">
        <v>2276</v>
      </c>
      <c r="S1053" s="3" t="s">
        <v>2276</v>
      </c>
      <c r="T1053" s="3" t="s">
        <v>2276</v>
      </c>
      <c r="U1053" s="3" t="s">
        <v>2276</v>
      </c>
      <c r="V1053" s="3" t="s">
        <v>2276</v>
      </c>
      <c r="W1053" s="3" t="s">
        <v>2276</v>
      </c>
      <c r="X1053" s="3" t="s">
        <v>2276</v>
      </c>
      <c r="Y1053" s="21">
        <v>1</v>
      </c>
      <c r="Z1053" s="3" t="s">
        <v>34</v>
      </c>
      <c r="AA1053" s="3" t="s">
        <v>405</v>
      </c>
      <c r="AB1053" s="22" t="s">
        <v>64</v>
      </c>
      <c r="AC1053" s="4" t="s">
        <v>3228</v>
      </c>
      <c r="AD1053" s="3"/>
    </row>
    <row r="1054" spans="1:30" ht="40" customHeight="1">
      <c r="A1054" s="3" t="s">
        <v>3230</v>
      </c>
      <c r="B1054" s="23" t="s">
        <v>3234</v>
      </c>
      <c r="C1054" s="3" t="s">
        <v>24</v>
      </c>
      <c r="D1054" s="3" t="s">
        <v>27</v>
      </c>
      <c r="E1054" s="3" t="s">
        <v>130</v>
      </c>
      <c r="F1054" s="4" t="s">
        <v>74</v>
      </c>
      <c r="G1054" s="3" t="s">
        <v>2276</v>
      </c>
      <c r="H1054" s="3" t="s">
        <v>523</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s="3" t="s">
        <v>2276</v>
      </c>
      <c r="X1054" s="3" t="s">
        <v>2276</v>
      </c>
      <c r="Y1054" s="3" t="s">
        <v>2276</v>
      </c>
      <c r="Z1054" s="3" t="s">
        <v>86</v>
      </c>
      <c r="AA1054" s="3" t="s">
        <v>405</v>
      </c>
      <c r="AB1054" s="22" t="s">
        <v>64</v>
      </c>
      <c r="AC1054" s="3"/>
      <c r="AD1054" s="3"/>
    </row>
    <row r="1055" spans="1:30" ht="40" customHeight="1">
      <c r="A1055" s="3" t="s">
        <v>3230</v>
      </c>
      <c r="B1055" s="23" t="s">
        <v>3229</v>
      </c>
      <c r="C1055" s="3" t="s">
        <v>24</v>
      </c>
      <c r="D1055" s="3" t="s">
        <v>27</v>
      </c>
      <c r="E1055" s="3" t="s">
        <v>130</v>
      </c>
      <c r="F1055" s="4" t="s">
        <v>28</v>
      </c>
      <c r="G1055" s="3" t="s">
        <v>2276</v>
      </c>
      <c r="H1055" s="3" t="s">
        <v>523</v>
      </c>
      <c r="I1055" s="3"/>
      <c r="J1055" s="3" t="s">
        <v>2276</v>
      </c>
      <c r="K1055" s="3" t="s">
        <v>2276</v>
      </c>
      <c r="L1055" s="3" t="s">
        <v>2276</v>
      </c>
      <c r="M1055" s="3" t="s">
        <v>2276</v>
      </c>
      <c r="N1055" s="3" t="s">
        <v>2276</v>
      </c>
      <c r="O1055" s="3" t="s">
        <v>2276</v>
      </c>
      <c r="P1055" s="3" t="s">
        <v>2276</v>
      </c>
      <c r="Q1055" s="3" t="s">
        <v>2276</v>
      </c>
      <c r="R1055" s="3" t="s">
        <v>2276</v>
      </c>
      <c r="S1055" s="3" t="s">
        <v>2276</v>
      </c>
      <c r="T1055" s="3" t="s">
        <v>2276</v>
      </c>
      <c r="U1055" s="3" t="s">
        <v>2276</v>
      </c>
      <c r="V1055" s="3" t="s">
        <v>2276</v>
      </c>
      <c r="W1055" s="3" t="s">
        <v>2276</v>
      </c>
      <c r="X1055" s="3" t="s">
        <v>2276</v>
      </c>
      <c r="Y1055" s="21">
        <v>1</v>
      </c>
      <c r="Z1055" s="3" t="s">
        <v>38</v>
      </c>
      <c r="AA1055" s="3" t="s">
        <v>405</v>
      </c>
      <c r="AB1055" s="22" t="s">
        <v>64</v>
      </c>
      <c r="AC1055" s="4" t="s">
        <v>3228</v>
      </c>
      <c r="AD1055" s="3"/>
    </row>
    <row r="1056" spans="1:30" ht="40" customHeight="1">
      <c r="A1056" s="11" t="s">
        <v>3238</v>
      </c>
      <c r="B1056" s="11" t="s">
        <v>3269</v>
      </c>
      <c r="C1056" s="3" t="s">
        <v>24</v>
      </c>
      <c r="D1056" s="3" t="s">
        <v>27</v>
      </c>
      <c r="E1056" s="3" t="s">
        <v>130</v>
      </c>
      <c r="F1056" s="4" t="s">
        <v>161</v>
      </c>
      <c r="G1056" s="3" t="s">
        <v>2276</v>
      </c>
      <c r="H1056" s="3" t="s">
        <v>523</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2276</v>
      </c>
      <c r="X1056" s="3" t="s">
        <v>2276</v>
      </c>
      <c r="Y1056" s="3" t="s">
        <v>2276</v>
      </c>
      <c r="Z1056" s="3" t="s">
        <v>2276</v>
      </c>
      <c r="AA1056" s="3" t="s">
        <v>2276</v>
      </c>
      <c r="AB1056" s="3" t="s">
        <v>2276</v>
      </c>
      <c r="AC1056" s="3"/>
      <c r="AD1056" s="4" t="s">
        <v>3283</v>
      </c>
    </row>
    <row r="1057" spans="1:30" ht="40" customHeight="1">
      <c r="A1057" s="11" t="s">
        <v>3241</v>
      </c>
      <c r="B1057" s="11" t="s">
        <v>3270</v>
      </c>
      <c r="C1057" s="3" t="s">
        <v>24</v>
      </c>
      <c r="D1057" s="3" t="s">
        <v>27</v>
      </c>
      <c r="E1057" s="3" t="s">
        <v>130</v>
      </c>
      <c r="F1057" s="4" t="s">
        <v>161</v>
      </c>
      <c r="G1057" s="3" t="s">
        <v>2276</v>
      </c>
      <c r="H1057" s="3" t="s">
        <v>523</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2276</v>
      </c>
      <c r="X1057" s="3" t="s">
        <v>2276</v>
      </c>
      <c r="Y1057" s="3" t="s">
        <v>2276</v>
      </c>
      <c r="Z1057" s="3" t="s">
        <v>2276</v>
      </c>
      <c r="AA1057" s="3" t="s">
        <v>2276</v>
      </c>
      <c r="AB1057" s="3" t="s">
        <v>2276</v>
      </c>
      <c r="AC1057" s="3"/>
      <c r="AD1057" s="4" t="s">
        <v>3283</v>
      </c>
    </row>
    <row r="1058" spans="1:30" ht="40" customHeight="1">
      <c r="A1058" s="11" t="s">
        <v>3242</v>
      </c>
      <c r="B1058" s="11" t="s">
        <v>3271</v>
      </c>
      <c r="C1058" s="3" t="s">
        <v>24</v>
      </c>
      <c r="D1058" s="3" t="s">
        <v>27</v>
      </c>
      <c r="E1058" s="3" t="s">
        <v>130</v>
      </c>
      <c r="F1058" s="4" t="s">
        <v>161</v>
      </c>
      <c r="G1058" s="3" t="s">
        <v>2276</v>
      </c>
      <c r="H1058" s="3" t="s">
        <v>523</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2276</v>
      </c>
      <c r="X1058" s="3" t="s">
        <v>2276</v>
      </c>
      <c r="Y1058" s="3" t="s">
        <v>2276</v>
      </c>
      <c r="Z1058" s="3" t="s">
        <v>2276</v>
      </c>
      <c r="AA1058" s="3" t="s">
        <v>2276</v>
      </c>
      <c r="AB1058" s="3" t="s">
        <v>2276</v>
      </c>
      <c r="AC1058" s="3"/>
      <c r="AD1058" s="4" t="s">
        <v>3283</v>
      </c>
    </row>
    <row r="1059" spans="1:30" ht="40" customHeight="1">
      <c r="A1059" s="11" t="s">
        <v>3246</v>
      </c>
      <c r="B1059" s="11" t="s">
        <v>3272</v>
      </c>
      <c r="C1059" s="3" t="s">
        <v>24</v>
      </c>
      <c r="D1059" s="3" t="s">
        <v>27</v>
      </c>
      <c r="E1059" s="3" t="s">
        <v>130</v>
      </c>
      <c r="F1059" s="4" t="s">
        <v>161</v>
      </c>
      <c r="G1059" s="3" t="s">
        <v>2276</v>
      </c>
      <c r="H1059" s="3" t="s">
        <v>523</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2276</v>
      </c>
      <c r="X1059" s="3" t="s">
        <v>2276</v>
      </c>
      <c r="Y1059" s="3" t="s">
        <v>2276</v>
      </c>
      <c r="Z1059" s="3" t="s">
        <v>2276</v>
      </c>
      <c r="AA1059" s="3" t="s">
        <v>2276</v>
      </c>
      <c r="AB1059" s="3" t="s">
        <v>2276</v>
      </c>
      <c r="AC1059" s="3"/>
      <c r="AD1059" s="4" t="s">
        <v>3283</v>
      </c>
    </row>
    <row r="1060" spans="1:30" ht="40" customHeight="1">
      <c r="A1060" s="11" t="s">
        <v>3247</v>
      </c>
      <c r="B1060" s="11" t="s">
        <v>3273</v>
      </c>
      <c r="C1060" s="3" t="s">
        <v>24</v>
      </c>
      <c r="D1060" s="3" t="s">
        <v>27</v>
      </c>
      <c r="E1060" s="3" t="s">
        <v>130</v>
      </c>
      <c r="F1060" s="4" t="s">
        <v>161</v>
      </c>
      <c r="G1060" s="3" t="s">
        <v>2276</v>
      </c>
      <c r="H1060" s="3" t="s">
        <v>523</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2276</v>
      </c>
      <c r="X1060" s="3" t="s">
        <v>2276</v>
      </c>
      <c r="Y1060" s="3" t="s">
        <v>2276</v>
      </c>
      <c r="Z1060" s="3" t="s">
        <v>2276</v>
      </c>
      <c r="AA1060" s="3" t="s">
        <v>2276</v>
      </c>
      <c r="AB1060" s="3" t="s">
        <v>2276</v>
      </c>
      <c r="AC1060" s="3"/>
      <c r="AD1060" s="4" t="s">
        <v>3283</v>
      </c>
    </row>
    <row r="1061" spans="1:30" ht="40" customHeight="1">
      <c r="A1061" s="11" t="s">
        <v>3248</v>
      </c>
      <c r="B1061" s="11" t="s">
        <v>3274</v>
      </c>
      <c r="C1061" s="3" t="s">
        <v>24</v>
      </c>
      <c r="D1061" s="3" t="s">
        <v>27</v>
      </c>
      <c r="E1061" s="3" t="s">
        <v>130</v>
      </c>
      <c r="F1061" s="4" t="s">
        <v>161</v>
      </c>
      <c r="G1061" s="3" t="s">
        <v>2276</v>
      </c>
      <c r="H1061" s="3" t="s">
        <v>523</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2276</v>
      </c>
      <c r="X1061" s="3" t="s">
        <v>2276</v>
      </c>
      <c r="Y1061" s="3" t="s">
        <v>2276</v>
      </c>
      <c r="Z1061" s="3" t="s">
        <v>2276</v>
      </c>
      <c r="AA1061" s="3" t="s">
        <v>2276</v>
      </c>
      <c r="AB1061" s="3" t="s">
        <v>2276</v>
      </c>
      <c r="AC1061" s="3"/>
      <c r="AD1061" s="4" t="s">
        <v>3283</v>
      </c>
    </row>
    <row r="1062" spans="1:30" ht="40" customHeight="1">
      <c r="A1062" s="11" t="s">
        <v>3252</v>
      </c>
      <c r="B1062" s="11" t="s">
        <v>3275</v>
      </c>
      <c r="C1062" s="3" t="s">
        <v>24</v>
      </c>
      <c r="D1062" s="3" t="s">
        <v>27</v>
      </c>
      <c r="E1062" s="3" t="s">
        <v>130</v>
      </c>
      <c r="F1062" s="4" t="s">
        <v>161</v>
      </c>
      <c r="G1062" s="3" t="s">
        <v>2276</v>
      </c>
      <c r="H1062" s="3" t="s">
        <v>523</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2276</v>
      </c>
      <c r="X1062" s="3" t="s">
        <v>2276</v>
      </c>
      <c r="Y1062" s="3" t="s">
        <v>2276</v>
      </c>
      <c r="Z1062" s="3" t="s">
        <v>2276</v>
      </c>
      <c r="AA1062" s="3" t="s">
        <v>2276</v>
      </c>
      <c r="AB1062" s="3" t="s">
        <v>2276</v>
      </c>
      <c r="AC1062" s="3"/>
      <c r="AD1062" s="4" t="s">
        <v>3283</v>
      </c>
    </row>
    <row r="1063" spans="1:30" ht="40" customHeight="1">
      <c r="A1063" s="11" t="s">
        <v>3253</v>
      </c>
      <c r="B1063" s="11" t="s">
        <v>3276</v>
      </c>
      <c r="C1063" s="3" t="s">
        <v>24</v>
      </c>
      <c r="D1063" s="3" t="s">
        <v>27</v>
      </c>
      <c r="E1063" s="3" t="s">
        <v>130</v>
      </c>
      <c r="F1063" s="4" t="s">
        <v>161</v>
      </c>
      <c r="G1063" s="3" t="s">
        <v>2276</v>
      </c>
      <c r="H1063" s="3" t="s">
        <v>523</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2276</v>
      </c>
      <c r="X1063" s="3" t="s">
        <v>2276</v>
      </c>
      <c r="Y1063" s="3" t="s">
        <v>2276</v>
      </c>
      <c r="Z1063" s="3" t="s">
        <v>2276</v>
      </c>
      <c r="AA1063" s="3" t="s">
        <v>2276</v>
      </c>
      <c r="AB1063" s="3" t="s">
        <v>2276</v>
      </c>
      <c r="AC1063" s="3"/>
      <c r="AD1063" s="4" t="s">
        <v>3283</v>
      </c>
    </row>
    <row r="1064" spans="1:30" ht="40" customHeight="1">
      <c r="A1064" s="11" t="s">
        <v>3254</v>
      </c>
      <c r="B1064" s="11" t="s">
        <v>3277</v>
      </c>
      <c r="C1064" s="3" t="s">
        <v>24</v>
      </c>
      <c r="D1064" s="3" t="s">
        <v>27</v>
      </c>
      <c r="E1064" s="3" t="s">
        <v>130</v>
      </c>
      <c r="F1064" s="4" t="s">
        <v>161</v>
      </c>
      <c r="G1064" s="3" t="s">
        <v>2276</v>
      </c>
      <c r="H1064" s="3" t="s">
        <v>523</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2276</v>
      </c>
      <c r="X1064" s="3" t="s">
        <v>2276</v>
      </c>
      <c r="Y1064" s="3" t="s">
        <v>2276</v>
      </c>
      <c r="Z1064" s="3" t="s">
        <v>2276</v>
      </c>
      <c r="AA1064" s="3" t="s">
        <v>2276</v>
      </c>
      <c r="AB1064" s="3" t="s">
        <v>2276</v>
      </c>
      <c r="AC1064" s="3"/>
      <c r="AD1064" s="4" t="s">
        <v>3283</v>
      </c>
    </row>
    <row r="1065" spans="1:30" ht="40" customHeight="1">
      <c r="A1065" s="11" t="s">
        <v>3258</v>
      </c>
      <c r="B1065" s="11" t="s">
        <v>3278</v>
      </c>
      <c r="C1065" s="3" t="s">
        <v>24</v>
      </c>
      <c r="D1065" s="3" t="s">
        <v>27</v>
      </c>
      <c r="E1065" s="3" t="s">
        <v>130</v>
      </c>
      <c r="F1065" s="4" t="s">
        <v>161</v>
      </c>
      <c r="G1065" s="3" t="s">
        <v>2276</v>
      </c>
      <c r="H1065" s="3" t="s">
        <v>523</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2276</v>
      </c>
      <c r="X1065" s="3" t="s">
        <v>2276</v>
      </c>
      <c r="Y1065" s="3" t="s">
        <v>2276</v>
      </c>
      <c r="Z1065" s="3" t="s">
        <v>2276</v>
      </c>
      <c r="AA1065" s="3" t="s">
        <v>2276</v>
      </c>
      <c r="AB1065" s="3" t="s">
        <v>2276</v>
      </c>
      <c r="AC1065" s="3"/>
      <c r="AD1065" s="4" t="s">
        <v>3283</v>
      </c>
    </row>
    <row r="1066" spans="1:30" ht="40" customHeight="1">
      <c r="A1066" s="11" t="s">
        <v>3259</v>
      </c>
      <c r="B1066" s="11" t="s">
        <v>3279</v>
      </c>
      <c r="C1066" s="3" t="s">
        <v>24</v>
      </c>
      <c r="D1066" s="3" t="s">
        <v>27</v>
      </c>
      <c r="E1066" s="3" t="s">
        <v>130</v>
      </c>
      <c r="F1066" s="4" t="s">
        <v>161</v>
      </c>
      <c r="G1066" s="3" t="s">
        <v>2276</v>
      </c>
      <c r="H1066" s="3" t="s">
        <v>523</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2276</v>
      </c>
      <c r="X1066" s="3" t="s">
        <v>2276</v>
      </c>
      <c r="Y1066" s="3" t="s">
        <v>2276</v>
      </c>
      <c r="Z1066" s="3" t="s">
        <v>2276</v>
      </c>
      <c r="AA1066" s="3" t="s">
        <v>2276</v>
      </c>
      <c r="AB1066" s="3" t="s">
        <v>2276</v>
      </c>
      <c r="AC1066" s="3"/>
      <c r="AD1066" s="4" t="s">
        <v>3283</v>
      </c>
    </row>
    <row r="1067" spans="1:30" ht="40" customHeight="1">
      <c r="A1067" s="11" t="s">
        <v>3260</v>
      </c>
      <c r="B1067" s="11" t="s">
        <v>3280</v>
      </c>
      <c r="C1067" s="3" t="s">
        <v>24</v>
      </c>
      <c r="D1067" s="3" t="s">
        <v>27</v>
      </c>
      <c r="E1067" s="3" t="s">
        <v>130</v>
      </c>
      <c r="F1067" s="4" t="s">
        <v>161</v>
      </c>
      <c r="G1067" s="3" t="s">
        <v>2276</v>
      </c>
      <c r="H1067" s="3" t="s">
        <v>523</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2276</v>
      </c>
      <c r="X1067" s="3" t="s">
        <v>2276</v>
      </c>
      <c r="Y1067" s="3" t="s">
        <v>2276</v>
      </c>
      <c r="Z1067" s="3" t="s">
        <v>2276</v>
      </c>
      <c r="AA1067" s="3" t="s">
        <v>2276</v>
      </c>
      <c r="AB1067" s="3" t="s">
        <v>2276</v>
      </c>
      <c r="AC1067" s="3"/>
      <c r="AD1067" s="4" t="s">
        <v>3283</v>
      </c>
    </row>
    <row r="1068" spans="1:30" ht="40" customHeight="1">
      <c r="A1068" s="11" t="s">
        <v>3264</v>
      </c>
      <c r="B1068" s="11" t="s">
        <v>3281</v>
      </c>
      <c r="C1068" s="3" t="s">
        <v>24</v>
      </c>
      <c r="D1068" s="3" t="s">
        <v>27</v>
      </c>
      <c r="E1068" s="3" t="s">
        <v>130</v>
      </c>
      <c r="F1068" s="4" t="s">
        <v>161</v>
      </c>
      <c r="G1068" s="3" t="s">
        <v>2276</v>
      </c>
      <c r="H1068" s="3" t="s">
        <v>523</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2276</v>
      </c>
      <c r="X1068" s="3" t="s">
        <v>2276</v>
      </c>
      <c r="Y1068" s="3" t="s">
        <v>2276</v>
      </c>
      <c r="Z1068" s="3" t="s">
        <v>2276</v>
      </c>
      <c r="AA1068" s="3" t="s">
        <v>2276</v>
      </c>
      <c r="AB1068" s="3" t="s">
        <v>2276</v>
      </c>
      <c r="AC1068" s="3"/>
      <c r="AD1068" s="4" t="s">
        <v>3283</v>
      </c>
    </row>
    <row r="1069" spans="1:30" ht="40" customHeight="1">
      <c r="A1069" s="11" t="s">
        <v>3265</v>
      </c>
      <c r="B1069" s="11" t="s">
        <v>3282</v>
      </c>
      <c r="C1069" s="3" t="s">
        <v>24</v>
      </c>
      <c r="D1069" s="3" t="s">
        <v>27</v>
      </c>
      <c r="E1069" s="3" t="s">
        <v>130</v>
      </c>
      <c r="F1069" s="4" t="s">
        <v>161</v>
      </c>
      <c r="G1069" s="3" t="s">
        <v>2276</v>
      </c>
      <c r="H1069" s="3" t="s">
        <v>523</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2276</v>
      </c>
      <c r="X1069" s="3" t="s">
        <v>2276</v>
      </c>
      <c r="Y1069" s="3" t="s">
        <v>2276</v>
      </c>
      <c r="Z1069" s="3" t="s">
        <v>2276</v>
      </c>
      <c r="AA1069" s="3" t="s">
        <v>2276</v>
      </c>
      <c r="AB1069" s="3" t="s">
        <v>2276</v>
      </c>
      <c r="AC1069" s="3"/>
      <c r="AD1069" s="4" t="s">
        <v>3283</v>
      </c>
    </row>
    <row r="1070" spans="1:30" ht="79" customHeight="1">
      <c r="A1070" s="23" t="s">
        <v>3286</v>
      </c>
      <c r="B1070" s="23" t="s">
        <v>3291</v>
      </c>
      <c r="C1070" s="3" t="s">
        <v>24</v>
      </c>
      <c r="D1070" s="3" t="s">
        <v>1245</v>
      </c>
      <c r="E1070" s="3" t="s">
        <v>116</v>
      </c>
      <c r="F1070" s="4" t="s">
        <v>55</v>
      </c>
      <c r="G1070" s="3" t="s">
        <v>2276</v>
      </c>
      <c r="H1070" s="3" t="s">
        <v>523</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2276</v>
      </c>
      <c r="Y1070" s="21">
        <v>1.5</v>
      </c>
      <c r="Z1070" s="3" t="s">
        <v>34</v>
      </c>
      <c r="AA1070" s="3" t="s">
        <v>404</v>
      </c>
      <c r="AB1070" s="3" t="s">
        <v>76</v>
      </c>
      <c r="AC1070" s="4" t="s">
        <v>3294</v>
      </c>
      <c r="AD1070" s="4" t="s">
        <v>3292</v>
      </c>
    </row>
    <row r="1071" spans="1:30" ht="52.5" customHeight="1">
      <c r="A1071" s="23" t="s">
        <v>3286</v>
      </c>
      <c r="B1071" s="23" t="s">
        <v>3293</v>
      </c>
      <c r="C1071" s="3" t="s">
        <v>24</v>
      </c>
      <c r="D1071" s="3" t="s">
        <v>1245</v>
      </c>
      <c r="E1071" s="3" t="s">
        <v>116</v>
      </c>
      <c r="F1071" s="4" t="s">
        <v>2662</v>
      </c>
      <c r="G1071" s="3" t="s">
        <v>2276</v>
      </c>
      <c r="H1071" s="3" t="s">
        <v>523</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2276</v>
      </c>
      <c r="Y1071" s="21">
        <v>3.5</v>
      </c>
      <c r="Z1071" s="3" t="s">
        <v>405</v>
      </c>
      <c r="AA1071" s="3" t="s">
        <v>425</v>
      </c>
      <c r="AB1071" s="3" t="s">
        <v>76</v>
      </c>
      <c r="AC1071" s="3"/>
      <c r="AD1071" s="3"/>
    </row>
    <row r="1072" spans="1:30" ht="45.5" customHeight="1">
      <c r="A1072" s="23" t="s">
        <v>3297</v>
      </c>
      <c r="B1072" s="23" t="s">
        <v>3308</v>
      </c>
      <c r="C1072" s="3" t="s">
        <v>24</v>
      </c>
      <c r="D1072" s="3" t="s">
        <v>25</v>
      </c>
      <c r="E1072" s="3" t="s">
        <v>5005</v>
      </c>
      <c r="F1072" s="4" t="s">
        <v>55</v>
      </c>
      <c r="G1072" s="3" t="s">
        <v>2276</v>
      </c>
      <c r="H1072" s="3" t="s">
        <v>523</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2276</v>
      </c>
      <c r="Y1072" s="21">
        <v>1</v>
      </c>
      <c r="Z1072" s="3" t="s">
        <v>188</v>
      </c>
      <c r="AA1072" s="3" t="s">
        <v>189</v>
      </c>
      <c r="AB1072" s="3" t="s">
        <v>2655</v>
      </c>
      <c r="AC1072" s="4" t="s">
        <v>3319</v>
      </c>
      <c r="AD1072" s="4" t="s">
        <v>3310</v>
      </c>
    </row>
    <row r="1073" spans="1:30" ht="44" customHeight="1">
      <c r="A1073" s="23" t="s">
        <v>3297</v>
      </c>
      <c r="B1073" s="23" t="s">
        <v>3309</v>
      </c>
      <c r="C1073" s="3" t="s">
        <v>24</v>
      </c>
      <c r="D1073" s="3" t="s">
        <v>25</v>
      </c>
      <c r="E1073" s="3" t="s">
        <v>5005</v>
      </c>
      <c r="F1073" s="4" t="s">
        <v>2662</v>
      </c>
      <c r="G1073" s="3" t="s">
        <v>2276</v>
      </c>
      <c r="H1073" s="3" t="s">
        <v>523</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2276</v>
      </c>
      <c r="Y1073" s="21">
        <v>1</v>
      </c>
      <c r="Z1073" s="3" t="s">
        <v>188</v>
      </c>
      <c r="AA1073" s="3" t="s">
        <v>189</v>
      </c>
      <c r="AB1073" s="3" t="s">
        <v>2655</v>
      </c>
      <c r="AC1073" s="4" t="s">
        <v>3319</v>
      </c>
      <c r="AD1073" s="4" t="s">
        <v>3310</v>
      </c>
    </row>
    <row r="1074" spans="1:30" ht="46.5" customHeight="1">
      <c r="A1074" s="23" t="s">
        <v>3302</v>
      </c>
      <c r="B1074" s="23" t="s">
        <v>3311</v>
      </c>
      <c r="C1074" s="3" t="s">
        <v>24</v>
      </c>
      <c r="D1074" s="3" t="s">
        <v>25</v>
      </c>
      <c r="E1074" s="3" t="s">
        <v>5005</v>
      </c>
      <c r="F1074" s="4" t="s">
        <v>55</v>
      </c>
      <c r="G1074" s="3" t="s">
        <v>2276</v>
      </c>
      <c r="H1074" s="3" t="s">
        <v>523</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2276</v>
      </c>
      <c r="Y1074" s="21">
        <v>1</v>
      </c>
      <c r="Z1074" s="3" t="s">
        <v>188</v>
      </c>
      <c r="AA1074" s="3" t="s">
        <v>189</v>
      </c>
      <c r="AB1074" s="3" t="s">
        <v>2655</v>
      </c>
      <c r="AC1074" s="4" t="s">
        <v>3319</v>
      </c>
      <c r="AD1074" s="4" t="s">
        <v>3310</v>
      </c>
    </row>
    <row r="1075" spans="1:30" ht="46.5" customHeight="1">
      <c r="A1075" s="23" t="s">
        <v>3302</v>
      </c>
      <c r="B1075" s="23" t="s">
        <v>3312</v>
      </c>
      <c r="C1075" s="3" t="s">
        <v>24</v>
      </c>
      <c r="D1075" s="3" t="s">
        <v>25</v>
      </c>
      <c r="E1075" s="3" t="s">
        <v>5005</v>
      </c>
      <c r="F1075" s="4" t="s">
        <v>2662</v>
      </c>
      <c r="G1075" s="3" t="s">
        <v>2276</v>
      </c>
      <c r="H1075" s="3" t="s">
        <v>523</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2276</v>
      </c>
      <c r="Y1075" s="21">
        <v>1</v>
      </c>
      <c r="Z1075" s="3" t="s">
        <v>188</v>
      </c>
      <c r="AA1075" s="3" t="s">
        <v>189</v>
      </c>
      <c r="AB1075" s="3" t="s">
        <v>2655</v>
      </c>
      <c r="AC1075" s="4" t="s">
        <v>3319</v>
      </c>
      <c r="AD1075" s="4" t="s">
        <v>3310</v>
      </c>
    </row>
    <row r="1076" spans="1:30" ht="49" customHeight="1">
      <c r="A1076" s="23" t="s">
        <v>3303</v>
      </c>
      <c r="B1076" s="23" t="s">
        <v>3313</v>
      </c>
      <c r="C1076" s="3" t="s">
        <v>24</v>
      </c>
      <c r="D1076" s="3" t="s">
        <v>25</v>
      </c>
      <c r="E1076" s="3" t="s">
        <v>5005</v>
      </c>
      <c r="F1076" s="4" t="s">
        <v>55</v>
      </c>
      <c r="G1076" s="3" t="s">
        <v>2276</v>
      </c>
      <c r="H1076" s="3" t="s">
        <v>523</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2276</v>
      </c>
      <c r="Y1076" s="21">
        <v>1</v>
      </c>
      <c r="Z1076" s="3" t="s">
        <v>188</v>
      </c>
      <c r="AA1076" s="3" t="s">
        <v>189</v>
      </c>
      <c r="AB1076" s="3" t="s">
        <v>2655</v>
      </c>
      <c r="AC1076" s="4" t="s">
        <v>3319</v>
      </c>
      <c r="AD1076" s="4" t="s">
        <v>3310</v>
      </c>
    </row>
    <row r="1077" spans="1:30" ht="47" customHeight="1">
      <c r="A1077" s="23" t="s">
        <v>3303</v>
      </c>
      <c r="B1077" s="23" t="s">
        <v>3314</v>
      </c>
      <c r="C1077" s="3" t="s">
        <v>24</v>
      </c>
      <c r="D1077" s="3" t="s">
        <v>25</v>
      </c>
      <c r="E1077" s="3" t="s">
        <v>5005</v>
      </c>
      <c r="F1077" s="4" t="s">
        <v>2662</v>
      </c>
      <c r="G1077" s="3" t="s">
        <v>2276</v>
      </c>
      <c r="H1077" s="3" t="s">
        <v>523</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2276</v>
      </c>
      <c r="Y1077" s="21">
        <v>1</v>
      </c>
      <c r="Z1077" s="3" t="s">
        <v>188</v>
      </c>
      <c r="AA1077" s="3" t="s">
        <v>189</v>
      </c>
      <c r="AB1077" s="3" t="s">
        <v>2655</v>
      </c>
      <c r="AC1077" s="4" t="s">
        <v>3319</v>
      </c>
      <c r="AD1077" s="4" t="s">
        <v>3310</v>
      </c>
    </row>
    <row r="1078" spans="1:30" ht="45.5" customHeight="1">
      <c r="A1078" s="23" t="s">
        <v>3305</v>
      </c>
      <c r="B1078" s="23" t="s">
        <v>3317</v>
      </c>
      <c r="C1078" s="3" t="s">
        <v>24</v>
      </c>
      <c r="D1078" s="3" t="s">
        <v>25</v>
      </c>
      <c r="E1078" s="3" t="s">
        <v>5005</v>
      </c>
      <c r="F1078" s="4" t="s">
        <v>55</v>
      </c>
      <c r="G1078" s="3" t="s">
        <v>2276</v>
      </c>
      <c r="H1078" s="3" t="s">
        <v>523</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2276</v>
      </c>
      <c r="X1078" s="3" t="s">
        <v>2276</v>
      </c>
      <c r="Y1078" s="3" t="s">
        <v>2276</v>
      </c>
      <c r="Z1078" s="3" t="s">
        <v>188</v>
      </c>
      <c r="AA1078" s="3" t="s">
        <v>189</v>
      </c>
      <c r="AB1078" s="3" t="s">
        <v>2655</v>
      </c>
      <c r="AC1078" s="4" t="s">
        <v>3318</v>
      </c>
      <c r="AD1078" s="4" t="s">
        <v>3310</v>
      </c>
    </row>
    <row r="1079" spans="1:30" ht="43.5">
      <c r="A1079" s="23" t="s">
        <v>3306</v>
      </c>
      <c r="B1079" s="23" t="s">
        <v>3320</v>
      </c>
      <c r="C1079" s="3" t="s">
        <v>24</v>
      </c>
      <c r="D1079" s="3" t="s">
        <v>25</v>
      </c>
      <c r="E1079" s="3" t="s">
        <v>5005</v>
      </c>
      <c r="F1079" s="4" t="s">
        <v>55</v>
      </c>
      <c r="G1079" s="3" t="s">
        <v>2276</v>
      </c>
      <c r="H1079" s="3" t="s">
        <v>523</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2276</v>
      </c>
      <c r="X1079" s="3" t="s">
        <v>2276</v>
      </c>
      <c r="Y1079" s="3" t="s">
        <v>2276</v>
      </c>
      <c r="Z1079" s="3" t="s">
        <v>188</v>
      </c>
      <c r="AA1079" s="3" t="s">
        <v>189</v>
      </c>
      <c r="AB1079" s="3" t="s">
        <v>2655</v>
      </c>
      <c r="AC1079" s="4" t="s">
        <v>3318</v>
      </c>
      <c r="AD1079" s="4" t="s">
        <v>3310</v>
      </c>
    </row>
    <row r="1080" spans="1:30" ht="43.5">
      <c r="A1080" s="23" t="s">
        <v>3307</v>
      </c>
      <c r="B1080" s="23" t="s">
        <v>3321</v>
      </c>
      <c r="C1080" s="3" t="s">
        <v>24</v>
      </c>
      <c r="D1080" s="3" t="s">
        <v>25</v>
      </c>
      <c r="E1080" s="3" t="s">
        <v>5005</v>
      </c>
      <c r="F1080" s="4" t="s">
        <v>55</v>
      </c>
      <c r="G1080" s="3" t="s">
        <v>2276</v>
      </c>
      <c r="H1080" s="3" t="s">
        <v>523</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2276</v>
      </c>
      <c r="X1080" s="3" t="s">
        <v>2276</v>
      </c>
      <c r="Y1080" s="3" t="s">
        <v>2276</v>
      </c>
      <c r="Z1080" s="3" t="s">
        <v>188</v>
      </c>
      <c r="AA1080" s="3" t="s">
        <v>189</v>
      </c>
      <c r="AB1080" s="3" t="s">
        <v>2655</v>
      </c>
      <c r="AC1080" s="4" t="s">
        <v>3318</v>
      </c>
      <c r="AD1080" s="4" t="s">
        <v>3310</v>
      </c>
    </row>
    <row r="1081" spans="1:30" ht="43.5" customHeight="1">
      <c r="A1081" s="23" t="s">
        <v>3297</v>
      </c>
      <c r="B1081" s="23" t="s">
        <v>3322</v>
      </c>
      <c r="C1081" s="3" t="s">
        <v>24</v>
      </c>
      <c r="D1081" s="3" t="s">
        <v>144</v>
      </c>
      <c r="E1081" s="3" t="s">
        <v>137</v>
      </c>
      <c r="F1081" s="4" t="s">
        <v>55</v>
      </c>
      <c r="G1081" s="3" t="s">
        <v>2276</v>
      </c>
      <c r="H1081" s="3" t="s">
        <v>523</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3" t="s">
        <v>2276</v>
      </c>
      <c r="AB1081" s="3" t="s">
        <v>2276</v>
      </c>
      <c r="AC1081" s="4" t="s">
        <v>3328</v>
      </c>
      <c r="AD1081" s="4"/>
    </row>
    <row r="1082" spans="1:30" ht="36" customHeight="1">
      <c r="A1082" s="23" t="s">
        <v>3297</v>
      </c>
      <c r="B1082" s="23" t="s">
        <v>3323</v>
      </c>
      <c r="C1082" s="3" t="s">
        <v>24</v>
      </c>
      <c r="D1082" s="3" t="s">
        <v>144</v>
      </c>
      <c r="E1082" s="3" t="s">
        <v>137</v>
      </c>
      <c r="F1082" s="4" t="s">
        <v>2662</v>
      </c>
      <c r="G1082" s="3" t="s">
        <v>2276</v>
      </c>
      <c r="H1082" s="3" t="s">
        <v>523</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3" t="s">
        <v>2276</v>
      </c>
      <c r="AB1082" s="3" t="s">
        <v>2276</v>
      </c>
      <c r="AC1082" s="4" t="s">
        <v>3328</v>
      </c>
      <c r="AD1082" s="4"/>
    </row>
    <row r="1083" spans="1:30" ht="33.5" customHeight="1">
      <c r="A1083" s="23" t="s">
        <v>3302</v>
      </c>
      <c r="B1083" s="23" t="s">
        <v>3324</v>
      </c>
      <c r="C1083" s="3" t="s">
        <v>24</v>
      </c>
      <c r="D1083" s="3" t="s">
        <v>144</v>
      </c>
      <c r="E1083" s="3" t="s">
        <v>137</v>
      </c>
      <c r="F1083" s="4" t="s">
        <v>55</v>
      </c>
      <c r="G1083" s="3" t="s">
        <v>2276</v>
      </c>
      <c r="H1083" s="3" t="s">
        <v>523</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3" t="s">
        <v>2276</v>
      </c>
      <c r="AB1083" s="3" t="s">
        <v>2276</v>
      </c>
      <c r="AC1083" s="4" t="s">
        <v>3328</v>
      </c>
      <c r="AD1083" s="4"/>
    </row>
    <row r="1084" spans="1:30" ht="35.5" customHeight="1">
      <c r="A1084" s="23" t="s">
        <v>3302</v>
      </c>
      <c r="B1084" s="23" t="s">
        <v>3325</v>
      </c>
      <c r="C1084" s="3" t="s">
        <v>24</v>
      </c>
      <c r="D1084" s="3" t="s">
        <v>144</v>
      </c>
      <c r="E1084" s="3" t="s">
        <v>137</v>
      </c>
      <c r="F1084" s="4" t="s">
        <v>2662</v>
      </c>
      <c r="G1084" s="3" t="s">
        <v>2276</v>
      </c>
      <c r="H1084" s="3" t="s">
        <v>523</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3" t="s">
        <v>2276</v>
      </c>
      <c r="AB1084" s="3" t="s">
        <v>2276</v>
      </c>
      <c r="AC1084" s="4" t="s">
        <v>3328</v>
      </c>
      <c r="AD1084" s="3"/>
    </row>
    <row r="1085" spans="1:30" ht="37" customHeight="1">
      <c r="A1085" s="23" t="s">
        <v>3303</v>
      </c>
      <c r="B1085" s="23" t="s">
        <v>3326</v>
      </c>
      <c r="C1085" s="3" t="s">
        <v>24</v>
      </c>
      <c r="D1085" s="3" t="s">
        <v>144</v>
      </c>
      <c r="E1085" s="3" t="s">
        <v>137</v>
      </c>
      <c r="F1085" s="4" t="s">
        <v>55</v>
      </c>
      <c r="G1085" s="3" t="s">
        <v>2276</v>
      </c>
      <c r="H1085" s="3" t="s">
        <v>523</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3" t="s">
        <v>2276</v>
      </c>
      <c r="AB1085" s="3" t="s">
        <v>2276</v>
      </c>
      <c r="AC1085" s="4" t="s">
        <v>3328</v>
      </c>
      <c r="AD1085" s="3"/>
    </row>
    <row r="1086" spans="1:30" ht="33.5" customHeight="1">
      <c r="A1086" s="23" t="s">
        <v>3303</v>
      </c>
      <c r="B1086" s="23" t="s">
        <v>3327</v>
      </c>
      <c r="C1086" s="3" t="s">
        <v>24</v>
      </c>
      <c r="D1086" s="3" t="s">
        <v>144</v>
      </c>
      <c r="E1086" s="3" t="s">
        <v>137</v>
      </c>
      <c r="F1086" s="4" t="s">
        <v>2662</v>
      </c>
      <c r="G1086" s="3" t="s">
        <v>2276</v>
      </c>
      <c r="H1086" s="3" t="s">
        <v>523</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3" t="s">
        <v>2276</v>
      </c>
      <c r="AB1086" s="3" t="s">
        <v>2276</v>
      </c>
      <c r="AC1086" s="4" t="s">
        <v>3328</v>
      </c>
      <c r="AD1086" s="3"/>
    </row>
    <row r="1087" spans="1:30" ht="39" customHeight="1">
      <c r="A1087" s="23" t="s">
        <v>3315</v>
      </c>
      <c r="B1087" s="23" t="s">
        <v>3316</v>
      </c>
      <c r="C1087" s="3" t="s">
        <v>24</v>
      </c>
      <c r="D1087" s="3" t="s">
        <v>2305</v>
      </c>
      <c r="E1087" s="3" t="s">
        <v>116</v>
      </c>
      <c r="F1087" s="4" t="s">
        <v>55</v>
      </c>
      <c r="G1087" s="3" t="s">
        <v>2276</v>
      </c>
      <c r="H1087" s="3" t="s">
        <v>523</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3" t="s">
        <v>2276</v>
      </c>
      <c r="AB1087" s="3" t="s">
        <v>2276</v>
      </c>
      <c r="AC1087" s="19" t="s">
        <v>3340</v>
      </c>
      <c r="AD1087" s="3"/>
    </row>
    <row r="1088" spans="1:30" ht="35.5" customHeight="1">
      <c r="A1088" s="23" t="s">
        <v>3315</v>
      </c>
      <c r="B1088" s="23" t="s">
        <v>3341</v>
      </c>
      <c r="C1088" s="3" t="s">
        <v>24</v>
      </c>
      <c r="D1088" s="3" t="s">
        <v>2305</v>
      </c>
      <c r="E1088" s="3" t="s">
        <v>116</v>
      </c>
      <c r="F1088" s="4" t="s">
        <v>161</v>
      </c>
      <c r="G1088" s="3" t="s">
        <v>2276</v>
      </c>
      <c r="H1088" s="3" t="s">
        <v>523</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3" t="s">
        <v>2276</v>
      </c>
      <c r="AB1088" s="3" t="s">
        <v>2276</v>
      </c>
      <c r="AC1088" s="19" t="s">
        <v>3343</v>
      </c>
      <c r="AD1088" s="3"/>
    </row>
    <row r="1089" spans="1:30" ht="35.5" customHeight="1">
      <c r="A1089" s="23" t="s">
        <v>3315</v>
      </c>
      <c r="B1089" s="23" t="s">
        <v>3342</v>
      </c>
      <c r="C1089" s="3" t="s">
        <v>24</v>
      </c>
      <c r="D1089" s="3" t="s">
        <v>2231</v>
      </c>
      <c r="E1089" s="4" t="s">
        <v>397</v>
      </c>
      <c r="F1089" s="4" t="s">
        <v>55</v>
      </c>
      <c r="G1089" s="3" t="s">
        <v>2276</v>
      </c>
      <c r="H1089" s="3" t="s">
        <v>523</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3" t="s">
        <v>2276</v>
      </c>
      <c r="AB1089" s="3" t="s">
        <v>2276</v>
      </c>
      <c r="AC1089" s="19" t="s">
        <v>3346</v>
      </c>
      <c r="AD1089" s="3"/>
    </row>
    <row r="1090" spans="1:30" ht="38" customHeight="1">
      <c r="A1090" s="23" t="s">
        <v>3315</v>
      </c>
      <c r="B1090" s="23" t="s">
        <v>3344</v>
      </c>
      <c r="C1090" s="3" t="s">
        <v>24</v>
      </c>
      <c r="D1090" s="3" t="s">
        <v>2231</v>
      </c>
      <c r="E1090" s="4" t="s">
        <v>397</v>
      </c>
      <c r="F1090" s="4" t="s">
        <v>161</v>
      </c>
      <c r="G1090" s="3" t="s">
        <v>2276</v>
      </c>
      <c r="H1090" s="3" t="s">
        <v>523</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3" t="s">
        <v>2276</v>
      </c>
      <c r="AB1090" s="3" t="s">
        <v>2276</v>
      </c>
      <c r="AC1090" s="19" t="s">
        <v>3345</v>
      </c>
      <c r="AD1090" s="3"/>
    </row>
    <row r="1091" spans="1:30" ht="36.5" customHeight="1">
      <c r="A1091" s="23" t="s">
        <v>3315</v>
      </c>
      <c r="B1091" s="23" t="s">
        <v>3347</v>
      </c>
      <c r="C1091" s="3" t="s">
        <v>24</v>
      </c>
      <c r="D1091" s="3" t="s">
        <v>2231</v>
      </c>
      <c r="E1091" s="3" t="s">
        <v>45</v>
      </c>
      <c r="F1091" s="4" t="s">
        <v>2276</v>
      </c>
      <c r="G1091" s="3" t="s">
        <v>2276</v>
      </c>
      <c r="H1091" s="3" t="s">
        <v>524</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3" t="s">
        <v>2276</v>
      </c>
      <c r="Z1091" s="3" t="s">
        <v>2276</v>
      </c>
      <c r="AA1091" s="3" t="s">
        <v>2276</v>
      </c>
      <c r="AB1091" s="3" t="s">
        <v>2276</v>
      </c>
      <c r="AC1091" s="3"/>
      <c r="AD1091" s="3"/>
    </row>
    <row r="1092" spans="1:30" ht="33.5" customHeight="1">
      <c r="A1092" s="23" t="s">
        <v>3315</v>
      </c>
      <c r="B1092" s="23" t="s">
        <v>3348</v>
      </c>
      <c r="C1092" s="3" t="s">
        <v>31</v>
      </c>
      <c r="D1092" s="3" t="s">
        <v>1105</v>
      </c>
      <c r="E1092" s="3" t="s">
        <v>1105</v>
      </c>
      <c r="F1092" s="4" t="s">
        <v>2276</v>
      </c>
      <c r="G1092" s="3" t="s">
        <v>2276</v>
      </c>
      <c r="H1092" s="3" t="s">
        <v>523</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t="s">
        <v>2276</v>
      </c>
      <c r="AB1092" s="3" t="s">
        <v>2276</v>
      </c>
      <c r="AC1092" s="3"/>
      <c r="AD1092" s="3"/>
    </row>
    <row r="1093" spans="1:30" ht="40.5" customHeight="1">
      <c r="A1093" s="23" t="s">
        <v>3315</v>
      </c>
      <c r="B1093" s="23" t="s">
        <v>3349</v>
      </c>
      <c r="C1093" s="3" t="s">
        <v>24</v>
      </c>
      <c r="D1093" s="3" t="s">
        <v>1245</v>
      </c>
      <c r="E1093" s="3" t="s">
        <v>116</v>
      </c>
      <c r="F1093" s="4" t="s">
        <v>55</v>
      </c>
      <c r="G1093" s="3" t="s">
        <v>2276</v>
      </c>
      <c r="H1093" s="3" t="s">
        <v>523</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2276</v>
      </c>
      <c r="AB1093" s="3" t="s">
        <v>2276</v>
      </c>
      <c r="AC1093" s="3" t="s">
        <v>3350</v>
      </c>
      <c r="AD1093" s="3"/>
    </row>
    <row r="1094" spans="1:30" ht="35" customHeight="1">
      <c r="A1094" s="3" t="s">
        <v>3352</v>
      </c>
      <c r="B1094" s="23" t="s">
        <v>3355</v>
      </c>
      <c r="C1094" s="3" t="s">
        <v>24</v>
      </c>
      <c r="D1094" s="3" t="s">
        <v>2305</v>
      </c>
      <c r="E1094" s="3" t="s">
        <v>116</v>
      </c>
      <c r="F1094" s="4" t="s">
        <v>55</v>
      </c>
      <c r="G1094" s="3" t="s">
        <v>2276</v>
      </c>
      <c r="H1094" s="3" t="s">
        <v>523</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2276</v>
      </c>
      <c r="U1094" s="3" t="s">
        <v>2276</v>
      </c>
      <c r="V1094" s="3" t="s">
        <v>2276</v>
      </c>
      <c r="W1094" s="3" t="s">
        <v>2276</v>
      </c>
      <c r="X1094" s="3" t="s">
        <v>2276</v>
      </c>
      <c r="Y1094" s="3" t="s">
        <v>2276</v>
      </c>
      <c r="Z1094" s="3" t="s">
        <v>425</v>
      </c>
      <c r="AA1094" s="3" t="s">
        <v>127</v>
      </c>
      <c r="AB1094" s="3" t="s">
        <v>64</v>
      </c>
      <c r="AC1094" s="3"/>
      <c r="AD1094" s="4" t="s">
        <v>3359</v>
      </c>
    </row>
    <row r="1095" spans="1:30" ht="36" customHeight="1">
      <c r="A1095" s="3" t="s">
        <v>3352</v>
      </c>
      <c r="B1095" s="23" t="s">
        <v>3356</v>
      </c>
      <c r="C1095" s="3" t="s">
        <v>24</v>
      </c>
      <c r="D1095" s="3" t="s">
        <v>2231</v>
      </c>
      <c r="E1095" s="4" t="s">
        <v>397</v>
      </c>
      <c r="F1095" s="4" t="s">
        <v>55</v>
      </c>
      <c r="G1095" s="3" t="s">
        <v>2276</v>
      </c>
      <c r="H1095" s="3" t="s">
        <v>523</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2276</v>
      </c>
      <c r="U1095" s="3" t="s">
        <v>2276</v>
      </c>
      <c r="V1095" s="3" t="s">
        <v>2276</v>
      </c>
      <c r="W1095" s="3" t="s">
        <v>2276</v>
      </c>
      <c r="X1095" s="3" t="s">
        <v>2276</v>
      </c>
      <c r="Y1095" s="3" t="s">
        <v>2276</v>
      </c>
      <c r="Z1095" s="3" t="s">
        <v>425</v>
      </c>
      <c r="AA1095" s="3" t="s">
        <v>127</v>
      </c>
      <c r="AB1095" s="3" t="s">
        <v>64</v>
      </c>
      <c r="AC1095" s="3"/>
      <c r="AD1095" s="4" t="s">
        <v>3359</v>
      </c>
    </row>
    <row r="1096" spans="1:30" ht="32.5" customHeight="1">
      <c r="A1096" s="3" t="s">
        <v>3352</v>
      </c>
      <c r="B1096" s="23" t="s">
        <v>3357</v>
      </c>
      <c r="C1096" s="3" t="s">
        <v>31</v>
      </c>
      <c r="D1096" s="3" t="s">
        <v>1105</v>
      </c>
      <c r="E1096" s="3" t="s">
        <v>1105</v>
      </c>
      <c r="F1096" s="4" t="s">
        <v>2276</v>
      </c>
      <c r="G1096" s="3" t="s">
        <v>2276</v>
      </c>
      <c r="H1096" s="3" t="s">
        <v>523</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2276</v>
      </c>
      <c r="U1096" s="3" t="s">
        <v>2276</v>
      </c>
      <c r="V1096" s="3" t="s">
        <v>2276</v>
      </c>
      <c r="W1096" s="3" t="s">
        <v>2276</v>
      </c>
      <c r="X1096" s="3" t="s">
        <v>2276</v>
      </c>
      <c r="Y1096" s="3" t="s">
        <v>2276</v>
      </c>
      <c r="Z1096" s="3" t="s">
        <v>425</v>
      </c>
      <c r="AA1096" s="3" t="s">
        <v>127</v>
      </c>
      <c r="AB1096" s="3" t="s">
        <v>64</v>
      </c>
      <c r="AC1096" s="3"/>
      <c r="AD1096" s="4" t="s">
        <v>3359</v>
      </c>
    </row>
    <row r="1097" spans="1:30" ht="29" customHeight="1">
      <c r="A1097" s="3" t="s">
        <v>3352</v>
      </c>
      <c r="B1097" s="23" t="s">
        <v>3358</v>
      </c>
      <c r="C1097" s="3" t="s">
        <v>24</v>
      </c>
      <c r="D1097" s="3" t="s">
        <v>1245</v>
      </c>
      <c r="E1097" s="3" t="s">
        <v>116</v>
      </c>
      <c r="F1097" s="4" t="s">
        <v>55</v>
      </c>
      <c r="G1097" s="3" t="s">
        <v>2276</v>
      </c>
      <c r="H1097" s="3" t="s">
        <v>523</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2276</v>
      </c>
      <c r="U1097" s="3" t="s">
        <v>2276</v>
      </c>
      <c r="V1097" s="3" t="s">
        <v>2276</v>
      </c>
      <c r="W1097" s="3" t="s">
        <v>2276</v>
      </c>
      <c r="X1097" s="3" t="s">
        <v>2276</v>
      </c>
      <c r="Y1097" s="3" t="s">
        <v>2276</v>
      </c>
      <c r="Z1097" s="3" t="s">
        <v>425</v>
      </c>
      <c r="AA1097" s="3" t="s">
        <v>127</v>
      </c>
      <c r="AB1097" s="3" t="s">
        <v>64</v>
      </c>
      <c r="AC1097" s="3"/>
      <c r="AD1097" s="4" t="s">
        <v>3359</v>
      </c>
    </row>
    <row r="1098" spans="1:30" ht="29">
      <c r="A1098" s="3" t="s">
        <v>3352</v>
      </c>
      <c r="B1098" s="23" t="s">
        <v>6089</v>
      </c>
      <c r="C1098" s="3" t="s">
        <v>24</v>
      </c>
      <c r="D1098" s="3" t="s">
        <v>2305</v>
      </c>
      <c r="E1098" s="3" t="s">
        <v>116</v>
      </c>
      <c r="F1098" s="4" t="s">
        <v>55</v>
      </c>
      <c r="G1098" s="3" t="s">
        <v>2276</v>
      </c>
      <c r="H1098" s="3" t="s">
        <v>523</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2276</v>
      </c>
      <c r="U1098" s="3" t="s">
        <v>2276</v>
      </c>
      <c r="V1098" s="3" t="s">
        <v>2276</v>
      </c>
      <c r="W1098" s="3" t="s">
        <v>2276</v>
      </c>
      <c r="X1098" s="3" t="s">
        <v>2276</v>
      </c>
      <c r="Y1098" s="3" t="s">
        <v>2276</v>
      </c>
      <c r="Z1098" s="3" t="s">
        <v>425</v>
      </c>
      <c r="AA1098" s="3" t="s">
        <v>127</v>
      </c>
      <c r="AB1098" s="3" t="s">
        <v>64</v>
      </c>
      <c r="AC1098" s="3"/>
      <c r="AD1098" s="4" t="s">
        <v>3359</v>
      </c>
    </row>
    <row r="1099" spans="1:30" ht="29">
      <c r="A1099" s="3" t="s">
        <v>3352</v>
      </c>
      <c r="B1099" s="23" t="s">
        <v>6090</v>
      </c>
      <c r="C1099" s="3" t="s">
        <v>24</v>
      </c>
      <c r="D1099" s="3" t="s">
        <v>2231</v>
      </c>
      <c r="E1099" s="4" t="s">
        <v>397</v>
      </c>
      <c r="F1099" s="4" t="s">
        <v>55</v>
      </c>
      <c r="G1099" s="3" t="s">
        <v>2276</v>
      </c>
      <c r="H1099" s="3" t="s">
        <v>523</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2276</v>
      </c>
      <c r="U1099" s="3" t="s">
        <v>2276</v>
      </c>
      <c r="V1099" s="3" t="s">
        <v>2276</v>
      </c>
      <c r="W1099" s="3" t="s">
        <v>2276</v>
      </c>
      <c r="X1099" s="3" t="s">
        <v>2276</v>
      </c>
      <c r="Y1099" s="3" t="s">
        <v>2276</v>
      </c>
      <c r="Z1099" s="3" t="s">
        <v>425</v>
      </c>
      <c r="AA1099" s="3" t="s">
        <v>127</v>
      </c>
      <c r="AB1099" s="3" t="s">
        <v>64</v>
      </c>
      <c r="AC1099" s="3"/>
      <c r="AD1099" s="4" t="s">
        <v>3359</v>
      </c>
    </row>
    <row r="1100" spans="1:30" ht="29">
      <c r="A1100" s="3" t="s">
        <v>3352</v>
      </c>
      <c r="B1100" s="23" t="s">
        <v>6091</v>
      </c>
      <c r="C1100" s="3" t="s">
        <v>31</v>
      </c>
      <c r="D1100" s="3" t="s">
        <v>1105</v>
      </c>
      <c r="E1100" s="3" t="s">
        <v>1105</v>
      </c>
      <c r="F1100" s="4" t="s">
        <v>2276</v>
      </c>
      <c r="G1100" s="3" t="s">
        <v>2276</v>
      </c>
      <c r="H1100" s="3" t="s">
        <v>523</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2276</v>
      </c>
      <c r="U1100" s="3" t="s">
        <v>2276</v>
      </c>
      <c r="V1100" s="3" t="s">
        <v>2276</v>
      </c>
      <c r="W1100" s="3" t="s">
        <v>2276</v>
      </c>
      <c r="X1100" s="3" t="s">
        <v>2276</v>
      </c>
      <c r="Y1100" s="3" t="s">
        <v>2276</v>
      </c>
      <c r="Z1100" s="3" t="s">
        <v>425</v>
      </c>
      <c r="AA1100" s="3" t="s">
        <v>127</v>
      </c>
      <c r="AB1100" s="3" t="s">
        <v>64</v>
      </c>
      <c r="AC1100" s="3"/>
      <c r="AD1100" s="4" t="s">
        <v>3359</v>
      </c>
    </row>
    <row r="1101" spans="1:30" ht="29">
      <c r="A1101" s="3" t="s">
        <v>3352</v>
      </c>
      <c r="B1101" s="23" t="s">
        <v>6092</v>
      </c>
      <c r="C1101" s="3" t="s">
        <v>24</v>
      </c>
      <c r="D1101" s="3" t="s">
        <v>1245</v>
      </c>
      <c r="E1101" s="3" t="s">
        <v>116</v>
      </c>
      <c r="F1101" s="4" t="s">
        <v>55</v>
      </c>
      <c r="G1101" s="3" t="s">
        <v>2276</v>
      </c>
      <c r="H1101" s="3" t="s">
        <v>523</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2276</v>
      </c>
      <c r="U1101" s="3" t="s">
        <v>2276</v>
      </c>
      <c r="V1101" s="3" t="s">
        <v>2276</v>
      </c>
      <c r="W1101" s="3" t="s">
        <v>2276</v>
      </c>
      <c r="X1101" s="3" t="s">
        <v>2276</v>
      </c>
      <c r="Y1101" s="3" t="s">
        <v>2276</v>
      </c>
      <c r="Z1101" s="3" t="s">
        <v>425</v>
      </c>
      <c r="AA1101" s="3" t="s">
        <v>127</v>
      </c>
      <c r="AB1101" s="3" t="s">
        <v>64</v>
      </c>
      <c r="AC1101" s="3"/>
      <c r="AD1101" s="4" t="s">
        <v>3359</v>
      </c>
    </row>
    <row r="1102" spans="1:30" ht="29">
      <c r="A1102" s="3" t="s">
        <v>3352</v>
      </c>
      <c r="B1102" s="23" t="s">
        <v>6093</v>
      </c>
      <c r="C1102" s="3" t="s">
        <v>24</v>
      </c>
      <c r="D1102" s="3" t="s">
        <v>2305</v>
      </c>
      <c r="E1102" s="3" t="s">
        <v>116</v>
      </c>
      <c r="F1102" s="4" t="s">
        <v>55</v>
      </c>
      <c r="G1102" s="3" t="s">
        <v>2276</v>
      </c>
      <c r="H1102" s="3" t="s">
        <v>523</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2276</v>
      </c>
      <c r="U1102" s="3" t="s">
        <v>2276</v>
      </c>
      <c r="V1102" s="3" t="s">
        <v>2276</v>
      </c>
      <c r="W1102" s="3" t="s">
        <v>2276</v>
      </c>
      <c r="X1102" s="3" t="s">
        <v>2276</v>
      </c>
      <c r="Y1102" s="3" t="s">
        <v>2276</v>
      </c>
      <c r="Z1102" s="3" t="s">
        <v>425</v>
      </c>
      <c r="AA1102" s="3" t="s">
        <v>127</v>
      </c>
      <c r="AB1102" s="3" t="s">
        <v>64</v>
      </c>
      <c r="AC1102" s="3"/>
      <c r="AD1102" s="4" t="s">
        <v>3359</v>
      </c>
    </row>
    <row r="1103" spans="1:30" ht="29">
      <c r="A1103" s="3" t="s">
        <v>3352</v>
      </c>
      <c r="B1103" s="23" t="s">
        <v>6094</v>
      </c>
      <c r="C1103" s="3" t="s">
        <v>24</v>
      </c>
      <c r="D1103" s="3" t="s">
        <v>2231</v>
      </c>
      <c r="E1103" s="4" t="s">
        <v>397</v>
      </c>
      <c r="F1103" s="4" t="s">
        <v>55</v>
      </c>
      <c r="G1103" s="3" t="s">
        <v>2276</v>
      </c>
      <c r="H1103" s="3" t="s">
        <v>523</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2276</v>
      </c>
      <c r="U1103" s="3" t="s">
        <v>2276</v>
      </c>
      <c r="V1103" s="3" t="s">
        <v>2276</v>
      </c>
      <c r="W1103" s="3" t="s">
        <v>2276</v>
      </c>
      <c r="X1103" s="3" t="s">
        <v>2276</v>
      </c>
      <c r="Y1103" s="3" t="s">
        <v>2276</v>
      </c>
      <c r="Z1103" s="3" t="s">
        <v>425</v>
      </c>
      <c r="AA1103" s="3" t="s">
        <v>127</v>
      </c>
      <c r="AB1103" s="3" t="s">
        <v>64</v>
      </c>
      <c r="AC1103" s="3"/>
      <c r="AD1103" s="4" t="s">
        <v>3359</v>
      </c>
    </row>
    <row r="1104" spans="1:30" ht="29">
      <c r="A1104" s="3" t="s">
        <v>3352</v>
      </c>
      <c r="B1104" s="23" t="s">
        <v>6095</v>
      </c>
      <c r="C1104" s="3" t="s">
        <v>31</v>
      </c>
      <c r="D1104" s="3" t="s">
        <v>1105</v>
      </c>
      <c r="E1104" s="3" t="s">
        <v>1105</v>
      </c>
      <c r="F1104" s="4" t="s">
        <v>2276</v>
      </c>
      <c r="G1104" s="3" t="s">
        <v>2276</v>
      </c>
      <c r="H1104" s="3" t="s">
        <v>523</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2276</v>
      </c>
      <c r="U1104" s="3" t="s">
        <v>2276</v>
      </c>
      <c r="V1104" s="3" t="s">
        <v>2276</v>
      </c>
      <c r="W1104" s="3" t="s">
        <v>2276</v>
      </c>
      <c r="X1104" s="3" t="s">
        <v>2276</v>
      </c>
      <c r="Y1104" s="3" t="s">
        <v>2276</v>
      </c>
      <c r="Z1104" s="3" t="s">
        <v>425</v>
      </c>
      <c r="AA1104" s="3" t="s">
        <v>127</v>
      </c>
      <c r="AB1104" s="3" t="s">
        <v>64</v>
      </c>
      <c r="AC1104" s="3"/>
      <c r="AD1104" s="4" t="s">
        <v>3359</v>
      </c>
    </row>
    <row r="1105" spans="1:30" ht="29">
      <c r="A1105" s="3" t="s">
        <v>3352</v>
      </c>
      <c r="B1105" s="23" t="s">
        <v>6096</v>
      </c>
      <c r="C1105" s="3" t="s">
        <v>24</v>
      </c>
      <c r="D1105" s="3" t="s">
        <v>1245</v>
      </c>
      <c r="E1105" s="3" t="s">
        <v>116</v>
      </c>
      <c r="F1105" s="4" t="s">
        <v>55</v>
      </c>
      <c r="G1105" s="3" t="s">
        <v>2276</v>
      </c>
      <c r="H1105" s="3" t="s">
        <v>523</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2276</v>
      </c>
      <c r="U1105" s="3" t="s">
        <v>2276</v>
      </c>
      <c r="V1105" s="3" t="s">
        <v>2276</v>
      </c>
      <c r="W1105" s="3" t="s">
        <v>2276</v>
      </c>
      <c r="X1105" s="3" t="s">
        <v>2276</v>
      </c>
      <c r="Y1105" s="3" t="s">
        <v>2276</v>
      </c>
      <c r="Z1105" s="3" t="s">
        <v>425</v>
      </c>
      <c r="AA1105" s="3" t="s">
        <v>127</v>
      </c>
      <c r="AB1105" s="3" t="s">
        <v>64</v>
      </c>
      <c r="AC1105" s="3"/>
      <c r="AD1105" s="4" t="s">
        <v>3359</v>
      </c>
    </row>
    <row r="1106" spans="1:30" ht="29">
      <c r="A1106" s="3" t="s">
        <v>3352</v>
      </c>
      <c r="B1106" s="23" t="s">
        <v>6097</v>
      </c>
      <c r="C1106" s="3" t="s">
        <v>24</v>
      </c>
      <c r="D1106" s="3" t="s">
        <v>2305</v>
      </c>
      <c r="E1106" s="3" t="s">
        <v>116</v>
      </c>
      <c r="F1106" s="4" t="s">
        <v>55</v>
      </c>
      <c r="G1106" s="3" t="s">
        <v>2276</v>
      </c>
      <c r="H1106" s="3" t="s">
        <v>523</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2276</v>
      </c>
      <c r="U1106" s="3" t="s">
        <v>2276</v>
      </c>
      <c r="V1106" s="3" t="s">
        <v>2276</v>
      </c>
      <c r="W1106" s="3" t="s">
        <v>2276</v>
      </c>
      <c r="X1106" s="3" t="s">
        <v>2276</v>
      </c>
      <c r="Y1106" s="3" t="s">
        <v>2276</v>
      </c>
      <c r="Z1106" s="3" t="s">
        <v>425</v>
      </c>
      <c r="AA1106" s="3" t="s">
        <v>127</v>
      </c>
      <c r="AB1106" s="3" t="s">
        <v>64</v>
      </c>
      <c r="AC1106" s="3"/>
      <c r="AD1106" s="4" t="s">
        <v>3359</v>
      </c>
    </row>
    <row r="1107" spans="1:30" ht="29">
      <c r="A1107" s="3" t="s">
        <v>3352</v>
      </c>
      <c r="B1107" s="23" t="s">
        <v>6098</v>
      </c>
      <c r="C1107" s="3" t="s">
        <v>24</v>
      </c>
      <c r="D1107" s="3" t="s">
        <v>2231</v>
      </c>
      <c r="E1107" s="4" t="s">
        <v>397</v>
      </c>
      <c r="F1107" s="4" t="s">
        <v>55</v>
      </c>
      <c r="G1107" s="3" t="s">
        <v>2276</v>
      </c>
      <c r="H1107" s="3" t="s">
        <v>523</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2276</v>
      </c>
      <c r="U1107" s="3" t="s">
        <v>2276</v>
      </c>
      <c r="V1107" s="3" t="s">
        <v>2276</v>
      </c>
      <c r="W1107" s="3" t="s">
        <v>2276</v>
      </c>
      <c r="X1107" s="3" t="s">
        <v>2276</v>
      </c>
      <c r="Y1107" s="3" t="s">
        <v>2276</v>
      </c>
      <c r="Z1107" s="3" t="s">
        <v>425</v>
      </c>
      <c r="AA1107" s="3" t="s">
        <v>127</v>
      </c>
      <c r="AB1107" s="3" t="s">
        <v>64</v>
      </c>
      <c r="AC1107" s="3"/>
      <c r="AD1107" s="4" t="s">
        <v>3359</v>
      </c>
    </row>
    <row r="1108" spans="1:30" ht="29">
      <c r="A1108" s="3" t="s">
        <v>3352</v>
      </c>
      <c r="B1108" s="23" t="s">
        <v>6099</v>
      </c>
      <c r="C1108" s="3" t="s">
        <v>31</v>
      </c>
      <c r="D1108" s="3" t="s">
        <v>1105</v>
      </c>
      <c r="E1108" s="3" t="s">
        <v>1105</v>
      </c>
      <c r="F1108" s="4" t="s">
        <v>2276</v>
      </c>
      <c r="G1108" s="3" t="s">
        <v>2276</v>
      </c>
      <c r="H1108" s="3" t="s">
        <v>523</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2276</v>
      </c>
      <c r="U1108" s="3" t="s">
        <v>2276</v>
      </c>
      <c r="V1108" s="3" t="s">
        <v>2276</v>
      </c>
      <c r="W1108" s="3" t="s">
        <v>2276</v>
      </c>
      <c r="X1108" s="3" t="s">
        <v>2276</v>
      </c>
      <c r="Y1108" s="3" t="s">
        <v>2276</v>
      </c>
      <c r="Z1108" s="3" t="s">
        <v>425</v>
      </c>
      <c r="AA1108" s="3" t="s">
        <v>127</v>
      </c>
      <c r="AB1108" s="3" t="s">
        <v>64</v>
      </c>
      <c r="AC1108" s="3"/>
      <c r="AD1108" s="4" t="s">
        <v>3359</v>
      </c>
    </row>
    <row r="1109" spans="1:30" ht="29">
      <c r="A1109" s="3" t="s">
        <v>3352</v>
      </c>
      <c r="B1109" s="23" t="s">
        <v>6100</v>
      </c>
      <c r="C1109" s="3" t="s">
        <v>24</v>
      </c>
      <c r="D1109" s="3" t="s">
        <v>1245</v>
      </c>
      <c r="E1109" s="3" t="s">
        <v>116</v>
      </c>
      <c r="F1109" s="4" t="s">
        <v>55</v>
      </c>
      <c r="G1109" s="3" t="s">
        <v>2276</v>
      </c>
      <c r="H1109" s="3" t="s">
        <v>523</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2276</v>
      </c>
      <c r="U1109" s="3" t="s">
        <v>2276</v>
      </c>
      <c r="V1109" s="3" t="s">
        <v>2276</v>
      </c>
      <c r="W1109" s="3" t="s">
        <v>2276</v>
      </c>
      <c r="X1109" s="3" t="s">
        <v>2276</v>
      </c>
      <c r="Y1109" s="3" t="s">
        <v>2276</v>
      </c>
      <c r="Z1109" s="3" t="s">
        <v>425</v>
      </c>
      <c r="AA1109" s="3" t="s">
        <v>127</v>
      </c>
      <c r="AB1109" s="3" t="s">
        <v>64</v>
      </c>
      <c r="AC1109" s="3"/>
      <c r="AD1109" s="4" t="s">
        <v>3359</v>
      </c>
    </row>
    <row r="1110" spans="1:30" ht="82.5" customHeight="1">
      <c r="A1110" s="11" t="s">
        <v>3364</v>
      </c>
      <c r="B1110" s="23" t="s">
        <v>3366</v>
      </c>
      <c r="C1110" s="3" t="s">
        <v>24</v>
      </c>
      <c r="D1110" s="3" t="s">
        <v>144</v>
      </c>
      <c r="E1110" s="3" t="s">
        <v>137</v>
      </c>
      <c r="F1110" s="4" t="s">
        <v>2662</v>
      </c>
      <c r="G1110" s="3" t="s">
        <v>2276</v>
      </c>
      <c r="H1110" s="3" t="s">
        <v>523</v>
      </c>
      <c r="I1110" s="3"/>
      <c r="J1110" s="3" t="s">
        <v>2276</v>
      </c>
      <c r="K1110" s="3" t="s">
        <v>2276</v>
      </c>
      <c r="L1110" s="3" t="s">
        <v>2276</v>
      </c>
      <c r="M1110" s="3" t="s">
        <v>2276</v>
      </c>
      <c r="N1110" s="3" t="s">
        <v>2276</v>
      </c>
      <c r="O1110" s="3" t="s">
        <v>2276</v>
      </c>
      <c r="P1110" s="3" t="s">
        <v>2276</v>
      </c>
      <c r="Q1110" s="3" t="s">
        <v>2276</v>
      </c>
      <c r="R1110" s="3" t="s">
        <v>2276</v>
      </c>
      <c r="S1110" s="3" t="s">
        <v>2276</v>
      </c>
      <c r="T1110" s="3" t="s">
        <v>2276</v>
      </c>
      <c r="U1110" s="3" t="s">
        <v>2276</v>
      </c>
      <c r="V1110" s="3" t="s">
        <v>2276</v>
      </c>
      <c r="W1110" s="3" t="s">
        <v>2276</v>
      </c>
      <c r="X1110" s="21">
        <v>85</v>
      </c>
      <c r="Y1110" s="3" t="s">
        <v>2276</v>
      </c>
      <c r="Z1110" s="3" t="s">
        <v>35</v>
      </c>
      <c r="AA1110" s="3" t="s">
        <v>188</v>
      </c>
      <c r="AB1110" s="3" t="s">
        <v>64</v>
      </c>
      <c r="AC1110" s="4"/>
      <c r="AD1110" s="4" t="s">
        <v>3367</v>
      </c>
    </row>
    <row r="1111" spans="1:30" ht="96.5" customHeight="1">
      <c r="A1111" s="11" t="s">
        <v>3370</v>
      </c>
      <c r="B1111" s="3" t="s">
        <v>3374</v>
      </c>
      <c r="C1111" s="3" t="s">
        <v>24</v>
      </c>
      <c r="D1111" s="3" t="s">
        <v>25</v>
      </c>
      <c r="E1111" s="3" t="s">
        <v>5005</v>
      </c>
      <c r="F1111" s="4" t="s">
        <v>2662</v>
      </c>
      <c r="G1111" s="3" t="s">
        <v>2276</v>
      </c>
      <c r="H1111" s="3" t="s">
        <v>524</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3" t="s">
        <v>2276</v>
      </c>
      <c r="Z1111" s="3" t="s">
        <v>2276</v>
      </c>
      <c r="AA1111" s="3" t="s">
        <v>2276</v>
      </c>
      <c r="AB1111" s="3" t="s">
        <v>2276</v>
      </c>
      <c r="AC1111" s="4" t="s">
        <v>3376</v>
      </c>
      <c r="AD1111" s="3"/>
    </row>
    <row r="1112" spans="1:30" ht="92.5" customHeight="1">
      <c r="A1112" s="11" t="s">
        <v>3371</v>
      </c>
      <c r="B1112" s="3" t="s">
        <v>3375</v>
      </c>
      <c r="C1112" s="3" t="s">
        <v>24</v>
      </c>
      <c r="D1112" s="3" t="s">
        <v>25</v>
      </c>
      <c r="E1112" s="3" t="s">
        <v>5005</v>
      </c>
      <c r="F1112" s="4" t="s">
        <v>2662</v>
      </c>
      <c r="G1112" s="3" t="s">
        <v>2276</v>
      </c>
      <c r="H1112" s="3" t="s">
        <v>524</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3" t="s">
        <v>2276</v>
      </c>
      <c r="Z1112" s="3" t="s">
        <v>2276</v>
      </c>
      <c r="AA1112" s="3" t="s">
        <v>2276</v>
      </c>
      <c r="AB1112" s="3" t="s">
        <v>2276</v>
      </c>
      <c r="AC1112" s="4" t="s">
        <v>3376</v>
      </c>
      <c r="AD1112" s="3"/>
    </row>
    <row r="1113" spans="1:30" ht="52" customHeight="1">
      <c r="A1113" s="11" t="s">
        <v>3378</v>
      </c>
      <c r="B1113" s="11" t="s">
        <v>3389</v>
      </c>
      <c r="C1113" s="3" t="s">
        <v>24</v>
      </c>
      <c r="D1113" s="3" t="s">
        <v>2804</v>
      </c>
      <c r="E1113" s="3" t="s">
        <v>5005</v>
      </c>
      <c r="F1113" s="4" t="s">
        <v>2662</v>
      </c>
      <c r="G1113" s="3" t="s">
        <v>2276</v>
      </c>
      <c r="H1113" s="3" t="s">
        <v>523</v>
      </c>
      <c r="I1113" s="3">
        <v>1968</v>
      </c>
      <c r="J1113" s="3" t="s">
        <v>2276</v>
      </c>
      <c r="K1113" s="3" t="s">
        <v>2276</v>
      </c>
      <c r="L1113" s="3" t="s">
        <v>2276</v>
      </c>
      <c r="M1113" s="3" t="s">
        <v>2276</v>
      </c>
      <c r="N1113" s="3" t="s">
        <v>2276</v>
      </c>
      <c r="O1113" s="3" t="s">
        <v>2276</v>
      </c>
      <c r="P1113" s="3" t="s">
        <v>2276</v>
      </c>
      <c r="Q1113" s="3" t="s">
        <v>2276</v>
      </c>
      <c r="R1113" s="3" t="s">
        <v>2276</v>
      </c>
      <c r="S1113" s="3" t="s">
        <v>2276</v>
      </c>
      <c r="T1113" s="3" t="s">
        <v>2276</v>
      </c>
      <c r="U1113" s="3" t="s">
        <v>2276</v>
      </c>
      <c r="V1113" s="3" t="s">
        <v>2276</v>
      </c>
      <c r="W1113" s="3" t="s">
        <v>2276</v>
      </c>
      <c r="X1113" s="3" t="s">
        <v>2276</v>
      </c>
      <c r="Y1113" s="3" t="s">
        <v>2276</v>
      </c>
      <c r="Z1113" s="3" t="s">
        <v>127</v>
      </c>
      <c r="AA1113" s="3" t="s">
        <v>188</v>
      </c>
      <c r="AB1113" s="3" t="s">
        <v>64</v>
      </c>
      <c r="AC1113" s="4" t="s">
        <v>3398</v>
      </c>
      <c r="AD1113" s="4" t="s">
        <v>3399</v>
      </c>
    </row>
    <row r="1114" spans="1:30" ht="56" customHeight="1">
      <c r="A1114" s="11" t="s">
        <v>3379</v>
      </c>
      <c r="B1114" s="11" t="s">
        <v>3390</v>
      </c>
      <c r="C1114" s="3" t="s">
        <v>24</v>
      </c>
      <c r="D1114" s="3" t="s">
        <v>2804</v>
      </c>
      <c r="E1114" s="3" t="s">
        <v>5005</v>
      </c>
      <c r="F1114" s="4" t="s">
        <v>2662</v>
      </c>
      <c r="G1114" s="3" t="s">
        <v>2276</v>
      </c>
      <c r="H1114" s="3" t="s">
        <v>523</v>
      </c>
      <c r="I1114" s="3">
        <v>1968</v>
      </c>
      <c r="J1114" s="3" t="s">
        <v>2276</v>
      </c>
      <c r="K1114" s="3" t="s">
        <v>2276</v>
      </c>
      <c r="L1114" s="3" t="s">
        <v>2276</v>
      </c>
      <c r="M1114" s="3" t="s">
        <v>2276</v>
      </c>
      <c r="N1114" s="3" t="s">
        <v>2276</v>
      </c>
      <c r="O1114" s="3" t="s">
        <v>2276</v>
      </c>
      <c r="P1114" s="3" t="s">
        <v>2276</v>
      </c>
      <c r="Q1114" s="3" t="s">
        <v>2276</v>
      </c>
      <c r="R1114" s="3" t="s">
        <v>2276</v>
      </c>
      <c r="S1114" s="3" t="s">
        <v>2276</v>
      </c>
      <c r="T1114" s="3" t="s">
        <v>2276</v>
      </c>
      <c r="U1114" s="3" t="s">
        <v>2276</v>
      </c>
      <c r="V1114" s="3" t="s">
        <v>2276</v>
      </c>
      <c r="W1114" s="3" t="s">
        <v>2276</v>
      </c>
      <c r="X1114" s="3" t="s">
        <v>2276</v>
      </c>
      <c r="Y1114" s="3" t="s">
        <v>2276</v>
      </c>
      <c r="Z1114" s="3" t="s">
        <v>127</v>
      </c>
      <c r="AA1114" s="3" t="s">
        <v>188</v>
      </c>
      <c r="AB1114" s="3" t="s">
        <v>64</v>
      </c>
      <c r="AC1114" s="4" t="s">
        <v>3398</v>
      </c>
      <c r="AD1114" s="4" t="s">
        <v>3399</v>
      </c>
    </row>
    <row r="1115" spans="1:30" ht="63.5" customHeight="1">
      <c r="A1115" s="11" t="s">
        <v>3383</v>
      </c>
      <c r="B1115" s="11" t="s">
        <v>3391</v>
      </c>
      <c r="C1115" s="3" t="s">
        <v>24</v>
      </c>
      <c r="D1115" s="3" t="s">
        <v>2804</v>
      </c>
      <c r="E1115" s="3" t="s">
        <v>5005</v>
      </c>
      <c r="F1115" s="4" t="s">
        <v>2662</v>
      </c>
      <c r="G1115" s="3" t="s">
        <v>2276</v>
      </c>
      <c r="H1115" s="3" t="s">
        <v>523</v>
      </c>
      <c r="I1115" s="3">
        <v>1968</v>
      </c>
      <c r="J1115" s="3" t="s">
        <v>2276</v>
      </c>
      <c r="K1115" s="3" t="s">
        <v>2276</v>
      </c>
      <c r="L1115" s="3" t="s">
        <v>2276</v>
      </c>
      <c r="M1115" s="3" t="s">
        <v>2276</v>
      </c>
      <c r="N1115" s="3" t="s">
        <v>2276</v>
      </c>
      <c r="O1115" s="3" t="s">
        <v>2276</v>
      </c>
      <c r="P1115" s="3" t="s">
        <v>2276</v>
      </c>
      <c r="Q1115" s="3" t="s">
        <v>2276</v>
      </c>
      <c r="R1115" s="3" t="s">
        <v>2276</v>
      </c>
      <c r="S1115" s="3" t="s">
        <v>2276</v>
      </c>
      <c r="T1115" s="3" t="s">
        <v>2276</v>
      </c>
      <c r="U1115" s="3" t="s">
        <v>2276</v>
      </c>
      <c r="V1115" s="3" t="s">
        <v>2276</v>
      </c>
      <c r="W1115" s="3" t="s">
        <v>2276</v>
      </c>
      <c r="X1115" s="3" t="s">
        <v>2276</v>
      </c>
      <c r="Y1115" s="3" t="s">
        <v>2276</v>
      </c>
      <c r="Z1115" s="3" t="s">
        <v>127</v>
      </c>
      <c r="AA1115" s="3" t="s">
        <v>188</v>
      </c>
      <c r="AB1115" s="3" t="s">
        <v>64</v>
      </c>
      <c r="AC1115" s="4" t="s">
        <v>3398</v>
      </c>
      <c r="AD1115" s="4" t="s">
        <v>3399</v>
      </c>
    </row>
    <row r="1116" spans="1:30" ht="56" customHeight="1">
      <c r="A1116" s="11" t="s">
        <v>3378</v>
      </c>
      <c r="B1116" s="11" t="s">
        <v>3392</v>
      </c>
      <c r="C1116" s="3" t="s">
        <v>24</v>
      </c>
      <c r="D1116" s="3" t="s">
        <v>26</v>
      </c>
      <c r="E1116" s="3" t="s">
        <v>5005</v>
      </c>
      <c r="F1116" s="4" t="s">
        <v>2662</v>
      </c>
      <c r="G1116" s="3" t="s">
        <v>2276</v>
      </c>
      <c r="H1116" s="3" t="s">
        <v>523</v>
      </c>
      <c r="I1116" s="3">
        <v>1968</v>
      </c>
      <c r="J1116" s="3" t="s">
        <v>2276</v>
      </c>
      <c r="K1116" s="3" t="s">
        <v>2276</v>
      </c>
      <c r="L1116" s="3" t="s">
        <v>2276</v>
      </c>
      <c r="M1116" s="3" t="s">
        <v>2276</v>
      </c>
      <c r="N1116" s="3" t="s">
        <v>2276</v>
      </c>
      <c r="O1116" s="3" t="s">
        <v>2276</v>
      </c>
      <c r="P1116" s="3" t="s">
        <v>2276</v>
      </c>
      <c r="Q1116" s="3" t="s">
        <v>2276</v>
      </c>
      <c r="R1116" s="3" t="s">
        <v>2276</v>
      </c>
      <c r="S1116" s="3" t="s">
        <v>2276</v>
      </c>
      <c r="T1116" s="3" t="s">
        <v>2276</v>
      </c>
      <c r="U1116" s="3" t="s">
        <v>2276</v>
      </c>
      <c r="V1116" s="3" t="s">
        <v>2276</v>
      </c>
      <c r="W1116" s="3" t="s">
        <v>2276</v>
      </c>
      <c r="X1116" s="3" t="s">
        <v>2276</v>
      </c>
      <c r="Y1116" s="3" t="s">
        <v>2276</v>
      </c>
      <c r="Z1116" s="3" t="s">
        <v>2276</v>
      </c>
      <c r="AA1116" s="3" t="s">
        <v>2276</v>
      </c>
      <c r="AB1116" s="3" t="s">
        <v>2276</v>
      </c>
      <c r="AC1116" s="4" t="s">
        <v>3398</v>
      </c>
      <c r="AD1116" s="3"/>
    </row>
    <row r="1117" spans="1:30" ht="65.5" customHeight="1">
      <c r="A1117" s="11" t="s">
        <v>3379</v>
      </c>
      <c r="B1117" s="11" t="s">
        <v>3393</v>
      </c>
      <c r="C1117" s="3" t="s">
        <v>24</v>
      </c>
      <c r="D1117" s="3" t="s">
        <v>26</v>
      </c>
      <c r="E1117" s="3" t="s">
        <v>5005</v>
      </c>
      <c r="F1117" s="4" t="s">
        <v>2662</v>
      </c>
      <c r="G1117" s="3" t="s">
        <v>2276</v>
      </c>
      <c r="H1117" s="3" t="s">
        <v>523</v>
      </c>
      <c r="I1117" s="3">
        <v>1968</v>
      </c>
      <c r="J1117" s="3" t="s">
        <v>2276</v>
      </c>
      <c r="K1117" s="3" t="s">
        <v>2276</v>
      </c>
      <c r="L1117" s="3" t="s">
        <v>2276</v>
      </c>
      <c r="M1117" s="3" t="s">
        <v>2276</v>
      </c>
      <c r="N1117" s="3" t="s">
        <v>2276</v>
      </c>
      <c r="O1117" s="3" t="s">
        <v>2276</v>
      </c>
      <c r="P1117" s="3" t="s">
        <v>2276</v>
      </c>
      <c r="Q1117" s="3" t="s">
        <v>2276</v>
      </c>
      <c r="R1117" s="3" t="s">
        <v>2276</v>
      </c>
      <c r="S1117" s="3" t="s">
        <v>2276</v>
      </c>
      <c r="T1117" s="3" t="s">
        <v>2276</v>
      </c>
      <c r="U1117" s="3" t="s">
        <v>2276</v>
      </c>
      <c r="V1117" s="3" t="s">
        <v>2276</v>
      </c>
      <c r="W1117" s="3" t="s">
        <v>2276</v>
      </c>
      <c r="X1117" s="3" t="s">
        <v>2276</v>
      </c>
      <c r="Y1117" s="3" t="s">
        <v>2276</v>
      </c>
      <c r="Z1117" s="3" t="s">
        <v>2276</v>
      </c>
      <c r="AA1117" s="3" t="s">
        <v>2276</v>
      </c>
      <c r="AB1117" s="3" t="s">
        <v>2276</v>
      </c>
      <c r="AC1117" s="4" t="s">
        <v>3398</v>
      </c>
      <c r="AD1117" s="3"/>
    </row>
    <row r="1118" spans="1:30" ht="61" customHeight="1">
      <c r="A1118" s="11" t="s">
        <v>3383</v>
      </c>
      <c r="B1118" s="11" t="s">
        <v>3394</v>
      </c>
      <c r="C1118" s="3" t="s">
        <v>24</v>
      </c>
      <c r="D1118" s="3" t="s">
        <v>26</v>
      </c>
      <c r="E1118" s="3" t="s">
        <v>5005</v>
      </c>
      <c r="F1118" s="4" t="s">
        <v>2662</v>
      </c>
      <c r="G1118" s="3" t="s">
        <v>2276</v>
      </c>
      <c r="H1118" s="3" t="s">
        <v>523</v>
      </c>
      <c r="I1118" s="3">
        <v>1968</v>
      </c>
      <c r="J1118" s="3" t="s">
        <v>2276</v>
      </c>
      <c r="K1118" s="3" t="s">
        <v>2276</v>
      </c>
      <c r="L1118" s="3" t="s">
        <v>2276</v>
      </c>
      <c r="M1118" s="3" t="s">
        <v>2276</v>
      </c>
      <c r="N1118" s="3" t="s">
        <v>2276</v>
      </c>
      <c r="O1118" s="3" t="s">
        <v>2276</v>
      </c>
      <c r="P1118" s="3" t="s">
        <v>2276</v>
      </c>
      <c r="Q1118" s="3" t="s">
        <v>2276</v>
      </c>
      <c r="R1118" s="3" t="s">
        <v>2276</v>
      </c>
      <c r="S1118" s="3" t="s">
        <v>2276</v>
      </c>
      <c r="T1118" s="3" t="s">
        <v>2276</v>
      </c>
      <c r="U1118" s="3" t="s">
        <v>2276</v>
      </c>
      <c r="V1118" s="3" t="s">
        <v>2276</v>
      </c>
      <c r="W1118" s="3" t="s">
        <v>2276</v>
      </c>
      <c r="X1118" s="3" t="s">
        <v>2276</v>
      </c>
      <c r="Y1118" s="3" t="s">
        <v>2276</v>
      </c>
      <c r="Z1118" s="3" t="s">
        <v>2276</v>
      </c>
      <c r="AA1118" s="3" t="s">
        <v>2276</v>
      </c>
      <c r="AB1118" s="3" t="s">
        <v>2276</v>
      </c>
      <c r="AC1118" s="4" t="s">
        <v>3398</v>
      </c>
      <c r="AD1118" s="3"/>
    </row>
    <row r="1119" spans="1:30" ht="55.5" customHeight="1">
      <c r="A1119" s="11" t="s">
        <v>3378</v>
      </c>
      <c r="B1119" s="11" t="s">
        <v>3395</v>
      </c>
      <c r="C1119" s="3" t="s">
        <v>24</v>
      </c>
      <c r="D1119" s="3" t="s">
        <v>2341</v>
      </c>
      <c r="E1119" s="3" t="s">
        <v>5005</v>
      </c>
      <c r="F1119" s="4" t="s">
        <v>2662</v>
      </c>
      <c r="G1119" s="3" t="s">
        <v>2276</v>
      </c>
      <c r="H1119" s="3" t="s">
        <v>523</v>
      </c>
      <c r="I1119" s="3">
        <v>1968</v>
      </c>
      <c r="J1119" s="3" t="s">
        <v>2276</v>
      </c>
      <c r="K1119" s="3" t="s">
        <v>2276</v>
      </c>
      <c r="L1119" s="3" t="s">
        <v>2276</v>
      </c>
      <c r="M1119" s="3" t="s">
        <v>2276</v>
      </c>
      <c r="N1119" s="3" t="s">
        <v>2276</v>
      </c>
      <c r="O1119" s="3" t="s">
        <v>2276</v>
      </c>
      <c r="P1119" s="3" t="s">
        <v>2276</v>
      </c>
      <c r="Q1119" s="3" t="s">
        <v>2276</v>
      </c>
      <c r="R1119" s="3" t="s">
        <v>2276</v>
      </c>
      <c r="S1119" s="3" t="s">
        <v>2276</v>
      </c>
      <c r="T1119" s="3" t="s">
        <v>2276</v>
      </c>
      <c r="U1119" s="3" t="s">
        <v>2276</v>
      </c>
      <c r="V1119" s="3" t="s">
        <v>2276</v>
      </c>
      <c r="W1119" s="3" t="s">
        <v>2276</v>
      </c>
      <c r="X1119" s="3" t="s">
        <v>2276</v>
      </c>
      <c r="Y1119" s="3" t="s">
        <v>2276</v>
      </c>
      <c r="Z1119" s="3" t="s">
        <v>2276</v>
      </c>
      <c r="AA1119" s="3" t="s">
        <v>2276</v>
      </c>
      <c r="AB1119" s="3" t="s">
        <v>2276</v>
      </c>
      <c r="AC1119" s="4" t="s">
        <v>3398</v>
      </c>
      <c r="AD1119" s="3"/>
    </row>
    <row r="1120" spans="1:30" ht="56.5" customHeight="1">
      <c r="A1120" s="11" t="s">
        <v>3379</v>
      </c>
      <c r="B1120" s="11" t="s">
        <v>3396</v>
      </c>
      <c r="C1120" s="3" t="s">
        <v>24</v>
      </c>
      <c r="D1120" s="3" t="s">
        <v>2341</v>
      </c>
      <c r="E1120" s="3" t="s">
        <v>5005</v>
      </c>
      <c r="F1120" s="4" t="s">
        <v>2662</v>
      </c>
      <c r="G1120" s="3" t="s">
        <v>2276</v>
      </c>
      <c r="H1120" s="3" t="s">
        <v>523</v>
      </c>
      <c r="I1120" s="3">
        <v>1968</v>
      </c>
      <c r="J1120" s="3" t="s">
        <v>2276</v>
      </c>
      <c r="K1120" s="3" t="s">
        <v>2276</v>
      </c>
      <c r="L1120" s="3" t="s">
        <v>2276</v>
      </c>
      <c r="M1120" s="3" t="s">
        <v>2276</v>
      </c>
      <c r="N1120" s="3" t="s">
        <v>2276</v>
      </c>
      <c r="O1120" s="3" t="s">
        <v>2276</v>
      </c>
      <c r="P1120" s="3" t="s">
        <v>2276</v>
      </c>
      <c r="Q1120" s="3" t="s">
        <v>2276</v>
      </c>
      <c r="R1120" s="3" t="s">
        <v>2276</v>
      </c>
      <c r="S1120" s="3" t="s">
        <v>2276</v>
      </c>
      <c r="T1120" s="3" t="s">
        <v>2276</v>
      </c>
      <c r="U1120" s="3" t="s">
        <v>2276</v>
      </c>
      <c r="V1120" s="3" t="s">
        <v>2276</v>
      </c>
      <c r="W1120" s="3" t="s">
        <v>2276</v>
      </c>
      <c r="X1120" s="3" t="s">
        <v>2276</v>
      </c>
      <c r="Y1120" s="3" t="s">
        <v>2276</v>
      </c>
      <c r="Z1120" s="3" t="s">
        <v>2276</v>
      </c>
      <c r="AA1120" s="3" t="s">
        <v>2276</v>
      </c>
      <c r="AB1120" s="3" t="s">
        <v>2276</v>
      </c>
      <c r="AC1120" s="4" t="s">
        <v>3398</v>
      </c>
      <c r="AD1120" s="3"/>
    </row>
    <row r="1121" spans="1:30" ht="55.5" customHeight="1">
      <c r="A1121" s="11" t="s">
        <v>3383</v>
      </c>
      <c r="B1121" s="11" t="s">
        <v>3397</v>
      </c>
      <c r="C1121" s="3" t="s">
        <v>24</v>
      </c>
      <c r="D1121" s="3" t="s">
        <v>2341</v>
      </c>
      <c r="E1121" s="3" t="s">
        <v>5005</v>
      </c>
      <c r="F1121" s="4" t="s">
        <v>2662</v>
      </c>
      <c r="G1121" s="3" t="s">
        <v>2276</v>
      </c>
      <c r="H1121" s="3" t="s">
        <v>523</v>
      </c>
      <c r="I1121" s="3">
        <v>1968</v>
      </c>
      <c r="J1121" s="3" t="s">
        <v>2276</v>
      </c>
      <c r="K1121" s="3" t="s">
        <v>2276</v>
      </c>
      <c r="L1121" s="3" t="s">
        <v>2276</v>
      </c>
      <c r="M1121" s="3" t="s">
        <v>2276</v>
      </c>
      <c r="N1121" s="3" t="s">
        <v>2276</v>
      </c>
      <c r="O1121" s="3" t="s">
        <v>2276</v>
      </c>
      <c r="P1121" s="3" t="s">
        <v>2276</v>
      </c>
      <c r="Q1121" s="3" t="s">
        <v>2276</v>
      </c>
      <c r="R1121" s="3" t="s">
        <v>2276</v>
      </c>
      <c r="S1121" s="3" t="s">
        <v>2276</v>
      </c>
      <c r="T1121" s="3" t="s">
        <v>2276</v>
      </c>
      <c r="U1121" s="3" t="s">
        <v>2276</v>
      </c>
      <c r="V1121" s="3" t="s">
        <v>2276</v>
      </c>
      <c r="W1121" s="3" t="s">
        <v>2276</v>
      </c>
      <c r="X1121" s="3" t="s">
        <v>2276</v>
      </c>
      <c r="Y1121" s="3" t="s">
        <v>2276</v>
      </c>
      <c r="Z1121" s="3" t="s">
        <v>2276</v>
      </c>
      <c r="AA1121" s="3" t="s">
        <v>2276</v>
      </c>
      <c r="AB1121" s="3" t="s">
        <v>2276</v>
      </c>
      <c r="AC1121" s="4" t="s">
        <v>3398</v>
      </c>
      <c r="AD1121" s="3"/>
    </row>
    <row r="1122" spans="1:30" ht="41.5" customHeight="1">
      <c r="A1122" s="11" t="s">
        <v>3386</v>
      </c>
      <c r="B1122" s="11" t="s">
        <v>3407</v>
      </c>
      <c r="C1122" s="3" t="s">
        <v>24</v>
      </c>
      <c r="D1122" s="3" t="s">
        <v>2804</v>
      </c>
      <c r="E1122" s="3" t="s">
        <v>5005</v>
      </c>
      <c r="F1122" s="4" t="s">
        <v>2662</v>
      </c>
      <c r="G1122" s="3" t="s">
        <v>2276</v>
      </c>
      <c r="H1122" s="3" t="s">
        <v>523</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2276</v>
      </c>
      <c r="Y1122" s="3" t="s">
        <v>2276</v>
      </c>
      <c r="Z1122" s="3" t="s">
        <v>127</v>
      </c>
      <c r="AA1122" s="3" t="s">
        <v>188</v>
      </c>
      <c r="AB1122" s="3" t="s">
        <v>64</v>
      </c>
      <c r="AC1122" s="3"/>
      <c r="AD1122" s="3"/>
    </row>
    <row r="1123" spans="1:30" ht="127" customHeight="1">
      <c r="A1123" s="11" t="s">
        <v>3387</v>
      </c>
      <c r="B1123" s="11" t="s">
        <v>3408</v>
      </c>
      <c r="C1123" s="3" t="s">
        <v>24</v>
      </c>
      <c r="D1123" s="3" t="s">
        <v>2804</v>
      </c>
      <c r="E1123" s="3" t="s">
        <v>5005</v>
      </c>
      <c r="F1123" s="4" t="s">
        <v>2662</v>
      </c>
      <c r="G1123" s="3" t="s">
        <v>2276</v>
      </c>
      <c r="H1123" s="3" t="s">
        <v>524</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3" t="s">
        <v>2276</v>
      </c>
      <c r="AB1123" s="3" t="s">
        <v>2276</v>
      </c>
      <c r="AC1123" s="4" t="s">
        <v>3410</v>
      </c>
      <c r="AD1123" s="3"/>
    </row>
    <row r="1124" spans="1:30" ht="47.5" customHeight="1">
      <c r="A1124" s="11" t="s">
        <v>3388</v>
      </c>
      <c r="B1124" s="11" t="s">
        <v>3409</v>
      </c>
      <c r="C1124" s="3" t="s">
        <v>24</v>
      </c>
      <c r="D1124" s="3" t="s">
        <v>2804</v>
      </c>
      <c r="E1124" s="3" t="s">
        <v>5005</v>
      </c>
      <c r="F1124" s="4" t="s">
        <v>2662</v>
      </c>
      <c r="G1124" s="3" t="s">
        <v>2276</v>
      </c>
      <c r="H1124" s="3" t="s">
        <v>524</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3" t="s">
        <v>2276</v>
      </c>
      <c r="Z1124" s="3" t="s">
        <v>2276</v>
      </c>
      <c r="AA1124" s="3" t="s">
        <v>2276</v>
      </c>
      <c r="AB1124" s="3" t="s">
        <v>2276</v>
      </c>
      <c r="AC1124" s="4" t="s">
        <v>3411</v>
      </c>
      <c r="AD1124" s="3"/>
    </row>
    <row r="1125" spans="1:30" ht="58" customHeight="1">
      <c r="A1125" s="11" t="s">
        <v>3413</v>
      </c>
      <c r="B1125" s="11" t="s">
        <v>3418</v>
      </c>
      <c r="C1125" s="3" t="s">
        <v>24</v>
      </c>
      <c r="D1125" s="3" t="s">
        <v>1245</v>
      </c>
      <c r="E1125" s="3" t="s">
        <v>116</v>
      </c>
      <c r="F1125" s="4" t="s">
        <v>2662</v>
      </c>
      <c r="G1125" s="4" t="s">
        <v>2662</v>
      </c>
      <c r="H1125" s="3" t="s">
        <v>523</v>
      </c>
      <c r="I1125" s="3"/>
      <c r="J1125" s="3" t="s">
        <v>2276</v>
      </c>
      <c r="K1125" s="3" t="s">
        <v>2276</v>
      </c>
      <c r="L1125" s="3" t="s">
        <v>2276</v>
      </c>
      <c r="M1125" s="3" t="s">
        <v>2276</v>
      </c>
      <c r="N1125" s="3" t="s">
        <v>2276</v>
      </c>
      <c r="O1125" s="3" t="s">
        <v>2276</v>
      </c>
      <c r="P1125" s="3" t="s">
        <v>2276</v>
      </c>
      <c r="Q1125" s="3" t="s">
        <v>2276</v>
      </c>
      <c r="R1125" s="3" t="s">
        <v>2276</v>
      </c>
      <c r="S1125" s="3" t="s">
        <v>2276</v>
      </c>
      <c r="T1125" s="3" t="s">
        <v>2276</v>
      </c>
      <c r="U1125" s="3" t="s">
        <v>2276</v>
      </c>
      <c r="V1125" s="3" t="s">
        <v>2276</v>
      </c>
      <c r="W1125" s="3" t="s">
        <v>2276</v>
      </c>
      <c r="X1125" s="3" t="s">
        <v>2276</v>
      </c>
      <c r="Y1125" s="3" t="s">
        <v>2276</v>
      </c>
      <c r="Z1125" s="3" t="s">
        <v>86</v>
      </c>
      <c r="AA1125" s="3" t="s">
        <v>405</v>
      </c>
      <c r="AB1125" s="3" t="s">
        <v>64</v>
      </c>
      <c r="AC1125" s="4" t="s">
        <v>3421</v>
      </c>
      <c r="AD1125" s="3"/>
    </row>
    <row r="1126" spans="1:30" ht="76.5" customHeight="1">
      <c r="A1126" s="11" t="s">
        <v>3413</v>
      </c>
      <c r="B1126" s="11" t="s">
        <v>3419</v>
      </c>
      <c r="C1126" s="3" t="s">
        <v>24</v>
      </c>
      <c r="D1126" s="3" t="s">
        <v>2341</v>
      </c>
      <c r="E1126" s="3" t="s">
        <v>116</v>
      </c>
      <c r="F1126" s="4" t="s">
        <v>2662</v>
      </c>
      <c r="G1126" s="4" t="s">
        <v>2662</v>
      </c>
      <c r="H1126" s="3" t="s">
        <v>523</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2276</v>
      </c>
      <c r="Y1126" s="3" t="s">
        <v>2276</v>
      </c>
      <c r="Z1126" s="3" t="s">
        <v>86</v>
      </c>
      <c r="AA1126" s="3" t="s">
        <v>405</v>
      </c>
      <c r="AB1126" s="3" t="s">
        <v>64</v>
      </c>
      <c r="AC1126" s="4" t="s">
        <v>3421</v>
      </c>
      <c r="AD1126" s="3"/>
    </row>
    <row r="1127" spans="1:30" ht="113.5" customHeight="1">
      <c r="A1127" s="3" t="s">
        <v>3426</v>
      </c>
      <c r="B1127" s="3" t="s">
        <v>3429</v>
      </c>
      <c r="C1127" s="3" t="s">
        <v>24</v>
      </c>
      <c r="D1127" s="3" t="s">
        <v>1245</v>
      </c>
      <c r="E1127" s="3" t="s">
        <v>116</v>
      </c>
      <c r="F1127" s="4" t="s">
        <v>2662</v>
      </c>
      <c r="G1127" s="4" t="s">
        <v>2662</v>
      </c>
      <c r="H1127" s="3" t="s">
        <v>523</v>
      </c>
      <c r="I1127" s="3">
        <v>1953</v>
      </c>
      <c r="J1127" s="3" t="s">
        <v>2276</v>
      </c>
      <c r="K1127" s="3" t="s">
        <v>2276</v>
      </c>
      <c r="L1127" s="21">
        <v>0.5</v>
      </c>
      <c r="M1127" s="3" t="s">
        <v>2276</v>
      </c>
      <c r="N1127" s="3" t="s">
        <v>2276</v>
      </c>
      <c r="O1127" s="3" t="s">
        <v>2276</v>
      </c>
      <c r="P1127" s="3" t="s">
        <v>2276</v>
      </c>
      <c r="Q1127" s="3" t="s">
        <v>2276</v>
      </c>
      <c r="R1127" s="21">
        <v>5</v>
      </c>
      <c r="S1127" s="3" t="s">
        <v>2276</v>
      </c>
      <c r="T1127" s="3" t="s">
        <v>2276</v>
      </c>
      <c r="U1127" s="3" t="s">
        <v>2276</v>
      </c>
      <c r="V1127" s="3" t="s">
        <v>2276</v>
      </c>
      <c r="W1127" s="3" t="s">
        <v>2276</v>
      </c>
      <c r="X1127" s="3" t="s">
        <v>2276</v>
      </c>
      <c r="Y1127" s="3" t="s">
        <v>2276</v>
      </c>
      <c r="Z1127" s="3" t="s">
        <v>399</v>
      </c>
      <c r="AA1127" s="3" t="s">
        <v>127</v>
      </c>
      <c r="AB1127" s="3" t="s">
        <v>2312</v>
      </c>
      <c r="AC1127" s="4" t="s">
        <v>3442</v>
      </c>
      <c r="AD1127" s="4" t="s">
        <v>3443</v>
      </c>
    </row>
    <row r="1128" spans="1:30" ht="113.5" customHeight="1">
      <c r="A1128" s="3" t="s">
        <v>3426</v>
      </c>
      <c r="B1128" s="3" t="s">
        <v>3430</v>
      </c>
      <c r="C1128" s="3" t="s">
        <v>1105</v>
      </c>
      <c r="D1128" s="3" t="s">
        <v>1105</v>
      </c>
      <c r="E1128" s="3" t="s">
        <v>2276</v>
      </c>
      <c r="F1128" s="4" t="s">
        <v>2276</v>
      </c>
      <c r="G1128" s="4" t="s">
        <v>2662</v>
      </c>
      <c r="H1128" s="3" t="s">
        <v>523</v>
      </c>
      <c r="I1128" s="3">
        <v>1953</v>
      </c>
      <c r="J1128" s="3" t="s">
        <v>2276</v>
      </c>
      <c r="K1128" s="3" t="s">
        <v>2276</v>
      </c>
      <c r="L1128" s="21">
        <v>0.5</v>
      </c>
      <c r="M1128" s="3" t="s">
        <v>2276</v>
      </c>
      <c r="N1128" s="21">
        <v>6005</v>
      </c>
      <c r="O1128" s="3" t="s">
        <v>2276</v>
      </c>
      <c r="P1128" s="21">
        <v>63.9</v>
      </c>
      <c r="Q1128" s="3" t="s">
        <v>2276</v>
      </c>
      <c r="R1128" s="21">
        <v>10.199999999999999</v>
      </c>
      <c r="S1128" s="3" t="s">
        <v>2276</v>
      </c>
      <c r="T1128" s="3" t="s">
        <v>2276</v>
      </c>
      <c r="U1128" s="3" t="s">
        <v>2276</v>
      </c>
      <c r="V1128" s="21">
        <f>22/5</f>
        <v>4.4000000000000004</v>
      </c>
      <c r="W1128" s="3" t="s">
        <v>2276</v>
      </c>
      <c r="X1128" s="3" t="s">
        <v>2276</v>
      </c>
      <c r="Y1128" s="3" t="s">
        <v>2276</v>
      </c>
      <c r="Z1128" s="3" t="s">
        <v>399</v>
      </c>
      <c r="AA1128" s="3" t="s">
        <v>127</v>
      </c>
      <c r="AB1128" s="3" t="s">
        <v>2312</v>
      </c>
      <c r="AC1128" s="4"/>
      <c r="AD1128" s="4"/>
    </row>
    <row r="1129" spans="1:30" ht="56.5" customHeight="1">
      <c r="A1129" s="3" t="s">
        <v>3426</v>
      </c>
      <c r="B1129" s="3" t="s">
        <v>3431</v>
      </c>
      <c r="C1129" s="3" t="s">
        <v>24</v>
      </c>
      <c r="D1129" s="3" t="s">
        <v>1245</v>
      </c>
      <c r="E1129" s="3" t="s">
        <v>116</v>
      </c>
      <c r="F1129" s="4" t="s">
        <v>2662</v>
      </c>
      <c r="G1129" s="4" t="s">
        <v>2662</v>
      </c>
      <c r="H1129" s="3" t="s">
        <v>524</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2276</v>
      </c>
      <c r="AA1129" s="3" t="s">
        <v>2276</v>
      </c>
      <c r="AB1129" s="3" t="s">
        <v>2276</v>
      </c>
      <c r="AC1129" s="4" t="s">
        <v>3423</v>
      </c>
      <c r="AD1129" s="3"/>
    </row>
    <row r="1130" spans="1:30" ht="42" customHeight="1">
      <c r="A1130" s="3" t="s">
        <v>3426</v>
      </c>
      <c r="B1130" s="3" t="s">
        <v>3432</v>
      </c>
      <c r="C1130" s="3" t="s">
        <v>1105</v>
      </c>
      <c r="D1130" s="3" t="s">
        <v>1105</v>
      </c>
      <c r="E1130" s="3" t="s">
        <v>1105</v>
      </c>
      <c r="F1130" s="4" t="s">
        <v>1105</v>
      </c>
      <c r="G1130" s="3" t="s">
        <v>2276</v>
      </c>
      <c r="H1130" s="3" t="s">
        <v>523</v>
      </c>
      <c r="I1130" s="3">
        <v>1973</v>
      </c>
      <c r="J1130" s="21">
        <f>24/'Record info'!$K$618/5</f>
        <v>1.9899672484557027E-3</v>
      </c>
      <c r="K1130" s="3" t="s">
        <v>2276</v>
      </c>
      <c r="L1130" s="21">
        <v>15</v>
      </c>
      <c r="M1130" s="3" t="s">
        <v>2276</v>
      </c>
      <c r="N1130" s="21">
        <v>24708</v>
      </c>
      <c r="O1130" s="3" t="s">
        <v>2276</v>
      </c>
      <c r="P1130" s="21">
        <v>1583.9</v>
      </c>
      <c r="Q1130" s="3" t="s">
        <v>2276</v>
      </c>
      <c r="R1130" s="21">
        <v>60.9</v>
      </c>
      <c r="S1130" s="3" t="s">
        <v>2276</v>
      </c>
      <c r="T1130" s="3" t="s">
        <v>2276</v>
      </c>
      <c r="U1130" s="3" t="s">
        <v>2276</v>
      </c>
      <c r="V1130" s="14">
        <f>16/5</f>
        <v>3.2</v>
      </c>
      <c r="W1130" s="3" t="s">
        <v>2276</v>
      </c>
      <c r="X1130" s="3" t="s">
        <v>2276</v>
      </c>
      <c r="Y1130" s="3" t="s">
        <v>2276</v>
      </c>
      <c r="Z1130" s="3" t="s">
        <v>2276</v>
      </c>
      <c r="AA1130" s="3" t="s">
        <v>2276</v>
      </c>
      <c r="AB1130" s="3" t="s">
        <v>2276</v>
      </c>
      <c r="AC1130" s="4" t="s">
        <v>3424</v>
      </c>
      <c r="AD1130" s="3"/>
    </row>
    <row r="1131" spans="1:30" ht="42" customHeight="1">
      <c r="A1131" s="3" t="s">
        <v>3426</v>
      </c>
      <c r="B1131" s="3" t="s">
        <v>3433</v>
      </c>
      <c r="C1131" s="3" t="s">
        <v>24</v>
      </c>
      <c r="D1131" s="3" t="s">
        <v>1245</v>
      </c>
      <c r="E1131" s="3" t="s">
        <v>116</v>
      </c>
      <c r="F1131" s="4" t="s">
        <v>2662</v>
      </c>
      <c r="G1131" s="4" t="s">
        <v>2662</v>
      </c>
      <c r="H1131" s="3" t="s">
        <v>524</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2276</v>
      </c>
      <c r="AA1131" s="3" t="s">
        <v>2276</v>
      </c>
      <c r="AB1131" s="3" t="s">
        <v>2276</v>
      </c>
      <c r="AC1131" s="4" t="s">
        <v>3423</v>
      </c>
      <c r="AD1131" s="3"/>
    </row>
    <row r="1132" spans="1:30" ht="42" customHeight="1">
      <c r="A1132" s="3" t="s">
        <v>3426</v>
      </c>
      <c r="B1132" s="3" t="s">
        <v>3434</v>
      </c>
      <c r="C1132" s="3" t="s">
        <v>1105</v>
      </c>
      <c r="D1132" s="3" t="s">
        <v>1105</v>
      </c>
      <c r="E1132" s="3" t="s">
        <v>1105</v>
      </c>
      <c r="F1132" s="4" t="s">
        <v>1105</v>
      </c>
      <c r="G1132" s="3" t="s">
        <v>2276</v>
      </c>
      <c r="H1132" s="3" t="s">
        <v>523</v>
      </c>
      <c r="I1132" s="3">
        <v>1981</v>
      </c>
      <c r="J1132" s="164">
        <f>4/'Record info'!$K$618/5</f>
        <v>3.3166120807595043E-4</v>
      </c>
      <c r="K1132" s="3" t="s">
        <v>2276</v>
      </c>
      <c r="L1132" s="21">
        <v>17113</v>
      </c>
      <c r="M1132" s="3" t="s">
        <v>2276</v>
      </c>
      <c r="N1132" s="21">
        <v>129646</v>
      </c>
      <c r="O1132" s="3" t="s">
        <v>2276</v>
      </c>
      <c r="P1132" s="21">
        <v>52644</v>
      </c>
      <c r="Q1132" s="3" t="s">
        <v>2276</v>
      </c>
      <c r="R1132" s="3" t="s">
        <v>2276</v>
      </c>
      <c r="S1132" s="3" t="s">
        <v>2276</v>
      </c>
      <c r="T1132" s="3" t="s">
        <v>2276</v>
      </c>
      <c r="U1132" s="3" t="s">
        <v>2276</v>
      </c>
      <c r="V1132" s="14">
        <f>87/5</f>
        <v>17.399999999999999</v>
      </c>
      <c r="W1132" s="3" t="s">
        <v>2276</v>
      </c>
      <c r="X1132" s="3" t="s">
        <v>2276</v>
      </c>
      <c r="Y1132" s="3" t="s">
        <v>2276</v>
      </c>
      <c r="Z1132" s="3" t="s">
        <v>2276</v>
      </c>
      <c r="AA1132" s="3" t="s">
        <v>2276</v>
      </c>
      <c r="AB1132" s="3" t="s">
        <v>2276</v>
      </c>
      <c r="AC1132" s="4" t="s">
        <v>3424</v>
      </c>
      <c r="AD1132" s="3"/>
    </row>
    <row r="1133" spans="1:30" ht="42" customHeight="1">
      <c r="A1133" s="3" t="s">
        <v>3426</v>
      </c>
      <c r="B1133" s="3" t="s">
        <v>3435</v>
      </c>
      <c r="C1133" s="3" t="s">
        <v>24</v>
      </c>
      <c r="D1133" s="3" t="s">
        <v>1245</v>
      </c>
      <c r="E1133" s="3" t="s">
        <v>116</v>
      </c>
      <c r="F1133" s="4" t="s">
        <v>2662</v>
      </c>
      <c r="G1133" s="4" t="s">
        <v>2662</v>
      </c>
      <c r="H1133" s="3" t="s">
        <v>524</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3" t="s">
        <v>2276</v>
      </c>
      <c r="AA1133" s="3" t="s">
        <v>2276</v>
      </c>
      <c r="AB1133" s="3" t="s">
        <v>2276</v>
      </c>
      <c r="AC1133" s="4" t="s">
        <v>3423</v>
      </c>
      <c r="AD1133" s="3"/>
    </row>
    <row r="1134" spans="1:30" ht="41" customHeight="1">
      <c r="A1134" s="3" t="s">
        <v>3426</v>
      </c>
      <c r="B1134" s="3" t="s">
        <v>3436</v>
      </c>
      <c r="C1134" s="3" t="s">
        <v>1105</v>
      </c>
      <c r="D1134" s="3" t="s">
        <v>1105</v>
      </c>
      <c r="E1134" s="3" t="s">
        <v>1105</v>
      </c>
      <c r="F1134" s="4" t="s">
        <v>1105</v>
      </c>
      <c r="G1134" s="3" t="s">
        <v>2276</v>
      </c>
      <c r="H1134" s="3" t="s">
        <v>523</v>
      </c>
      <c r="I1134" s="3">
        <v>1988</v>
      </c>
      <c r="J1134" s="21">
        <f>19/'Record info'!$K$618/5</f>
        <v>1.5753907383607648E-3</v>
      </c>
      <c r="K1134" s="3" t="s">
        <v>2276</v>
      </c>
      <c r="L1134" s="21">
        <v>1</v>
      </c>
      <c r="M1134" s="3" t="s">
        <v>2276</v>
      </c>
      <c r="N1134" s="21">
        <v>71346</v>
      </c>
      <c r="O1134" s="3" t="s">
        <v>2276</v>
      </c>
      <c r="P1134" s="21">
        <v>4970.8999999999996</v>
      </c>
      <c r="Q1134" s="3" t="s">
        <v>2276</v>
      </c>
      <c r="R1134" s="21">
        <v>309.89999999999998</v>
      </c>
      <c r="S1134" s="3" t="s">
        <v>2276</v>
      </c>
      <c r="T1134" s="3" t="s">
        <v>2276</v>
      </c>
      <c r="U1134" s="3" t="s">
        <v>2276</v>
      </c>
      <c r="V1134" s="14">
        <f>39/5</f>
        <v>7.8</v>
      </c>
      <c r="W1134" s="3" t="s">
        <v>2276</v>
      </c>
      <c r="X1134" s="3" t="s">
        <v>2276</v>
      </c>
      <c r="Y1134" s="3" t="s">
        <v>2276</v>
      </c>
      <c r="Z1134" s="3" t="s">
        <v>2276</v>
      </c>
      <c r="AA1134" s="3" t="s">
        <v>2276</v>
      </c>
      <c r="AB1134" s="3" t="s">
        <v>2276</v>
      </c>
      <c r="AC1134" s="4" t="s">
        <v>3424</v>
      </c>
      <c r="AD1134" s="3"/>
    </row>
    <row r="1135" spans="1:30" ht="45.5" customHeight="1">
      <c r="A1135" s="3" t="s">
        <v>3426</v>
      </c>
      <c r="B1135" s="3" t="s">
        <v>3437</v>
      </c>
      <c r="C1135" s="3" t="s">
        <v>24</v>
      </c>
      <c r="D1135" s="3" t="s">
        <v>1245</v>
      </c>
      <c r="E1135" s="3" t="s">
        <v>116</v>
      </c>
      <c r="F1135" s="4" t="s">
        <v>2662</v>
      </c>
      <c r="G1135" s="4" t="s">
        <v>2662</v>
      </c>
      <c r="H1135" s="3" t="s">
        <v>524</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3" t="s">
        <v>2276</v>
      </c>
      <c r="AA1135" s="3" t="s">
        <v>2276</v>
      </c>
      <c r="AB1135" s="3" t="s">
        <v>2276</v>
      </c>
      <c r="AC1135" s="4" t="s">
        <v>3423</v>
      </c>
      <c r="AD1135" s="3"/>
    </row>
    <row r="1136" spans="1:30" ht="42.5" customHeight="1">
      <c r="A1136" s="3" t="s">
        <v>3426</v>
      </c>
      <c r="B1136" s="3" t="s">
        <v>3438</v>
      </c>
      <c r="C1136" s="3" t="s">
        <v>1105</v>
      </c>
      <c r="D1136" s="3" t="s">
        <v>1105</v>
      </c>
      <c r="E1136" s="3" t="s">
        <v>1105</v>
      </c>
      <c r="F1136" s="4" t="s">
        <v>1105</v>
      </c>
      <c r="G1136" s="3" t="s">
        <v>2276</v>
      </c>
      <c r="H1136" s="3" t="s">
        <v>523</v>
      </c>
      <c r="I1136" s="3">
        <v>1994</v>
      </c>
      <c r="J1136" s="21">
        <f>83/'Record info'!$K$618/5</f>
        <v>6.8819700675759711E-3</v>
      </c>
      <c r="K1136" s="3" t="s">
        <v>2276</v>
      </c>
      <c r="L1136" s="21">
        <v>8</v>
      </c>
      <c r="M1136" s="3" t="s">
        <v>2276</v>
      </c>
      <c r="N1136" s="21">
        <v>11992</v>
      </c>
      <c r="O1136" s="3" t="s">
        <v>2276</v>
      </c>
      <c r="P1136" s="21">
        <v>561.29999999999995</v>
      </c>
      <c r="Q1136" s="3" t="s">
        <v>2276</v>
      </c>
      <c r="R1136" s="21">
        <v>91.2</v>
      </c>
      <c r="S1136" s="3" t="s">
        <v>2276</v>
      </c>
      <c r="T1136" s="3" t="s">
        <v>2276</v>
      </c>
      <c r="U1136" s="3" t="s">
        <v>2276</v>
      </c>
      <c r="V1136" s="14">
        <f>19/5</f>
        <v>3.8</v>
      </c>
      <c r="W1136" s="3" t="s">
        <v>2276</v>
      </c>
      <c r="X1136" s="3" t="s">
        <v>2276</v>
      </c>
      <c r="Y1136" s="3" t="s">
        <v>2276</v>
      </c>
      <c r="Z1136" s="3" t="s">
        <v>2276</v>
      </c>
      <c r="AA1136" s="3" t="s">
        <v>2276</v>
      </c>
      <c r="AB1136" s="3" t="s">
        <v>2276</v>
      </c>
      <c r="AC1136" s="4" t="s">
        <v>3424</v>
      </c>
      <c r="AD1136" s="3"/>
    </row>
    <row r="1137" spans="1:30" ht="55.5" customHeight="1">
      <c r="A1137" s="3" t="s">
        <v>3426</v>
      </c>
      <c r="B1137" s="3" t="s">
        <v>3439</v>
      </c>
      <c r="C1137" s="3" t="s">
        <v>24</v>
      </c>
      <c r="D1137" s="3" t="s">
        <v>1245</v>
      </c>
      <c r="E1137" s="3" t="s">
        <v>116</v>
      </c>
      <c r="F1137" s="4" t="s">
        <v>2662</v>
      </c>
      <c r="G1137" s="4" t="s">
        <v>2662</v>
      </c>
      <c r="H1137" s="3" t="s">
        <v>524</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2276</v>
      </c>
      <c r="AA1137" s="3" t="s">
        <v>2276</v>
      </c>
      <c r="AB1137" s="3" t="s">
        <v>2276</v>
      </c>
      <c r="AC1137" s="4" t="s">
        <v>3423</v>
      </c>
      <c r="AD1137" s="3"/>
    </row>
    <row r="1138" spans="1:30" ht="55.5" customHeight="1">
      <c r="A1138" s="3" t="s">
        <v>3426</v>
      </c>
      <c r="B1138" s="3" t="s">
        <v>5021</v>
      </c>
      <c r="C1138" s="3" t="s">
        <v>1105</v>
      </c>
      <c r="D1138" s="3" t="s">
        <v>1105</v>
      </c>
      <c r="E1138" s="3" t="s">
        <v>1105</v>
      </c>
      <c r="F1138" s="4" t="s">
        <v>1105</v>
      </c>
      <c r="G1138" s="3" t="s">
        <v>2276</v>
      </c>
      <c r="H1138" s="3" t="s">
        <v>523</v>
      </c>
      <c r="I1138" s="3">
        <v>2000</v>
      </c>
      <c r="J1138" s="21">
        <f>25/'Record info'!$K$618/5</f>
        <v>2.0728825504746904E-3</v>
      </c>
      <c r="K1138" s="3" t="s">
        <v>2276</v>
      </c>
      <c r="L1138" s="21">
        <v>19</v>
      </c>
      <c r="M1138" s="3" t="s">
        <v>2276</v>
      </c>
      <c r="N1138" s="21">
        <v>3683</v>
      </c>
      <c r="O1138" s="3" t="s">
        <v>2276</v>
      </c>
      <c r="P1138" s="21">
        <v>444.2</v>
      </c>
      <c r="Q1138" s="3" t="s">
        <v>2276</v>
      </c>
      <c r="R1138" s="21">
        <v>78.2</v>
      </c>
      <c r="S1138" s="3" t="s">
        <v>2276</v>
      </c>
      <c r="T1138" s="3" t="s">
        <v>2276</v>
      </c>
      <c r="U1138" s="3" t="s">
        <v>2276</v>
      </c>
      <c r="V1138" s="21">
        <f>4.6/5</f>
        <v>0.91999999999999993</v>
      </c>
      <c r="W1138" s="3" t="s">
        <v>2276</v>
      </c>
      <c r="X1138" s="3" t="s">
        <v>2276</v>
      </c>
      <c r="Y1138" s="3" t="s">
        <v>2276</v>
      </c>
      <c r="Z1138" s="3" t="s">
        <v>2276</v>
      </c>
      <c r="AA1138" s="3" t="s">
        <v>2276</v>
      </c>
      <c r="AB1138" s="3" t="s">
        <v>2276</v>
      </c>
      <c r="AC1138" s="4" t="s">
        <v>3424</v>
      </c>
      <c r="AD1138" s="3"/>
    </row>
    <row r="1139" spans="1:30" ht="39" customHeight="1">
      <c r="A1139" s="11" t="s">
        <v>3445</v>
      </c>
      <c r="B1139" s="11" t="s">
        <v>3447</v>
      </c>
      <c r="C1139" s="3" t="s">
        <v>24</v>
      </c>
      <c r="D1139" s="3" t="s">
        <v>1245</v>
      </c>
      <c r="E1139" s="3" t="s">
        <v>116</v>
      </c>
      <c r="F1139" s="4" t="s">
        <v>2662</v>
      </c>
      <c r="G1139" s="4" t="s">
        <v>2662</v>
      </c>
      <c r="H1139" s="3" t="s">
        <v>523</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2276</v>
      </c>
      <c r="Z1139" s="3" t="s">
        <v>86</v>
      </c>
      <c r="AA1139" s="3" t="s">
        <v>68</v>
      </c>
      <c r="AB1139" s="3" t="s">
        <v>2655</v>
      </c>
      <c r="AC1139" s="4" t="s">
        <v>3449</v>
      </c>
      <c r="AD1139" s="3"/>
    </row>
    <row r="1140" spans="1:30" ht="44.5" customHeight="1">
      <c r="A1140" s="11" t="s">
        <v>3445</v>
      </c>
      <c r="B1140" s="11" t="s">
        <v>3448</v>
      </c>
      <c r="C1140" s="3" t="s">
        <v>24</v>
      </c>
      <c r="D1140" s="3" t="s">
        <v>1242</v>
      </c>
      <c r="E1140" s="3" t="s">
        <v>116</v>
      </c>
      <c r="F1140" s="4" t="s">
        <v>2662</v>
      </c>
      <c r="G1140" s="4" t="s">
        <v>2662</v>
      </c>
      <c r="H1140" s="3" t="s">
        <v>523</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2276</v>
      </c>
      <c r="Z1140" s="3" t="s">
        <v>86</v>
      </c>
      <c r="AA1140" s="3" t="s">
        <v>405</v>
      </c>
      <c r="AB1140" s="3" t="s">
        <v>2655</v>
      </c>
      <c r="AC1140" s="4" t="s">
        <v>3450</v>
      </c>
      <c r="AD1140" s="3"/>
    </row>
    <row r="1141" spans="1:30" ht="45" customHeight="1">
      <c r="A1141" s="11" t="s">
        <v>3445</v>
      </c>
      <c r="B1141" s="11" t="s">
        <v>3451</v>
      </c>
      <c r="C1141" s="3" t="s">
        <v>24</v>
      </c>
      <c r="D1141" s="3" t="s">
        <v>2305</v>
      </c>
      <c r="E1141" s="3" t="s">
        <v>116</v>
      </c>
      <c r="F1141" s="4" t="s">
        <v>55</v>
      </c>
      <c r="G1141" s="3" t="s">
        <v>55</v>
      </c>
      <c r="H1141" s="3" t="s">
        <v>523</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2276</v>
      </c>
      <c r="Z1141" s="3" t="s">
        <v>86</v>
      </c>
      <c r="AA1141" s="3" t="s">
        <v>68</v>
      </c>
      <c r="AB1141" s="3" t="s">
        <v>64</v>
      </c>
      <c r="AC1141" s="4" t="s">
        <v>3453</v>
      </c>
      <c r="AD1141" s="3"/>
    </row>
    <row r="1142" spans="1:30" ht="46" customHeight="1">
      <c r="A1142" s="11" t="s">
        <v>3445</v>
      </c>
      <c r="B1142" s="11" t="s">
        <v>3452</v>
      </c>
      <c r="C1142" s="3" t="s">
        <v>2656</v>
      </c>
      <c r="D1142" s="3" t="s">
        <v>2276</v>
      </c>
      <c r="E1142" s="3" t="s">
        <v>2276</v>
      </c>
      <c r="F1142" s="4" t="s">
        <v>2276</v>
      </c>
      <c r="G1142" s="3" t="s">
        <v>2276</v>
      </c>
      <c r="H1142" s="3" t="s">
        <v>523</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3" t="s">
        <v>2276</v>
      </c>
      <c r="Z1142" s="11" t="s">
        <v>68</v>
      </c>
      <c r="AA1142" s="11" t="s">
        <v>127</v>
      </c>
      <c r="AB1142" s="11" t="s">
        <v>64</v>
      </c>
      <c r="AC1142" s="4" t="s">
        <v>3456</v>
      </c>
      <c r="AD1142" s="3"/>
    </row>
    <row r="1143" spans="1:30" ht="55.5" customHeight="1">
      <c r="A1143" s="11" t="s">
        <v>3445</v>
      </c>
      <c r="B1143" s="11" t="s">
        <v>3454</v>
      </c>
      <c r="C1143" s="3" t="s">
        <v>2458</v>
      </c>
      <c r="D1143" s="3" t="s">
        <v>1245</v>
      </c>
      <c r="E1143" s="3" t="s">
        <v>116</v>
      </c>
      <c r="F1143" s="4" t="s">
        <v>2662</v>
      </c>
      <c r="G1143" s="3" t="s">
        <v>2276</v>
      </c>
      <c r="H1143" s="3" t="s">
        <v>523</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2276</v>
      </c>
      <c r="Z1143" s="3" t="s">
        <v>425</v>
      </c>
      <c r="AA1143" s="3" t="s">
        <v>68</v>
      </c>
      <c r="AB1143" s="3" t="s">
        <v>64</v>
      </c>
      <c r="AC1143" s="4" t="s">
        <v>3455</v>
      </c>
      <c r="AD1143" s="3"/>
    </row>
    <row r="1144" spans="1:30" ht="45" customHeight="1">
      <c r="A1144" s="11" t="s">
        <v>3460</v>
      </c>
      <c r="B1144" s="11" t="s">
        <v>3465</v>
      </c>
      <c r="C1144" s="3" t="s">
        <v>24</v>
      </c>
      <c r="D1144" s="3" t="s">
        <v>2804</v>
      </c>
      <c r="E1144" s="3" t="s">
        <v>5005</v>
      </c>
      <c r="F1144" s="4" t="s">
        <v>2662</v>
      </c>
      <c r="G1144" s="3" t="s">
        <v>2276</v>
      </c>
      <c r="H1144" s="3" t="s">
        <v>523</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2276</v>
      </c>
      <c r="X1144" s="3" t="s">
        <v>2276</v>
      </c>
      <c r="Y1144" s="3" t="s">
        <v>2276</v>
      </c>
      <c r="Z1144" s="3" t="s">
        <v>189</v>
      </c>
      <c r="AA1144" s="3" t="s">
        <v>38</v>
      </c>
      <c r="AB1144" s="3" t="s">
        <v>64</v>
      </c>
      <c r="AC1144" s="4" t="s">
        <v>3466</v>
      </c>
      <c r="AD1144" s="3"/>
    </row>
    <row r="1145" spans="1:30" ht="81.5" customHeight="1">
      <c r="A1145" s="11" t="s">
        <v>3460</v>
      </c>
      <c r="B1145" s="11" t="s">
        <v>3467</v>
      </c>
      <c r="C1145" s="3" t="s">
        <v>24</v>
      </c>
      <c r="D1145" s="3" t="s">
        <v>25</v>
      </c>
      <c r="E1145" s="3" t="s">
        <v>5005</v>
      </c>
      <c r="F1145" s="4" t="s">
        <v>2662</v>
      </c>
      <c r="G1145" s="3" t="s">
        <v>2276</v>
      </c>
      <c r="H1145" s="3" t="s">
        <v>524</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3" t="s">
        <v>68</v>
      </c>
      <c r="AA1145" s="3" t="s">
        <v>35</v>
      </c>
      <c r="AB1145" s="3" t="s">
        <v>2276</v>
      </c>
      <c r="AC1145" s="4" t="s">
        <v>3468</v>
      </c>
      <c r="AD1145" s="3"/>
    </row>
    <row r="1146" spans="1:30" ht="54.5" customHeight="1">
      <c r="A1146" s="11" t="s">
        <v>3460</v>
      </c>
      <c r="B1146" s="11" t="s">
        <v>3469</v>
      </c>
      <c r="C1146" s="3" t="s">
        <v>24</v>
      </c>
      <c r="D1146" s="3" t="s">
        <v>143</v>
      </c>
      <c r="E1146" s="3" t="s">
        <v>130</v>
      </c>
      <c r="F1146" s="4" t="s">
        <v>74</v>
      </c>
      <c r="G1146" s="3" t="s">
        <v>2276</v>
      </c>
      <c r="H1146" s="3" t="s">
        <v>523</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t="s">
        <v>2276</v>
      </c>
      <c r="AB1146" s="3" t="s">
        <v>2276</v>
      </c>
      <c r="AC1146" s="3"/>
      <c r="AD1146" s="3"/>
    </row>
    <row r="1147" spans="1:30" ht="47" customHeight="1">
      <c r="A1147" s="11" t="s">
        <v>3460</v>
      </c>
      <c r="B1147" s="11" t="s">
        <v>3470</v>
      </c>
      <c r="C1147" s="3" t="s">
        <v>24</v>
      </c>
      <c r="D1147" s="3" t="s">
        <v>2659</v>
      </c>
      <c r="E1147" s="3" t="s">
        <v>130</v>
      </c>
      <c r="F1147" s="4" t="s">
        <v>28</v>
      </c>
      <c r="G1147" s="3" t="s">
        <v>2276</v>
      </c>
      <c r="H1147" s="3" t="s">
        <v>523</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2276</v>
      </c>
      <c r="Y1147" s="3" t="s">
        <v>2276</v>
      </c>
      <c r="Z1147" s="3" t="s">
        <v>189</v>
      </c>
      <c r="AA1147" s="3" t="s">
        <v>38</v>
      </c>
      <c r="AB1147" s="3" t="s">
        <v>64</v>
      </c>
      <c r="AC1147" s="3" t="s">
        <v>3472</v>
      </c>
      <c r="AD1147" s="3"/>
    </row>
    <row r="1148" spans="1:30" ht="45.5" customHeight="1">
      <c r="A1148" s="11" t="s">
        <v>3460</v>
      </c>
      <c r="B1148" s="11" t="s">
        <v>3471</v>
      </c>
      <c r="C1148" s="3" t="s">
        <v>24</v>
      </c>
      <c r="D1148" s="3" t="s">
        <v>27</v>
      </c>
      <c r="E1148" s="3" t="s">
        <v>130</v>
      </c>
      <c r="F1148" s="4" t="s">
        <v>161</v>
      </c>
      <c r="G1148" s="3" t="s">
        <v>2276</v>
      </c>
      <c r="H1148" s="3" t="s">
        <v>523</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2276</v>
      </c>
      <c r="Y1148" s="3" t="s">
        <v>2276</v>
      </c>
      <c r="Z1148" s="3" t="s">
        <v>189</v>
      </c>
      <c r="AA1148" s="3" t="s">
        <v>38</v>
      </c>
      <c r="AB1148" s="3" t="s">
        <v>64</v>
      </c>
      <c r="AC1148" s="3" t="s">
        <v>3472</v>
      </c>
      <c r="AD1148" s="3"/>
    </row>
    <row r="1149" spans="1:30" ht="45" customHeight="1">
      <c r="A1149" s="11" t="s">
        <v>3460</v>
      </c>
      <c r="B1149" s="11" t="s">
        <v>3475</v>
      </c>
      <c r="C1149" s="3" t="s">
        <v>24</v>
      </c>
      <c r="D1149" s="3" t="s">
        <v>3476</v>
      </c>
      <c r="E1149" s="3" t="s">
        <v>863</v>
      </c>
      <c r="F1149" s="4" t="s">
        <v>161</v>
      </c>
      <c r="G1149" s="3" t="s">
        <v>2276</v>
      </c>
      <c r="H1149" s="3" t="s">
        <v>523</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t="s">
        <v>2276</v>
      </c>
      <c r="AB1149" s="3" t="s">
        <v>2276</v>
      </c>
      <c r="AC1149" s="3"/>
      <c r="AD1149" s="3"/>
    </row>
    <row r="1150" spans="1:30" ht="44.5" customHeight="1">
      <c r="A1150" s="11" t="s">
        <v>3460</v>
      </c>
      <c r="B1150" s="11" t="s">
        <v>3478</v>
      </c>
      <c r="C1150" s="3" t="s">
        <v>2458</v>
      </c>
      <c r="D1150" s="3" t="s">
        <v>3476</v>
      </c>
      <c r="E1150" s="3" t="s">
        <v>863</v>
      </c>
      <c r="F1150" s="4" t="s">
        <v>161</v>
      </c>
      <c r="G1150" s="3" t="s">
        <v>74</v>
      </c>
      <c r="H1150" s="3" t="s">
        <v>523</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3" t="s">
        <v>2276</v>
      </c>
      <c r="AB1150" s="3" t="s">
        <v>2276</v>
      </c>
      <c r="AC1150" s="11" t="s">
        <v>3477</v>
      </c>
      <c r="AD1150" s="3"/>
    </row>
    <row r="1151" spans="1:30" ht="44.5" customHeight="1">
      <c r="A1151" s="11" t="s">
        <v>3460</v>
      </c>
      <c r="B1151" s="11" t="s">
        <v>3479</v>
      </c>
      <c r="C1151" s="3" t="s">
        <v>24</v>
      </c>
      <c r="D1151" s="3" t="s">
        <v>3480</v>
      </c>
      <c r="E1151" s="3" t="s">
        <v>116</v>
      </c>
      <c r="F1151" s="4" t="s">
        <v>74</v>
      </c>
      <c r="G1151" s="3" t="s">
        <v>74</v>
      </c>
      <c r="H1151" s="3" t="s">
        <v>523</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3" t="s">
        <v>2276</v>
      </c>
      <c r="AB1151" s="3" t="s">
        <v>2276</v>
      </c>
      <c r="AC1151" s="19" t="s">
        <v>3481</v>
      </c>
      <c r="AD1151" s="3"/>
    </row>
    <row r="1152" spans="1:30" ht="44.5" customHeight="1">
      <c r="A1152" s="35" t="s">
        <v>3460</v>
      </c>
      <c r="B1152" s="35" t="s">
        <v>3482</v>
      </c>
      <c r="C1152" s="38" t="s">
        <v>2458</v>
      </c>
      <c r="D1152" s="38" t="s">
        <v>3480</v>
      </c>
      <c r="E1152" s="38" t="s">
        <v>116</v>
      </c>
      <c r="F1152" s="171" t="s">
        <v>74</v>
      </c>
      <c r="G1152" s="38" t="s">
        <v>74</v>
      </c>
      <c r="H1152" s="38" t="s">
        <v>523</v>
      </c>
      <c r="I1152" s="38"/>
      <c r="J1152" s="38" t="s">
        <v>2276</v>
      </c>
      <c r="K1152" s="38" t="s">
        <v>2276</v>
      </c>
      <c r="L1152" s="38" t="s">
        <v>2276</v>
      </c>
      <c r="M1152" s="38" t="s">
        <v>2276</v>
      </c>
      <c r="N1152" s="38" t="s">
        <v>2276</v>
      </c>
      <c r="O1152" s="38" t="s">
        <v>2276</v>
      </c>
      <c r="P1152" s="38" t="s">
        <v>2276</v>
      </c>
      <c r="Q1152" s="38" t="s">
        <v>2276</v>
      </c>
      <c r="R1152" s="38" t="s">
        <v>2276</v>
      </c>
      <c r="S1152" s="38" t="s">
        <v>2276</v>
      </c>
      <c r="T1152" s="38" t="s">
        <v>2276</v>
      </c>
      <c r="U1152" s="38" t="s">
        <v>2276</v>
      </c>
      <c r="V1152" s="38" t="s">
        <v>2276</v>
      </c>
      <c r="W1152" s="38" t="s">
        <v>2276</v>
      </c>
      <c r="X1152" s="38" t="s">
        <v>2276</v>
      </c>
      <c r="Y1152" s="38" t="s">
        <v>2276</v>
      </c>
      <c r="Z1152" s="38" t="s">
        <v>2276</v>
      </c>
      <c r="AA1152" s="38" t="s">
        <v>2276</v>
      </c>
      <c r="AB1152" s="38" t="s">
        <v>2276</v>
      </c>
      <c r="AC1152" s="55" t="s">
        <v>3481</v>
      </c>
      <c r="AD1152" s="3"/>
    </row>
    <row r="1153" spans="1:30" ht="98.5" customHeight="1">
      <c r="A1153" s="11" t="s">
        <v>3460</v>
      </c>
      <c r="B1153" s="11" t="s">
        <v>3483</v>
      </c>
      <c r="C1153" s="3" t="s">
        <v>24</v>
      </c>
      <c r="D1153" s="3" t="s">
        <v>2346</v>
      </c>
      <c r="E1153" s="3" t="s">
        <v>5005</v>
      </c>
      <c r="F1153" s="4" t="s">
        <v>28</v>
      </c>
      <c r="G1153" s="3" t="s">
        <v>2276</v>
      </c>
      <c r="H1153" s="3" t="s">
        <v>523</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3" t="s">
        <v>2276</v>
      </c>
      <c r="AB1153" s="3" t="s">
        <v>2276</v>
      </c>
      <c r="AC1153" s="4" t="s">
        <v>3484</v>
      </c>
      <c r="AD1153" s="3"/>
    </row>
    <row r="1154" spans="1:30" ht="37.5" customHeight="1">
      <c r="A1154" s="11" t="s">
        <v>3491</v>
      </c>
      <c r="B1154" s="11" t="s">
        <v>3497</v>
      </c>
      <c r="C1154" s="3" t="s">
        <v>1105</v>
      </c>
      <c r="D1154" s="3" t="s">
        <v>1105</v>
      </c>
      <c r="E1154" s="3" t="s">
        <v>1105</v>
      </c>
      <c r="F1154" s="4" t="s">
        <v>1105</v>
      </c>
      <c r="G1154" s="3" t="s">
        <v>1105</v>
      </c>
      <c r="H1154" s="3" t="s">
        <v>523</v>
      </c>
      <c r="I1154" s="3">
        <v>2009</v>
      </c>
      <c r="J1154" s="3" t="s">
        <v>2276</v>
      </c>
      <c r="K1154" s="3" t="s">
        <v>2276</v>
      </c>
      <c r="L1154" s="3" t="s">
        <v>2276</v>
      </c>
      <c r="M1154" s="3" t="s">
        <v>2276</v>
      </c>
      <c r="N1154" s="3" t="s">
        <v>2276</v>
      </c>
      <c r="O1154" s="3" t="s">
        <v>2276</v>
      </c>
      <c r="P1154" s="3" t="s">
        <v>2276</v>
      </c>
      <c r="Q1154" s="3" t="s">
        <v>2276</v>
      </c>
      <c r="R1154" s="3" t="s">
        <v>2276</v>
      </c>
      <c r="S1154" s="3" t="s">
        <v>2276</v>
      </c>
      <c r="T1154" s="21">
        <v>5377.8</v>
      </c>
      <c r="U1154" s="3" t="s">
        <v>2276</v>
      </c>
      <c r="V1154" s="3" t="s">
        <v>2276</v>
      </c>
      <c r="W1154" s="3" t="s">
        <v>2276</v>
      </c>
      <c r="X1154" s="3" t="s">
        <v>2276</v>
      </c>
      <c r="Y1154" s="3" t="s">
        <v>2276</v>
      </c>
      <c r="Z1154" s="3" t="s">
        <v>2276</v>
      </c>
      <c r="AA1154" s="3" t="s">
        <v>2276</v>
      </c>
      <c r="AB1154" s="3" t="s">
        <v>2276</v>
      </c>
      <c r="AC1154" s="3"/>
      <c r="AD1154" s="3"/>
    </row>
    <row r="1155" spans="1:30" ht="37.5" customHeight="1">
      <c r="A1155" s="11" t="s">
        <v>3491</v>
      </c>
      <c r="B1155" s="11" t="s">
        <v>3498</v>
      </c>
      <c r="C1155" s="3" t="s">
        <v>1105</v>
      </c>
      <c r="D1155" s="3" t="s">
        <v>1105</v>
      </c>
      <c r="E1155" s="3" t="s">
        <v>1105</v>
      </c>
      <c r="F1155" s="4" t="s">
        <v>1105</v>
      </c>
      <c r="G1155" s="3" t="s">
        <v>1105</v>
      </c>
      <c r="H1155" s="3" t="s">
        <v>523</v>
      </c>
      <c r="I1155" s="3">
        <v>2010</v>
      </c>
      <c r="J1155" s="3" t="s">
        <v>2276</v>
      </c>
      <c r="K1155" s="3" t="s">
        <v>2276</v>
      </c>
      <c r="L1155" s="3" t="s">
        <v>2276</v>
      </c>
      <c r="M1155" s="3" t="s">
        <v>2276</v>
      </c>
      <c r="N1155" s="3" t="s">
        <v>2276</v>
      </c>
      <c r="O1155" s="3" t="s">
        <v>2276</v>
      </c>
      <c r="P1155" s="3" t="s">
        <v>2276</v>
      </c>
      <c r="Q1155" s="3" t="s">
        <v>2276</v>
      </c>
      <c r="R1155" s="3" t="s">
        <v>2276</v>
      </c>
      <c r="S1155" s="3" t="s">
        <v>2276</v>
      </c>
      <c r="T1155" s="21">
        <v>10079.33</v>
      </c>
      <c r="U1155" s="3" t="s">
        <v>2276</v>
      </c>
      <c r="V1155" s="3" t="s">
        <v>2276</v>
      </c>
      <c r="W1155" s="3" t="s">
        <v>2276</v>
      </c>
      <c r="X1155" s="3" t="s">
        <v>2276</v>
      </c>
      <c r="Y1155" s="3" t="s">
        <v>2276</v>
      </c>
      <c r="Z1155" s="3" t="s">
        <v>2276</v>
      </c>
      <c r="AA1155" s="3" t="s">
        <v>2276</v>
      </c>
      <c r="AB1155" s="3" t="s">
        <v>2276</v>
      </c>
      <c r="AC1155" s="3"/>
      <c r="AD1155" s="3"/>
    </row>
    <row r="1156" spans="1:30" ht="37.5" customHeight="1">
      <c r="A1156" s="11" t="s">
        <v>3491</v>
      </c>
      <c r="B1156" s="11" t="s">
        <v>3499</v>
      </c>
      <c r="C1156" s="3" t="s">
        <v>1105</v>
      </c>
      <c r="D1156" s="3" t="s">
        <v>1105</v>
      </c>
      <c r="E1156" s="3" t="s">
        <v>1105</v>
      </c>
      <c r="F1156" s="4" t="s">
        <v>1105</v>
      </c>
      <c r="G1156" s="3" t="s">
        <v>1105</v>
      </c>
      <c r="H1156" s="3" t="s">
        <v>523</v>
      </c>
      <c r="I1156" s="3">
        <v>2011</v>
      </c>
      <c r="J1156" s="3" t="s">
        <v>2276</v>
      </c>
      <c r="K1156" s="3" t="s">
        <v>2276</v>
      </c>
      <c r="L1156" s="3" t="s">
        <v>2276</v>
      </c>
      <c r="M1156" s="3" t="s">
        <v>2276</v>
      </c>
      <c r="N1156" s="3" t="s">
        <v>2276</v>
      </c>
      <c r="O1156" s="3" t="s">
        <v>2276</v>
      </c>
      <c r="P1156" s="3" t="s">
        <v>2276</v>
      </c>
      <c r="Q1156" s="3" t="s">
        <v>2276</v>
      </c>
      <c r="R1156" s="3" t="s">
        <v>2276</v>
      </c>
      <c r="S1156" s="3" t="s">
        <v>2276</v>
      </c>
      <c r="T1156" s="21">
        <v>6966.96</v>
      </c>
      <c r="U1156" s="3" t="s">
        <v>2276</v>
      </c>
      <c r="V1156" s="3" t="s">
        <v>2276</v>
      </c>
      <c r="W1156" s="3" t="s">
        <v>2276</v>
      </c>
      <c r="X1156" s="3" t="s">
        <v>2276</v>
      </c>
      <c r="Y1156" s="3" t="s">
        <v>2276</v>
      </c>
      <c r="Z1156" s="3" t="s">
        <v>2276</v>
      </c>
      <c r="AA1156" s="3" t="s">
        <v>2276</v>
      </c>
      <c r="AB1156" s="3" t="s">
        <v>2276</v>
      </c>
      <c r="AC1156" s="3"/>
      <c r="AD1156" s="3"/>
    </row>
    <row r="1157" spans="1:30" ht="37.5" customHeight="1">
      <c r="A1157" s="11" t="s">
        <v>3491</v>
      </c>
      <c r="B1157" s="11" t="s">
        <v>3502</v>
      </c>
      <c r="C1157" s="3" t="s">
        <v>1105</v>
      </c>
      <c r="D1157" s="3" t="s">
        <v>1105</v>
      </c>
      <c r="E1157" s="3" t="s">
        <v>1105</v>
      </c>
      <c r="F1157" s="4" t="s">
        <v>1105</v>
      </c>
      <c r="G1157" s="3" t="s">
        <v>1105</v>
      </c>
      <c r="H1157" s="3" t="s">
        <v>523</v>
      </c>
      <c r="I1157" s="3">
        <v>2012</v>
      </c>
      <c r="J1157" s="3" t="s">
        <v>2276</v>
      </c>
      <c r="K1157" s="3" t="s">
        <v>2276</v>
      </c>
      <c r="L1157" s="3" t="s">
        <v>2276</v>
      </c>
      <c r="M1157" s="3" t="s">
        <v>2276</v>
      </c>
      <c r="N1157" s="3" t="s">
        <v>2276</v>
      </c>
      <c r="O1157" s="3" t="s">
        <v>2276</v>
      </c>
      <c r="P1157" s="3" t="s">
        <v>2276</v>
      </c>
      <c r="Q1157" s="3" t="s">
        <v>2276</v>
      </c>
      <c r="R1157" s="3" t="s">
        <v>2276</v>
      </c>
      <c r="S1157" s="3" t="s">
        <v>2276</v>
      </c>
      <c r="T1157" s="21">
        <v>4866.6099999999997</v>
      </c>
      <c r="U1157" s="3" t="s">
        <v>2276</v>
      </c>
      <c r="V1157" s="3" t="s">
        <v>2276</v>
      </c>
      <c r="W1157" s="3" t="s">
        <v>2276</v>
      </c>
      <c r="X1157" s="3" t="s">
        <v>2276</v>
      </c>
      <c r="Y1157" s="3" t="s">
        <v>2276</v>
      </c>
      <c r="Z1157" s="3" t="s">
        <v>2276</v>
      </c>
      <c r="AA1157" s="3" t="s">
        <v>2276</v>
      </c>
      <c r="AB1157" s="3" t="s">
        <v>2276</v>
      </c>
      <c r="AC1157" s="3"/>
      <c r="AD1157" s="3"/>
    </row>
    <row r="1158" spans="1:30" ht="37.5" customHeight="1">
      <c r="A1158" s="11" t="s">
        <v>3491</v>
      </c>
      <c r="B1158" s="11" t="s">
        <v>3503</v>
      </c>
      <c r="C1158" s="3" t="s">
        <v>1105</v>
      </c>
      <c r="D1158" s="3" t="s">
        <v>1105</v>
      </c>
      <c r="E1158" s="3" t="s">
        <v>1105</v>
      </c>
      <c r="F1158" s="4" t="s">
        <v>1105</v>
      </c>
      <c r="G1158" s="3" t="s">
        <v>1105</v>
      </c>
      <c r="H1158" s="3" t="s">
        <v>523</v>
      </c>
      <c r="I1158" s="3">
        <v>2013</v>
      </c>
      <c r="J1158" s="3" t="s">
        <v>2276</v>
      </c>
      <c r="K1158" s="3" t="s">
        <v>2276</v>
      </c>
      <c r="L1158" s="3" t="s">
        <v>2276</v>
      </c>
      <c r="M1158" s="3" t="s">
        <v>2276</v>
      </c>
      <c r="N1158" s="3" t="s">
        <v>2276</v>
      </c>
      <c r="O1158" s="3" t="s">
        <v>2276</v>
      </c>
      <c r="P1158" s="3" t="s">
        <v>2276</v>
      </c>
      <c r="Q1158" s="3" t="s">
        <v>2276</v>
      </c>
      <c r="R1158" s="3" t="s">
        <v>2276</v>
      </c>
      <c r="S1158" s="3" t="s">
        <v>2276</v>
      </c>
      <c r="T1158" s="21">
        <v>4766.0200000000004</v>
      </c>
      <c r="U1158" s="3" t="s">
        <v>2276</v>
      </c>
      <c r="V1158" s="3" t="s">
        <v>2276</v>
      </c>
      <c r="W1158" s="3" t="s">
        <v>2276</v>
      </c>
      <c r="X1158" s="3" t="s">
        <v>2276</v>
      </c>
      <c r="Y1158" s="3" t="s">
        <v>2276</v>
      </c>
      <c r="Z1158" s="3" t="s">
        <v>2276</v>
      </c>
      <c r="AA1158" s="3" t="s">
        <v>2276</v>
      </c>
      <c r="AB1158" s="3" t="s">
        <v>2276</v>
      </c>
      <c r="AC1158" s="3"/>
      <c r="AD1158" s="3"/>
    </row>
    <row r="1159" spans="1:30" ht="37.5" customHeight="1">
      <c r="A1159" s="11" t="s">
        <v>3491</v>
      </c>
      <c r="B1159" s="11" t="s">
        <v>3504</v>
      </c>
      <c r="C1159" s="3" t="s">
        <v>1105</v>
      </c>
      <c r="D1159" s="3" t="s">
        <v>1105</v>
      </c>
      <c r="E1159" s="3" t="s">
        <v>1105</v>
      </c>
      <c r="F1159" s="4" t="s">
        <v>1105</v>
      </c>
      <c r="G1159" s="3" t="s">
        <v>1105</v>
      </c>
      <c r="H1159" s="3" t="s">
        <v>523</v>
      </c>
      <c r="I1159" s="3">
        <v>2014</v>
      </c>
      <c r="J1159" s="3" t="s">
        <v>2276</v>
      </c>
      <c r="K1159" s="3" t="s">
        <v>2276</v>
      </c>
      <c r="L1159" s="3" t="s">
        <v>2276</v>
      </c>
      <c r="M1159" s="3" t="s">
        <v>2276</v>
      </c>
      <c r="N1159" s="3" t="s">
        <v>2276</v>
      </c>
      <c r="O1159" s="3" t="s">
        <v>2276</v>
      </c>
      <c r="P1159" s="3" t="s">
        <v>2276</v>
      </c>
      <c r="Q1159" s="3" t="s">
        <v>2276</v>
      </c>
      <c r="R1159" s="3" t="s">
        <v>2276</v>
      </c>
      <c r="S1159" s="3" t="s">
        <v>2276</v>
      </c>
      <c r="T1159" s="21">
        <v>3186.23</v>
      </c>
      <c r="U1159" s="3" t="s">
        <v>2276</v>
      </c>
      <c r="V1159" s="3" t="s">
        <v>2276</v>
      </c>
      <c r="W1159" s="3" t="s">
        <v>2276</v>
      </c>
      <c r="X1159" s="3" t="s">
        <v>2276</v>
      </c>
      <c r="Y1159" s="3" t="s">
        <v>2276</v>
      </c>
      <c r="Z1159" s="3" t="s">
        <v>2276</v>
      </c>
      <c r="AA1159" s="3" t="s">
        <v>2276</v>
      </c>
      <c r="AB1159" s="3" t="s">
        <v>2276</v>
      </c>
      <c r="AC1159" s="3"/>
      <c r="AD1159" s="3"/>
    </row>
    <row r="1160" spans="1:30" ht="45" customHeight="1">
      <c r="A1160" s="11" t="s">
        <v>3530</v>
      </c>
      <c r="B1160" s="3" t="s">
        <v>3533</v>
      </c>
      <c r="C1160" s="3" t="s">
        <v>24</v>
      </c>
      <c r="D1160" s="3" t="s">
        <v>1242</v>
      </c>
      <c r="E1160" s="3" t="s">
        <v>5005</v>
      </c>
      <c r="F1160" s="4" t="s">
        <v>2662</v>
      </c>
      <c r="G1160" s="3" t="s">
        <v>2276</v>
      </c>
      <c r="H1160" s="3" t="s">
        <v>523</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2276</v>
      </c>
      <c r="Y1160" s="21">
        <v>4.5</v>
      </c>
      <c r="Z1160" s="3" t="s">
        <v>425</v>
      </c>
      <c r="AA1160" s="3" t="s">
        <v>68</v>
      </c>
      <c r="AB1160" s="3" t="s">
        <v>64</v>
      </c>
      <c r="AC1160" s="3"/>
      <c r="AD1160" s="3"/>
    </row>
    <row r="1161" spans="1:30" ht="45" customHeight="1">
      <c r="A1161" s="11" t="s">
        <v>3530</v>
      </c>
      <c r="B1161" s="3" t="s">
        <v>3534</v>
      </c>
      <c r="C1161" s="3" t="s">
        <v>24</v>
      </c>
      <c r="D1161" s="3" t="s">
        <v>1242</v>
      </c>
      <c r="E1161" s="3" t="s">
        <v>5005</v>
      </c>
      <c r="F1161" s="4" t="s">
        <v>74</v>
      </c>
      <c r="G1161" s="3" t="s">
        <v>2276</v>
      </c>
      <c r="H1161" s="3" t="s">
        <v>524</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3" t="s">
        <v>2276</v>
      </c>
      <c r="Z1161" s="3" t="s">
        <v>2276</v>
      </c>
      <c r="AA1161" s="3" t="s">
        <v>2276</v>
      </c>
      <c r="AB1161" s="3" t="s">
        <v>2276</v>
      </c>
      <c r="AC1161" s="4" t="s">
        <v>3536</v>
      </c>
      <c r="AD1161" s="3"/>
    </row>
    <row r="1162" spans="1:30" ht="45" customHeight="1">
      <c r="A1162" s="11" t="s">
        <v>3530</v>
      </c>
      <c r="B1162" s="3" t="s">
        <v>3535</v>
      </c>
      <c r="C1162" s="3" t="s">
        <v>24</v>
      </c>
      <c r="D1162" s="3" t="s">
        <v>2804</v>
      </c>
      <c r="E1162" s="3" t="s">
        <v>5005</v>
      </c>
      <c r="F1162" s="4" t="s">
        <v>2662</v>
      </c>
      <c r="G1162" s="3" t="s">
        <v>2276</v>
      </c>
      <c r="H1162" s="3" t="s">
        <v>523</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2276</v>
      </c>
      <c r="Y1162" s="21">
        <v>4.5</v>
      </c>
      <c r="Z1162" s="3" t="s">
        <v>404</v>
      </c>
      <c r="AA1162" s="3" t="s">
        <v>68</v>
      </c>
      <c r="AB1162" s="3" t="s">
        <v>64</v>
      </c>
      <c r="AC1162" s="3"/>
      <c r="AD1162" s="3"/>
    </row>
    <row r="1163" spans="1:30" ht="45" customHeight="1">
      <c r="A1163" s="11" t="s">
        <v>3530</v>
      </c>
      <c r="B1163" s="3" t="s">
        <v>3537</v>
      </c>
      <c r="C1163" s="3" t="s">
        <v>24</v>
      </c>
      <c r="D1163" s="3" t="s">
        <v>2804</v>
      </c>
      <c r="E1163" s="3" t="s">
        <v>5005</v>
      </c>
      <c r="F1163" s="4" t="s">
        <v>2662</v>
      </c>
      <c r="G1163" s="3" t="s">
        <v>2276</v>
      </c>
      <c r="H1163" s="3" t="s">
        <v>523</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2276</v>
      </c>
      <c r="Y1163" s="21">
        <v>4.5</v>
      </c>
      <c r="Z1163" s="3" t="s">
        <v>399</v>
      </c>
      <c r="AA1163" s="3" t="s">
        <v>38</v>
      </c>
      <c r="AB1163" s="3" t="s">
        <v>64</v>
      </c>
      <c r="AC1163" s="3"/>
      <c r="AD1163" s="3"/>
    </row>
    <row r="1164" spans="1:30" ht="45" customHeight="1">
      <c r="A1164" s="11" t="s">
        <v>3530</v>
      </c>
      <c r="B1164" s="3" t="s">
        <v>3538</v>
      </c>
      <c r="C1164" s="3" t="s">
        <v>24</v>
      </c>
      <c r="D1164" s="3" t="s">
        <v>25</v>
      </c>
      <c r="E1164" s="3" t="s">
        <v>5005</v>
      </c>
      <c r="F1164" s="4" t="s">
        <v>2662</v>
      </c>
      <c r="G1164" s="3" t="s">
        <v>2276</v>
      </c>
      <c r="H1164" s="3" t="s">
        <v>523</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2276</v>
      </c>
      <c r="Y1164" s="21">
        <v>4.5</v>
      </c>
      <c r="Z1164" s="3" t="s">
        <v>404</v>
      </c>
      <c r="AA1164" s="3" t="s">
        <v>68</v>
      </c>
      <c r="AB1164" s="3" t="s">
        <v>64</v>
      </c>
      <c r="AC1164" s="3"/>
      <c r="AD1164" s="3"/>
    </row>
    <row r="1165" spans="1:30" ht="45" customHeight="1">
      <c r="A1165" s="11" t="s">
        <v>3530</v>
      </c>
      <c r="B1165" s="3" t="s">
        <v>3539</v>
      </c>
      <c r="C1165" s="3" t="s">
        <v>24</v>
      </c>
      <c r="D1165" s="3" t="s">
        <v>25</v>
      </c>
      <c r="E1165" s="3" t="s">
        <v>5005</v>
      </c>
      <c r="F1165" s="4" t="s">
        <v>2662</v>
      </c>
      <c r="G1165" s="3" t="s">
        <v>2276</v>
      </c>
      <c r="H1165" s="3" t="s">
        <v>523</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2276</v>
      </c>
      <c r="Y1165" s="21">
        <v>4.5</v>
      </c>
      <c r="Z1165" s="3" t="s">
        <v>399</v>
      </c>
      <c r="AA1165" s="3" t="s">
        <v>38</v>
      </c>
      <c r="AB1165" s="3" t="s">
        <v>64</v>
      </c>
      <c r="AC1165" s="3"/>
      <c r="AD1165" s="3"/>
    </row>
    <row r="1166" spans="1:30" ht="45" customHeight="1">
      <c r="A1166" s="11" t="s">
        <v>3530</v>
      </c>
      <c r="B1166" s="3" t="s">
        <v>3540</v>
      </c>
      <c r="C1166" s="3" t="s">
        <v>24</v>
      </c>
      <c r="D1166" s="3" t="s">
        <v>26</v>
      </c>
      <c r="E1166" s="3" t="s">
        <v>5005</v>
      </c>
      <c r="F1166" s="4" t="s">
        <v>2662</v>
      </c>
      <c r="G1166" s="3" t="s">
        <v>2276</v>
      </c>
      <c r="H1166" s="3" t="s">
        <v>523</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2276</v>
      </c>
      <c r="Y1166" s="21">
        <v>4.5</v>
      </c>
      <c r="Z1166" s="3" t="s">
        <v>404</v>
      </c>
      <c r="AA1166" s="3" t="s">
        <v>68</v>
      </c>
      <c r="AB1166" s="3" t="s">
        <v>64</v>
      </c>
      <c r="AC1166" s="3"/>
      <c r="AD1166" s="3"/>
    </row>
    <row r="1167" spans="1:30" ht="45" customHeight="1">
      <c r="A1167" s="11" t="s">
        <v>3530</v>
      </c>
      <c r="B1167" s="3" t="s">
        <v>3541</v>
      </c>
      <c r="C1167" s="3" t="s">
        <v>24</v>
      </c>
      <c r="D1167" s="3" t="s">
        <v>26</v>
      </c>
      <c r="E1167" s="3" t="s">
        <v>5005</v>
      </c>
      <c r="F1167" s="4" t="s">
        <v>2662</v>
      </c>
      <c r="G1167" s="3" t="s">
        <v>2276</v>
      </c>
      <c r="H1167" s="3" t="s">
        <v>523</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2276</v>
      </c>
      <c r="Y1167" s="21">
        <v>4.5</v>
      </c>
      <c r="Z1167" s="3" t="s">
        <v>399</v>
      </c>
      <c r="AA1167" s="3" t="s">
        <v>38</v>
      </c>
      <c r="AB1167" s="3" t="s">
        <v>64</v>
      </c>
      <c r="AC1167" s="3"/>
      <c r="AD1167" s="3"/>
    </row>
    <row r="1168" spans="1:30" ht="45" customHeight="1">
      <c r="A1168" s="11" t="s">
        <v>3530</v>
      </c>
      <c r="B1168" s="3" t="s">
        <v>3542</v>
      </c>
      <c r="C1168" s="3" t="s">
        <v>24</v>
      </c>
      <c r="D1168" s="3" t="s">
        <v>2341</v>
      </c>
      <c r="E1168" s="3" t="s">
        <v>5005</v>
      </c>
      <c r="F1168" s="4" t="s">
        <v>2662</v>
      </c>
      <c r="G1168" s="3" t="s">
        <v>2276</v>
      </c>
      <c r="H1168" s="3" t="s">
        <v>523</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2276</v>
      </c>
      <c r="Y1168" s="21">
        <v>4.5</v>
      </c>
      <c r="Z1168" s="3" t="s">
        <v>404</v>
      </c>
      <c r="AA1168" s="3" t="s">
        <v>68</v>
      </c>
      <c r="AB1168" s="3" t="s">
        <v>64</v>
      </c>
      <c r="AC1168" s="3"/>
      <c r="AD1168" s="3"/>
    </row>
    <row r="1169" spans="1:30" ht="45" customHeight="1">
      <c r="A1169" s="11" t="s">
        <v>3530</v>
      </c>
      <c r="B1169" s="3" t="s">
        <v>3543</v>
      </c>
      <c r="C1169" s="3" t="s">
        <v>24</v>
      </c>
      <c r="D1169" s="3" t="s">
        <v>2341</v>
      </c>
      <c r="E1169" s="3" t="s">
        <v>5005</v>
      </c>
      <c r="F1169" s="4" t="s">
        <v>2662</v>
      </c>
      <c r="G1169" s="3" t="s">
        <v>2276</v>
      </c>
      <c r="H1169" s="3" t="s">
        <v>523</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2276</v>
      </c>
      <c r="Y1169" s="21">
        <v>4.5</v>
      </c>
      <c r="Z1169" s="3" t="s">
        <v>399</v>
      </c>
      <c r="AA1169" s="3" t="s">
        <v>38</v>
      </c>
      <c r="AB1169" s="3" t="s">
        <v>64</v>
      </c>
      <c r="AC1169" s="3"/>
      <c r="AD1169" s="3"/>
    </row>
    <row r="1170" spans="1:30" ht="45" customHeight="1">
      <c r="A1170" s="11" t="s">
        <v>3530</v>
      </c>
      <c r="B1170" s="3" t="s">
        <v>3544</v>
      </c>
      <c r="C1170" s="3" t="s">
        <v>24</v>
      </c>
      <c r="D1170" s="3" t="s">
        <v>1131</v>
      </c>
      <c r="E1170" s="3" t="s">
        <v>5005</v>
      </c>
      <c r="F1170" s="4" t="s">
        <v>2662</v>
      </c>
      <c r="G1170" s="3" t="s">
        <v>2276</v>
      </c>
      <c r="H1170" s="3" t="s">
        <v>523</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2276</v>
      </c>
      <c r="Y1170" s="21">
        <v>4.5</v>
      </c>
      <c r="Z1170" s="3" t="s">
        <v>404</v>
      </c>
      <c r="AA1170" s="3" t="s">
        <v>68</v>
      </c>
      <c r="AB1170" s="3" t="s">
        <v>64</v>
      </c>
      <c r="AC1170" s="3"/>
      <c r="AD1170" s="3"/>
    </row>
    <row r="1171" spans="1:30" ht="45" customHeight="1">
      <c r="A1171" s="11" t="s">
        <v>3530</v>
      </c>
      <c r="B1171" s="3" t="s">
        <v>3545</v>
      </c>
      <c r="C1171" s="3" t="s">
        <v>24</v>
      </c>
      <c r="D1171" s="3" t="s">
        <v>1131</v>
      </c>
      <c r="E1171" s="3" t="s">
        <v>5005</v>
      </c>
      <c r="F1171" s="4" t="s">
        <v>2662</v>
      </c>
      <c r="G1171" s="3" t="s">
        <v>2276</v>
      </c>
      <c r="H1171" s="3" t="s">
        <v>523</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2276</v>
      </c>
      <c r="Y1171" s="21">
        <v>4.5</v>
      </c>
      <c r="Z1171" s="3" t="s">
        <v>399</v>
      </c>
      <c r="AA1171" s="3" t="s">
        <v>38</v>
      </c>
      <c r="AB1171" s="3" t="s">
        <v>64</v>
      </c>
      <c r="AC1171" s="3"/>
      <c r="AD1171" s="3"/>
    </row>
    <row r="1172" spans="1:30" ht="40" customHeight="1">
      <c r="A1172" s="11" t="s">
        <v>3530</v>
      </c>
      <c r="B1172" s="3" t="s">
        <v>3546</v>
      </c>
      <c r="C1172" s="3" t="s">
        <v>24</v>
      </c>
      <c r="D1172" s="3" t="s">
        <v>1105</v>
      </c>
      <c r="E1172" s="3" t="s">
        <v>116</v>
      </c>
      <c r="F1172" s="4" t="s">
        <v>74</v>
      </c>
      <c r="G1172" s="3" t="s">
        <v>2276</v>
      </c>
      <c r="H1172" s="3" t="s">
        <v>524</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3" t="s">
        <v>2276</v>
      </c>
      <c r="Z1172" s="3" t="s">
        <v>2276</v>
      </c>
      <c r="AA1172" s="3" t="s">
        <v>2276</v>
      </c>
      <c r="AB1172" s="3" t="s">
        <v>2276</v>
      </c>
      <c r="AC1172" s="4" t="s">
        <v>3536</v>
      </c>
      <c r="AD1172" s="3"/>
    </row>
    <row r="1173" spans="1:30" ht="92.5" customHeight="1">
      <c r="A1173" s="11" t="s">
        <v>3532</v>
      </c>
      <c r="B1173" s="11" t="s">
        <v>3553</v>
      </c>
      <c r="C1173" s="3" t="s">
        <v>24</v>
      </c>
      <c r="D1173" s="3" t="s">
        <v>1242</v>
      </c>
      <c r="E1173" s="3" t="s">
        <v>5005</v>
      </c>
      <c r="F1173" s="4" t="s">
        <v>2662</v>
      </c>
      <c r="G1173" s="3" t="s">
        <v>2276</v>
      </c>
      <c r="H1173" s="3" t="s">
        <v>524</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3" t="s">
        <v>2276</v>
      </c>
      <c r="Z1173" s="3" t="s">
        <v>2276</v>
      </c>
      <c r="AA1173" s="3" t="s">
        <v>2276</v>
      </c>
      <c r="AB1173" s="3" t="s">
        <v>2276</v>
      </c>
      <c r="AC1173" s="4" t="s">
        <v>3554</v>
      </c>
      <c r="AD1173" s="3"/>
    </row>
    <row r="1174" spans="1:30" ht="72.5">
      <c r="A1174" s="11" t="s">
        <v>3532</v>
      </c>
      <c r="B1174" s="11" t="s">
        <v>3555</v>
      </c>
      <c r="C1174" s="3" t="s">
        <v>24</v>
      </c>
      <c r="D1174" s="3" t="s">
        <v>2804</v>
      </c>
      <c r="E1174" s="3" t="s">
        <v>5005</v>
      </c>
      <c r="F1174" s="4" t="s">
        <v>2662</v>
      </c>
      <c r="G1174" s="3" t="s">
        <v>2276</v>
      </c>
      <c r="H1174" s="3" t="s">
        <v>524</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3" t="s">
        <v>2276</v>
      </c>
      <c r="Z1174" s="3" t="s">
        <v>2276</v>
      </c>
      <c r="AA1174" s="3" t="s">
        <v>2276</v>
      </c>
      <c r="AB1174" s="3" t="s">
        <v>2276</v>
      </c>
      <c r="AC1174" s="4" t="s">
        <v>3554</v>
      </c>
      <c r="AD1174" s="3"/>
    </row>
    <row r="1175" spans="1:30" ht="72.5">
      <c r="A1175" s="11" t="s">
        <v>3532</v>
      </c>
      <c r="B1175" s="11" t="s">
        <v>3556</v>
      </c>
      <c r="C1175" s="3" t="s">
        <v>24</v>
      </c>
      <c r="D1175" s="3" t="s">
        <v>26</v>
      </c>
      <c r="E1175" s="3" t="s">
        <v>5005</v>
      </c>
      <c r="F1175" s="4" t="s">
        <v>2662</v>
      </c>
      <c r="G1175" s="3" t="s">
        <v>2276</v>
      </c>
      <c r="H1175" s="3" t="s">
        <v>524</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3" t="s">
        <v>2276</v>
      </c>
      <c r="Z1175" s="3" t="s">
        <v>2276</v>
      </c>
      <c r="AA1175" s="3" t="s">
        <v>2276</v>
      </c>
      <c r="AB1175" s="3" t="s">
        <v>2276</v>
      </c>
      <c r="AC1175" s="4" t="s">
        <v>3554</v>
      </c>
      <c r="AD1175" s="3"/>
    </row>
    <row r="1176" spans="1:30" ht="72.5">
      <c r="A1176" s="11" t="s">
        <v>3532</v>
      </c>
      <c r="B1176" s="11" t="s">
        <v>3557</v>
      </c>
      <c r="C1176" s="3" t="s">
        <v>24</v>
      </c>
      <c r="D1176" s="3" t="s">
        <v>25</v>
      </c>
      <c r="E1176" s="3" t="s">
        <v>5005</v>
      </c>
      <c r="F1176" s="4" t="s">
        <v>2662</v>
      </c>
      <c r="G1176" s="3" t="s">
        <v>2276</v>
      </c>
      <c r="H1176" s="3" t="s">
        <v>524</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3" t="s">
        <v>2276</v>
      </c>
      <c r="Z1176" s="3" t="s">
        <v>2276</v>
      </c>
      <c r="AA1176" s="3" t="s">
        <v>2276</v>
      </c>
      <c r="AB1176" s="3" t="s">
        <v>2276</v>
      </c>
      <c r="AC1176" s="4" t="s">
        <v>3554</v>
      </c>
      <c r="AD1176" s="3"/>
    </row>
    <row r="1177" spans="1:30" ht="72.5">
      <c r="A1177" s="11" t="s">
        <v>3532</v>
      </c>
      <c r="B1177" s="11" t="s">
        <v>3558</v>
      </c>
      <c r="C1177" s="3" t="s">
        <v>24</v>
      </c>
      <c r="D1177" s="3" t="s">
        <v>2341</v>
      </c>
      <c r="E1177" s="3" t="s">
        <v>5005</v>
      </c>
      <c r="F1177" s="4" t="s">
        <v>2662</v>
      </c>
      <c r="G1177" s="3" t="s">
        <v>2276</v>
      </c>
      <c r="H1177" s="3" t="s">
        <v>524</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3" t="s">
        <v>2276</v>
      </c>
      <c r="Z1177" s="3" t="s">
        <v>2276</v>
      </c>
      <c r="AA1177" s="3" t="s">
        <v>2276</v>
      </c>
      <c r="AB1177" s="3" t="s">
        <v>2276</v>
      </c>
      <c r="AC1177" s="4" t="s">
        <v>3554</v>
      </c>
      <c r="AD1177" s="3"/>
    </row>
    <row r="1178" spans="1:30" ht="72.5">
      <c r="A1178" s="11" t="s">
        <v>3532</v>
      </c>
      <c r="B1178" s="11" t="s">
        <v>3559</v>
      </c>
      <c r="C1178" s="3" t="s">
        <v>24</v>
      </c>
      <c r="D1178" s="3" t="s">
        <v>1131</v>
      </c>
      <c r="E1178" s="3" t="s">
        <v>5005</v>
      </c>
      <c r="F1178" s="4" t="s">
        <v>2662</v>
      </c>
      <c r="G1178" s="3" t="s">
        <v>2276</v>
      </c>
      <c r="H1178" s="3" t="s">
        <v>524</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3" t="s">
        <v>2276</v>
      </c>
      <c r="Z1178" s="3" t="s">
        <v>2276</v>
      </c>
      <c r="AA1178" s="3" t="s">
        <v>2276</v>
      </c>
      <c r="AB1178" s="3" t="s">
        <v>2276</v>
      </c>
      <c r="AC1178" s="4" t="s">
        <v>3554</v>
      </c>
      <c r="AD1178" s="3"/>
    </row>
    <row r="1179" spans="1:30" ht="29">
      <c r="A1179" s="11" t="s">
        <v>3532</v>
      </c>
      <c r="B1179" s="11" t="s">
        <v>3560</v>
      </c>
      <c r="C1179" s="3" t="s">
        <v>24</v>
      </c>
      <c r="D1179" s="3" t="s">
        <v>25</v>
      </c>
      <c r="E1179" s="3" t="s">
        <v>5005</v>
      </c>
      <c r="F1179" s="4" t="s">
        <v>2662</v>
      </c>
      <c r="G1179" s="3" t="s">
        <v>2276</v>
      </c>
      <c r="H1179" s="3" t="s">
        <v>523</v>
      </c>
      <c r="I1179" s="3">
        <v>1998</v>
      </c>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2276</v>
      </c>
      <c r="Y1179" s="3" t="s">
        <v>2276</v>
      </c>
      <c r="Z1179" s="3" t="s">
        <v>68</v>
      </c>
      <c r="AA1179" s="3" t="s">
        <v>68</v>
      </c>
      <c r="AB1179" s="3" t="s">
        <v>2276</v>
      </c>
      <c r="AC1179" s="3" t="s">
        <v>3568</v>
      </c>
      <c r="AD1179" s="3"/>
    </row>
    <row r="1180" spans="1:30" ht="38" customHeight="1">
      <c r="A1180" s="11" t="s">
        <v>3532</v>
      </c>
      <c r="B1180" s="11" t="s">
        <v>3561</v>
      </c>
      <c r="C1180" s="3" t="s">
        <v>31</v>
      </c>
      <c r="D1180" s="3" t="s">
        <v>2276</v>
      </c>
      <c r="E1180" s="3" t="s">
        <v>2652</v>
      </c>
      <c r="F1180" s="4" t="s">
        <v>2276</v>
      </c>
      <c r="G1180" s="3" t="s">
        <v>2276</v>
      </c>
      <c r="H1180" s="3" t="s">
        <v>523</v>
      </c>
      <c r="I1180" s="3">
        <v>1999</v>
      </c>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2276</v>
      </c>
      <c r="Y1180" s="3" t="s">
        <v>2276</v>
      </c>
      <c r="Z1180" s="3" t="s">
        <v>425</v>
      </c>
      <c r="AA1180" s="3" t="s">
        <v>425</v>
      </c>
      <c r="AB1180" s="3" t="s">
        <v>2276</v>
      </c>
      <c r="AC1180" s="4" t="s">
        <v>3569</v>
      </c>
      <c r="AD1180" s="3"/>
    </row>
    <row r="1181" spans="1:30" ht="37" customHeight="1">
      <c r="A1181" s="11" t="s">
        <v>3532</v>
      </c>
      <c r="B1181" s="11" t="s">
        <v>3562</v>
      </c>
      <c r="C1181" s="3" t="s">
        <v>2458</v>
      </c>
      <c r="D1181" s="3" t="s">
        <v>2994</v>
      </c>
      <c r="E1181" s="3" t="s">
        <v>5005</v>
      </c>
      <c r="F1181" s="4" t="s">
        <v>2662</v>
      </c>
      <c r="G1181" s="3" t="s">
        <v>2276</v>
      </c>
      <c r="H1181" s="3" t="s">
        <v>523</v>
      </c>
      <c r="I1181" s="3">
        <v>2000</v>
      </c>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2276</v>
      </c>
      <c r="Y1181" s="3" t="s">
        <v>2276</v>
      </c>
      <c r="Z1181" s="3" t="s">
        <v>405</v>
      </c>
      <c r="AA1181" s="3" t="s">
        <v>405</v>
      </c>
      <c r="AB1181" s="3" t="s">
        <v>2276</v>
      </c>
      <c r="AC1181" s="3" t="s">
        <v>3570</v>
      </c>
      <c r="AD1181" s="3"/>
    </row>
    <row r="1182" spans="1:30" ht="37" customHeight="1">
      <c r="A1182" s="11" t="s">
        <v>3532</v>
      </c>
      <c r="B1182" s="11" t="s">
        <v>3563</v>
      </c>
      <c r="C1182" s="3" t="s">
        <v>24</v>
      </c>
      <c r="D1182" s="3" t="s">
        <v>2276</v>
      </c>
      <c r="E1182" s="3" t="s">
        <v>5005</v>
      </c>
      <c r="F1182" s="4" t="s">
        <v>2662</v>
      </c>
      <c r="G1182" s="3" t="s">
        <v>2276</v>
      </c>
      <c r="H1182" s="3" t="s">
        <v>523</v>
      </c>
      <c r="I1182" s="3">
        <v>2000</v>
      </c>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2276</v>
      </c>
      <c r="Y1182" s="3" t="s">
        <v>2276</v>
      </c>
      <c r="Z1182" s="3" t="s">
        <v>405</v>
      </c>
      <c r="AA1182" s="3" t="s">
        <v>405</v>
      </c>
      <c r="AB1182" s="3" t="s">
        <v>2276</v>
      </c>
      <c r="AC1182" s="3" t="s">
        <v>3571</v>
      </c>
      <c r="AD1182" s="3"/>
    </row>
    <row r="1183" spans="1:30" ht="37" customHeight="1">
      <c r="A1183" s="11" t="s">
        <v>3532</v>
      </c>
      <c r="B1183" s="11" t="s">
        <v>3564</v>
      </c>
      <c r="C1183" s="3" t="s">
        <v>2458</v>
      </c>
      <c r="D1183" s="3" t="s">
        <v>2994</v>
      </c>
      <c r="E1183" s="3" t="s">
        <v>5005</v>
      </c>
      <c r="F1183" s="4" t="s">
        <v>2662</v>
      </c>
      <c r="G1183" s="3" t="s">
        <v>2276</v>
      </c>
      <c r="H1183" s="3" t="s">
        <v>523</v>
      </c>
      <c r="I1183" s="3">
        <v>2003</v>
      </c>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2276</v>
      </c>
      <c r="Y1183" s="3" t="s">
        <v>2276</v>
      </c>
      <c r="Z1183" s="3" t="s">
        <v>34</v>
      </c>
      <c r="AA1183" s="3" t="s">
        <v>34</v>
      </c>
      <c r="AB1183" s="3" t="s">
        <v>2276</v>
      </c>
      <c r="AC1183" s="3" t="s">
        <v>3570</v>
      </c>
      <c r="AD1183" s="3"/>
    </row>
    <row r="1184" spans="1:30" ht="37" customHeight="1">
      <c r="A1184" s="11" t="s">
        <v>3532</v>
      </c>
      <c r="B1184" s="11" t="s">
        <v>3565</v>
      </c>
      <c r="C1184" s="3" t="s">
        <v>31</v>
      </c>
      <c r="D1184" s="3" t="s">
        <v>2276</v>
      </c>
      <c r="E1184" s="3" t="s">
        <v>2652</v>
      </c>
      <c r="F1184" s="4" t="s">
        <v>2662</v>
      </c>
      <c r="G1184" s="3" t="s">
        <v>2276</v>
      </c>
      <c r="H1184" s="3" t="s">
        <v>523</v>
      </c>
      <c r="I1184" s="3">
        <v>2003</v>
      </c>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2276</v>
      </c>
      <c r="Y1184" s="3" t="s">
        <v>2276</v>
      </c>
      <c r="Z1184" s="3" t="s">
        <v>425</v>
      </c>
      <c r="AA1184" s="3" t="s">
        <v>425</v>
      </c>
      <c r="AB1184" s="3" t="s">
        <v>2276</v>
      </c>
      <c r="AC1184" s="3" t="s">
        <v>3572</v>
      </c>
      <c r="AD1184" s="3"/>
    </row>
    <row r="1185" spans="1:30" ht="37" customHeight="1">
      <c r="A1185" s="11" t="s">
        <v>3532</v>
      </c>
      <c r="B1185" s="11" t="s">
        <v>3566</v>
      </c>
      <c r="C1185" s="3" t="s">
        <v>2458</v>
      </c>
      <c r="D1185" s="3" t="s">
        <v>3476</v>
      </c>
      <c r="E1185" s="3" t="s">
        <v>116</v>
      </c>
      <c r="F1185" s="4" t="s">
        <v>2662</v>
      </c>
      <c r="G1185" s="3" t="s">
        <v>2276</v>
      </c>
      <c r="H1185" s="3" t="s">
        <v>523</v>
      </c>
      <c r="I1185" s="3">
        <v>2004</v>
      </c>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2276</v>
      </c>
      <c r="Y1185" s="3" t="s">
        <v>2276</v>
      </c>
      <c r="Z1185" s="3" t="s">
        <v>404</v>
      </c>
      <c r="AA1185" s="3" t="s">
        <v>404</v>
      </c>
      <c r="AB1185" s="3" t="s">
        <v>2276</v>
      </c>
      <c r="AC1185" s="3" t="s">
        <v>3476</v>
      </c>
      <c r="AD1185" s="3"/>
    </row>
    <row r="1186" spans="1:30" ht="37" customHeight="1">
      <c r="A1186" s="11" t="s">
        <v>3532</v>
      </c>
      <c r="B1186" s="11" t="s">
        <v>3567</v>
      </c>
      <c r="C1186" s="3" t="s">
        <v>2458</v>
      </c>
      <c r="D1186" s="3" t="s">
        <v>3476</v>
      </c>
      <c r="E1186" s="3" t="s">
        <v>116</v>
      </c>
      <c r="F1186" s="4" t="s">
        <v>2662</v>
      </c>
      <c r="G1186" s="3" t="s">
        <v>2276</v>
      </c>
      <c r="H1186" s="3" t="s">
        <v>523</v>
      </c>
      <c r="I1186" s="3">
        <v>2005</v>
      </c>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2276</v>
      </c>
      <c r="Y1186" s="3" t="s">
        <v>2276</v>
      </c>
      <c r="Z1186" s="3" t="s">
        <v>399</v>
      </c>
      <c r="AA1186" s="3" t="s">
        <v>399</v>
      </c>
      <c r="AB1186" s="3" t="s">
        <v>2276</v>
      </c>
      <c r="AC1186" s="3" t="s">
        <v>3476</v>
      </c>
      <c r="AD1186" s="3"/>
    </row>
    <row r="1187" spans="1:30" ht="30" customHeight="1">
      <c r="A1187" s="11" t="s">
        <v>3586</v>
      </c>
      <c r="B1187" s="3" t="s">
        <v>3599</v>
      </c>
      <c r="C1187" s="3" t="s">
        <v>24</v>
      </c>
      <c r="D1187" s="3" t="s">
        <v>27</v>
      </c>
      <c r="E1187" s="3" t="s">
        <v>130</v>
      </c>
      <c r="F1187" s="4" t="s">
        <v>161</v>
      </c>
      <c r="G1187" s="3" t="s">
        <v>2276</v>
      </c>
      <c r="H1187" s="3" t="s">
        <v>523</v>
      </c>
      <c r="I1187" s="3"/>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3" t="s">
        <v>2276</v>
      </c>
      <c r="AB1187" s="3" t="s">
        <v>2276</v>
      </c>
      <c r="AC1187" s="4" t="s">
        <v>3609</v>
      </c>
      <c r="AD1187" s="3"/>
    </row>
    <row r="1188" spans="1:30" ht="30" customHeight="1">
      <c r="A1188" s="11" t="s">
        <v>3589</v>
      </c>
      <c r="B1188" s="3" t="s">
        <v>3600</v>
      </c>
      <c r="C1188" s="3" t="s">
        <v>24</v>
      </c>
      <c r="D1188" s="3" t="s">
        <v>27</v>
      </c>
      <c r="E1188" s="3" t="s">
        <v>130</v>
      </c>
      <c r="F1188" s="4" t="s">
        <v>161</v>
      </c>
      <c r="G1188" s="3" t="s">
        <v>2276</v>
      </c>
      <c r="H1188" s="3" t="s">
        <v>523</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3" t="s">
        <v>2276</v>
      </c>
      <c r="AB1188" s="3" t="s">
        <v>2276</v>
      </c>
      <c r="AC1188" s="4" t="s">
        <v>3610</v>
      </c>
      <c r="AD1188" s="3"/>
    </row>
    <row r="1189" spans="1:30" ht="30" customHeight="1">
      <c r="A1189" s="11" t="s">
        <v>3590</v>
      </c>
      <c r="B1189" s="3" t="s">
        <v>3601</v>
      </c>
      <c r="C1189" s="3" t="s">
        <v>24</v>
      </c>
      <c r="D1189" s="3" t="s">
        <v>27</v>
      </c>
      <c r="E1189" s="3" t="s">
        <v>130</v>
      </c>
      <c r="F1189" s="4" t="s">
        <v>161</v>
      </c>
      <c r="G1189" s="3" t="s">
        <v>2276</v>
      </c>
      <c r="H1189" s="3" t="s">
        <v>523</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3" t="s">
        <v>2276</v>
      </c>
      <c r="AB1189" s="3" t="s">
        <v>2276</v>
      </c>
      <c r="AC1189" s="4" t="s">
        <v>3611</v>
      </c>
      <c r="AD1189" s="3"/>
    </row>
    <row r="1190" spans="1:30" ht="30" customHeight="1">
      <c r="A1190" s="11" t="s">
        <v>3591</v>
      </c>
      <c r="B1190" s="3" t="s">
        <v>3602</v>
      </c>
      <c r="C1190" s="3" t="s">
        <v>24</v>
      </c>
      <c r="D1190" s="3" t="s">
        <v>27</v>
      </c>
      <c r="E1190" s="3" t="s">
        <v>130</v>
      </c>
      <c r="F1190" s="4" t="s">
        <v>161</v>
      </c>
      <c r="G1190" s="3" t="s">
        <v>2276</v>
      </c>
      <c r="H1190" s="3" t="s">
        <v>523</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3" t="s">
        <v>2276</v>
      </c>
      <c r="AB1190" s="3" t="s">
        <v>2276</v>
      </c>
      <c r="AC1190" s="4" t="s">
        <v>3611</v>
      </c>
      <c r="AD1190" s="3"/>
    </row>
    <row r="1191" spans="1:30" ht="30" customHeight="1">
      <c r="A1191" s="11" t="s">
        <v>3592</v>
      </c>
      <c r="B1191" s="3" t="s">
        <v>3603</v>
      </c>
      <c r="C1191" s="3" t="s">
        <v>24</v>
      </c>
      <c r="D1191" s="3" t="s">
        <v>27</v>
      </c>
      <c r="E1191" s="3" t="s">
        <v>130</v>
      </c>
      <c r="F1191" s="4" t="s">
        <v>161</v>
      </c>
      <c r="G1191" s="3" t="s">
        <v>2276</v>
      </c>
      <c r="H1191" s="3" t="s">
        <v>524</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3" t="s">
        <v>2276</v>
      </c>
      <c r="Z1191" s="3" t="s">
        <v>2276</v>
      </c>
      <c r="AA1191" s="3" t="s">
        <v>2276</v>
      </c>
      <c r="AB1191" s="3" t="s">
        <v>2276</v>
      </c>
      <c r="AC1191" s="3"/>
      <c r="AD1191" s="3"/>
    </row>
    <row r="1192" spans="1:30" ht="36" customHeight="1">
      <c r="A1192" s="11" t="s">
        <v>3586</v>
      </c>
      <c r="B1192" s="3" t="s">
        <v>3604</v>
      </c>
      <c r="C1192" s="3" t="s">
        <v>24</v>
      </c>
      <c r="D1192" s="3" t="s">
        <v>2659</v>
      </c>
      <c r="E1192" s="3" t="s">
        <v>130</v>
      </c>
      <c r="F1192" s="4" t="s">
        <v>28</v>
      </c>
      <c r="G1192" s="3" t="s">
        <v>2276</v>
      </c>
      <c r="H1192" s="3" t="s">
        <v>523</v>
      </c>
      <c r="I1192" s="3"/>
      <c r="J1192" s="3" t="s">
        <v>2276</v>
      </c>
      <c r="K1192" s="3" t="s">
        <v>2276</v>
      </c>
      <c r="L1192" s="3" t="s">
        <v>2276</v>
      </c>
      <c r="M1192" s="3" t="s">
        <v>2276</v>
      </c>
      <c r="N1192" s="3" t="s">
        <v>2276</v>
      </c>
      <c r="O1192" s="3" t="s">
        <v>2276</v>
      </c>
      <c r="P1192" s="3" t="s">
        <v>2276</v>
      </c>
      <c r="Q1192" s="3" t="s">
        <v>2276</v>
      </c>
      <c r="R1192" s="3" t="s">
        <v>2276</v>
      </c>
      <c r="S1192" s="3" t="s">
        <v>2276</v>
      </c>
      <c r="T1192" s="3" t="s">
        <v>2276</v>
      </c>
      <c r="U1192" s="3" t="s">
        <v>2276</v>
      </c>
      <c r="V1192" s="3" t="s">
        <v>2276</v>
      </c>
      <c r="W1192" s="3" t="s">
        <v>2276</v>
      </c>
      <c r="X1192" s="3" t="s">
        <v>2276</v>
      </c>
      <c r="Y1192" s="3" t="s">
        <v>2276</v>
      </c>
      <c r="Z1192" s="3" t="s">
        <v>2276</v>
      </c>
      <c r="AA1192" s="3" t="s">
        <v>2276</v>
      </c>
      <c r="AB1192" s="3" t="s">
        <v>2276</v>
      </c>
      <c r="AC1192" s="4" t="s">
        <v>3612</v>
      </c>
      <c r="AD1192" s="3"/>
    </row>
    <row r="1193" spans="1:30" ht="36" customHeight="1">
      <c r="A1193" s="11" t="s">
        <v>3589</v>
      </c>
      <c r="B1193" s="3" t="s">
        <v>3605</v>
      </c>
      <c r="C1193" s="3" t="s">
        <v>24</v>
      </c>
      <c r="D1193" s="3" t="s">
        <v>2659</v>
      </c>
      <c r="E1193" s="3" t="s">
        <v>130</v>
      </c>
      <c r="F1193" s="4" t="s">
        <v>28</v>
      </c>
      <c r="G1193" s="3" t="s">
        <v>2276</v>
      </c>
      <c r="H1193" s="3" t="s">
        <v>523</v>
      </c>
      <c r="I1193" s="3"/>
      <c r="J1193" s="3" t="s">
        <v>2276</v>
      </c>
      <c r="K1193" s="3" t="s">
        <v>2276</v>
      </c>
      <c r="L1193" s="3" t="s">
        <v>2276</v>
      </c>
      <c r="M1193" s="3" t="s">
        <v>2276</v>
      </c>
      <c r="N1193" s="3" t="s">
        <v>2276</v>
      </c>
      <c r="O1193" s="3" t="s">
        <v>2276</v>
      </c>
      <c r="P1193" s="3" t="s">
        <v>2276</v>
      </c>
      <c r="Q1193" s="3" t="s">
        <v>2276</v>
      </c>
      <c r="R1193" s="3" t="s">
        <v>2276</v>
      </c>
      <c r="S1193" s="3" t="s">
        <v>2276</v>
      </c>
      <c r="T1193" s="3" t="s">
        <v>2276</v>
      </c>
      <c r="U1193" s="3" t="s">
        <v>2276</v>
      </c>
      <c r="V1193" s="3" t="s">
        <v>2276</v>
      </c>
      <c r="W1193" s="3" t="s">
        <v>2276</v>
      </c>
      <c r="X1193" s="3" t="s">
        <v>2276</v>
      </c>
      <c r="Y1193" s="3" t="s">
        <v>2276</v>
      </c>
      <c r="Z1193" s="3" t="s">
        <v>2276</v>
      </c>
      <c r="AA1193" s="3" t="s">
        <v>2276</v>
      </c>
      <c r="AB1193" s="3" t="s">
        <v>2276</v>
      </c>
      <c r="AC1193" s="4" t="s">
        <v>3612</v>
      </c>
      <c r="AD1193" s="3"/>
    </row>
    <row r="1194" spans="1:30" ht="36" customHeight="1">
      <c r="A1194" s="11" t="s">
        <v>3590</v>
      </c>
      <c r="B1194" s="3" t="s">
        <v>3606</v>
      </c>
      <c r="C1194" s="3" t="s">
        <v>24</v>
      </c>
      <c r="D1194" s="3" t="s">
        <v>2659</v>
      </c>
      <c r="E1194" s="3" t="s">
        <v>130</v>
      </c>
      <c r="F1194" s="4" t="s">
        <v>28</v>
      </c>
      <c r="G1194" s="3" t="s">
        <v>2276</v>
      </c>
      <c r="H1194" s="3" t="s">
        <v>523</v>
      </c>
      <c r="I1194" s="3"/>
      <c r="J1194" s="3" t="s">
        <v>2276</v>
      </c>
      <c r="K1194" s="3" t="s">
        <v>2276</v>
      </c>
      <c r="L1194" s="3" t="s">
        <v>2276</v>
      </c>
      <c r="M1194" s="3" t="s">
        <v>2276</v>
      </c>
      <c r="N1194" s="3" t="s">
        <v>2276</v>
      </c>
      <c r="O1194" s="3" t="s">
        <v>2276</v>
      </c>
      <c r="P1194" s="3" t="s">
        <v>2276</v>
      </c>
      <c r="Q1194" s="3" t="s">
        <v>2276</v>
      </c>
      <c r="R1194" s="3" t="s">
        <v>2276</v>
      </c>
      <c r="S1194" s="3" t="s">
        <v>2276</v>
      </c>
      <c r="T1194" s="3" t="s">
        <v>2276</v>
      </c>
      <c r="U1194" s="3" t="s">
        <v>2276</v>
      </c>
      <c r="V1194" s="3" t="s">
        <v>2276</v>
      </c>
      <c r="W1194" s="3" t="s">
        <v>2276</v>
      </c>
      <c r="X1194" s="3" t="s">
        <v>2276</v>
      </c>
      <c r="Y1194" s="3" t="s">
        <v>2276</v>
      </c>
      <c r="Z1194" s="3" t="s">
        <v>2276</v>
      </c>
      <c r="AA1194" s="3" t="s">
        <v>2276</v>
      </c>
      <c r="AB1194" s="3" t="s">
        <v>2276</v>
      </c>
      <c r="AC1194" s="4" t="s">
        <v>3612</v>
      </c>
      <c r="AD1194" s="3"/>
    </row>
    <row r="1195" spans="1:30" ht="36" customHeight="1">
      <c r="A1195" s="11" t="s">
        <v>3591</v>
      </c>
      <c r="B1195" s="3" t="s">
        <v>3607</v>
      </c>
      <c r="C1195" s="3" t="s">
        <v>24</v>
      </c>
      <c r="D1195" s="3" t="s">
        <v>2659</v>
      </c>
      <c r="E1195" s="3" t="s">
        <v>130</v>
      </c>
      <c r="F1195" s="4" t="s">
        <v>28</v>
      </c>
      <c r="G1195" s="3" t="s">
        <v>2276</v>
      </c>
      <c r="H1195" s="3" t="s">
        <v>523</v>
      </c>
      <c r="I1195" s="3"/>
      <c r="J1195" s="3" t="s">
        <v>2276</v>
      </c>
      <c r="K1195" s="3" t="s">
        <v>2276</v>
      </c>
      <c r="L1195" s="3" t="s">
        <v>2276</v>
      </c>
      <c r="M1195" s="3" t="s">
        <v>2276</v>
      </c>
      <c r="N1195" s="3" t="s">
        <v>2276</v>
      </c>
      <c r="O1195" s="3" t="s">
        <v>2276</v>
      </c>
      <c r="P1195" s="3" t="s">
        <v>2276</v>
      </c>
      <c r="Q1195" s="3" t="s">
        <v>2276</v>
      </c>
      <c r="R1195" s="3" t="s">
        <v>2276</v>
      </c>
      <c r="S1195" s="3" t="s">
        <v>2276</v>
      </c>
      <c r="T1195" s="3" t="s">
        <v>2276</v>
      </c>
      <c r="U1195" s="3" t="s">
        <v>2276</v>
      </c>
      <c r="V1195" s="3" t="s">
        <v>2276</v>
      </c>
      <c r="W1195" s="3" t="s">
        <v>2276</v>
      </c>
      <c r="X1195" s="3" t="s">
        <v>2276</v>
      </c>
      <c r="Y1195" s="3" t="s">
        <v>2276</v>
      </c>
      <c r="Z1195" s="3" t="s">
        <v>2276</v>
      </c>
      <c r="AA1195" s="3" t="s">
        <v>2276</v>
      </c>
      <c r="AB1195" s="3" t="s">
        <v>2276</v>
      </c>
      <c r="AC1195" s="4" t="s">
        <v>3612</v>
      </c>
      <c r="AD1195" s="3"/>
    </row>
    <row r="1196" spans="1:30" ht="36" customHeight="1">
      <c r="A1196" s="11" t="s">
        <v>3592</v>
      </c>
      <c r="B1196" s="3" t="s">
        <v>3608</v>
      </c>
      <c r="C1196" s="3" t="s">
        <v>24</v>
      </c>
      <c r="D1196" s="3" t="s">
        <v>2659</v>
      </c>
      <c r="E1196" s="3" t="s">
        <v>130</v>
      </c>
      <c r="F1196" s="4" t="s">
        <v>28</v>
      </c>
      <c r="G1196" s="3" t="s">
        <v>2276</v>
      </c>
      <c r="H1196" s="3" t="s">
        <v>523</v>
      </c>
      <c r="I1196" s="3"/>
      <c r="J1196" s="3" t="s">
        <v>2276</v>
      </c>
      <c r="K1196" s="3" t="s">
        <v>2276</v>
      </c>
      <c r="L1196" s="3" t="s">
        <v>2276</v>
      </c>
      <c r="M1196" s="3" t="s">
        <v>2276</v>
      </c>
      <c r="N1196" s="3" t="s">
        <v>2276</v>
      </c>
      <c r="O1196" s="3" t="s">
        <v>2276</v>
      </c>
      <c r="P1196" s="3" t="s">
        <v>2276</v>
      </c>
      <c r="Q1196" s="3" t="s">
        <v>2276</v>
      </c>
      <c r="R1196" s="3" t="s">
        <v>2276</v>
      </c>
      <c r="S1196" s="3" t="s">
        <v>2276</v>
      </c>
      <c r="T1196" s="3" t="s">
        <v>2276</v>
      </c>
      <c r="U1196" s="3" t="s">
        <v>2276</v>
      </c>
      <c r="V1196" s="3" t="s">
        <v>2276</v>
      </c>
      <c r="W1196" s="3" t="s">
        <v>2276</v>
      </c>
      <c r="X1196" s="3" t="s">
        <v>2276</v>
      </c>
      <c r="Y1196" s="3" t="s">
        <v>2276</v>
      </c>
      <c r="Z1196" s="3" t="s">
        <v>2276</v>
      </c>
      <c r="AA1196" s="3" t="s">
        <v>2276</v>
      </c>
      <c r="AB1196" s="3" t="s">
        <v>2276</v>
      </c>
      <c r="AC1196" s="4" t="s">
        <v>3612</v>
      </c>
      <c r="AD1196" s="3"/>
    </row>
    <row r="1197" spans="1:30" ht="41" customHeight="1">
      <c r="A1197" s="11" t="s">
        <v>3614</v>
      </c>
      <c r="B1197" s="11" t="s">
        <v>3618</v>
      </c>
      <c r="C1197" s="3" t="s">
        <v>24</v>
      </c>
      <c r="D1197" s="3" t="s">
        <v>2804</v>
      </c>
      <c r="E1197" s="3" t="s">
        <v>5005</v>
      </c>
      <c r="F1197" s="4" t="s">
        <v>2276</v>
      </c>
      <c r="G1197" s="3" t="s">
        <v>2276</v>
      </c>
      <c r="H1197" s="3" t="s">
        <v>524</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3" t="s">
        <v>2276</v>
      </c>
      <c r="Z1197" s="3" t="s">
        <v>2276</v>
      </c>
      <c r="AA1197" s="3" t="s">
        <v>2276</v>
      </c>
      <c r="AB1197" s="3" t="s">
        <v>2276</v>
      </c>
      <c r="AC1197" s="3"/>
      <c r="AD1197" s="4" t="s">
        <v>3620</v>
      </c>
    </row>
    <row r="1198" spans="1:30" ht="43" customHeight="1">
      <c r="A1198" s="11" t="s">
        <v>3614</v>
      </c>
      <c r="B1198" s="11" t="s">
        <v>3619</v>
      </c>
      <c r="C1198" s="3" t="s">
        <v>24</v>
      </c>
      <c r="D1198" s="3" t="s">
        <v>25</v>
      </c>
      <c r="E1198" s="3" t="s">
        <v>5005</v>
      </c>
      <c r="F1198" s="4" t="s">
        <v>2276</v>
      </c>
      <c r="G1198" s="3" t="s">
        <v>2276</v>
      </c>
      <c r="H1198" s="3" t="s">
        <v>524</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3" t="s">
        <v>2276</v>
      </c>
      <c r="Z1198" s="3" t="s">
        <v>2276</v>
      </c>
      <c r="AA1198" s="3" t="s">
        <v>2276</v>
      </c>
      <c r="AB1198" s="3" t="s">
        <v>2276</v>
      </c>
      <c r="AC1198" s="3"/>
      <c r="AD1198" s="4" t="s">
        <v>3620</v>
      </c>
    </row>
    <row r="1199" spans="1:30" ht="40" customHeight="1">
      <c r="A1199" s="11" t="s">
        <v>3614</v>
      </c>
      <c r="B1199" s="11" t="s">
        <v>3622</v>
      </c>
      <c r="C1199" s="3" t="s">
        <v>24</v>
      </c>
      <c r="D1199" s="3" t="s">
        <v>2804</v>
      </c>
      <c r="E1199" s="3" t="s">
        <v>45</v>
      </c>
      <c r="F1199" s="4" t="s">
        <v>2276</v>
      </c>
      <c r="G1199" s="3" t="s">
        <v>2276</v>
      </c>
      <c r="H1199" s="3" t="s">
        <v>524</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3" t="s">
        <v>2276</v>
      </c>
      <c r="Z1199" s="3" t="s">
        <v>2276</v>
      </c>
      <c r="AA1199" s="3" t="s">
        <v>2276</v>
      </c>
      <c r="AB1199" s="3" t="s">
        <v>2276</v>
      </c>
      <c r="AC1199" s="3"/>
      <c r="AD1199" s="4" t="s">
        <v>3620</v>
      </c>
    </row>
    <row r="1200" spans="1:30" ht="41" customHeight="1">
      <c r="A1200" s="11" t="s">
        <v>3614</v>
      </c>
      <c r="B1200" s="11" t="s">
        <v>3623</v>
      </c>
      <c r="C1200" s="3" t="s">
        <v>24</v>
      </c>
      <c r="D1200" s="3" t="s">
        <v>25</v>
      </c>
      <c r="E1200" s="3" t="s">
        <v>45</v>
      </c>
      <c r="F1200" s="4" t="s">
        <v>2276</v>
      </c>
      <c r="G1200" s="3" t="s">
        <v>2276</v>
      </c>
      <c r="H1200" s="3" t="s">
        <v>524</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3" t="s">
        <v>2276</v>
      </c>
      <c r="Z1200" s="3" t="s">
        <v>2276</v>
      </c>
      <c r="AA1200" s="3" t="s">
        <v>2276</v>
      </c>
      <c r="AB1200" s="3" t="s">
        <v>2276</v>
      </c>
      <c r="AC1200" s="3"/>
      <c r="AD1200" s="4" t="s">
        <v>3620</v>
      </c>
    </row>
    <row r="1201" spans="1:30" ht="28" customHeight="1">
      <c r="A1201" s="3" t="s">
        <v>3625</v>
      </c>
      <c r="B1201" s="3" t="s">
        <v>3635</v>
      </c>
      <c r="C1201" s="3" t="s">
        <v>24</v>
      </c>
      <c r="D1201" s="3" t="s">
        <v>27</v>
      </c>
      <c r="E1201" s="3" t="s">
        <v>130</v>
      </c>
      <c r="F1201" s="4" t="s">
        <v>2276</v>
      </c>
      <c r="G1201" s="3" t="s">
        <v>2276</v>
      </c>
      <c r="H1201" s="3" t="s">
        <v>523</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t="s">
        <v>2276</v>
      </c>
      <c r="AB1201" s="3" t="s">
        <v>2276</v>
      </c>
      <c r="AC1201" s="3"/>
      <c r="AD1201" s="3"/>
    </row>
    <row r="1202" spans="1:30" ht="28" customHeight="1">
      <c r="A1202" s="3" t="s">
        <v>3626</v>
      </c>
      <c r="B1202" s="3" t="s">
        <v>3636</v>
      </c>
      <c r="C1202" s="3" t="s">
        <v>24</v>
      </c>
      <c r="D1202" s="3" t="s">
        <v>27</v>
      </c>
      <c r="E1202" s="3" t="s">
        <v>130</v>
      </c>
      <c r="F1202" s="4" t="s">
        <v>2276</v>
      </c>
      <c r="G1202" s="3" t="s">
        <v>2276</v>
      </c>
      <c r="H1202" s="3" t="s">
        <v>523</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t="s">
        <v>2276</v>
      </c>
      <c r="AB1202" s="3" t="s">
        <v>2276</v>
      </c>
      <c r="AC1202" s="3"/>
      <c r="AD1202" s="3"/>
    </row>
    <row r="1203" spans="1:30" ht="28" customHeight="1">
      <c r="A1203" s="3" t="s">
        <v>3629</v>
      </c>
      <c r="B1203" s="3" t="s">
        <v>3637</v>
      </c>
      <c r="C1203" s="3" t="s">
        <v>24</v>
      </c>
      <c r="D1203" s="3" t="s">
        <v>27</v>
      </c>
      <c r="E1203" s="3" t="s">
        <v>130</v>
      </c>
      <c r="F1203" s="4" t="s">
        <v>2276</v>
      </c>
      <c r="G1203" s="3" t="s">
        <v>2276</v>
      </c>
      <c r="H1203" s="3" t="s">
        <v>523</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t="s">
        <v>2276</v>
      </c>
      <c r="AB1203" s="3" t="s">
        <v>2276</v>
      </c>
      <c r="AC1203" s="3"/>
      <c r="AD1203" s="3"/>
    </row>
    <row r="1204" spans="1:30" ht="27" customHeight="1">
      <c r="A1204" s="3" t="s">
        <v>3630</v>
      </c>
      <c r="B1204" s="3" t="s">
        <v>3638</v>
      </c>
      <c r="C1204" s="3" t="s">
        <v>24</v>
      </c>
      <c r="D1204" s="3" t="s">
        <v>27</v>
      </c>
      <c r="E1204" s="3" t="s">
        <v>130</v>
      </c>
      <c r="F1204" s="4" t="s">
        <v>2276</v>
      </c>
      <c r="G1204" s="3" t="s">
        <v>2276</v>
      </c>
      <c r="H1204" s="3" t="s">
        <v>523</v>
      </c>
      <c r="I1204" s="3">
        <v>2017</v>
      </c>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t="s">
        <v>2276</v>
      </c>
      <c r="AB1204" s="3" t="s">
        <v>2276</v>
      </c>
      <c r="AC1204" s="3"/>
      <c r="AD1204" s="3"/>
    </row>
    <row r="1205" spans="1:30" ht="24.5" customHeight="1">
      <c r="A1205" s="3" t="s">
        <v>3625</v>
      </c>
      <c r="B1205" s="3" t="s">
        <v>3639</v>
      </c>
      <c r="C1205" s="3" t="s">
        <v>24</v>
      </c>
      <c r="D1205" s="3" t="s">
        <v>144</v>
      </c>
      <c r="E1205" s="3" t="s">
        <v>137</v>
      </c>
      <c r="F1205" s="4" t="s">
        <v>2276</v>
      </c>
      <c r="G1205" s="3" t="s">
        <v>2276</v>
      </c>
      <c r="H1205" s="3" t="s">
        <v>523</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t="s">
        <v>2276</v>
      </c>
      <c r="AB1205" s="3" t="s">
        <v>2276</v>
      </c>
      <c r="AC1205" s="3"/>
      <c r="AD1205" s="3"/>
    </row>
    <row r="1206" spans="1:30" ht="24.5" customHeight="1">
      <c r="A1206" s="3" t="s">
        <v>3626</v>
      </c>
      <c r="B1206" s="3" t="s">
        <v>3640</v>
      </c>
      <c r="C1206" s="3" t="s">
        <v>24</v>
      </c>
      <c r="D1206" s="3" t="s">
        <v>144</v>
      </c>
      <c r="E1206" s="3" t="s">
        <v>137</v>
      </c>
      <c r="F1206" s="4" t="s">
        <v>2276</v>
      </c>
      <c r="G1206" s="3" t="s">
        <v>2276</v>
      </c>
      <c r="H1206" s="3" t="s">
        <v>523</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t="s">
        <v>2276</v>
      </c>
      <c r="AB1206" s="3" t="s">
        <v>2276</v>
      </c>
      <c r="AC1206" s="3"/>
      <c r="AD1206" s="3"/>
    </row>
    <row r="1207" spans="1:30" ht="24.5" customHeight="1">
      <c r="A1207" s="3" t="s">
        <v>3629</v>
      </c>
      <c r="B1207" s="3" t="s">
        <v>3641</v>
      </c>
      <c r="C1207" s="3" t="s">
        <v>24</v>
      </c>
      <c r="D1207" s="3" t="s">
        <v>144</v>
      </c>
      <c r="E1207" s="3" t="s">
        <v>137</v>
      </c>
      <c r="F1207" s="4" t="s">
        <v>2276</v>
      </c>
      <c r="G1207" s="3" t="s">
        <v>2276</v>
      </c>
      <c r="H1207" s="3" t="s">
        <v>523</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t="s">
        <v>2276</v>
      </c>
      <c r="AB1207" s="3" t="s">
        <v>2276</v>
      </c>
      <c r="AC1207" s="3"/>
      <c r="AD1207" s="3"/>
    </row>
    <row r="1208" spans="1:30" ht="66" customHeight="1">
      <c r="A1208" s="3" t="s">
        <v>3664</v>
      </c>
      <c r="B1208" s="3" t="s">
        <v>3669</v>
      </c>
      <c r="C1208" s="3" t="s">
        <v>24</v>
      </c>
      <c r="D1208" s="3" t="s">
        <v>27</v>
      </c>
      <c r="E1208" s="4" t="s">
        <v>397</v>
      </c>
      <c r="F1208" s="4" t="s">
        <v>28</v>
      </c>
      <c r="G1208" s="3" t="s">
        <v>28</v>
      </c>
      <c r="H1208" s="3" t="s">
        <v>523</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405</v>
      </c>
      <c r="AA1208" s="3" t="s">
        <v>68</v>
      </c>
      <c r="AB1208" s="3" t="s">
        <v>64</v>
      </c>
      <c r="AC1208" s="3"/>
      <c r="AD1208" s="3"/>
    </row>
    <row r="1209" spans="1:30" ht="66" customHeight="1">
      <c r="A1209" s="3" t="s">
        <v>3664</v>
      </c>
      <c r="B1209" s="3" t="s">
        <v>3670</v>
      </c>
      <c r="C1209" s="3" t="s">
        <v>2458</v>
      </c>
      <c r="D1209" s="3" t="s">
        <v>2231</v>
      </c>
      <c r="E1209" s="4" t="s">
        <v>397</v>
      </c>
      <c r="F1209" s="4" t="s">
        <v>2276</v>
      </c>
      <c r="G1209" s="3" t="s">
        <v>2276</v>
      </c>
      <c r="H1209" s="3" t="s">
        <v>523</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405</v>
      </c>
      <c r="AA1209" s="3" t="s">
        <v>68</v>
      </c>
      <c r="AB1209" s="3" t="s">
        <v>64</v>
      </c>
      <c r="AC1209" s="3"/>
      <c r="AD1209" s="3"/>
    </row>
    <row r="1210" spans="1:30" ht="66" customHeight="1">
      <c r="A1210" s="3" t="s">
        <v>3664</v>
      </c>
      <c r="B1210" s="3" t="s">
        <v>3671</v>
      </c>
      <c r="C1210" s="3" t="s">
        <v>2458</v>
      </c>
      <c r="D1210" s="3" t="s">
        <v>2231</v>
      </c>
      <c r="E1210" s="4" t="s">
        <v>396</v>
      </c>
      <c r="F1210" s="4" t="s">
        <v>2276</v>
      </c>
      <c r="G1210" s="3" t="s">
        <v>2276</v>
      </c>
      <c r="H1210" s="3" t="s">
        <v>523</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405</v>
      </c>
      <c r="AA1210" s="3" t="s">
        <v>68</v>
      </c>
      <c r="AB1210" s="3" t="s">
        <v>64</v>
      </c>
      <c r="AC1210" s="3"/>
      <c r="AD1210" s="3"/>
    </row>
    <row r="1211" spans="1:30" ht="97" customHeight="1">
      <c r="A1211" s="3" t="s">
        <v>3664</v>
      </c>
      <c r="B1211" s="3" t="s">
        <v>3672</v>
      </c>
      <c r="C1211" s="3" t="s">
        <v>2658</v>
      </c>
      <c r="D1211" s="3" t="s">
        <v>1105</v>
      </c>
      <c r="E1211" s="4" t="s">
        <v>397</v>
      </c>
      <c r="F1211" s="4" t="s">
        <v>2276</v>
      </c>
      <c r="G1211" s="3" t="s">
        <v>2276</v>
      </c>
      <c r="H1211" s="3" t="s">
        <v>523</v>
      </c>
      <c r="I1211" s="3">
        <v>2009</v>
      </c>
      <c r="J1211" s="3" t="s">
        <v>2276</v>
      </c>
      <c r="K1211" s="3" t="s">
        <v>2276</v>
      </c>
      <c r="L1211" s="3" t="s">
        <v>2276</v>
      </c>
      <c r="M1211" s="3" t="s">
        <v>2276</v>
      </c>
      <c r="N1211" s="3" t="s">
        <v>2276</v>
      </c>
      <c r="O1211" s="3" t="s">
        <v>2276</v>
      </c>
      <c r="P1211" s="3" t="s">
        <v>2276</v>
      </c>
      <c r="Q1211" s="3" t="s">
        <v>2276</v>
      </c>
      <c r="R1211" s="3" t="s">
        <v>2276</v>
      </c>
      <c r="S1211" s="3" t="s">
        <v>2276</v>
      </c>
      <c r="T1211" s="3" t="s">
        <v>2276</v>
      </c>
      <c r="U1211" s="3" t="s">
        <v>2276</v>
      </c>
      <c r="V1211" s="3" t="s">
        <v>2276</v>
      </c>
      <c r="W1211" s="3" t="s">
        <v>2276</v>
      </c>
      <c r="X1211" s="3" t="s">
        <v>2276</v>
      </c>
      <c r="Y1211" s="3" t="s">
        <v>2276</v>
      </c>
      <c r="Z1211" s="3" t="s">
        <v>405</v>
      </c>
      <c r="AA1211" s="3" t="s">
        <v>68</v>
      </c>
      <c r="AB1211" s="3" t="s">
        <v>64</v>
      </c>
      <c r="AC1211" s="4" t="s">
        <v>3692</v>
      </c>
      <c r="AD1211" s="4" t="s">
        <v>3690</v>
      </c>
    </row>
    <row r="1212" spans="1:30" ht="97" customHeight="1">
      <c r="A1212" s="3" t="s">
        <v>3664</v>
      </c>
      <c r="B1212" s="3" t="s">
        <v>3674</v>
      </c>
      <c r="C1212" s="3" t="s">
        <v>2658</v>
      </c>
      <c r="D1212" s="3" t="s">
        <v>2231</v>
      </c>
      <c r="E1212" s="4" t="s">
        <v>396</v>
      </c>
      <c r="F1212" s="4" t="s">
        <v>2276</v>
      </c>
      <c r="G1212" s="3" t="s">
        <v>2276</v>
      </c>
      <c r="H1212" s="3" t="s">
        <v>523</v>
      </c>
      <c r="I1212" s="3">
        <v>2009</v>
      </c>
      <c r="J1212" s="3" t="s">
        <v>2276</v>
      </c>
      <c r="K1212" s="3" t="s">
        <v>2276</v>
      </c>
      <c r="L1212" s="3" t="s">
        <v>2276</v>
      </c>
      <c r="M1212" s="3" t="s">
        <v>2276</v>
      </c>
      <c r="N1212" s="3" t="s">
        <v>2276</v>
      </c>
      <c r="O1212" s="3" t="s">
        <v>2276</v>
      </c>
      <c r="P1212" s="3" t="s">
        <v>2276</v>
      </c>
      <c r="Q1212" s="3" t="s">
        <v>2276</v>
      </c>
      <c r="R1212" s="3" t="s">
        <v>2276</v>
      </c>
      <c r="S1212" s="3" t="s">
        <v>2276</v>
      </c>
      <c r="T1212" s="3" t="s">
        <v>2276</v>
      </c>
      <c r="U1212" s="3" t="s">
        <v>2276</v>
      </c>
      <c r="V1212" s="3" t="s">
        <v>2276</v>
      </c>
      <c r="W1212" s="3" t="s">
        <v>2276</v>
      </c>
      <c r="X1212" s="3" t="s">
        <v>2276</v>
      </c>
      <c r="Y1212" s="3" t="s">
        <v>2276</v>
      </c>
      <c r="Z1212" s="3" t="s">
        <v>405</v>
      </c>
      <c r="AA1212" s="3" t="s">
        <v>68</v>
      </c>
      <c r="AB1212" s="3" t="s">
        <v>64</v>
      </c>
      <c r="AC1212" s="4" t="s">
        <v>3689</v>
      </c>
      <c r="AD1212" s="4" t="s">
        <v>3691</v>
      </c>
    </row>
    <row r="1213" spans="1:30" ht="97" customHeight="1">
      <c r="A1213" s="3" t="s">
        <v>3664</v>
      </c>
      <c r="B1213" s="3" t="s">
        <v>3676</v>
      </c>
      <c r="C1213" s="3" t="s">
        <v>2658</v>
      </c>
      <c r="D1213" s="3" t="s">
        <v>1105</v>
      </c>
      <c r="E1213" s="4" t="s">
        <v>397</v>
      </c>
      <c r="F1213" s="4" t="s">
        <v>2276</v>
      </c>
      <c r="G1213" s="3" t="s">
        <v>2276</v>
      </c>
      <c r="H1213" s="3" t="s">
        <v>523</v>
      </c>
      <c r="I1213" s="3">
        <v>2010</v>
      </c>
      <c r="J1213" s="3" t="s">
        <v>2276</v>
      </c>
      <c r="K1213" s="3" t="s">
        <v>2276</v>
      </c>
      <c r="L1213" s="3" t="s">
        <v>2276</v>
      </c>
      <c r="M1213" s="3" t="s">
        <v>2276</v>
      </c>
      <c r="N1213" s="3" t="s">
        <v>2276</v>
      </c>
      <c r="O1213" s="3" t="s">
        <v>2276</v>
      </c>
      <c r="P1213" s="3" t="s">
        <v>2276</v>
      </c>
      <c r="Q1213" s="3" t="s">
        <v>2276</v>
      </c>
      <c r="R1213" s="3" t="s">
        <v>2276</v>
      </c>
      <c r="S1213" s="3" t="s">
        <v>2276</v>
      </c>
      <c r="T1213" s="3" t="s">
        <v>2276</v>
      </c>
      <c r="U1213" s="3" t="s">
        <v>2276</v>
      </c>
      <c r="V1213" s="3" t="s">
        <v>2276</v>
      </c>
      <c r="W1213" s="3" t="s">
        <v>2276</v>
      </c>
      <c r="X1213" s="3" t="s">
        <v>2276</v>
      </c>
      <c r="Y1213" s="3" t="s">
        <v>2276</v>
      </c>
      <c r="Z1213" s="3" t="s">
        <v>405</v>
      </c>
      <c r="AA1213" s="3" t="s">
        <v>68</v>
      </c>
      <c r="AB1213" s="3" t="s">
        <v>64</v>
      </c>
      <c r="AC1213" s="4" t="s">
        <v>3692</v>
      </c>
      <c r="AD1213" s="4" t="s">
        <v>3690</v>
      </c>
    </row>
    <row r="1214" spans="1:30" ht="97" customHeight="1">
      <c r="A1214" s="3" t="s">
        <v>3664</v>
      </c>
      <c r="B1214" s="3" t="s">
        <v>3677</v>
      </c>
      <c r="C1214" s="3" t="s">
        <v>2658</v>
      </c>
      <c r="D1214" s="3" t="s">
        <v>2231</v>
      </c>
      <c r="E1214" s="4" t="s">
        <v>396</v>
      </c>
      <c r="F1214" s="4" t="s">
        <v>2276</v>
      </c>
      <c r="G1214" s="3" t="s">
        <v>2276</v>
      </c>
      <c r="H1214" s="3" t="s">
        <v>523</v>
      </c>
      <c r="I1214" s="3">
        <v>2010</v>
      </c>
      <c r="J1214" s="3" t="s">
        <v>2276</v>
      </c>
      <c r="K1214" s="3" t="s">
        <v>2276</v>
      </c>
      <c r="L1214" s="3" t="s">
        <v>2276</v>
      </c>
      <c r="M1214" s="3" t="s">
        <v>2276</v>
      </c>
      <c r="N1214" s="3" t="s">
        <v>2276</v>
      </c>
      <c r="O1214" s="3" t="s">
        <v>2276</v>
      </c>
      <c r="P1214" s="3" t="s">
        <v>2276</v>
      </c>
      <c r="Q1214" s="3" t="s">
        <v>2276</v>
      </c>
      <c r="R1214" s="3" t="s">
        <v>2276</v>
      </c>
      <c r="S1214" s="3" t="s">
        <v>2276</v>
      </c>
      <c r="T1214" s="3" t="s">
        <v>2276</v>
      </c>
      <c r="U1214" s="3" t="s">
        <v>2276</v>
      </c>
      <c r="V1214" s="3" t="s">
        <v>2276</v>
      </c>
      <c r="W1214" s="3" t="s">
        <v>2276</v>
      </c>
      <c r="X1214" s="3" t="s">
        <v>2276</v>
      </c>
      <c r="Y1214" s="3" t="s">
        <v>2276</v>
      </c>
      <c r="Z1214" s="3" t="s">
        <v>405</v>
      </c>
      <c r="AA1214" s="3" t="s">
        <v>68</v>
      </c>
      <c r="AB1214" s="3" t="s">
        <v>64</v>
      </c>
      <c r="AC1214" s="4" t="s">
        <v>3689</v>
      </c>
      <c r="AD1214" s="4" t="s">
        <v>3691</v>
      </c>
    </row>
    <row r="1215" spans="1:30" ht="97" customHeight="1">
      <c r="A1215" s="3" t="s">
        <v>3664</v>
      </c>
      <c r="B1215" s="3" t="s">
        <v>3678</v>
      </c>
      <c r="C1215" s="3" t="s">
        <v>2658</v>
      </c>
      <c r="D1215" s="3" t="s">
        <v>1105</v>
      </c>
      <c r="E1215" s="4" t="s">
        <v>397</v>
      </c>
      <c r="F1215" s="4" t="s">
        <v>2276</v>
      </c>
      <c r="G1215" s="3" t="s">
        <v>2276</v>
      </c>
      <c r="H1215" s="3" t="s">
        <v>523</v>
      </c>
      <c r="I1215" s="3">
        <v>2011</v>
      </c>
      <c r="J1215" s="3" t="s">
        <v>2276</v>
      </c>
      <c r="K1215" s="3" t="s">
        <v>2276</v>
      </c>
      <c r="L1215" s="3" t="s">
        <v>2276</v>
      </c>
      <c r="M1215" s="3" t="s">
        <v>2276</v>
      </c>
      <c r="N1215" s="3" t="s">
        <v>2276</v>
      </c>
      <c r="O1215" s="3" t="s">
        <v>2276</v>
      </c>
      <c r="P1215" s="3" t="s">
        <v>2276</v>
      </c>
      <c r="Q1215" s="3" t="s">
        <v>2276</v>
      </c>
      <c r="R1215" s="3" t="s">
        <v>2276</v>
      </c>
      <c r="S1215" s="3" t="s">
        <v>2276</v>
      </c>
      <c r="T1215" s="3" t="s">
        <v>2276</v>
      </c>
      <c r="U1215" s="3" t="s">
        <v>2276</v>
      </c>
      <c r="V1215" s="3" t="s">
        <v>2276</v>
      </c>
      <c r="W1215" s="3" t="s">
        <v>2276</v>
      </c>
      <c r="X1215" s="3" t="s">
        <v>2276</v>
      </c>
      <c r="Y1215" s="3" t="s">
        <v>2276</v>
      </c>
      <c r="Z1215" s="3" t="s">
        <v>405</v>
      </c>
      <c r="AA1215" s="3" t="s">
        <v>68</v>
      </c>
      <c r="AB1215" s="3" t="s">
        <v>64</v>
      </c>
      <c r="AC1215" s="4" t="s">
        <v>3692</v>
      </c>
      <c r="AD1215" s="4" t="s">
        <v>3690</v>
      </c>
    </row>
    <row r="1216" spans="1:30" ht="97" customHeight="1">
      <c r="A1216" s="3" t="s">
        <v>3664</v>
      </c>
      <c r="B1216" s="3" t="s">
        <v>3679</v>
      </c>
      <c r="C1216" s="3" t="s">
        <v>2658</v>
      </c>
      <c r="D1216" s="3" t="s">
        <v>2231</v>
      </c>
      <c r="E1216" s="4" t="s">
        <v>396</v>
      </c>
      <c r="F1216" s="4" t="s">
        <v>2276</v>
      </c>
      <c r="G1216" s="3" t="s">
        <v>2276</v>
      </c>
      <c r="H1216" s="3" t="s">
        <v>523</v>
      </c>
      <c r="I1216" s="3">
        <v>2011</v>
      </c>
      <c r="J1216" s="3" t="s">
        <v>2276</v>
      </c>
      <c r="K1216" s="3" t="s">
        <v>2276</v>
      </c>
      <c r="L1216" s="3" t="s">
        <v>2276</v>
      </c>
      <c r="M1216" s="3" t="s">
        <v>2276</v>
      </c>
      <c r="N1216" s="3" t="s">
        <v>2276</v>
      </c>
      <c r="O1216" s="3" t="s">
        <v>2276</v>
      </c>
      <c r="P1216" s="3" t="s">
        <v>2276</v>
      </c>
      <c r="Q1216" s="3" t="s">
        <v>2276</v>
      </c>
      <c r="R1216" s="3" t="s">
        <v>2276</v>
      </c>
      <c r="S1216" s="3" t="s">
        <v>2276</v>
      </c>
      <c r="T1216" s="3" t="s">
        <v>2276</v>
      </c>
      <c r="U1216" s="3" t="s">
        <v>2276</v>
      </c>
      <c r="V1216" s="3" t="s">
        <v>2276</v>
      </c>
      <c r="W1216" s="3" t="s">
        <v>2276</v>
      </c>
      <c r="X1216" s="3" t="s">
        <v>2276</v>
      </c>
      <c r="Y1216" s="3" t="s">
        <v>2276</v>
      </c>
      <c r="Z1216" s="3" t="s">
        <v>405</v>
      </c>
      <c r="AA1216" s="3" t="s">
        <v>68</v>
      </c>
      <c r="AB1216" s="3" t="s">
        <v>64</v>
      </c>
      <c r="AC1216" s="4" t="s">
        <v>3689</v>
      </c>
      <c r="AD1216" s="4" t="s">
        <v>3691</v>
      </c>
    </row>
    <row r="1217" spans="1:30" ht="97" customHeight="1">
      <c r="A1217" s="3" t="s">
        <v>3664</v>
      </c>
      <c r="B1217" s="3" t="s">
        <v>3682</v>
      </c>
      <c r="C1217" s="3" t="s">
        <v>2658</v>
      </c>
      <c r="D1217" s="3" t="s">
        <v>1105</v>
      </c>
      <c r="E1217" s="4" t="s">
        <v>397</v>
      </c>
      <c r="F1217" s="4" t="s">
        <v>2276</v>
      </c>
      <c r="G1217" s="3" t="s">
        <v>2276</v>
      </c>
      <c r="H1217" s="3" t="s">
        <v>523</v>
      </c>
      <c r="I1217" s="3">
        <v>2012</v>
      </c>
      <c r="J1217" s="3" t="s">
        <v>2276</v>
      </c>
      <c r="K1217" s="3" t="s">
        <v>2276</v>
      </c>
      <c r="L1217" s="3" t="s">
        <v>2276</v>
      </c>
      <c r="M1217" s="3" t="s">
        <v>2276</v>
      </c>
      <c r="N1217" s="3" t="s">
        <v>2276</v>
      </c>
      <c r="O1217" s="3" t="s">
        <v>2276</v>
      </c>
      <c r="P1217" s="3" t="s">
        <v>2276</v>
      </c>
      <c r="Q1217" s="3" t="s">
        <v>2276</v>
      </c>
      <c r="R1217" s="3" t="s">
        <v>2276</v>
      </c>
      <c r="S1217" s="3" t="s">
        <v>2276</v>
      </c>
      <c r="T1217" s="3" t="s">
        <v>2276</v>
      </c>
      <c r="U1217" s="3" t="s">
        <v>2276</v>
      </c>
      <c r="V1217" s="3" t="s">
        <v>2276</v>
      </c>
      <c r="W1217" s="3" t="s">
        <v>2276</v>
      </c>
      <c r="X1217" s="3" t="s">
        <v>2276</v>
      </c>
      <c r="Y1217" s="3" t="s">
        <v>2276</v>
      </c>
      <c r="Z1217" s="3" t="s">
        <v>405</v>
      </c>
      <c r="AA1217" s="3" t="s">
        <v>68</v>
      </c>
      <c r="AB1217" s="3" t="s">
        <v>64</v>
      </c>
      <c r="AC1217" s="4" t="s">
        <v>3692</v>
      </c>
      <c r="AD1217" s="4" t="s">
        <v>3690</v>
      </c>
    </row>
    <row r="1218" spans="1:30" ht="97" customHeight="1">
      <c r="A1218" s="3" t="s">
        <v>3664</v>
      </c>
      <c r="B1218" s="3" t="s">
        <v>3683</v>
      </c>
      <c r="C1218" s="3" t="s">
        <v>2658</v>
      </c>
      <c r="D1218" s="3" t="s">
        <v>2231</v>
      </c>
      <c r="E1218" s="4" t="s">
        <v>396</v>
      </c>
      <c r="F1218" s="4" t="s">
        <v>2276</v>
      </c>
      <c r="G1218" s="3" t="s">
        <v>2276</v>
      </c>
      <c r="H1218" s="3" t="s">
        <v>523</v>
      </c>
      <c r="I1218" s="3">
        <v>2012</v>
      </c>
      <c r="J1218" s="3" t="s">
        <v>2276</v>
      </c>
      <c r="K1218" s="3" t="s">
        <v>2276</v>
      </c>
      <c r="L1218" s="3" t="s">
        <v>2276</v>
      </c>
      <c r="M1218" s="3" t="s">
        <v>2276</v>
      </c>
      <c r="N1218" s="3" t="s">
        <v>2276</v>
      </c>
      <c r="O1218" s="3" t="s">
        <v>2276</v>
      </c>
      <c r="P1218" s="3" t="s">
        <v>2276</v>
      </c>
      <c r="Q1218" s="3" t="s">
        <v>2276</v>
      </c>
      <c r="R1218" s="3" t="s">
        <v>2276</v>
      </c>
      <c r="S1218" s="3" t="s">
        <v>2276</v>
      </c>
      <c r="T1218" s="3" t="s">
        <v>2276</v>
      </c>
      <c r="U1218" s="3" t="s">
        <v>2276</v>
      </c>
      <c r="V1218" s="3" t="s">
        <v>2276</v>
      </c>
      <c r="W1218" s="3" t="s">
        <v>2276</v>
      </c>
      <c r="X1218" s="3" t="s">
        <v>2276</v>
      </c>
      <c r="Y1218" s="3" t="s">
        <v>2276</v>
      </c>
      <c r="Z1218" s="3" t="s">
        <v>405</v>
      </c>
      <c r="AA1218" s="3" t="s">
        <v>68</v>
      </c>
      <c r="AB1218" s="3" t="s">
        <v>64</v>
      </c>
      <c r="AC1218" s="4" t="s">
        <v>3689</v>
      </c>
      <c r="AD1218" s="4" t="s">
        <v>3691</v>
      </c>
    </row>
    <row r="1219" spans="1:30" ht="89.5" customHeight="1">
      <c r="A1219" s="3" t="s">
        <v>3664</v>
      </c>
      <c r="B1219" s="3" t="s">
        <v>3684</v>
      </c>
      <c r="C1219" s="3" t="s">
        <v>24</v>
      </c>
      <c r="D1219" s="3" t="s">
        <v>2346</v>
      </c>
      <c r="E1219" s="3" t="s">
        <v>2276</v>
      </c>
      <c r="F1219" s="4" t="s">
        <v>2663</v>
      </c>
      <c r="G1219" s="3" t="s">
        <v>2276</v>
      </c>
      <c r="H1219" s="3" t="s">
        <v>523</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34</v>
      </c>
      <c r="AA1219" s="3" t="s">
        <v>35</v>
      </c>
      <c r="AB1219" s="3" t="s">
        <v>64</v>
      </c>
      <c r="AC1219" s="4" t="s">
        <v>3675</v>
      </c>
      <c r="AD1219" s="3"/>
    </row>
    <row r="1220" spans="1:30" ht="89.5" customHeight="1">
      <c r="A1220" s="3" t="s">
        <v>3664</v>
      </c>
      <c r="B1220" s="3" t="s">
        <v>3685</v>
      </c>
      <c r="C1220" s="3" t="s">
        <v>24</v>
      </c>
      <c r="D1220" s="3" t="s">
        <v>25</v>
      </c>
      <c r="E1220" s="3" t="s">
        <v>45</v>
      </c>
      <c r="F1220" s="4" t="s">
        <v>29</v>
      </c>
      <c r="G1220" s="3" t="s">
        <v>2276</v>
      </c>
      <c r="H1220" s="3" t="s">
        <v>523</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34</v>
      </c>
      <c r="AA1220" s="3" t="s">
        <v>35</v>
      </c>
      <c r="AB1220" s="3" t="s">
        <v>64</v>
      </c>
      <c r="AC1220" s="3"/>
      <c r="AD1220" s="3"/>
    </row>
    <row r="1221" spans="1:30" ht="89.5" customHeight="1">
      <c r="A1221" s="3" t="s">
        <v>3664</v>
      </c>
      <c r="B1221" s="3" t="s">
        <v>3686</v>
      </c>
      <c r="C1221" s="3" t="s">
        <v>24</v>
      </c>
      <c r="D1221" s="3" t="s">
        <v>1242</v>
      </c>
      <c r="E1221" s="3" t="s">
        <v>2276</v>
      </c>
      <c r="F1221" s="4" t="s">
        <v>2276</v>
      </c>
      <c r="G1221" s="3" t="s">
        <v>2276</v>
      </c>
      <c r="H1221" s="3" t="s">
        <v>523</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34</v>
      </c>
      <c r="AA1221" s="3" t="s">
        <v>35</v>
      </c>
      <c r="AB1221" s="3" t="s">
        <v>64</v>
      </c>
      <c r="AC1221" s="3"/>
      <c r="AD1221" s="3"/>
    </row>
    <row r="1222" spans="1:30" ht="89.5" customHeight="1">
      <c r="A1222" s="3" t="s">
        <v>3664</v>
      </c>
      <c r="B1222" s="3" t="s">
        <v>3687</v>
      </c>
      <c r="C1222" s="3" t="s">
        <v>2458</v>
      </c>
      <c r="D1222" s="3" t="s">
        <v>2994</v>
      </c>
      <c r="E1222" s="3" t="s">
        <v>2652</v>
      </c>
      <c r="F1222" s="4" t="s">
        <v>2276</v>
      </c>
      <c r="G1222" s="3" t="s">
        <v>2276</v>
      </c>
      <c r="H1222" s="3" t="s">
        <v>523</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34</v>
      </c>
      <c r="AA1222" s="3" t="s">
        <v>35</v>
      </c>
      <c r="AB1222" s="3" t="s">
        <v>64</v>
      </c>
      <c r="AC1222" s="3" t="s">
        <v>3680</v>
      </c>
      <c r="AD1222" s="3"/>
    </row>
    <row r="1223" spans="1:30" ht="89.5" customHeight="1">
      <c r="A1223" s="3" t="s">
        <v>3664</v>
      </c>
      <c r="B1223" s="3" t="s">
        <v>3688</v>
      </c>
      <c r="C1223" s="3" t="s">
        <v>31</v>
      </c>
      <c r="D1223" s="3" t="s">
        <v>2276</v>
      </c>
      <c r="E1223" s="3" t="s">
        <v>2653</v>
      </c>
      <c r="F1223" s="4" t="s">
        <v>2276</v>
      </c>
      <c r="G1223" s="3" t="s">
        <v>2276</v>
      </c>
      <c r="H1223" s="3" t="s">
        <v>523</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34</v>
      </c>
      <c r="AA1223" s="3" t="s">
        <v>35</v>
      </c>
      <c r="AB1223" s="3" t="s">
        <v>64</v>
      </c>
      <c r="AC1223" s="4" t="s">
        <v>3681</v>
      </c>
      <c r="AD1223" s="3"/>
    </row>
    <row r="1224" spans="1:30" ht="109.5" customHeight="1">
      <c r="A1224" s="3" t="s">
        <v>3666</v>
      </c>
      <c r="B1224" s="3" t="s">
        <v>3667</v>
      </c>
      <c r="C1224" s="3" t="s">
        <v>24</v>
      </c>
      <c r="D1224" s="3" t="s">
        <v>27</v>
      </c>
      <c r="E1224" s="3" t="s">
        <v>84</v>
      </c>
      <c r="F1224" s="4" t="s">
        <v>28</v>
      </c>
      <c r="G1224" s="3" t="s">
        <v>2276</v>
      </c>
      <c r="H1224" s="3" t="s">
        <v>524</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3" t="s">
        <v>2276</v>
      </c>
      <c r="Z1224" s="3" t="s">
        <v>2276</v>
      </c>
      <c r="AA1224" s="3" t="s">
        <v>2276</v>
      </c>
      <c r="AB1224" s="3" t="s">
        <v>2276</v>
      </c>
      <c r="AC1224" s="4" t="s">
        <v>3668</v>
      </c>
      <c r="AD1224" s="3"/>
    </row>
    <row r="1225" spans="1:30" ht="42.5" customHeight="1">
      <c r="A1225" s="11" t="s">
        <v>3700</v>
      </c>
      <c r="B1225" s="11" t="s">
        <v>3711</v>
      </c>
      <c r="C1225" s="3" t="s">
        <v>1105</v>
      </c>
      <c r="D1225" s="3" t="s">
        <v>1105</v>
      </c>
      <c r="E1225" s="3" t="s">
        <v>1105</v>
      </c>
      <c r="F1225" s="4" t="s">
        <v>2276</v>
      </c>
      <c r="G1225" s="3" t="s">
        <v>74</v>
      </c>
      <c r="H1225" s="3" t="s">
        <v>524</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3" t="s">
        <v>2276</v>
      </c>
      <c r="Z1225" s="3" t="s">
        <v>2276</v>
      </c>
      <c r="AA1225" s="3" t="s">
        <v>2276</v>
      </c>
      <c r="AB1225" s="3" t="s">
        <v>2276</v>
      </c>
      <c r="AC1225" s="4" t="s">
        <v>3707</v>
      </c>
      <c r="AD1225" s="3"/>
    </row>
    <row r="1226" spans="1:30" ht="42.5" customHeight="1">
      <c r="A1226" s="11" t="s">
        <v>3700</v>
      </c>
      <c r="B1226" s="11" t="s">
        <v>3709</v>
      </c>
      <c r="C1226" s="3" t="s">
        <v>1105</v>
      </c>
      <c r="D1226" s="3" t="s">
        <v>1105</v>
      </c>
      <c r="E1226" s="3" t="s">
        <v>1105</v>
      </c>
      <c r="F1226" s="4" t="s">
        <v>2276</v>
      </c>
      <c r="G1226" s="3" t="s">
        <v>55</v>
      </c>
      <c r="H1226" s="3" t="s">
        <v>523</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3" t="s">
        <v>2276</v>
      </c>
      <c r="AB1226" s="3" t="s">
        <v>2276</v>
      </c>
      <c r="AC1226" s="4" t="s">
        <v>3708</v>
      </c>
      <c r="AD1226" s="3"/>
    </row>
    <row r="1227" spans="1:30" ht="41" customHeight="1">
      <c r="A1227" s="11" t="s">
        <v>3700</v>
      </c>
      <c r="B1227" s="11" t="s">
        <v>3712</v>
      </c>
      <c r="C1227" s="3" t="s">
        <v>1105</v>
      </c>
      <c r="D1227" s="3" t="s">
        <v>2276</v>
      </c>
      <c r="E1227" s="3" t="s">
        <v>1105</v>
      </c>
      <c r="F1227" s="4" t="s">
        <v>2276</v>
      </c>
      <c r="G1227" s="3" t="s">
        <v>2663</v>
      </c>
      <c r="H1227" s="3" t="s">
        <v>524</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3" t="s">
        <v>2276</v>
      </c>
      <c r="Z1227" s="3" t="s">
        <v>2276</v>
      </c>
      <c r="AA1227" s="3" t="s">
        <v>2276</v>
      </c>
      <c r="AB1227" s="3" t="s">
        <v>2276</v>
      </c>
      <c r="AC1227" s="4" t="s">
        <v>3707</v>
      </c>
      <c r="AD1227" s="3"/>
    </row>
    <row r="1228" spans="1:30" ht="42.5" customHeight="1">
      <c r="A1228" s="11" t="s">
        <v>3701</v>
      </c>
      <c r="B1228" s="11" t="s">
        <v>3710</v>
      </c>
      <c r="C1228" s="3" t="s">
        <v>1105</v>
      </c>
      <c r="D1228" s="3" t="s">
        <v>2276</v>
      </c>
      <c r="E1228" s="3" t="s">
        <v>1105</v>
      </c>
      <c r="F1228" s="4" t="s">
        <v>2276</v>
      </c>
      <c r="G1228" s="3" t="s">
        <v>2276</v>
      </c>
      <c r="H1228" s="3" t="s">
        <v>523</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3" t="s">
        <v>2276</v>
      </c>
      <c r="AB1228" s="3" t="s">
        <v>2276</v>
      </c>
      <c r="AC1228" s="4" t="s">
        <v>3708</v>
      </c>
      <c r="AD1228" s="3"/>
    </row>
    <row r="1229" spans="1:30" ht="32" customHeight="1">
      <c r="A1229" s="11" t="s">
        <v>3716</v>
      </c>
      <c r="B1229" s="11" t="s">
        <v>3720</v>
      </c>
      <c r="C1229" s="3" t="s">
        <v>24</v>
      </c>
      <c r="D1229" s="3" t="s">
        <v>1242</v>
      </c>
      <c r="E1229" s="3" t="s">
        <v>116</v>
      </c>
      <c r="F1229" s="4" t="s">
        <v>2662</v>
      </c>
      <c r="G1229" s="3" t="s">
        <v>2276</v>
      </c>
      <c r="H1229" s="3" t="s">
        <v>523</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38</v>
      </c>
      <c r="AA1229" s="3" t="s">
        <v>34</v>
      </c>
      <c r="AB1229" s="3" t="s">
        <v>64</v>
      </c>
      <c r="AC1229" s="166"/>
      <c r="AD1229" s="3"/>
    </row>
    <row r="1230" spans="1:30" ht="31" customHeight="1">
      <c r="A1230" s="11" t="s">
        <v>3716</v>
      </c>
      <c r="B1230" s="11" t="s">
        <v>3721</v>
      </c>
      <c r="C1230" s="3" t="s">
        <v>24</v>
      </c>
      <c r="D1230" s="3" t="s">
        <v>406</v>
      </c>
      <c r="E1230" s="3" t="s">
        <v>130</v>
      </c>
      <c r="F1230" s="4" t="s">
        <v>2276</v>
      </c>
      <c r="G1230" s="3" t="s">
        <v>2276</v>
      </c>
      <c r="H1230" s="3" t="s">
        <v>523</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38</v>
      </c>
      <c r="AA1230" s="3" t="s">
        <v>68</v>
      </c>
      <c r="AB1230" s="3" t="s">
        <v>64</v>
      </c>
      <c r="AC1230" s="166"/>
      <c r="AD1230" s="3"/>
    </row>
    <row r="1231" spans="1:30" ht="33.5" customHeight="1">
      <c r="A1231" s="11" t="s">
        <v>3716</v>
      </c>
      <c r="B1231" s="11" t="s">
        <v>3722</v>
      </c>
      <c r="C1231" s="3" t="s">
        <v>24</v>
      </c>
      <c r="D1231" s="3" t="s">
        <v>406</v>
      </c>
      <c r="E1231" s="3" t="s">
        <v>116</v>
      </c>
      <c r="F1231" s="4" t="s">
        <v>2276</v>
      </c>
      <c r="G1231" s="3" t="s">
        <v>2276</v>
      </c>
      <c r="H1231" s="3" t="s">
        <v>523</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38</v>
      </c>
      <c r="AA1231" s="3" t="s">
        <v>68</v>
      </c>
      <c r="AB1231" s="3" t="s">
        <v>64</v>
      </c>
      <c r="AC1231" s="166"/>
      <c r="AD1231" s="3"/>
    </row>
    <row r="1232" spans="1:30" ht="32.5" customHeight="1">
      <c r="A1232" s="11" t="s">
        <v>3716</v>
      </c>
      <c r="B1232" s="11" t="s">
        <v>3723</v>
      </c>
      <c r="C1232" s="3" t="s">
        <v>24</v>
      </c>
      <c r="D1232" s="3" t="s">
        <v>27</v>
      </c>
      <c r="E1232" s="3" t="s">
        <v>130</v>
      </c>
      <c r="F1232" s="4" t="s">
        <v>28</v>
      </c>
      <c r="G1232" s="3" t="s">
        <v>2276</v>
      </c>
      <c r="H1232" s="3" t="s">
        <v>523</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405</v>
      </c>
      <c r="AA1232" s="3" t="s">
        <v>68</v>
      </c>
      <c r="AB1232" s="3" t="s">
        <v>64</v>
      </c>
      <c r="AC1232" s="166"/>
      <c r="AD1232" s="3"/>
    </row>
    <row r="1233" spans="1:30" ht="32.5" customHeight="1">
      <c r="A1233" s="11" t="s">
        <v>3716</v>
      </c>
      <c r="B1233" s="11" t="s">
        <v>3724</v>
      </c>
      <c r="C1233" s="3" t="s">
        <v>24</v>
      </c>
      <c r="D1233" s="3" t="s">
        <v>1245</v>
      </c>
      <c r="E1233" s="3" t="s">
        <v>116</v>
      </c>
      <c r="F1233" s="4" t="s">
        <v>2662</v>
      </c>
      <c r="G1233" s="3" t="s">
        <v>2276</v>
      </c>
      <c r="H1233" s="3" t="s">
        <v>523</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38</v>
      </c>
      <c r="AA1233" s="3" t="s">
        <v>68</v>
      </c>
      <c r="AB1233" s="3" t="s">
        <v>64</v>
      </c>
      <c r="AC1233" s="166"/>
      <c r="AD1233" s="3"/>
    </row>
    <row r="1234" spans="1:30" ht="32" customHeight="1">
      <c r="A1234" s="11" t="s">
        <v>3716</v>
      </c>
      <c r="B1234" s="11" t="s">
        <v>3725</v>
      </c>
      <c r="C1234" s="3" t="s">
        <v>24</v>
      </c>
      <c r="D1234" s="3" t="s">
        <v>3480</v>
      </c>
      <c r="E1234" s="3" t="s">
        <v>116</v>
      </c>
      <c r="F1234" s="4" t="s">
        <v>2662</v>
      </c>
      <c r="G1234" s="3" t="s">
        <v>2276</v>
      </c>
      <c r="H1234" s="3" t="s">
        <v>523</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86</v>
      </c>
      <c r="AA1234" s="3" t="s">
        <v>425</v>
      </c>
      <c r="AB1234" s="3" t="s">
        <v>64</v>
      </c>
      <c r="AC1234" s="166"/>
      <c r="AD1234" s="3"/>
    </row>
    <row r="1235" spans="1:30" ht="35" customHeight="1">
      <c r="A1235" s="11" t="s">
        <v>3716</v>
      </c>
      <c r="B1235" s="11" t="s">
        <v>3726</v>
      </c>
      <c r="C1235" s="3" t="s">
        <v>24</v>
      </c>
      <c r="D1235" s="3" t="s">
        <v>25</v>
      </c>
      <c r="E1235" s="3" t="s">
        <v>5005</v>
      </c>
      <c r="F1235" s="4" t="s">
        <v>55</v>
      </c>
      <c r="G1235" s="3" t="s">
        <v>2276</v>
      </c>
      <c r="H1235" s="3" t="s">
        <v>523</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34</v>
      </c>
      <c r="AA1235" s="3" t="s">
        <v>425</v>
      </c>
      <c r="AB1235" s="3" t="s">
        <v>64</v>
      </c>
      <c r="AC1235" s="166"/>
      <c r="AD1235" s="3"/>
    </row>
    <row r="1236" spans="1:30" ht="33.5" customHeight="1">
      <c r="A1236" s="11" t="s">
        <v>3716</v>
      </c>
      <c r="B1236" s="11" t="s">
        <v>3727</v>
      </c>
      <c r="C1236" s="3" t="s">
        <v>24</v>
      </c>
      <c r="D1236" s="3" t="s">
        <v>26</v>
      </c>
      <c r="E1236" s="3" t="s">
        <v>5005</v>
      </c>
      <c r="F1236" s="4" t="s">
        <v>2276</v>
      </c>
      <c r="G1236" s="3" t="s">
        <v>2276</v>
      </c>
      <c r="H1236" s="3" t="s">
        <v>523</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38</v>
      </c>
      <c r="AA1236" s="3" t="s">
        <v>68</v>
      </c>
      <c r="AB1236" s="3" t="s">
        <v>64</v>
      </c>
      <c r="AC1236" s="166"/>
      <c r="AD1236" s="3"/>
    </row>
    <row r="1237" spans="1:30" ht="34.5" customHeight="1">
      <c r="A1237" s="11" t="s">
        <v>3716</v>
      </c>
      <c r="B1237" s="11" t="s">
        <v>3728</v>
      </c>
      <c r="C1237" s="3" t="s">
        <v>24</v>
      </c>
      <c r="D1237" s="3" t="s">
        <v>2341</v>
      </c>
      <c r="E1237" s="3" t="s">
        <v>116</v>
      </c>
      <c r="F1237" s="4" t="s">
        <v>2662</v>
      </c>
      <c r="G1237" s="3" t="s">
        <v>2276</v>
      </c>
      <c r="H1237" s="3" t="s">
        <v>523</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38</v>
      </c>
      <c r="AA1237" s="3" t="s">
        <v>68</v>
      </c>
      <c r="AB1237" s="3" t="s">
        <v>64</v>
      </c>
      <c r="AC1237" s="166"/>
      <c r="AD1237" s="3"/>
    </row>
    <row r="1238" spans="1:30" ht="39" customHeight="1">
      <c r="A1238" s="11" t="s">
        <v>3716</v>
      </c>
      <c r="B1238" s="11" t="s">
        <v>3731</v>
      </c>
      <c r="C1238" s="3" t="s">
        <v>1105</v>
      </c>
      <c r="D1238" s="3" t="s">
        <v>1105</v>
      </c>
      <c r="E1238" s="3" t="s">
        <v>1105</v>
      </c>
      <c r="F1238" s="4" t="s">
        <v>1105</v>
      </c>
      <c r="G1238" s="3" t="s">
        <v>1105</v>
      </c>
      <c r="H1238" s="3" t="s">
        <v>523</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2276</v>
      </c>
      <c r="W1238" s="3" t="s">
        <v>2276</v>
      </c>
      <c r="X1238" s="3" t="s">
        <v>2276</v>
      </c>
      <c r="Y1238" s="3" t="s">
        <v>2276</v>
      </c>
      <c r="Z1238" s="3" t="s">
        <v>38</v>
      </c>
      <c r="AA1238" s="3" t="s">
        <v>68</v>
      </c>
      <c r="AB1238" s="3" t="s">
        <v>76</v>
      </c>
      <c r="AC1238" s="4" t="s">
        <v>3733</v>
      </c>
      <c r="AD1238" s="3"/>
    </row>
    <row r="1239" spans="1:30" ht="38" customHeight="1">
      <c r="A1239" s="11" t="s">
        <v>3716</v>
      </c>
      <c r="B1239" s="11" t="s">
        <v>3732</v>
      </c>
      <c r="C1239" s="3" t="s">
        <v>1105</v>
      </c>
      <c r="D1239" s="3" t="s">
        <v>1105</v>
      </c>
      <c r="E1239" s="3" t="s">
        <v>1105</v>
      </c>
      <c r="F1239" s="4" t="s">
        <v>1105</v>
      </c>
      <c r="G1239" s="3" t="s">
        <v>1105</v>
      </c>
      <c r="H1239" s="3" t="s">
        <v>523</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2276</v>
      </c>
      <c r="W1239" s="3" t="s">
        <v>2276</v>
      </c>
      <c r="X1239" s="3" t="s">
        <v>2276</v>
      </c>
      <c r="Y1239" s="3" t="s">
        <v>2276</v>
      </c>
      <c r="Z1239" s="3" t="s">
        <v>38</v>
      </c>
      <c r="AA1239" s="3" t="s">
        <v>68</v>
      </c>
      <c r="AB1239" s="3" t="s">
        <v>2655</v>
      </c>
      <c r="AC1239" s="3" t="s">
        <v>3734</v>
      </c>
      <c r="AD1239" s="3"/>
    </row>
    <row r="1240" spans="1:30" ht="35" customHeight="1">
      <c r="A1240" s="11" t="s">
        <v>3737</v>
      </c>
      <c r="B1240" s="11" t="s">
        <v>3740</v>
      </c>
      <c r="C1240" s="3" t="s">
        <v>24</v>
      </c>
      <c r="D1240" s="3" t="s">
        <v>2804</v>
      </c>
      <c r="E1240" s="3" t="s">
        <v>5005</v>
      </c>
      <c r="F1240" s="4" t="s">
        <v>2662</v>
      </c>
      <c r="G1240" s="4" t="s">
        <v>2662</v>
      </c>
      <c r="H1240" s="3" t="s">
        <v>523</v>
      </c>
      <c r="I1240" s="3"/>
      <c r="J1240" s="166" t="s">
        <v>2276</v>
      </c>
      <c r="K1240" s="21">
        <v>0.5</v>
      </c>
      <c r="L1240" s="21">
        <v>0.5</v>
      </c>
      <c r="M1240" s="3" t="s">
        <v>2276</v>
      </c>
      <c r="N1240" s="3" t="s">
        <v>2276</v>
      </c>
      <c r="O1240" s="3" t="s">
        <v>2276</v>
      </c>
      <c r="P1240" s="3" t="s">
        <v>2276</v>
      </c>
      <c r="Q1240" s="3" t="s">
        <v>2276</v>
      </c>
      <c r="R1240" s="3" t="s">
        <v>2276</v>
      </c>
      <c r="S1240" s="3" t="s">
        <v>2276</v>
      </c>
      <c r="T1240" s="3" t="s">
        <v>2276</v>
      </c>
      <c r="U1240" s="3" t="s">
        <v>2276</v>
      </c>
      <c r="V1240" s="3" t="s">
        <v>2276</v>
      </c>
      <c r="W1240" s="3" t="s">
        <v>2276</v>
      </c>
      <c r="X1240" s="3" t="s">
        <v>2276</v>
      </c>
      <c r="Y1240" s="3" t="s">
        <v>2276</v>
      </c>
      <c r="Z1240" s="3" t="s">
        <v>68</v>
      </c>
      <c r="AA1240" s="3" t="s">
        <v>188</v>
      </c>
      <c r="AB1240" s="3" t="s">
        <v>76</v>
      </c>
      <c r="AC1240" s="4"/>
      <c r="AD1240" s="3"/>
    </row>
    <row r="1241" spans="1:30" ht="41" customHeight="1">
      <c r="A1241" s="11" t="s">
        <v>3737</v>
      </c>
      <c r="B1241" s="11" t="s">
        <v>3741</v>
      </c>
      <c r="C1241" s="3" t="s">
        <v>24</v>
      </c>
      <c r="D1241" s="3" t="s">
        <v>26</v>
      </c>
      <c r="E1241" s="3" t="s">
        <v>5005</v>
      </c>
      <c r="F1241" s="4" t="s">
        <v>2662</v>
      </c>
      <c r="G1241" s="4" t="s">
        <v>2662</v>
      </c>
      <c r="H1241" s="3" t="s">
        <v>523</v>
      </c>
      <c r="I1241" s="3"/>
      <c r="J1241" s="166" t="s">
        <v>2276</v>
      </c>
      <c r="K1241" s="21">
        <v>0.5</v>
      </c>
      <c r="L1241" s="21">
        <v>0.5</v>
      </c>
      <c r="M1241" s="3" t="s">
        <v>2276</v>
      </c>
      <c r="N1241" s="3" t="s">
        <v>2276</v>
      </c>
      <c r="O1241" s="3" t="s">
        <v>2276</v>
      </c>
      <c r="P1241" s="3" t="s">
        <v>2276</v>
      </c>
      <c r="Q1241" s="3" t="s">
        <v>2276</v>
      </c>
      <c r="R1241" s="3" t="s">
        <v>2276</v>
      </c>
      <c r="S1241" s="3" t="s">
        <v>2276</v>
      </c>
      <c r="T1241" s="3" t="s">
        <v>2276</v>
      </c>
      <c r="U1241" s="3" t="s">
        <v>2276</v>
      </c>
      <c r="V1241" s="3" t="s">
        <v>2276</v>
      </c>
      <c r="W1241" s="3" t="s">
        <v>2276</v>
      </c>
      <c r="X1241" s="3" t="s">
        <v>2276</v>
      </c>
      <c r="Y1241" s="3" t="s">
        <v>2276</v>
      </c>
      <c r="Z1241" s="3" t="s">
        <v>68</v>
      </c>
      <c r="AA1241" s="3" t="s">
        <v>188</v>
      </c>
      <c r="AB1241" s="3" t="s">
        <v>76</v>
      </c>
      <c r="AC1241" s="4" t="s">
        <v>3745</v>
      </c>
      <c r="AD1241" s="3"/>
    </row>
    <row r="1242" spans="1:30" ht="88" customHeight="1">
      <c r="A1242" s="11" t="s">
        <v>3737</v>
      </c>
      <c r="B1242" s="11" t="s">
        <v>3742</v>
      </c>
      <c r="C1242" s="3" t="s">
        <v>24</v>
      </c>
      <c r="D1242" s="3" t="s">
        <v>1105</v>
      </c>
      <c r="E1242" s="3" t="s">
        <v>5005</v>
      </c>
      <c r="F1242" s="4" t="s">
        <v>2662</v>
      </c>
      <c r="G1242" s="4" t="s">
        <v>2662</v>
      </c>
      <c r="H1242" s="3" t="s">
        <v>523</v>
      </c>
      <c r="I1242" s="3"/>
      <c r="J1242" s="166" t="s">
        <v>2276</v>
      </c>
      <c r="K1242" s="21">
        <v>0.5</v>
      </c>
      <c r="L1242" s="21">
        <v>0.5</v>
      </c>
      <c r="M1242" s="3" t="s">
        <v>2276</v>
      </c>
      <c r="N1242" s="3" t="s">
        <v>2276</v>
      </c>
      <c r="O1242" s="3" t="s">
        <v>2276</v>
      </c>
      <c r="P1242" s="3" t="s">
        <v>2276</v>
      </c>
      <c r="Q1242" s="3" t="s">
        <v>2276</v>
      </c>
      <c r="R1242" s="3" t="s">
        <v>2276</v>
      </c>
      <c r="S1242" s="3" t="s">
        <v>2276</v>
      </c>
      <c r="T1242" s="3" t="s">
        <v>2276</v>
      </c>
      <c r="U1242" s="3" t="s">
        <v>2276</v>
      </c>
      <c r="V1242" s="3" t="s">
        <v>2276</v>
      </c>
      <c r="W1242" s="3" t="s">
        <v>2276</v>
      </c>
      <c r="X1242" s="3" t="s">
        <v>2276</v>
      </c>
      <c r="Y1242" s="14">
        <v>10.199999999999999</v>
      </c>
      <c r="Z1242" s="3" t="s">
        <v>68</v>
      </c>
      <c r="AA1242" s="3" t="s">
        <v>188</v>
      </c>
      <c r="AB1242" s="3" t="s">
        <v>76</v>
      </c>
      <c r="AC1242" s="4" t="s">
        <v>3744</v>
      </c>
      <c r="AD1242" s="4" t="s">
        <v>5004</v>
      </c>
    </row>
    <row r="1243" spans="1:30" ht="59" customHeight="1">
      <c r="A1243" s="11" t="s">
        <v>3737</v>
      </c>
      <c r="B1243" s="11" t="s">
        <v>3743</v>
      </c>
      <c r="C1243" s="3" t="s">
        <v>24</v>
      </c>
      <c r="D1243" s="3" t="s">
        <v>1105</v>
      </c>
      <c r="E1243" s="3" t="s">
        <v>5005</v>
      </c>
      <c r="F1243" s="4" t="s">
        <v>55</v>
      </c>
      <c r="G1243" s="4" t="s">
        <v>55</v>
      </c>
      <c r="H1243" s="3" t="s">
        <v>524</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3" t="s">
        <v>2276</v>
      </c>
      <c r="Z1243" s="3" t="s">
        <v>2276</v>
      </c>
      <c r="AA1243" s="3" t="s">
        <v>2276</v>
      </c>
      <c r="AB1243" s="3" t="s">
        <v>2276</v>
      </c>
      <c r="AC1243" s="4" t="s">
        <v>3746</v>
      </c>
      <c r="AD1243" s="3"/>
    </row>
    <row r="1244" spans="1:30" ht="46.5" customHeight="1">
      <c r="A1244" s="11" t="s">
        <v>3737</v>
      </c>
      <c r="B1244" s="11" t="s">
        <v>5003</v>
      </c>
      <c r="C1244" s="3" t="s">
        <v>2656</v>
      </c>
      <c r="D1244" s="3" t="s">
        <v>2276</v>
      </c>
      <c r="E1244" s="3" t="s">
        <v>2276</v>
      </c>
      <c r="F1244" s="4" t="s">
        <v>2276</v>
      </c>
      <c r="G1244" s="3" t="s">
        <v>2276</v>
      </c>
      <c r="H1244" s="3" t="s">
        <v>524</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3" t="s">
        <v>2276</v>
      </c>
      <c r="Z1244" s="3" t="s">
        <v>2276</v>
      </c>
      <c r="AA1244" s="3" t="s">
        <v>2276</v>
      </c>
      <c r="AB1244" s="3" t="s">
        <v>2276</v>
      </c>
      <c r="AC1244" s="4" t="s">
        <v>3747</v>
      </c>
      <c r="AD1244" s="3"/>
    </row>
    <row r="1245" spans="1:30" ht="167" customHeight="1">
      <c r="A1245" s="11" t="s">
        <v>3752</v>
      </c>
      <c r="B1245" s="11" t="s">
        <v>3755</v>
      </c>
      <c r="C1245" s="3" t="s">
        <v>24</v>
      </c>
      <c r="D1245" s="3" t="s">
        <v>25</v>
      </c>
      <c r="E1245" s="3" t="s">
        <v>5005</v>
      </c>
      <c r="F1245" s="4" t="s">
        <v>2662</v>
      </c>
      <c r="G1245" s="3" t="s">
        <v>2276</v>
      </c>
      <c r="H1245" s="3" t="s">
        <v>524</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3" t="s">
        <v>2276</v>
      </c>
      <c r="AA1245" s="3" t="s">
        <v>2276</v>
      </c>
      <c r="AB1245" s="3" t="s">
        <v>2276</v>
      </c>
      <c r="AC1245" s="4" t="s">
        <v>3760</v>
      </c>
      <c r="AD1245" s="3"/>
    </row>
    <row r="1246" spans="1:30" ht="67.5" customHeight="1">
      <c r="A1246" s="11" t="s">
        <v>3752</v>
      </c>
      <c r="B1246" s="11" t="s">
        <v>3756</v>
      </c>
      <c r="C1246" s="3" t="s">
        <v>24</v>
      </c>
      <c r="D1246" s="3" t="s">
        <v>143</v>
      </c>
      <c r="E1246" s="3" t="s">
        <v>5005</v>
      </c>
      <c r="F1246" s="4" t="s">
        <v>74</v>
      </c>
      <c r="G1246" s="3" t="s">
        <v>2276</v>
      </c>
      <c r="H1246" s="3" t="s">
        <v>524</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3" t="s">
        <v>2276</v>
      </c>
      <c r="AA1246" s="3" t="s">
        <v>2276</v>
      </c>
      <c r="AB1246" s="3" t="s">
        <v>2276</v>
      </c>
      <c r="AC1246" s="4" t="s">
        <v>3761</v>
      </c>
      <c r="AD1246" s="3"/>
    </row>
    <row r="1247" spans="1:30" ht="67.5" customHeight="1">
      <c r="A1247" s="11" t="s">
        <v>3752</v>
      </c>
      <c r="B1247" s="11" t="s">
        <v>3757</v>
      </c>
      <c r="C1247" s="3" t="s">
        <v>24</v>
      </c>
      <c r="D1247" s="3" t="s">
        <v>25</v>
      </c>
      <c r="E1247" s="3" t="s">
        <v>5005</v>
      </c>
      <c r="F1247" s="4" t="s">
        <v>29</v>
      </c>
      <c r="G1247" s="3" t="s">
        <v>2276</v>
      </c>
      <c r="H1247" s="3" t="s">
        <v>524</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3" t="s">
        <v>2276</v>
      </c>
      <c r="AA1247" s="3" t="s">
        <v>2276</v>
      </c>
      <c r="AB1247" s="3" t="s">
        <v>2276</v>
      </c>
      <c r="AC1247" s="4" t="s">
        <v>3761</v>
      </c>
      <c r="AD1247" s="3"/>
    </row>
    <row r="1248" spans="1:30" ht="110.5" customHeight="1">
      <c r="A1248" s="11" t="s">
        <v>3758</v>
      </c>
      <c r="B1248" s="11" t="s">
        <v>3762</v>
      </c>
      <c r="C1248" s="3" t="s">
        <v>24</v>
      </c>
      <c r="D1248" s="3" t="s">
        <v>25</v>
      </c>
      <c r="E1248" s="3" t="s">
        <v>5005</v>
      </c>
      <c r="F1248" s="4" t="s">
        <v>2662</v>
      </c>
      <c r="G1248" s="3" t="s">
        <v>2276</v>
      </c>
      <c r="H1248" s="3" t="s">
        <v>524</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3" t="s">
        <v>2276</v>
      </c>
      <c r="AA1248" s="3" t="s">
        <v>2276</v>
      </c>
      <c r="AB1248" s="3" t="s">
        <v>2276</v>
      </c>
      <c r="AC1248" s="4" t="s">
        <v>3767</v>
      </c>
      <c r="AD1248" s="3"/>
    </row>
    <row r="1249" spans="1:30" ht="109.5" customHeight="1">
      <c r="A1249" s="11" t="s">
        <v>3758</v>
      </c>
      <c r="B1249" s="11" t="s">
        <v>3763</v>
      </c>
      <c r="C1249" s="3" t="s">
        <v>24</v>
      </c>
      <c r="D1249" s="3" t="s">
        <v>143</v>
      </c>
      <c r="E1249" s="3" t="s">
        <v>5005</v>
      </c>
      <c r="F1249" s="4" t="s">
        <v>74</v>
      </c>
      <c r="G1249" s="3" t="s">
        <v>2276</v>
      </c>
      <c r="H1249" s="3" t="s">
        <v>524</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3" t="s">
        <v>2276</v>
      </c>
      <c r="AA1249" s="3" t="s">
        <v>2276</v>
      </c>
      <c r="AB1249" s="3" t="s">
        <v>2276</v>
      </c>
      <c r="AC1249" s="4" t="s">
        <v>3767</v>
      </c>
      <c r="AD1249" s="3"/>
    </row>
    <row r="1250" spans="1:30" ht="105.5" customHeight="1">
      <c r="A1250" s="11" t="s">
        <v>3758</v>
      </c>
      <c r="B1250" s="11" t="s">
        <v>3764</v>
      </c>
      <c r="C1250" s="3" t="s">
        <v>24</v>
      </c>
      <c r="D1250" s="3" t="s">
        <v>25</v>
      </c>
      <c r="E1250" s="3" t="s">
        <v>5005</v>
      </c>
      <c r="F1250" s="4" t="s">
        <v>29</v>
      </c>
      <c r="G1250" s="3" t="s">
        <v>2276</v>
      </c>
      <c r="H1250" s="3" t="s">
        <v>524</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3" t="s">
        <v>2276</v>
      </c>
      <c r="AA1250" s="3" t="s">
        <v>2276</v>
      </c>
      <c r="AB1250" s="3" t="s">
        <v>2276</v>
      </c>
      <c r="AC1250" s="4" t="s">
        <v>3767</v>
      </c>
      <c r="AD1250" s="3"/>
    </row>
    <row r="1251" spans="1:30" ht="54.5" customHeight="1">
      <c r="A1251" s="11" t="s">
        <v>3758</v>
      </c>
      <c r="B1251" s="11" t="s">
        <v>3765</v>
      </c>
      <c r="C1251" s="3" t="s">
        <v>24</v>
      </c>
      <c r="D1251" s="3" t="s">
        <v>27</v>
      </c>
      <c r="E1251" s="3" t="s">
        <v>130</v>
      </c>
      <c r="F1251" s="4" t="s">
        <v>74</v>
      </c>
      <c r="G1251" s="3" t="s">
        <v>2276</v>
      </c>
      <c r="H1251" s="3" t="s">
        <v>523</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t="s">
        <v>2276</v>
      </c>
      <c r="AB1251" s="3" t="s">
        <v>2276</v>
      </c>
      <c r="AC1251" s="3"/>
      <c r="AD1251" s="3"/>
    </row>
    <row r="1252" spans="1:30" ht="47" customHeight="1">
      <c r="A1252" s="11" t="s">
        <v>3758</v>
      </c>
      <c r="B1252" s="11" t="s">
        <v>3766</v>
      </c>
      <c r="C1252" s="3" t="s">
        <v>24</v>
      </c>
      <c r="D1252" s="3" t="s">
        <v>27</v>
      </c>
      <c r="E1252" s="3" t="s">
        <v>130</v>
      </c>
      <c r="F1252" s="4" t="s">
        <v>161</v>
      </c>
      <c r="G1252" s="3" t="s">
        <v>2276</v>
      </c>
      <c r="H1252" s="3" t="s">
        <v>523</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t="s">
        <v>2276</v>
      </c>
      <c r="AB1252" s="3" t="s">
        <v>2276</v>
      </c>
      <c r="AC1252" s="3"/>
      <c r="AD1252" s="3"/>
    </row>
    <row r="1253" spans="1:30" ht="51" customHeight="1">
      <c r="A1253" s="11" t="s">
        <v>3769</v>
      </c>
      <c r="B1253" s="11" t="s">
        <v>3774</v>
      </c>
      <c r="C1253" s="3" t="s">
        <v>24</v>
      </c>
      <c r="D1253" s="3" t="s">
        <v>25</v>
      </c>
      <c r="E1253" s="3" t="s">
        <v>45</v>
      </c>
      <c r="F1253" s="4" t="s">
        <v>29</v>
      </c>
      <c r="G1253" s="3" t="s">
        <v>2276</v>
      </c>
      <c r="H1253" s="3" t="s">
        <v>523</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2276</v>
      </c>
      <c r="X1253" s="3" t="s">
        <v>2276</v>
      </c>
      <c r="Y1253" s="3" t="s">
        <v>2276</v>
      </c>
      <c r="Z1253" s="3" t="s">
        <v>2276</v>
      </c>
      <c r="AA1253" s="3" t="s">
        <v>2276</v>
      </c>
      <c r="AB1253" s="3" t="s">
        <v>2276</v>
      </c>
      <c r="AC1253" s="4"/>
      <c r="AD1253" s="4" t="s">
        <v>3777</v>
      </c>
    </row>
    <row r="1254" spans="1:30" ht="42" customHeight="1">
      <c r="A1254" s="11" t="s">
        <v>3769</v>
      </c>
      <c r="B1254" s="11" t="s">
        <v>3775</v>
      </c>
      <c r="C1254" s="3" t="s">
        <v>24</v>
      </c>
      <c r="D1254" s="3" t="s">
        <v>1245</v>
      </c>
      <c r="E1254" s="3" t="s">
        <v>116</v>
      </c>
      <c r="F1254" s="4" t="s">
        <v>55</v>
      </c>
      <c r="G1254" s="3" t="s">
        <v>2276</v>
      </c>
      <c r="H1254" s="3" t="s">
        <v>523</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3" t="s">
        <v>2276</v>
      </c>
      <c r="AB1254" s="3" t="s">
        <v>2276</v>
      </c>
      <c r="AC1254" s="4" t="s">
        <v>3778</v>
      </c>
      <c r="AD1254" s="3"/>
    </row>
    <row r="1255" spans="1:30" ht="55.5" customHeight="1">
      <c r="A1255" s="11" t="s">
        <v>3769</v>
      </c>
      <c r="B1255" s="11" t="s">
        <v>3776</v>
      </c>
      <c r="C1255" s="3" t="s">
        <v>24</v>
      </c>
      <c r="D1255" s="3" t="s">
        <v>144</v>
      </c>
      <c r="E1255" s="3" t="s">
        <v>137</v>
      </c>
      <c r="F1255" s="4" t="s">
        <v>55</v>
      </c>
      <c r="G1255" s="3" t="s">
        <v>2276</v>
      </c>
      <c r="H1255" s="3" t="s">
        <v>523</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3" t="s">
        <v>2276</v>
      </c>
      <c r="AB1255" s="3" t="s">
        <v>2276</v>
      </c>
      <c r="AC1255" s="4" t="s">
        <v>3779</v>
      </c>
      <c r="AD1255" s="3"/>
    </row>
    <row r="1256" spans="1:30" ht="40.5" customHeight="1">
      <c r="A1256" s="11" t="s">
        <v>3783</v>
      </c>
      <c r="B1256" s="11" t="s">
        <v>3786</v>
      </c>
      <c r="C1256" s="3" t="s">
        <v>24</v>
      </c>
      <c r="D1256" s="3" t="s">
        <v>25</v>
      </c>
      <c r="E1256" s="3" t="s">
        <v>45</v>
      </c>
      <c r="F1256" s="4" t="s">
        <v>29</v>
      </c>
      <c r="G1256" s="3" t="s">
        <v>2276</v>
      </c>
      <c r="H1256" s="3" t="s">
        <v>523</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2276</v>
      </c>
      <c r="Y1256" s="3" t="s">
        <v>2276</v>
      </c>
      <c r="Z1256" s="3" t="s">
        <v>399</v>
      </c>
      <c r="AA1256" s="3" t="s">
        <v>127</v>
      </c>
      <c r="AB1256" s="3" t="s">
        <v>2312</v>
      </c>
      <c r="AC1256" s="4" t="s">
        <v>3787</v>
      </c>
      <c r="AD1256" s="3"/>
    </row>
    <row r="1257" spans="1:30" ht="40" customHeight="1">
      <c r="A1257" s="11" t="s">
        <v>3783</v>
      </c>
      <c r="B1257" s="11" t="s">
        <v>3788</v>
      </c>
      <c r="C1257" s="3" t="s">
        <v>24</v>
      </c>
      <c r="D1257" s="3" t="s">
        <v>27</v>
      </c>
      <c r="E1257" s="3" t="s">
        <v>130</v>
      </c>
      <c r="F1257" s="4" t="s">
        <v>2276</v>
      </c>
      <c r="G1257" s="3" t="s">
        <v>2276</v>
      </c>
      <c r="H1257" s="3" t="s">
        <v>523</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3" t="s">
        <v>2276</v>
      </c>
      <c r="AB1257" s="3" t="s">
        <v>2276</v>
      </c>
      <c r="AC1257" s="4"/>
      <c r="AD1257" s="3"/>
    </row>
    <row r="1258" spans="1:30" ht="40" customHeight="1">
      <c r="A1258" s="11" t="s">
        <v>3783</v>
      </c>
      <c r="B1258" s="11" t="s">
        <v>3789</v>
      </c>
      <c r="C1258" s="3" t="s">
        <v>24</v>
      </c>
      <c r="D1258" s="3" t="s">
        <v>1242</v>
      </c>
      <c r="E1258" s="3" t="s">
        <v>1105</v>
      </c>
      <c r="F1258" s="4" t="s">
        <v>55</v>
      </c>
      <c r="G1258" s="3" t="s">
        <v>2276</v>
      </c>
      <c r="H1258" s="3" t="s">
        <v>523</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3" t="s">
        <v>2276</v>
      </c>
      <c r="AB1258" s="3" t="s">
        <v>2276</v>
      </c>
      <c r="AC1258" s="4"/>
      <c r="AD1258" s="3"/>
    </row>
    <row r="1259" spans="1:30" ht="43" customHeight="1">
      <c r="A1259" s="11" t="s">
        <v>3783</v>
      </c>
      <c r="B1259" s="11" t="s">
        <v>3790</v>
      </c>
      <c r="C1259" s="3" t="s">
        <v>24</v>
      </c>
      <c r="D1259" s="3" t="s">
        <v>26</v>
      </c>
      <c r="E1259" s="3" t="s">
        <v>45</v>
      </c>
      <c r="F1259" s="4" t="s">
        <v>29</v>
      </c>
      <c r="G1259" s="3" t="s">
        <v>2276</v>
      </c>
      <c r="H1259" s="3" t="s">
        <v>523</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2276</v>
      </c>
      <c r="Y1259" s="3" t="s">
        <v>2276</v>
      </c>
      <c r="Z1259" s="3" t="s">
        <v>34</v>
      </c>
      <c r="AA1259" s="3" t="s">
        <v>405</v>
      </c>
      <c r="AB1259" s="3" t="s">
        <v>64</v>
      </c>
      <c r="AC1259" s="4" t="s">
        <v>3791</v>
      </c>
      <c r="AD1259" s="3"/>
    </row>
    <row r="1260" spans="1:30" ht="38" customHeight="1">
      <c r="A1260" s="11" t="s">
        <v>3783</v>
      </c>
      <c r="B1260" s="11" t="s">
        <v>3793</v>
      </c>
      <c r="C1260" s="3" t="s">
        <v>24</v>
      </c>
      <c r="D1260" s="3" t="s">
        <v>1245</v>
      </c>
      <c r="E1260" s="3" t="s">
        <v>116</v>
      </c>
      <c r="F1260" s="4" t="s">
        <v>55</v>
      </c>
      <c r="G1260" s="3" t="s">
        <v>2276</v>
      </c>
      <c r="H1260" s="3" t="s">
        <v>523</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3" t="s">
        <v>2276</v>
      </c>
      <c r="AB1260" s="3" t="s">
        <v>2276</v>
      </c>
      <c r="AC1260" s="4" t="s">
        <v>3778</v>
      </c>
      <c r="AD1260" s="3"/>
    </row>
    <row r="1261" spans="1:30" ht="54.5" customHeight="1">
      <c r="A1261" s="11" t="s">
        <v>3783</v>
      </c>
      <c r="B1261" s="11" t="s">
        <v>3794</v>
      </c>
      <c r="C1261" s="3" t="s">
        <v>24</v>
      </c>
      <c r="D1261" s="3" t="s">
        <v>144</v>
      </c>
      <c r="E1261" s="3" t="s">
        <v>137</v>
      </c>
      <c r="F1261" s="4" t="s">
        <v>55</v>
      </c>
      <c r="G1261" s="3" t="s">
        <v>2276</v>
      </c>
      <c r="H1261" s="3" t="s">
        <v>523</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3" t="s">
        <v>2276</v>
      </c>
      <c r="AB1261" s="3" t="s">
        <v>2276</v>
      </c>
      <c r="AC1261" s="4" t="s">
        <v>3779</v>
      </c>
      <c r="AD1261" s="3"/>
    </row>
    <row r="1262" spans="1:30" ht="73" customHeight="1">
      <c r="A1262" s="11" t="s">
        <v>3797</v>
      </c>
      <c r="B1262" s="11" t="s">
        <v>3801</v>
      </c>
      <c r="C1262" s="3" t="s">
        <v>24</v>
      </c>
      <c r="D1262" s="3" t="s">
        <v>1242</v>
      </c>
      <c r="E1262" s="3" t="s">
        <v>1105</v>
      </c>
      <c r="F1262" s="4" t="s">
        <v>2662</v>
      </c>
      <c r="G1262" s="3" t="s">
        <v>2276</v>
      </c>
      <c r="H1262" s="3" t="s">
        <v>523</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2276</v>
      </c>
      <c r="X1262" s="3" t="s">
        <v>2276</v>
      </c>
      <c r="Y1262" s="3" t="s">
        <v>2276</v>
      </c>
      <c r="Z1262" s="3" t="s">
        <v>68</v>
      </c>
      <c r="AA1262" s="3" t="s">
        <v>35</v>
      </c>
      <c r="AB1262" s="3" t="s">
        <v>64</v>
      </c>
      <c r="AC1262" s="4" t="s">
        <v>3814</v>
      </c>
      <c r="AD1262" s="3"/>
    </row>
    <row r="1263" spans="1:30" ht="67.5" customHeight="1">
      <c r="A1263" s="11" t="s">
        <v>3797</v>
      </c>
      <c r="B1263" s="11" t="s">
        <v>3802</v>
      </c>
      <c r="C1263" s="3" t="s">
        <v>24</v>
      </c>
      <c r="D1263" s="3" t="s">
        <v>27</v>
      </c>
      <c r="E1263" s="3" t="s">
        <v>130</v>
      </c>
      <c r="F1263" s="4" t="s">
        <v>161</v>
      </c>
      <c r="G1263" s="3" t="s">
        <v>2276</v>
      </c>
      <c r="H1263" s="3" t="s">
        <v>523</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2276</v>
      </c>
      <c r="Y1263" s="3" t="s">
        <v>2276</v>
      </c>
      <c r="Z1263" s="3" t="s">
        <v>127</v>
      </c>
      <c r="AA1263" s="3" t="s">
        <v>399</v>
      </c>
      <c r="AB1263" s="3" t="s">
        <v>64</v>
      </c>
      <c r="AC1263" s="4" t="s">
        <v>3808</v>
      </c>
      <c r="AD1263" s="4"/>
    </row>
    <row r="1264" spans="1:30" ht="62" customHeight="1">
      <c r="A1264" s="19" t="s">
        <v>3797</v>
      </c>
      <c r="B1264" s="11" t="s">
        <v>3804</v>
      </c>
      <c r="C1264" s="4" t="s">
        <v>24</v>
      </c>
      <c r="D1264" s="4" t="s">
        <v>27</v>
      </c>
      <c r="E1264" s="4" t="s">
        <v>130</v>
      </c>
      <c r="F1264" s="4" t="s">
        <v>28</v>
      </c>
      <c r="G1264" s="3" t="s">
        <v>2276</v>
      </c>
      <c r="H1264" s="3" t="s">
        <v>523</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2276</v>
      </c>
      <c r="X1264" s="3" t="s">
        <v>2276</v>
      </c>
      <c r="Y1264" s="3" t="s">
        <v>2276</v>
      </c>
      <c r="Z1264" s="3" t="s">
        <v>38</v>
      </c>
      <c r="AA1264" s="3" t="s">
        <v>86</v>
      </c>
      <c r="AB1264" s="3" t="s">
        <v>64</v>
      </c>
      <c r="AC1264" s="4" t="s">
        <v>3813</v>
      </c>
      <c r="AD1264" s="3"/>
    </row>
    <row r="1265" spans="1:30" ht="46.5" customHeight="1">
      <c r="A1265" s="19" t="s">
        <v>3797</v>
      </c>
      <c r="B1265" s="11" t="s">
        <v>3805</v>
      </c>
      <c r="C1265" s="4" t="s">
        <v>24</v>
      </c>
      <c r="D1265" s="4" t="s">
        <v>25</v>
      </c>
      <c r="E1265" s="4" t="s">
        <v>45</v>
      </c>
      <c r="F1265" s="4" t="s">
        <v>2662</v>
      </c>
      <c r="G1265" s="3" t="s">
        <v>2276</v>
      </c>
      <c r="H1265" s="3" t="s">
        <v>523</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t="s">
        <v>2276</v>
      </c>
      <c r="AB1265" s="3" t="s">
        <v>2276</v>
      </c>
      <c r="AC1265" s="3"/>
      <c r="AD1265" s="3"/>
    </row>
    <row r="1266" spans="1:30" ht="47.5" customHeight="1">
      <c r="A1266" s="19" t="s">
        <v>3797</v>
      </c>
      <c r="B1266" s="11" t="s">
        <v>3806</v>
      </c>
      <c r="C1266" s="4" t="s">
        <v>24</v>
      </c>
      <c r="D1266" s="4" t="s">
        <v>1245</v>
      </c>
      <c r="E1266" s="4" t="s">
        <v>116</v>
      </c>
      <c r="F1266" s="4" t="s">
        <v>2662</v>
      </c>
      <c r="G1266" s="3" t="s">
        <v>2276</v>
      </c>
      <c r="H1266" s="3" t="s">
        <v>523</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t="s">
        <v>2276</v>
      </c>
      <c r="AB1266" s="3" t="s">
        <v>2276</v>
      </c>
      <c r="AC1266" s="3"/>
      <c r="AD1266" s="3"/>
    </row>
    <row r="1267" spans="1:30" ht="41.5" customHeight="1">
      <c r="A1267" s="19" t="s">
        <v>3797</v>
      </c>
      <c r="B1267" s="11" t="s">
        <v>3809</v>
      </c>
      <c r="C1267" s="3" t="s">
        <v>2658</v>
      </c>
      <c r="D1267" s="3" t="s">
        <v>2276</v>
      </c>
      <c r="E1267" s="3" t="s">
        <v>2276</v>
      </c>
      <c r="F1267" s="4" t="s">
        <v>74</v>
      </c>
      <c r="G1267" s="3" t="s">
        <v>74</v>
      </c>
      <c r="H1267" s="3" t="s">
        <v>523</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2276</v>
      </c>
      <c r="Y1267" s="3" t="s">
        <v>2276</v>
      </c>
      <c r="Z1267" s="3" t="s">
        <v>68</v>
      </c>
      <c r="AA1267" s="3" t="s">
        <v>38</v>
      </c>
      <c r="AB1267" s="3" t="s">
        <v>76</v>
      </c>
      <c r="AC1267" s="3"/>
      <c r="AD1267" s="4" t="s">
        <v>3807</v>
      </c>
    </row>
    <row r="1268" spans="1:30" ht="37" customHeight="1">
      <c r="A1268" s="19" t="s">
        <v>3816</v>
      </c>
      <c r="B1268" s="11" t="s">
        <v>3818</v>
      </c>
      <c r="C1268" s="3" t="s">
        <v>24</v>
      </c>
      <c r="D1268" s="3" t="s">
        <v>1242</v>
      </c>
      <c r="E1268" s="3" t="s">
        <v>1105</v>
      </c>
      <c r="F1268" s="4" t="s">
        <v>2662</v>
      </c>
      <c r="G1268" s="3" t="s">
        <v>2276</v>
      </c>
      <c r="H1268" s="3" t="s">
        <v>523</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2276</v>
      </c>
      <c r="W1268" s="3" t="s">
        <v>2276</v>
      </c>
      <c r="X1268" s="3" t="s">
        <v>2276</v>
      </c>
      <c r="Y1268" s="3" t="s">
        <v>2276</v>
      </c>
      <c r="Z1268" s="3" t="s">
        <v>68</v>
      </c>
      <c r="AA1268" s="3" t="s">
        <v>127</v>
      </c>
      <c r="AB1268" s="3" t="s">
        <v>64</v>
      </c>
      <c r="AC1268" s="3"/>
      <c r="AD1268" s="3"/>
    </row>
    <row r="1269" spans="1:30" ht="37" customHeight="1">
      <c r="A1269" s="19" t="s">
        <v>3816</v>
      </c>
      <c r="B1269" s="11" t="s">
        <v>3819</v>
      </c>
      <c r="C1269" s="4" t="s">
        <v>24</v>
      </c>
      <c r="D1269" s="4" t="s">
        <v>25</v>
      </c>
      <c r="E1269" s="4" t="s">
        <v>45</v>
      </c>
      <c r="F1269" s="4" t="s">
        <v>2662</v>
      </c>
      <c r="G1269" s="3" t="s">
        <v>2276</v>
      </c>
      <c r="H1269" s="3" t="s">
        <v>523</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2276</v>
      </c>
      <c r="W1269" s="3" t="s">
        <v>2276</v>
      </c>
      <c r="X1269" s="3" t="s">
        <v>2276</v>
      </c>
      <c r="Y1269" s="3" t="s">
        <v>2276</v>
      </c>
      <c r="Z1269" s="3" t="s">
        <v>68</v>
      </c>
      <c r="AA1269" s="3" t="s">
        <v>127</v>
      </c>
      <c r="AB1269" s="3" t="s">
        <v>64</v>
      </c>
      <c r="AC1269" s="3"/>
      <c r="AD1269" s="3"/>
    </row>
    <row r="1270" spans="1:30" ht="37" customHeight="1">
      <c r="A1270" s="19" t="s">
        <v>3816</v>
      </c>
      <c r="B1270" s="11" t="s">
        <v>3820</v>
      </c>
      <c r="C1270" s="4" t="s">
        <v>24</v>
      </c>
      <c r="D1270" s="4" t="s">
        <v>26</v>
      </c>
      <c r="E1270" s="4" t="s">
        <v>1105</v>
      </c>
      <c r="F1270" s="4" t="s">
        <v>2662</v>
      </c>
      <c r="G1270" s="3" t="s">
        <v>2276</v>
      </c>
      <c r="H1270" s="3" t="s">
        <v>523</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2276</v>
      </c>
      <c r="W1270" s="3" t="s">
        <v>2276</v>
      </c>
      <c r="X1270" s="3" t="s">
        <v>2276</v>
      </c>
      <c r="Y1270" s="3" t="s">
        <v>2276</v>
      </c>
      <c r="Z1270" s="3" t="s">
        <v>68</v>
      </c>
      <c r="AA1270" s="3" t="s">
        <v>127</v>
      </c>
      <c r="AB1270" s="3" t="s">
        <v>64</v>
      </c>
      <c r="AC1270" s="3"/>
      <c r="AD1270" s="3"/>
    </row>
    <row r="1271" spans="1:30" ht="37" customHeight="1">
      <c r="A1271" s="19" t="s">
        <v>3816</v>
      </c>
      <c r="B1271" s="11" t="s">
        <v>3821</v>
      </c>
      <c r="C1271" s="4" t="s">
        <v>24</v>
      </c>
      <c r="D1271" s="4" t="s">
        <v>1245</v>
      </c>
      <c r="E1271" s="4" t="s">
        <v>116</v>
      </c>
      <c r="F1271" s="4" t="s">
        <v>2662</v>
      </c>
      <c r="G1271" s="3" t="s">
        <v>2276</v>
      </c>
      <c r="H1271" s="3" t="s">
        <v>523</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2276</v>
      </c>
      <c r="W1271" s="3" t="s">
        <v>2276</v>
      </c>
      <c r="X1271" s="3" t="s">
        <v>2276</v>
      </c>
      <c r="Y1271" s="3" t="s">
        <v>2276</v>
      </c>
      <c r="Z1271" s="3" t="s">
        <v>68</v>
      </c>
      <c r="AA1271" s="3" t="s">
        <v>127</v>
      </c>
      <c r="AB1271" s="3" t="s">
        <v>64</v>
      </c>
      <c r="AC1271" s="3"/>
      <c r="AD1271" s="3"/>
    </row>
    <row r="1272" spans="1:30" ht="32.5" customHeight="1">
      <c r="A1272" s="19" t="s">
        <v>3816</v>
      </c>
      <c r="B1272" s="11" t="s">
        <v>3822</v>
      </c>
      <c r="C1272" s="3" t="s">
        <v>24</v>
      </c>
      <c r="D1272" s="3" t="s">
        <v>27</v>
      </c>
      <c r="E1272" s="3" t="s">
        <v>130</v>
      </c>
      <c r="F1272" s="4" t="s">
        <v>161</v>
      </c>
      <c r="G1272" s="3" t="s">
        <v>2276</v>
      </c>
      <c r="H1272" s="3" t="s">
        <v>523</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2276</v>
      </c>
      <c r="W1272" s="3" t="s">
        <v>2276</v>
      </c>
      <c r="X1272" s="3" t="s">
        <v>2276</v>
      </c>
      <c r="Y1272" s="3" t="s">
        <v>2276</v>
      </c>
      <c r="Z1272" s="3" t="s">
        <v>127</v>
      </c>
      <c r="AA1272" s="3" t="s">
        <v>399</v>
      </c>
      <c r="AB1272" s="3" t="s">
        <v>64</v>
      </c>
      <c r="AC1272" s="3"/>
      <c r="AD1272" s="3"/>
    </row>
    <row r="1273" spans="1:30" ht="33.5" customHeight="1">
      <c r="A1273" s="19" t="s">
        <v>3816</v>
      </c>
      <c r="B1273" s="11" t="s">
        <v>3823</v>
      </c>
      <c r="C1273" s="4" t="s">
        <v>24</v>
      </c>
      <c r="D1273" s="4" t="s">
        <v>1242</v>
      </c>
      <c r="E1273" s="4" t="s">
        <v>130</v>
      </c>
      <c r="F1273" s="4" t="s">
        <v>161</v>
      </c>
      <c r="G1273" s="3" t="s">
        <v>2276</v>
      </c>
      <c r="H1273" s="3" t="s">
        <v>523</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2276</v>
      </c>
      <c r="W1273" s="3" t="s">
        <v>2276</v>
      </c>
      <c r="X1273" s="3" t="s">
        <v>2276</v>
      </c>
      <c r="Y1273" s="3" t="s">
        <v>2276</v>
      </c>
      <c r="Z1273" s="3" t="s">
        <v>127</v>
      </c>
      <c r="AA1273" s="3" t="s">
        <v>399</v>
      </c>
      <c r="AB1273" s="3" t="s">
        <v>64</v>
      </c>
      <c r="AC1273" s="3"/>
      <c r="AD1273" s="3"/>
    </row>
    <row r="1274" spans="1:30" ht="38" customHeight="1">
      <c r="A1274" s="19" t="s">
        <v>3816</v>
      </c>
      <c r="B1274" s="11" t="s">
        <v>3824</v>
      </c>
      <c r="C1274" s="3" t="s">
        <v>24</v>
      </c>
      <c r="D1274" s="3" t="s">
        <v>61</v>
      </c>
      <c r="E1274" s="3" t="s">
        <v>116</v>
      </c>
      <c r="F1274" s="4" t="s">
        <v>74</v>
      </c>
      <c r="G1274" s="3" t="s">
        <v>74</v>
      </c>
      <c r="H1274" s="3" t="s">
        <v>523</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2276</v>
      </c>
      <c r="W1274" s="3" t="s">
        <v>2276</v>
      </c>
      <c r="X1274" s="3" t="s">
        <v>2276</v>
      </c>
      <c r="Y1274" s="3" t="s">
        <v>2276</v>
      </c>
      <c r="Z1274" s="3" t="s">
        <v>399</v>
      </c>
      <c r="AA1274" s="3" t="s">
        <v>38</v>
      </c>
      <c r="AB1274" s="3" t="s">
        <v>64</v>
      </c>
      <c r="AC1274" s="3"/>
      <c r="AD1274" s="3"/>
    </row>
    <row r="1275" spans="1:30" ht="42" customHeight="1">
      <c r="A1275" s="19" t="s">
        <v>3816</v>
      </c>
      <c r="B1275" s="11" t="s">
        <v>3826</v>
      </c>
      <c r="C1275" s="3" t="s">
        <v>31</v>
      </c>
      <c r="D1275" s="3" t="s">
        <v>2276</v>
      </c>
      <c r="E1275" s="3" t="s">
        <v>1105</v>
      </c>
      <c r="F1275" s="4" t="s">
        <v>2276</v>
      </c>
      <c r="G1275" s="3" t="s">
        <v>74</v>
      </c>
      <c r="H1275" s="3" t="s">
        <v>523</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2276</v>
      </c>
      <c r="W1275" s="3" t="s">
        <v>2276</v>
      </c>
      <c r="X1275" s="3" t="s">
        <v>2276</v>
      </c>
      <c r="Y1275" s="3" t="s">
        <v>2276</v>
      </c>
      <c r="Z1275" s="3" t="s">
        <v>399</v>
      </c>
      <c r="AA1275" s="3" t="s">
        <v>38</v>
      </c>
      <c r="AB1275" s="3" t="s">
        <v>64</v>
      </c>
      <c r="AC1275" s="3"/>
      <c r="AD1275" s="3"/>
    </row>
    <row r="1276" spans="1:30" ht="41" customHeight="1">
      <c r="A1276" s="19" t="s">
        <v>3816</v>
      </c>
      <c r="B1276" s="11" t="s">
        <v>3827</v>
      </c>
      <c r="C1276" s="3" t="s">
        <v>24</v>
      </c>
      <c r="D1276" s="3" t="s">
        <v>27</v>
      </c>
      <c r="E1276" s="3" t="s">
        <v>130</v>
      </c>
      <c r="F1276" s="4" t="s">
        <v>74</v>
      </c>
      <c r="G1276" s="3" t="s">
        <v>2276</v>
      </c>
      <c r="H1276" s="3" t="s">
        <v>523</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2276</v>
      </c>
      <c r="W1276" s="3" t="s">
        <v>2276</v>
      </c>
      <c r="X1276" s="3" t="s">
        <v>2276</v>
      </c>
      <c r="Y1276" s="3" t="s">
        <v>2276</v>
      </c>
      <c r="Z1276" s="3" t="s">
        <v>188</v>
      </c>
      <c r="AA1276" s="3" t="s">
        <v>38</v>
      </c>
      <c r="AB1276" s="3" t="s">
        <v>64</v>
      </c>
      <c r="AC1276" s="3"/>
      <c r="AD1276" s="3"/>
    </row>
    <row r="1277" spans="1:30" ht="43.5" customHeight="1">
      <c r="A1277" s="19" t="s">
        <v>3832</v>
      </c>
      <c r="B1277" s="11" t="s">
        <v>3838</v>
      </c>
      <c r="C1277" s="3" t="s">
        <v>24</v>
      </c>
      <c r="D1277" s="3" t="s">
        <v>3476</v>
      </c>
      <c r="E1277" s="3" t="s">
        <v>116</v>
      </c>
      <c r="F1277" s="4" t="s">
        <v>2662</v>
      </c>
      <c r="G1277" s="3" t="s">
        <v>2276</v>
      </c>
      <c r="H1277" s="3" t="s">
        <v>524</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3" t="s">
        <v>2276</v>
      </c>
      <c r="AA1277" s="3" t="s">
        <v>2276</v>
      </c>
      <c r="AB1277" s="3" t="s">
        <v>2276</v>
      </c>
      <c r="AC1277" s="3"/>
      <c r="AD1277" s="3"/>
    </row>
    <row r="1278" spans="1:30" ht="63.5" customHeight="1">
      <c r="A1278" s="19" t="s">
        <v>3841</v>
      </c>
      <c r="B1278" s="11" t="s">
        <v>3845</v>
      </c>
      <c r="C1278" s="3" t="s">
        <v>24</v>
      </c>
      <c r="D1278" s="3" t="s">
        <v>2804</v>
      </c>
      <c r="E1278" s="3" t="s">
        <v>5005</v>
      </c>
      <c r="F1278" s="4" t="s">
        <v>2662</v>
      </c>
      <c r="G1278" s="4" t="s">
        <v>2662</v>
      </c>
      <c r="H1278" s="3" t="s">
        <v>523</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2276</v>
      </c>
      <c r="X1278" s="3" t="s">
        <v>2276</v>
      </c>
      <c r="Y1278" s="3" t="s">
        <v>2276</v>
      </c>
      <c r="Z1278" s="3" t="s">
        <v>2276</v>
      </c>
      <c r="AA1278" s="3" t="s">
        <v>2276</v>
      </c>
      <c r="AB1278" s="3" t="s">
        <v>2276</v>
      </c>
      <c r="AC1278" s="3"/>
      <c r="AD1278" s="4" t="s">
        <v>3846</v>
      </c>
    </row>
    <row r="1279" spans="1:30" ht="59.5" customHeight="1">
      <c r="A1279" s="19" t="s">
        <v>3841</v>
      </c>
      <c r="B1279" s="11" t="s">
        <v>3847</v>
      </c>
      <c r="C1279" s="3" t="s">
        <v>2656</v>
      </c>
      <c r="D1279" s="3" t="s">
        <v>2276</v>
      </c>
      <c r="E1279" s="3" t="s">
        <v>2276</v>
      </c>
      <c r="F1279" s="4" t="s">
        <v>2276</v>
      </c>
      <c r="G1279" s="3" t="s">
        <v>2276</v>
      </c>
      <c r="H1279" s="3" t="s">
        <v>524</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3" t="s">
        <v>2276</v>
      </c>
      <c r="AA1279" s="3" t="s">
        <v>2276</v>
      </c>
      <c r="AB1279" s="3" t="s">
        <v>2276</v>
      </c>
      <c r="AC1279" s="3"/>
      <c r="AD1279" s="4" t="s">
        <v>3848</v>
      </c>
    </row>
    <row r="1280" spans="1:30" ht="101" customHeight="1">
      <c r="A1280" s="19" t="s">
        <v>3850</v>
      </c>
      <c r="B1280" s="11" t="s">
        <v>3857</v>
      </c>
      <c r="C1280" s="3" t="s">
        <v>24</v>
      </c>
      <c r="D1280" s="3" t="s">
        <v>25</v>
      </c>
      <c r="E1280" s="3" t="s">
        <v>2276</v>
      </c>
      <c r="F1280" s="4" t="s">
        <v>55</v>
      </c>
      <c r="G1280" s="3" t="s">
        <v>2276</v>
      </c>
      <c r="H1280" s="3" t="s">
        <v>524</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3" t="s">
        <v>2276</v>
      </c>
      <c r="Z1280" s="3" t="s">
        <v>2276</v>
      </c>
      <c r="AA1280" s="3" t="s">
        <v>2276</v>
      </c>
      <c r="AB1280" s="3" t="s">
        <v>2276</v>
      </c>
      <c r="AC1280" s="24" t="s">
        <v>3858</v>
      </c>
      <c r="AD1280" s="24" t="s">
        <v>3899</v>
      </c>
    </row>
    <row r="1281" spans="1:30" ht="52.5" customHeight="1">
      <c r="A1281" s="19" t="s">
        <v>3861</v>
      </c>
      <c r="B1281" s="11" t="s">
        <v>3865</v>
      </c>
      <c r="C1281" s="3" t="s">
        <v>1105</v>
      </c>
      <c r="D1281" s="3" t="s">
        <v>1105</v>
      </c>
      <c r="E1281" s="3" t="s">
        <v>116</v>
      </c>
      <c r="F1281" s="4" t="s">
        <v>2276</v>
      </c>
      <c r="G1281" s="3" t="s">
        <v>2276</v>
      </c>
      <c r="H1281" s="3" t="s">
        <v>523</v>
      </c>
      <c r="I1281" s="3">
        <v>1992</v>
      </c>
      <c r="J1281" s="3" t="s">
        <v>2276</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2276</v>
      </c>
      <c r="Y1281" s="3" t="s">
        <v>2276</v>
      </c>
      <c r="Z1281" s="3" t="s">
        <v>399</v>
      </c>
      <c r="AA1281" s="3" t="s">
        <v>86</v>
      </c>
      <c r="AB1281" s="3" t="s">
        <v>2276</v>
      </c>
      <c r="AC1281" s="4" t="s">
        <v>3866</v>
      </c>
      <c r="AD1281" s="4" t="s">
        <v>3878</v>
      </c>
    </row>
    <row r="1282" spans="1:30" ht="52.5" customHeight="1">
      <c r="A1282" s="19" t="s">
        <v>3861</v>
      </c>
      <c r="B1282" s="11" t="s">
        <v>3867</v>
      </c>
      <c r="C1282" s="3" t="s">
        <v>1105</v>
      </c>
      <c r="D1282" s="3" t="s">
        <v>1105</v>
      </c>
      <c r="E1282" s="3" t="s">
        <v>116</v>
      </c>
      <c r="F1282" s="4" t="s">
        <v>2276</v>
      </c>
      <c r="G1282" s="3" t="s">
        <v>2276</v>
      </c>
      <c r="H1282" s="3" t="s">
        <v>523</v>
      </c>
      <c r="I1282" s="3">
        <v>1993</v>
      </c>
      <c r="J1282" s="3" t="s">
        <v>2276</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2276</v>
      </c>
      <c r="Y1282" s="3" t="s">
        <v>2276</v>
      </c>
      <c r="Z1282" s="3" t="s">
        <v>399</v>
      </c>
      <c r="AA1282" s="3" t="s">
        <v>86</v>
      </c>
      <c r="AB1282" s="3" t="s">
        <v>2276</v>
      </c>
      <c r="AC1282" s="4" t="s">
        <v>3866</v>
      </c>
      <c r="AD1282" s="4" t="s">
        <v>3878</v>
      </c>
    </row>
    <row r="1283" spans="1:30" ht="52.5" customHeight="1">
      <c r="A1283" s="19" t="s">
        <v>3861</v>
      </c>
      <c r="B1283" s="11" t="s">
        <v>3868</v>
      </c>
      <c r="C1283" s="3" t="s">
        <v>1105</v>
      </c>
      <c r="D1283" s="3" t="s">
        <v>1105</v>
      </c>
      <c r="E1283" s="3" t="s">
        <v>116</v>
      </c>
      <c r="F1283" s="4" t="s">
        <v>2276</v>
      </c>
      <c r="G1283" s="3" t="s">
        <v>2276</v>
      </c>
      <c r="H1283" s="3" t="s">
        <v>523</v>
      </c>
      <c r="I1283" s="3">
        <v>1994</v>
      </c>
      <c r="J1283" s="3" t="s">
        <v>2276</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2276</v>
      </c>
      <c r="Y1283" s="3" t="s">
        <v>2276</v>
      </c>
      <c r="Z1283" s="3" t="s">
        <v>399</v>
      </c>
      <c r="AA1283" s="3" t="s">
        <v>86</v>
      </c>
      <c r="AB1283" s="3" t="s">
        <v>2276</v>
      </c>
      <c r="AC1283" s="4" t="s">
        <v>3866</v>
      </c>
      <c r="AD1283" s="4" t="s">
        <v>3878</v>
      </c>
    </row>
    <row r="1284" spans="1:30" ht="52.5" customHeight="1">
      <c r="A1284" s="19" t="s">
        <v>3861</v>
      </c>
      <c r="B1284" s="11" t="s">
        <v>3869</v>
      </c>
      <c r="C1284" s="3" t="s">
        <v>1105</v>
      </c>
      <c r="D1284" s="3" t="s">
        <v>1105</v>
      </c>
      <c r="E1284" s="3" t="s">
        <v>116</v>
      </c>
      <c r="F1284" s="4" t="s">
        <v>2276</v>
      </c>
      <c r="G1284" s="3" t="s">
        <v>2276</v>
      </c>
      <c r="H1284" s="3" t="s">
        <v>523</v>
      </c>
      <c r="I1284" s="3">
        <v>1995</v>
      </c>
      <c r="J1284" s="3" t="s">
        <v>2276</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2276</v>
      </c>
      <c r="Y1284" s="3" t="s">
        <v>2276</v>
      </c>
      <c r="Z1284" s="3" t="s">
        <v>399</v>
      </c>
      <c r="AA1284" s="3" t="s">
        <v>86</v>
      </c>
      <c r="AB1284" s="3" t="s">
        <v>2276</v>
      </c>
      <c r="AC1284" s="4" t="s">
        <v>3866</v>
      </c>
      <c r="AD1284" s="4" t="s">
        <v>3878</v>
      </c>
    </row>
    <row r="1285" spans="1:30" ht="52.5" customHeight="1">
      <c r="A1285" s="19" t="s">
        <v>3861</v>
      </c>
      <c r="B1285" s="11" t="s">
        <v>3870</v>
      </c>
      <c r="C1285" s="3" t="s">
        <v>1105</v>
      </c>
      <c r="D1285" s="3" t="s">
        <v>1105</v>
      </c>
      <c r="E1285" s="3" t="s">
        <v>116</v>
      </c>
      <c r="F1285" s="4" t="s">
        <v>2276</v>
      </c>
      <c r="G1285" s="3" t="s">
        <v>2276</v>
      </c>
      <c r="H1285" s="3" t="s">
        <v>523</v>
      </c>
      <c r="I1285" s="3">
        <v>1996</v>
      </c>
      <c r="J1285" s="3" t="s">
        <v>2276</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2276</v>
      </c>
      <c r="Y1285" s="3" t="s">
        <v>2276</v>
      </c>
      <c r="Z1285" s="3" t="s">
        <v>399</v>
      </c>
      <c r="AA1285" s="3" t="s">
        <v>86</v>
      </c>
      <c r="AB1285" s="3" t="s">
        <v>2276</v>
      </c>
      <c r="AC1285" s="4" t="s">
        <v>3866</v>
      </c>
      <c r="AD1285" s="4" t="s">
        <v>3878</v>
      </c>
    </row>
    <row r="1286" spans="1:30" ht="52.5" customHeight="1">
      <c r="A1286" s="19" t="s">
        <v>3861</v>
      </c>
      <c r="B1286" s="11" t="s">
        <v>3871</v>
      </c>
      <c r="C1286" s="3" t="s">
        <v>1105</v>
      </c>
      <c r="D1286" s="3" t="s">
        <v>1105</v>
      </c>
      <c r="E1286" s="3" t="s">
        <v>116</v>
      </c>
      <c r="F1286" s="4" t="s">
        <v>2276</v>
      </c>
      <c r="G1286" s="3" t="s">
        <v>2276</v>
      </c>
      <c r="H1286" s="3" t="s">
        <v>523</v>
      </c>
      <c r="I1286" s="3">
        <v>1997</v>
      </c>
      <c r="J1286" s="3" t="s">
        <v>2276</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2276</v>
      </c>
      <c r="Y1286" s="3" t="s">
        <v>2276</v>
      </c>
      <c r="Z1286" s="3" t="s">
        <v>399</v>
      </c>
      <c r="AA1286" s="3" t="s">
        <v>86</v>
      </c>
      <c r="AB1286" s="3" t="s">
        <v>2276</v>
      </c>
      <c r="AC1286" s="4" t="s">
        <v>3866</v>
      </c>
      <c r="AD1286" s="4" t="s">
        <v>3878</v>
      </c>
    </row>
    <row r="1287" spans="1:30" ht="52.5" customHeight="1">
      <c r="A1287" s="19" t="s">
        <v>3861</v>
      </c>
      <c r="B1287" s="11" t="s">
        <v>3872</v>
      </c>
      <c r="C1287" s="3" t="s">
        <v>1105</v>
      </c>
      <c r="D1287" s="3" t="s">
        <v>1105</v>
      </c>
      <c r="E1287" s="3" t="s">
        <v>116</v>
      </c>
      <c r="F1287" s="4" t="s">
        <v>2276</v>
      </c>
      <c r="G1287" s="3" t="s">
        <v>2276</v>
      </c>
      <c r="H1287" s="3" t="s">
        <v>523</v>
      </c>
      <c r="I1287" s="3">
        <v>1998</v>
      </c>
      <c r="J1287" s="3" t="s">
        <v>2276</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2276</v>
      </c>
      <c r="Y1287" s="3" t="s">
        <v>2276</v>
      </c>
      <c r="Z1287" s="3" t="s">
        <v>399</v>
      </c>
      <c r="AA1287" s="3" t="s">
        <v>86</v>
      </c>
      <c r="AB1287" s="3" t="s">
        <v>2276</v>
      </c>
      <c r="AC1287" s="4" t="s">
        <v>3866</v>
      </c>
      <c r="AD1287" s="4" t="s">
        <v>3878</v>
      </c>
    </row>
    <row r="1288" spans="1:30" ht="52.5" customHeight="1">
      <c r="A1288" s="19" t="s">
        <v>3861</v>
      </c>
      <c r="B1288" s="11" t="s">
        <v>3873</v>
      </c>
      <c r="C1288" s="3" t="s">
        <v>1105</v>
      </c>
      <c r="D1288" s="3" t="s">
        <v>1105</v>
      </c>
      <c r="E1288" s="3" t="s">
        <v>116</v>
      </c>
      <c r="F1288" s="4" t="s">
        <v>2276</v>
      </c>
      <c r="G1288" s="3" t="s">
        <v>2276</v>
      </c>
      <c r="H1288" s="3" t="s">
        <v>523</v>
      </c>
      <c r="I1288" s="3">
        <v>1999</v>
      </c>
      <c r="J1288" s="3" t="s">
        <v>2276</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2276</v>
      </c>
      <c r="Y1288" s="3" t="s">
        <v>2276</v>
      </c>
      <c r="Z1288" s="3" t="s">
        <v>399</v>
      </c>
      <c r="AA1288" s="3" t="s">
        <v>86</v>
      </c>
      <c r="AB1288" s="3" t="s">
        <v>2276</v>
      </c>
      <c r="AC1288" s="4" t="s">
        <v>3866</v>
      </c>
      <c r="AD1288" s="4" t="s">
        <v>3878</v>
      </c>
    </row>
    <row r="1289" spans="1:30" ht="52.5" customHeight="1">
      <c r="A1289" s="19" t="s">
        <v>3861</v>
      </c>
      <c r="B1289" s="11" t="s">
        <v>3874</v>
      </c>
      <c r="C1289" s="3" t="s">
        <v>1105</v>
      </c>
      <c r="D1289" s="3" t="s">
        <v>1105</v>
      </c>
      <c r="E1289" s="3" t="s">
        <v>116</v>
      </c>
      <c r="F1289" s="4" t="s">
        <v>2276</v>
      </c>
      <c r="G1289" s="3" t="s">
        <v>2276</v>
      </c>
      <c r="H1289" s="3" t="s">
        <v>523</v>
      </c>
      <c r="I1289" s="3">
        <v>2000</v>
      </c>
      <c r="J1289" s="3" t="s">
        <v>2276</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2276</v>
      </c>
      <c r="Y1289" s="3" t="s">
        <v>2276</v>
      </c>
      <c r="Z1289" s="3" t="s">
        <v>399</v>
      </c>
      <c r="AA1289" s="3" t="s">
        <v>86</v>
      </c>
      <c r="AB1289" s="3" t="s">
        <v>2276</v>
      </c>
      <c r="AC1289" s="4" t="s">
        <v>3866</v>
      </c>
      <c r="AD1289" s="4" t="s">
        <v>3878</v>
      </c>
    </row>
    <row r="1290" spans="1:30" ht="52.5" customHeight="1">
      <c r="A1290" s="19" t="s">
        <v>3861</v>
      </c>
      <c r="B1290" s="11" t="s">
        <v>3875</v>
      </c>
      <c r="C1290" s="3" t="s">
        <v>1105</v>
      </c>
      <c r="D1290" s="3" t="s">
        <v>1105</v>
      </c>
      <c r="E1290" s="3" t="s">
        <v>116</v>
      </c>
      <c r="F1290" s="4" t="s">
        <v>2276</v>
      </c>
      <c r="G1290" s="3" t="s">
        <v>2276</v>
      </c>
      <c r="H1290" s="3" t="s">
        <v>523</v>
      </c>
      <c r="I1290" s="3">
        <v>2001</v>
      </c>
      <c r="J1290" s="3" t="s">
        <v>2276</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2276</v>
      </c>
      <c r="Y1290" s="3" t="s">
        <v>2276</v>
      </c>
      <c r="Z1290" s="3" t="s">
        <v>399</v>
      </c>
      <c r="AA1290" s="3" t="s">
        <v>86</v>
      </c>
      <c r="AB1290" s="3" t="s">
        <v>2276</v>
      </c>
      <c r="AC1290" s="4" t="s">
        <v>3866</v>
      </c>
      <c r="AD1290" s="4" t="s">
        <v>3878</v>
      </c>
    </row>
    <row r="1291" spans="1:30" ht="52.5" customHeight="1">
      <c r="A1291" s="19" t="s">
        <v>3861</v>
      </c>
      <c r="B1291" s="11" t="s">
        <v>3876</v>
      </c>
      <c r="C1291" s="3" t="s">
        <v>1105</v>
      </c>
      <c r="D1291" s="3" t="s">
        <v>1105</v>
      </c>
      <c r="E1291" s="3" t="s">
        <v>116</v>
      </c>
      <c r="F1291" s="4" t="s">
        <v>2276</v>
      </c>
      <c r="G1291" s="3" t="s">
        <v>2276</v>
      </c>
      <c r="H1291" s="3" t="s">
        <v>523</v>
      </c>
      <c r="I1291" s="3">
        <v>2002</v>
      </c>
      <c r="J1291" s="3" t="s">
        <v>2276</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2276</v>
      </c>
      <c r="Y1291" s="3" t="s">
        <v>2276</v>
      </c>
      <c r="Z1291" s="3" t="s">
        <v>399</v>
      </c>
      <c r="AA1291" s="3" t="s">
        <v>86</v>
      </c>
      <c r="AB1291" s="3" t="s">
        <v>2276</v>
      </c>
      <c r="AC1291" s="4" t="s">
        <v>3866</v>
      </c>
      <c r="AD1291" s="4" t="s">
        <v>3878</v>
      </c>
    </row>
    <row r="1292" spans="1:30" ht="52.5" customHeight="1">
      <c r="A1292" s="19" t="s">
        <v>3861</v>
      </c>
      <c r="B1292" s="11" t="s">
        <v>3877</v>
      </c>
      <c r="C1292" s="3" t="s">
        <v>1105</v>
      </c>
      <c r="D1292" s="3" t="s">
        <v>1105</v>
      </c>
      <c r="E1292" s="3" t="s">
        <v>116</v>
      </c>
      <c r="F1292" s="4" t="s">
        <v>2276</v>
      </c>
      <c r="G1292" s="3" t="s">
        <v>2276</v>
      </c>
      <c r="H1292" s="3" t="s">
        <v>523</v>
      </c>
      <c r="I1292" s="3">
        <v>2003</v>
      </c>
      <c r="J1292" s="3" t="s">
        <v>2276</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2276</v>
      </c>
      <c r="Y1292" s="3" t="s">
        <v>2276</v>
      </c>
      <c r="Z1292" s="3" t="s">
        <v>399</v>
      </c>
      <c r="AA1292" s="3" t="s">
        <v>86</v>
      </c>
      <c r="AB1292" s="3" t="s">
        <v>2276</v>
      </c>
      <c r="AC1292" s="4" t="s">
        <v>3866</v>
      </c>
      <c r="AD1292" s="4" t="s">
        <v>3878</v>
      </c>
    </row>
    <row r="1293" spans="1:30" ht="41.5" customHeight="1">
      <c r="A1293" s="19" t="s">
        <v>3861</v>
      </c>
      <c r="B1293" s="11" t="s">
        <v>3879</v>
      </c>
      <c r="C1293" s="3" t="s">
        <v>24</v>
      </c>
      <c r="D1293" s="3" t="s">
        <v>1245</v>
      </c>
      <c r="E1293" s="3" t="s">
        <v>116</v>
      </c>
      <c r="F1293" s="4" t="s">
        <v>2662</v>
      </c>
      <c r="G1293" s="4" t="s">
        <v>2662</v>
      </c>
      <c r="H1293" s="3" t="s">
        <v>523</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3" t="s">
        <v>2276</v>
      </c>
      <c r="AB1293" s="3" t="s">
        <v>2276</v>
      </c>
      <c r="AC1293" s="4" t="s">
        <v>3886</v>
      </c>
      <c r="AD1293" s="3"/>
    </row>
    <row r="1294" spans="1:30" ht="39" customHeight="1">
      <c r="A1294" s="19" t="s">
        <v>3861</v>
      </c>
      <c r="B1294" s="11" t="s">
        <v>3880</v>
      </c>
      <c r="C1294" s="3" t="s">
        <v>24</v>
      </c>
      <c r="D1294" s="3" t="s">
        <v>2305</v>
      </c>
      <c r="E1294" s="3" t="s">
        <v>116</v>
      </c>
      <c r="F1294" s="4" t="s">
        <v>2662</v>
      </c>
      <c r="G1294" s="4" t="s">
        <v>2662</v>
      </c>
      <c r="H1294" s="3" t="s">
        <v>523</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t="s">
        <v>2276</v>
      </c>
      <c r="AB1294" s="3" t="s">
        <v>2276</v>
      </c>
      <c r="AC1294" s="3"/>
      <c r="AD1294" s="3"/>
    </row>
    <row r="1295" spans="1:30" ht="33.5" customHeight="1">
      <c r="A1295" s="19" t="s">
        <v>3861</v>
      </c>
      <c r="B1295" s="11" t="s">
        <v>3881</v>
      </c>
      <c r="C1295" s="3" t="s">
        <v>24</v>
      </c>
      <c r="D1295" s="3" t="s">
        <v>2341</v>
      </c>
      <c r="E1295" s="3" t="s">
        <v>116</v>
      </c>
      <c r="F1295" s="4" t="s">
        <v>2662</v>
      </c>
      <c r="G1295" s="4" t="s">
        <v>2662</v>
      </c>
      <c r="H1295" s="3" t="s">
        <v>523</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t="s">
        <v>2276</v>
      </c>
      <c r="AB1295" s="3" t="s">
        <v>2276</v>
      </c>
      <c r="AC1295" s="3"/>
      <c r="AD1295" s="3"/>
    </row>
    <row r="1296" spans="1:30" ht="33.5" customHeight="1">
      <c r="A1296" s="19" t="s">
        <v>3861</v>
      </c>
      <c r="B1296" s="11" t="s">
        <v>3882</v>
      </c>
      <c r="C1296" s="3" t="s">
        <v>24</v>
      </c>
      <c r="D1296" s="3" t="s">
        <v>26</v>
      </c>
      <c r="E1296" s="3" t="s">
        <v>116</v>
      </c>
      <c r="F1296" s="4" t="s">
        <v>2662</v>
      </c>
      <c r="G1296" s="4" t="s">
        <v>2662</v>
      </c>
      <c r="H1296" s="3" t="s">
        <v>523</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t="s">
        <v>2276</v>
      </c>
      <c r="AB1296" s="3" t="s">
        <v>2276</v>
      </c>
      <c r="AC1296" s="3"/>
      <c r="AD1296" s="3"/>
    </row>
    <row r="1297" spans="1:30" ht="37" customHeight="1">
      <c r="A1297" s="19" t="s">
        <v>3861</v>
      </c>
      <c r="B1297" s="11" t="s">
        <v>3883</v>
      </c>
      <c r="C1297" s="3" t="s">
        <v>24</v>
      </c>
      <c r="D1297" s="3" t="s">
        <v>1242</v>
      </c>
      <c r="E1297" s="3" t="s">
        <v>116</v>
      </c>
      <c r="F1297" s="4" t="s">
        <v>2662</v>
      </c>
      <c r="G1297" s="4" t="s">
        <v>2662</v>
      </c>
      <c r="H1297" s="3" t="s">
        <v>523</v>
      </c>
      <c r="I1297" s="3"/>
      <c r="J1297" s="3" t="s">
        <v>2276</v>
      </c>
      <c r="K1297" s="3" t="s">
        <v>2276</v>
      </c>
      <c r="L1297" s="74">
        <v>0.04</v>
      </c>
      <c r="M1297" s="74">
        <v>0.25</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t="s">
        <v>2276</v>
      </c>
      <c r="AB1297" s="3" t="s">
        <v>2276</v>
      </c>
      <c r="AC1297" s="8" t="s">
        <v>3885</v>
      </c>
      <c r="AD1297" s="3"/>
    </row>
    <row r="1298" spans="1:30" ht="43" customHeight="1">
      <c r="A1298" s="19" t="s">
        <v>3861</v>
      </c>
      <c r="B1298" s="11" t="s">
        <v>3883</v>
      </c>
      <c r="C1298" s="3" t="s">
        <v>24</v>
      </c>
      <c r="D1298" s="3" t="s">
        <v>27</v>
      </c>
      <c r="E1298" s="3" t="s">
        <v>130</v>
      </c>
      <c r="F1298" s="4" t="s">
        <v>2662</v>
      </c>
      <c r="G1298" s="4" t="s">
        <v>2662</v>
      </c>
      <c r="H1298" s="3" t="s">
        <v>523</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t="s">
        <v>2276</v>
      </c>
      <c r="AB1298" s="3" t="s">
        <v>2276</v>
      </c>
      <c r="AC1298" s="3"/>
      <c r="AD1298" s="3"/>
    </row>
    <row r="1299" spans="1:30" ht="42" customHeight="1">
      <c r="A1299" s="19" t="s">
        <v>3861</v>
      </c>
      <c r="B1299" s="11" t="s">
        <v>3884</v>
      </c>
      <c r="C1299" s="3" t="s">
        <v>2458</v>
      </c>
      <c r="D1299" s="3" t="s">
        <v>2276</v>
      </c>
      <c r="E1299" s="3" t="s">
        <v>116</v>
      </c>
      <c r="F1299" s="4" t="s">
        <v>2662</v>
      </c>
      <c r="G1299" s="3" t="s">
        <v>74</v>
      </c>
      <c r="H1299" s="3" t="s">
        <v>523</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t="s">
        <v>2276</v>
      </c>
      <c r="AB1299" s="3" t="s">
        <v>2276</v>
      </c>
      <c r="AC1299" s="3"/>
      <c r="AD1299" s="3"/>
    </row>
    <row r="1300" spans="1:30" ht="35.5" customHeight="1">
      <c r="A1300" s="19" t="s">
        <v>3892</v>
      </c>
      <c r="B1300" s="11" t="s">
        <v>3897</v>
      </c>
      <c r="C1300" s="3" t="s">
        <v>24</v>
      </c>
      <c r="D1300" s="3" t="s">
        <v>2804</v>
      </c>
      <c r="E1300" s="3" t="s">
        <v>5005</v>
      </c>
      <c r="F1300" s="4" t="s">
        <v>2276</v>
      </c>
      <c r="G1300" s="3" t="s">
        <v>2276</v>
      </c>
      <c r="H1300" s="3" t="s">
        <v>523</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2276</v>
      </c>
      <c r="Y1300" s="3" t="s">
        <v>2276</v>
      </c>
      <c r="Z1300" s="3" t="s">
        <v>188</v>
      </c>
      <c r="AA1300" s="3" t="s">
        <v>38</v>
      </c>
      <c r="AB1300" s="3" t="s">
        <v>2276</v>
      </c>
      <c r="AC1300" s="3"/>
      <c r="AD1300" s="3"/>
    </row>
    <row r="1301" spans="1:30" ht="37" customHeight="1">
      <c r="A1301" s="19" t="s">
        <v>3893</v>
      </c>
      <c r="B1301" s="11" t="s">
        <v>3898</v>
      </c>
      <c r="C1301" s="3" t="s">
        <v>24</v>
      </c>
      <c r="D1301" s="3" t="s">
        <v>2804</v>
      </c>
      <c r="E1301" s="3" t="s">
        <v>5005</v>
      </c>
      <c r="F1301" s="4" t="s">
        <v>2276</v>
      </c>
      <c r="G1301" s="3" t="s">
        <v>2276</v>
      </c>
      <c r="H1301" s="3" t="s">
        <v>523</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2276</v>
      </c>
      <c r="Y1301" s="3" t="s">
        <v>2276</v>
      </c>
      <c r="Z1301" s="3" t="s">
        <v>188</v>
      </c>
      <c r="AA1301" s="3" t="s">
        <v>38</v>
      </c>
      <c r="AB1301" s="3" t="s">
        <v>2276</v>
      </c>
      <c r="AC1301" s="3"/>
      <c r="AD1301" s="3"/>
    </row>
    <row r="1302" spans="1:30" ht="39" customHeight="1">
      <c r="A1302" s="19" t="s">
        <v>3901</v>
      </c>
      <c r="B1302" s="11" t="s">
        <v>3914</v>
      </c>
      <c r="C1302" s="3" t="s">
        <v>24</v>
      </c>
      <c r="D1302" s="3" t="s">
        <v>26</v>
      </c>
      <c r="E1302" s="3" t="s">
        <v>5005</v>
      </c>
      <c r="F1302" s="4" t="s">
        <v>2276</v>
      </c>
      <c r="G1302" s="3" t="s">
        <v>2276</v>
      </c>
      <c r="H1302" s="3" t="s">
        <v>523</v>
      </c>
      <c r="I1302" s="3"/>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2276</v>
      </c>
      <c r="Y1302" s="3" t="s">
        <v>2276</v>
      </c>
      <c r="Z1302" s="3" t="s">
        <v>35</v>
      </c>
      <c r="AA1302" s="3" t="s">
        <v>34</v>
      </c>
      <c r="AB1302" s="3" t="s">
        <v>2276</v>
      </c>
      <c r="AC1302" s="3"/>
      <c r="AD1302" s="4" t="s">
        <v>3915</v>
      </c>
    </row>
    <row r="1303" spans="1:30" ht="39" customHeight="1">
      <c r="A1303" s="19" t="s">
        <v>3907</v>
      </c>
      <c r="B1303" s="19" t="s">
        <v>3916</v>
      </c>
      <c r="C1303" s="3" t="s">
        <v>24</v>
      </c>
      <c r="D1303" s="3" t="s">
        <v>26</v>
      </c>
      <c r="E1303" s="3" t="s">
        <v>5005</v>
      </c>
      <c r="F1303" s="4" t="s">
        <v>2276</v>
      </c>
      <c r="G1303" s="3" t="s">
        <v>2276</v>
      </c>
      <c r="H1303" s="3" t="s">
        <v>523</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2276</v>
      </c>
      <c r="Y1303" s="3" t="s">
        <v>2276</v>
      </c>
      <c r="Z1303" s="3" t="s">
        <v>35</v>
      </c>
      <c r="AA1303" s="3" t="s">
        <v>34</v>
      </c>
      <c r="AB1303" s="3" t="s">
        <v>2276</v>
      </c>
      <c r="AC1303" s="3"/>
      <c r="AD1303" s="4" t="s">
        <v>3915</v>
      </c>
    </row>
    <row r="1304" spans="1:30" ht="38" customHeight="1">
      <c r="A1304" s="19" t="s">
        <v>3909</v>
      </c>
      <c r="B1304" s="19" t="s">
        <v>3917</v>
      </c>
      <c r="C1304" s="3" t="s">
        <v>24</v>
      </c>
      <c r="D1304" s="3" t="s">
        <v>26</v>
      </c>
      <c r="E1304" s="3" t="s">
        <v>5005</v>
      </c>
      <c r="F1304" s="4" t="s">
        <v>2276</v>
      </c>
      <c r="G1304" s="3" t="s">
        <v>2276</v>
      </c>
      <c r="H1304" s="3" t="s">
        <v>523</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2276</v>
      </c>
      <c r="Y1304" s="3" t="s">
        <v>2276</v>
      </c>
      <c r="Z1304" s="3" t="s">
        <v>35</v>
      </c>
      <c r="AA1304" s="3" t="s">
        <v>34</v>
      </c>
      <c r="AB1304" s="3" t="s">
        <v>2276</v>
      </c>
      <c r="AC1304" s="3"/>
      <c r="AD1304" s="4" t="s">
        <v>3915</v>
      </c>
    </row>
    <row r="1305" spans="1:30" ht="36.5" customHeight="1">
      <c r="A1305" s="19" t="s">
        <v>3908</v>
      </c>
      <c r="B1305" s="19" t="s">
        <v>3918</v>
      </c>
      <c r="C1305" s="3" t="s">
        <v>24</v>
      </c>
      <c r="D1305" s="3" t="s">
        <v>26</v>
      </c>
      <c r="E1305" s="3" t="s">
        <v>5005</v>
      </c>
      <c r="F1305" s="4" t="s">
        <v>2276</v>
      </c>
      <c r="G1305" s="3" t="s">
        <v>2276</v>
      </c>
      <c r="H1305" s="3" t="s">
        <v>523</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2276</v>
      </c>
      <c r="Y1305" s="3" t="s">
        <v>2276</v>
      </c>
      <c r="Z1305" s="3" t="s">
        <v>35</v>
      </c>
      <c r="AA1305" s="3" t="s">
        <v>34</v>
      </c>
      <c r="AB1305" s="3" t="s">
        <v>2276</v>
      </c>
      <c r="AC1305" s="3"/>
      <c r="AD1305" s="4" t="s">
        <v>3915</v>
      </c>
    </row>
    <row r="1306" spans="1:30" ht="35.5" customHeight="1">
      <c r="A1306" s="19" t="s">
        <v>3910</v>
      </c>
      <c r="B1306" s="19" t="s">
        <v>3919</v>
      </c>
      <c r="C1306" s="3" t="s">
        <v>24</v>
      </c>
      <c r="D1306" s="3" t="s">
        <v>26</v>
      </c>
      <c r="E1306" s="3" t="s">
        <v>5005</v>
      </c>
      <c r="F1306" s="4" t="s">
        <v>2276</v>
      </c>
      <c r="G1306" s="3" t="s">
        <v>2276</v>
      </c>
      <c r="H1306" s="3" t="s">
        <v>523</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2276</v>
      </c>
      <c r="Y1306" s="3" t="s">
        <v>2276</v>
      </c>
      <c r="Z1306" s="3" t="s">
        <v>35</v>
      </c>
      <c r="AA1306" s="3" t="s">
        <v>34</v>
      </c>
      <c r="AB1306" s="3" t="s">
        <v>2276</v>
      </c>
      <c r="AC1306" s="3"/>
      <c r="AD1306" s="4" t="s">
        <v>3915</v>
      </c>
    </row>
    <row r="1307" spans="1:30" ht="41" customHeight="1">
      <c r="A1307" s="19" t="s">
        <v>3911</v>
      </c>
      <c r="B1307" s="19" t="s">
        <v>3920</v>
      </c>
      <c r="C1307" s="3" t="s">
        <v>24</v>
      </c>
      <c r="D1307" s="3" t="s">
        <v>26</v>
      </c>
      <c r="E1307" s="3" t="s">
        <v>5005</v>
      </c>
      <c r="F1307" s="4" t="s">
        <v>2276</v>
      </c>
      <c r="G1307" s="3" t="s">
        <v>2276</v>
      </c>
      <c r="H1307" s="3" t="s">
        <v>523</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2276</v>
      </c>
      <c r="Y1307" s="3" t="s">
        <v>2276</v>
      </c>
      <c r="Z1307" s="3" t="s">
        <v>35</v>
      </c>
      <c r="AA1307" s="3" t="s">
        <v>34</v>
      </c>
      <c r="AB1307" s="3" t="s">
        <v>2276</v>
      </c>
      <c r="AC1307" s="3"/>
      <c r="AD1307" s="4" t="s">
        <v>3915</v>
      </c>
    </row>
    <row r="1308" spans="1:30" ht="46" customHeight="1">
      <c r="A1308" s="19" t="s">
        <v>3922</v>
      </c>
      <c r="B1308" s="19" t="s">
        <v>3956</v>
      </c>
      <c r="C1308" s="3" t="s">
        <v>24</v>
      </c>
      <c r="D1308" s="3" t="s">
        <v>25</v>
      </c>
      <c r="E1308" s="3" t="s">
        <v>5005</v>
      </c>
      <c r="F1308" s="4" t="s">
        <v>2662</v>
      </c>
      <c r="G1308" s="3" t="s">
        <v>2276</v>
      </c>
      <c r="H1308" s="3" t="s">
        <v>523</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3" t="s">
        <v>2276</v>
      </c>
      <c r="AB1308" s="3" t="s">
        <v>2276</v>
      </c>
      <c r="AC1308" s="4" t="s">
        <v>4383</v>
      </c>
      <c r="AD1308" s="4" t="s">
        <v>3960</v>
      </c>
    </row>
    <row r="1309" spans="1:30" ht="46" customHeight="1">
      <c r="A1309" s="19" t="s">
        <v>3923</v>
      </c>
      <c r="B1309" s="19" t="s">
        <v>3957</v>
      </c>
      <c r="C1309" s="3" t="s">
        <v>24</v>
      </c>
      <c r="D1309" s="3" t="s">
        <v>25</v>
      </c>
      <c r="E1309" s="3" t="s">
        <v>5005</v>
      </c>
      <c r="F1309" s="4" t="s">
        <v>2662</v>
      </c>
      <c r="G1309" s="3" t="s">
        <v>2276</v>
      </c>
      <c r="H1309" s="3" t="s">
        <v>523</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3" t="s">
        <v>2276</v>
      </c>
      <c r="AB1309" s="3" t="s">
        <v>2276</v>
      </c>
      <c r="AC1309" s="4" t="s">
        <v>4383</v>
      </c>
      <c r="AD1309" s="4" t="s">
        <v>3960</v>
      </c>
    </row>
    <row r="1310" spans="1:30" ht="46" customHeight="1">
      <c r="A1310" s="19" t="s">
        <v>3925</v>
      </c>
      <c r="B1310" s="19" t="s">
        <v>3958</v>
      </c>
      <c r="C1310" s="3" t="s">
        <v>24</v>
      </c>
      <c r="D1310" s="3" t="s">
        <v>25</v>
      </c>
      <c r="E1310" s="3" t="s">
        <v>5005</v>
      </c>
      <c r="F1310" s="4" t="s">
        <v>2662</v>
      </c>
      <c r="G1310" s="3" t="s">
        <v>2276</v>
      </c>
      <c r="H1310" s="3" t="s">
        <v>523</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3" t="s">
        <v>2276</v>
      </c>
      <c r="AB1310" s="3" t="s">
        <v>2276</v>
      </c>
      <c r="AC1310" s="4" t="s">
        <v>4383</v>
      </c>
      <c r="AD1310" s="4" t="s">
        <v>3960</v>
      </c>
    </row>
    <row r="1311" spans="1:30" ht="46" customHeight="1">
      <c r="A1311" s="19" t="s">
        <v>3926</v>
      </c>
      <c r="B1311" s="19" t="s">
        <v>3959</v>
      </c>
      <c r="C1311" s="3" t="s">
        <v>24</v>
      </c>
      <c r="D1311" s="3" t="s">
        <v>25</v>
      </c>
      <c r="E1311" s="3" t="s">
        <v>5005</v>
      </c>
      <c r="F1311" s="4" t="s">
        <v>2662</v>
      </c>
      <c r="G1311" s="3" t="s">
        <v>2276</v>
      </c>
      <c r="H1311" s="3" t="s">
        <v>523</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3" t="s">
        <v>2276</v>
      </c>
      <c r="AB1311" s="3" t="s">
        <v>2276</v>
      </c>
      <c r="AC1311" s="4" t="s">
        <v>4383</v>
      </c>
      <c r="AD1311" s="4" t="s">
        <v>3960</v>
      </c>
    </row>
    <row r="1312" spans="1:30" ht="46" customHeight="1">
      <c r="A1312" s="11" t="s">
        <v>3930</v>
      </c>
      <c r="B1312" s="11" t="s">
        <v>3947</v>
      </c>
      <c r="C1312" s="3" t="s">
        <v>24</v>
      </c>
      <c r="D1312" s="3" t="s">
        <v>25</v>
      </c>
      <c r="E1312" s="3" t="s">
        <v>5005</v>
      </c>
      <c r="F1312" s="4" t="s">
        <v>2662</v>
      </c>
      <c r="G1312" s="3" t="s">
        <v>2276</v>
      </c>
      <c r="H1312" s="3" t="s">
        <v>523</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3" t="s">
        <v>2276</v>
      </c>
      <c r="AB1312" s="3" t="s">
        <v>2276</v>
      </c>
      <c r="AC1312" s="4" t="s">
        <v>4384</v>
      </c>
      <c r="AD1312" s="4" t="s">
        <v>3960</v>
      </c>
    </row>
    <row r="1313" spans="1:30" ht="46" customHeight="1">
      <c r="A1313" s="11" t="s">
        <v>3931</v>
      </c>
      <c r="B1313" s="11" t="s">
        <v>3948</v>
      </c>
      <c r="C1313" s="3" t="s">
        <v>24</v>
      </c>
      <c r="D1313" s="3" t="s">
        <v>25</v>
      </c>
      <c r="E1313" s="3" t="s">
        <v>5005</v>
      </c>
      <c r="F1313" s="4" t="s">
        <v>2662</v>
      </c>
      <c r="G1313" s="3" t="s">
        <v>2276</v>
      </c>
      <c r="H1313" s="3" t="s">
        <v>523</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3" t="s">
        <v>2276</v>
      </c>
      <c r="AB1313" s="3" t="s">
        <v>2276</v>
      </c>
      <c r="AC1313" s="4" t="s">
        <v>4384</v>
      </c>
      <c r="AD1313" s="4" t="s">
        <v>3960</v>
      </c>
    </row>
    <row r="1314" spans="1:30" ht="46" customHeight="1">
      <c r="A1314" s="11" t="s">
        <v>3932</v>
      </c>
      <c r="B1314" s="11" t="s">
        <v>3949</v>
      </c>
      <c r="C1314" s="3" t="s">
        <v>24</v>
      </c>
      <c r="D1314" s="3" t="s">
        <v>25</v>
      </c>
      <c r="E1314" s="3" t="s">
        <v>5005</v>
      </c>
      <c r="F1314" s="4" t="s">
        <v>2662</v>
      </c>
      <c r="G1314" s="3" t="s">
        <v>2276</v>
      </c>
      <c r="H1314" s="3" t="s">
        <v>523</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3" t="s">
        <v>2276</v>
      </c>
      <c r="AB1314" s="3" t="s">
        <v>2276</v>
      </c>
      <c r="AC1314" s="4" t="s">
        <v>4385</v>
      </c>
      <c r="AD1314" s="4" t="s">
        <v>3960</v>
      </c>
    </row>
    <row r="1315" spans="1:30" ht="46" customHeight="1">
      <c r="A1315" s="19" t="s">
        <v>3922</v>
      </c>
      <c r="B1315" s="19" t="s">
        <v>3961</v>
      </c>
      <c r="C1315" s="3" t="s">
        <v>2458</v>
      </c>
      <c r="D1315" s="3" t="s">
        <v>25</v>
      </c>
      <c r="E1315" s="3" t="s">
        <v>5005</v>
      </c>
      <c r="F1315" s="4" t="s">
        <v>2662</v>
      </c>
      <c r="G1315" s="3" t="s">
        <v>2276</v>
      </c>
      <c r="H1315" s="3" t="s">
        <v>523</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3" t="s">
        <v>2276</v>
      </c>
      <c r="AB1315" s="3" t="s">
        <v>2276</v>
      </c>
      <c r="AC1315" s="4" t="s">
        <v>4383</v>
      </c>
      <c r="AD1315" s="4" t="s">
        <v>3960</v>
      </c>
    </row>
    <row r="1316" spans="1:30" ht="46" customHeight="1">
      <c r="A1316" s="19" t="s">
        <v>3923</v>
      </c>
      <c r="B1316" s="19" t="s">
        <v>3962</v>
      </c>
      <c r="C1316" s="3" t="s">
        <v>2458</v>
      </c>
      <c r="D1316" s="3" t="s">
        <v>25</v>
      </c>
      <c r="E1316" s="3" t="s">
        <v>5005</v>
      </c>
      <c r="F1316" s="4" t="s">
        <v>2662</v>
      </c>
      <c r="G1316" s="3" t="s">
        <v>2276</v>
      </c>
      <c r="H1316" s="3" t="s">
        <v>523</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3" t="s">
        <v>2276</v>
      </c>
      <c r="AB1316" s="3" t="s">
        <v>2276</v>
      </c>
      <c r="AC1316" s="4" t="s">
        <v>4383</v>
      </c>
      <c r="AD1316" s="4" t="s">
        <v>3960</v>
      </c>
    </row>
    <row r="1317" spans="1:30" ht="46" customHeight="1">
      <c r="A1317" s="19" t="s">
        <v>3925</v>
      </c>
      <c r="B1317" s="19" t="s">
        <v>3963</v>
      </c>
      <c r="C1317" s="3" t="s">
        <v>2458</v>
      </c>
      <c r="D1317" s="3" t="s">
        <v>25</v>
      </c>
      <c r="E1317" s="3" t="s">
        <v>5005</v>
      </c>
      <c r="F1317" s="4" t="s">
        <v>2662</v>
      </c>
      <c r="G1317" s="3" t="s">
        <v>2276</v>
      </c>
      <c r="H1317" s="3" t="s">
        <v>523</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3" t="s">
        <v>2276</v>
      </c>
      <c r="AB1317" s="3" t="s">
        <v>2276</v>
      </c>
      <c r="AC1317" s="4" t="s">
        <v>4383</v>
      </c>
      <c r="AD1317" s="4" t="s">
        <v>3960</v>
      </c>
    </row>
    <row r="1318" spans="1:30" ht="46" customHeight="1">
      <c r="A1318" s="19" t="s">
        <v>3926</v>
      </c>
      <c r="B1318" s="19" t="s">
        <v>3964</v>
      </c>
      <c r="C1318" s="3" t="s">
        <v>2458</v>
      </c>
      <c r="D1318" s="3" t="s">
        <v>25</v>
      </c>
      <c r="E1318" s="3" t="s">
        <v>5005</v>
      </c>
      <c r="F1318" s="4" t="s">
        <v>2662</v>
      </c>
      <c r="G1318" s="3" t="s">
        <v>2276</v>
      </c>
      <c r="H1318" s="3" t="s">
        <v>523</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3" t="s">
        <v>2276</v>
      </c>
      <c r="AB1318" s="3" t="s">
        <v>2276</v>
      </c>
      <c r="AC1318" s="4" t="s">
        <v>4386</v>
      </c>
      <c r="AD1318" s="4" t="s">
        <v>3960</v>
      </c>
    </row>
    <row r="1319" spans="1:30" ht="46" customHeight="1">
      <c r="A1319" s="11" t="s">
        <v>3930</v>
      </c>
      <c r="B1319" s="11" t="s">
        <v>3950</v>
      </c>
      <c r="C1319" s="3" t="s">
        <v>2458</v>
      </c>
      <c r="D1319" s="3" t="s">
        <v>25</v>
      </c>
      <c r="E1319" s="3" t="s">
        <v>5005</v>
      </c>
      <c r="F1319" s="4" t="s">
        <v>2662</v>
      </c>
      <c r="G1319" s="3" t="s">
        <v>2276</v>
      </c>
      <c r="H1319" s="3" t="s">
        <v>523</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3" t="s">
        <v>2276</v>
      </c>
      <c r="AB1319" s="3" t="s">
        <v>2276</v>
      </c>
      <c r="AC1319" s="4" t="s">
        <v>4384</v>
      </c>
      <c r="AD1319" s="4" t="s">
        <v>3960</v>
      </c>
    </row>
    <row r="1320" spans="1:30" ht="46" customHeight="1">
      <c r="A1320" s="11" t="s">
        <v>3931</v>
      </c>
      <c r="B1320" s="11" t="s">
        <v>3951</v>
      </c>
      <c r="C1320" s="3" t="s">
        <v>2458</v>
      </c>
      <c r="D1320" s="3" t="s">
        <v>25</v>
      </c>
      <c r="E1320" s="3" t="s">
        <v>5005</v>
      </c>
      <c r="F1320" s="4" t="s">
        <v>2662</v>
      </c>
      <c r="G1320" s="3" t="s">
        <v>2276</v>
      </c>
      <c r="H1320" s="3" t="s">
        <v>523</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3" t="s">
        <v>2276</v>
      </c>
      <c r="AB1320" s="3" t="s">
        <v>2276</v>
      </c>
      <c r="AC1320" s="4" t="s">
        <v>4384</v>
      </c>
      <c r="AD1320" s="4" t="s">
        <v>3960</v>
      </c>
    </row>
    <row r="1321" spans="1:30" ht="46" customHeight="1">
      <c r="A1321" s="11" t="s">
        <v>3932</v>
      </c>
      <c r="B1321" s="11" t="s">
        <v>3952</v>
      </c>
      <c r="C1321" s="3" t="s">
        <v>2458</v>
      </c>
      <c r="D1321" s="3" t="s">
        <v>25</v>
      </c>
      <c r="E1321" s="3" t="s">
        <v>5005</v>
      </c>
      <c r="F1321" s="4" t="s">
        <v>2662</v>
      </c>
      <c r="G1321" s="3" t="s">
        <v>2276</v>
      </c>
      <c r="H1321" s="3" t="s">
        <v>523</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3" t="s">
        <v>2276</v>
      </c>
      <c r="AB1321" s="3" t="s">
        <v>2276</v>
      </c>
      <c r="AC1321" s="4" t="s">
        <v>4385</v>
      </c>
      <c r="AD1321" s="4" t="s">
        <v>3960</v>
      </c>
    </row>
    <row r="1322" spans="1:30" ht="32" customHeight="1">
      <c r="A1322" s="11" t="s">
        <v>3967</v>
      </c>
      <c r="B1322" s="11" t="s">
        <v>3975</v>
      </c>
      <c r="C1322" s="3" t="s">
        <v>24</v>
      </c>
      <c r="D1322" s="3" t="s">
        <v>26</v>
      </c>
      <c r="E1322" s="3" t="s">
        <v>5005</v>
      </c>
      <c r="F1322" s="4" t="s">
        <v>2662</v>
      </c>
      <c r="G1322" s="3" t="s">
        <v>2276</v>
      </c>
      <c r="H1322" s="3" t="s">
        <v>523</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2276</v>
      </c>
      <c r="AB1322" s="3" t="s">
        <v>2276</v>
      </c>
      <c r="AC1322" s="3" t="s">
        <v>3979</v>
      </c>
      <c r="AD1322" s="3"/>
    </row>
    <row r="1323" spans="1:30" ht="37" customHeight="1">
      <c r="A1323" s="11" t="s">
        <v>3967</v>
      </c>
      <c r="B1323" s="11" t="s">
        <v>3977</v>
      </c>
      <c r="C1323" s="3" t="s">
        <v>24</v>
      </c>
      <c r="D1323" s="3" t="s">
        <v>26</v>
      </c>
      <c r="E1323" s="3" t="s">
        <v>45</v>
      </c>
      <c r="F1323" s="4" t="s">
        <v>2662</v>
      </c>
      <c r="G1323" s="3" t="s">
        <v>2276</v>
      </c>
      <c r="H1323" s="3" t="s">
        <v>523</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2276</v>
      </c>
      <c r="AB1323" s="3" t="s">
        <v>2276</v>
      </c>
      <c r="AC1323" s="3" t="s">
        <v>3979</v>
      </c>
      <c r="AD1323" s="3"/>
    </row>
    <row r="1324" spans="1:30" ht="32" customHeight="1">
      <c r="A1324" s="11" t="s">
        <v>3967</v>
      </c>
      <c r="B1324" s="11" t="s">
        <v>3981</v>
      </c>
      <c r="C1324" s="3" t="s">
        <v>24</v>
      </c>
      <c r="D1324" s="3" t="s">
        <v>26</v>
      </c>
      <c r="E1324" s="3" t="s">
        <v>5005</v>
      </c>
      <c r="F1324" s="4" t="s">
        <v>74</v>
      </c>
      <c r="G1324" s="3" t="s">
        <v>2276</v>
      </c>
      <c r="H1324" s="3" t="s">
        <v>523</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2276</v>
      </c>
      <c r="AB1324" s="3" t="s">
        <v>2276</v>
      </c>
      <c r="AC1324" s="3" t="s">
        <v>3979</v>
      </c>
      <c r="AD1324" s="3"/>
    </row>
    <row r="1325" spans="1:30" ht="31" customHeight="1">
      <c r="A1325" s="11" t="s">
        <v>3967</v>
      </c>
      <c r="B1325" s="11" t="s">
        <v>3982</v>
      </c>
      <c r="C1325" s="3" t="s">
        <v>24</v>
      </c>
      <c r="D1325" s="3" t="s">
        <v>26</v>
      </c>
      <c r="E1325" s="3" t="s">
        <v>45</v>
      </c>
      <c r="F1325" s="4" t="s">
        <v>74</v>
      </c>
      <c r="G1325" s="3" t="s">
        <v>2276</v>
      </c>
      <c r="H1325" s="3" t="s">
        <v>523</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2276</v>
      </c>
      <c r="AB1325" s="3" t="s">
        <v>2276</v>
      </c>
      <c r="AC1325" s="3" t="s">
        <v>3979</v>
      </c>
      <c r="AD1325" s="3"/>
    </row>
    <row r="1326" spans="1:30" ht="37" customHeight="1">
      <c r="A1326" s="11" t="s">
        <v>3972</v>
      </c>
      <c r="B1326" s="11" t="s">
        <v>3976</v>
      </c>
      <c r="C1326" s="3" t="s">
        <v>24</v>
      </c>
      <c r="D1326" s="3" t="s">
        <v>26</v>
      </c>
      <c r="E1326" s="3" t="s">
        <v>5005</v>
      </c>
      <c r="F1326" s="4" t="s">
        <v>2662</v>
      </c>
      <c r="G1326" s="3" t="s">
        <v>2276</v>
      </c>
      <c r="H1326" s="3" t="s">
        <v>524</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3" t="s">
        <v>2276</v>
      </c>
      <c r="Z1326" s="3" t="s">
        <v>2276</v>
      </c>
      <c r="AA1326" s="3" t="s">
        <v>2276</v>
      </c>
      <c r="AB1326" s="3" t="s">
        <v>2276</v>
      </c>
      <c r="AC1326" s="4" t="s">
        <v>3980</v>
      </c>
      <c r="AD1326" s="3"/>
    </row>
    <row r="1327" spans="1:30" ht="37" customHeight="1">
      <c r="A1327" s="11" t="s">
        <v>3972</v>
      </c>
      <c r="B1327" s="11" t="s">
        <v>3978</v>
      </c>
      <c r="C1327" s="3" t="s">
        <v>24</v>
      </c>
      <c r="D1327" s="3" t="s">
        <v>26</v>
      </c>
      <c r="E1327" s="3" t="s">
        <v>45</v>
      </c>
      <c r="F1327" s="4" t="s">
        <v>2662</v>
      </c>
      <c r="G1327" s="3" t="s">
        <v>2276</v>
      </c>
      <c r="H1327" s="3" t="s">
        <v>524</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3" t="s">
        <v>2276</v>
      </c>
      <c r="Z1327" s="3" t="s">
        <v>2276</v>
      </c>
      <c r="AA1327" s="3" t="s">
        <v>2276</v>
      </c>
      <c r="AB1327" s="3" t="s">
        <v>2276</v>
      </c>
      <c r="AC1327" s="4" t="s">
        <v>3980</v>
      </c>
      <c r="AD1327" s="3"/>
    </row>
    <row r="1328" spans="1:30" ht="37" customHeight="1">
      <c r="A1328" s="11" t="s">
        <v>3972</v>
      </c>
      <c r="B1328" s="11" t="s">
        <v>3983</v>
      </c>
      <c r="C1328" s="3" t="s">
        <v>24</v>
      </c>
      <c r="D1328" s="3" t="s">
        <v>26</v>
      </c>
      <c r="E1328" s="3" t="s">
        <v>5005</v>
      </c>
      <c r="F1328" s="4" t="s">
        <v>74</v>
      </c>
      <c r="G1328" s="3" t="s">
        <v>2276</v>
      </c>
      <c r="H1328" s="3" t="s">
        <v>524</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3" t="s">
        <v>2276</v>
      </c>
      <c r="Z1328" s="3" t="s">
        <v>2276</v>
      </c>
      <c r="AA1328" s="3" t="s">
        <v>2276</v>
      </c>
      <c r="AB1328" s="3" t="s">
        <v>2276</v>
      </c>
      <c r="AC1328" s="4" t="s">
        <v>3980</v>
      </c>
      <c r="AD1328" s="3"/>
    </row>
    <row r="1329" spans="1:30" ht="37" customHeight="1">
      <c r="A1329" s="11" t="s">
        <v>3972</v>
      </c>
      <c r="B1329" s="11" t="s">
        <v>3984</v>
      </c>
      <c r="C1329" s="3" t="s">
        <v>24</v>
      </c>
      <c r="D1329" s="3" t="s">
        <v>26</v>
      </c>
      <c r="E1329" s="3" t="s">
        <v>45</v>
      </c>
      <c r="F1329" s="4" t="s">
        <v>74</v>
      </c>
      <c r="G1329" s="3" t="s">
        <v>2276</v>
      </c>
      <c r="H1329" s="3" t="s">
        <v>524</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3" t="s">
        <v>2276</v>
      </c>
      <c r="Z1329" s="3" t="s">
        <v>2276</v>
      </c>
      <c r="AA1329" s="3" t="s">
        <v>2276</v>
      </c>
      <c r="AB1329" s="3" t="s">
        <v>2276</v>
      </c>
      <c r="AC1329" s="4" t="s">
        <v>3980</v>
      </c>
      <c r="AD1329" s="3"/>
    </row>
    <row r="1330" spans="1:30" ht="35.5" customHeight="1">
      <c r="A1330" s="11" t="s">
        <v>3972</v>
      </c>
      <c r="B1330" s="11" t="s">
        <v>3985</v>
      </c>
      <c r="C1330" s="3" t="s">
        <v>24</v>
      </c>
      <c r="D1330" s="3" t="s">
        <v>3476</v>
      </c>
      <c r="E1330" s="3" t="s">
        <v>116</v>
      </c>
      <c r="F1330" s="4" t="s">
        <v>2662</v>
      </c>
      <c r="G1330" s="3" t="s">
        <v>2276</v>
      </c>
      <c r="H1330" s="3" t="s">
        <v>523</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t="s">
        <v>2276</v>
      </c>
      <c r="AB1330" s="3" t="s">
        <v>2276</v>
      </c>
      <c r="AC1330" s="3"/>
      <c r="AD1330" s="3"/>
    </row>
    <row r="1331" spans="1:30" ht="47.5" customHeight="1">
      <c r="A1331" s="11" t="s">
        <v>3989</v>
      </c>
      <c r="B1331" s="11" t="s">
        <v>3997</v>
      </c>
      <c r="C1331" s="3" t="s">
        <v>24</v>
      </c>
      <c r="D1331" s="3" t="s">
        <v>25</v>
      </c>
      <c r="E1331" s="3" t="s">
        <v>5005</v>
      </c>
      <c r="F1331" s="4" t="s">
        <v>29</v>
      </c>
      <c r="G1331" s="3" t="s">
        <v>2276</v>
      </c>
      <c r="H1331" s="3" t="s">
        <v>523</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3" t="s">
        <v>2276</v>
      </c>
      <c r="AB1331" s="3" t="s">
        <v>2276</v>
      </c>
      <c r="AC1331" s="3" t="s">
        <v>4010</v>
      </c>
      <c r="AD1331" s="3"/>
    </row>
    <row r="1332" spans="1:30" ht="46" customHeight="1">
      <c r="A1332" s="11" t="s">
        <v>3989</v>
      </c>
      <c r="B1332" s="11" t="s">
        <v>4001</v>
      </c>
      <c r="C1332" s="3" t="s">
        <v>24</v>
      </c>
      <c r="D1332" s="3" t="s">
        <v>2804</v>
      </c>
      <c r="E1332" s="3" t="s">
        <v>5005</v>
      </c>
      <c r="F1332" s="4" t="s">
        <v>2662</v>
      </c>
      <c r="G1332" s="3" t="s">
        <v>2276</v>
      </c>
      <c r="H1332" s="3" t="s">
        <v>523</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3" t="s">
        <v>2276</v>
      </c>
      <c r="AB1332" s="3" t="s">
        <v>2276</v>
      </c>
      <c r="AC1332" s="3" t="s">
        <v>4011</v>
      </c>
      <c r="AD1332" s="3"/>
    </row>
    <row r="1333" spans="1:30" ht="53.5" customHeight="1">
      <c r="A1333" s="11" t="s">
        <v>3990</v>
      </c>
      <c r="B1333" s="11" t="s">
        <v>4004</v>
      </c>
      <c r="C1333" s="3" t="s">
        <v>24</v>
      </c>
      <c r="D1333" s="3" t="s">
        <v>25</v>
      </c>
      <c r="E1333" s="4" t="s">
        <v>3854</v>
      </c>
      <c r="F1333" s="4" t="s">
        <v>29</v>
      </c>
      <c r="G1333" s="3" t="s">
        <v>2276</v>
      </c>
      <c r="H1333" s="3" t="s">
        <v>523</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3" t="s">
        <v>2276</v>
      </c>
      <c r="AB1333" s="3" t="s">
        <v>2276</v>
      </c>
      <c r="AC1333" s="3" t="s">
        <v>4010</v>
      </c>
      <c r="AD1333" s="3"/>
    </row>
    <row r="1334" spans="1:30" ht="55.5" customHeight="1">
      <c r="A1334" s="11" t="s">
        <v>3990</v>
      </c>
      <c r="B1334" s="11" t="s">
        <v>4005</v>
      </c>
      <c r="C1334" s="3" t="s">
        <v>24</v>
      </c>
      <c r="D1334" s="3" t="s">
        <v>2804</v>
      </c>
      <c r="E1334" s="4" t="s">
        <v>3854</v>
      </c>
      <c r="F1334" s="4" t="s">
        <v>2662</v>
      </c>
      <c r="G1334" s="3" t="s">
        <v>2276</v>
      </c>
      <c r="H1334" s="3" t="s">
        <v>523</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3" t="s">
        <v>2276</v>
      </c>
      <c r="AB1334" s="3" t="s">
        <v>2276</v>
      </c>
      <c r="AC1334" s="3" t="s">
        <v>4011</v>
      </c>
      <c r="AD1334" s="3"/>
    </row>
    <row r="1335" spans="1:30" ht="49.5" customHeight="1">
      <c r="A1335" s="11" t="s">
        <v>3990</v>
      </c>
      <c r="B1335" s="11" t="s">
        <v>3998</v>
      </c>
      <c r="C1335" s="3" t="s">
        <v>24</v>
      </c>
      <c r="D1335" s="3" t="s">
        <v>25</v>
      </c>
      <c r="E1335" s="3" t="s">
        <v>5005</v>
      </c>
      <c r="F1335" s="4" t="s">
        <v>29</v>
      </c>
      <c r="G1335" s="3" t="s">
        <v>2276</v>
      </c>
      <c r="H1335" s="3" t="s">
        <v>523</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3" t="s">
        <v>2276</v>
      </c>
      <c r="AB1335" s="3" t="s">
        <v>2276</v>
      </c>
      <c r="AC1335" s="3" t="s">
        <v>4012</v>
      </c>
      <c r="AD1335" s="3"/>
    </row>
    <row r="1336" spans="1:30" ht="53" customHeight="1">
      <c r="A1336" s="11" t="s">
        <v>3990</v>
      </c>
      <c r="B1336" s="11" t="s">
        <v>4002</v>
      </c>
      <c r="C1336" s="3" t="s">
        <v>24</v>
      </c>
      <c r="D1336" s="3" t="s">
        <v>2804</v>
      </c>
      <c r="E1336" s="3" t="s">
        <v>5005</v>
      </c>
      <c r="F1336" s="4" t="s">
        <v>2662</v>
      </c>
      <c r="G1336" s="3" t="s">
        <v>2276</v>
      </c>
      <c r="H1336" s="3" t="s">
        <v>523</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3" t="s">
        <v>2276</v>
      </c>
      <c r="AB1336" s="3" t="s">
        <v>2276</v>
      </c>
      <c r="AC1336" s="3" t="s">
        <v>4014</v>
      </c>
      <c r="AD1336" s="3"/>
    </row>
    <row r="1337" spans="1:30" ht="50.5" customHeight="1">
      <c r="A1337" s="11" t="s">
        <v>3990</v>
      </c>
      <c r="B1337" s="11" t="s">
        <v>4006</v>
      </c>
      <c r="C1337" s="3" t="s">
        <v>24</v>
      </c>
      <c r="D1337" s="3" t="s">
        <v>25</v>
      </c>
      <c r="E1337" s="4" t="s">
        <v>3854</v>
      </c>
      <c r="F1337" s="4" t="s">
        <v>29</v>
      </c>
      <c r="G1337" s="3" t="s">
        <v>2276</v>
      </c>
      <c r="H1337" s="3" t="s">
        <v>523</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3" t="s">
        <v>2276</v>
      </c>
      <c r="AB1337" s="3" t="s">
        <v>2276</v>
      </c>
      <c r="AC1337" s="3" t="s">
        <v>4012</v>
      </c>
      <c r="AD1337" s="3"/>
    </row>
    <row r="1338" spans="1:30" ht="47" customHeight="1">
      <c r="A1338" s="11" t="s">
        <v>3990</v>
      </c>
      <c r="B1338" s="11" t="s">
        <v>4007</v>
      </c>
      <c r="C1338" s="3" t="s">
        <v>24</v>
      </c>
      <c r="D1338" s="3" t="s">
        <v>2804</v>
      </c>
      <c r="E1338" s="4" t="s">
        <v>3854</v>
      </c>
      <c r="F1338" s="4" t="s">
        <v>2662</v>
      </c>
      <c r="G1338" s="3" t="s">
        <v>2276</v>
      </c>
      <c r="H1338" s="3" t="s">
        <v>523</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3" t="s">
        <v>2276</v>
      </c>
      <c r="AB1338" s="3" t="s">
        <v>2276</v>
      </c>
      <c r="AC1338" s="3" t="s">
        <v>4014</v>
      </c>
      <c r="AD1338" s="3"/>
    </row>
    <row r="1339" spans="1:30" ht="50" customHeight="1">
      <c r="A1339" s="11" t="s">
        <v>3995</v>
      </c>
      <c r="B1339" s="11" t="s">
        <v>3999</v>
      </c>
      <c r="C1339" s="3" t="s">
        <v>24</v>
      </c>
      <c r="D1339" s="3" t="s">
        <v>25</v>
      </c>
      <c r="E1339" s="3" t="s">
        <v>5005</v>
      </c>
      <c r="F1339" s="4" t="s">
        <v>29</v>
      </c>
      <c r="G1339" s="3" t="s">
        <v>2276</v>
      </c>
      <c r="H1339" s="3" t="s">
        <v>523</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3" t="s">
        <v>2276</v>
      </c>
      <c r="AB1339" s="3" t="s">
        <v>2276</v>
      </c>
      <c r="AC1339" s="3" t="s">
        <v>4013</v>
      </c>
      <c r="AD1339" s="3"/>
    </row>
    <row r="1340" spans="1:30" ht="51.5" customHeight="1">
      <c r="A1340" s="11" t="s">
        <v>3995</v>
      </c>
      <c r="B1340" s="11" t="s">
        <v>4003</v>
      </c>
      <c r="C1340" s="3" t="s">
        <v>24</v>
      </c>
      <c r="D1340" s="3" t="s">
        <v>2804</v>
      </c>
      <c r="E1340" s="3" t="s">
        <v>5005</v>
      </c>
      <c r="F1340" s="4" t="s">
        <v>2662</v>
      </c>
      <c r="G1340" s="3" t="s">
        <v>2276</v>
      </c>
      <c r="H1340" s="3" t="s">
        <v>523</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3" t="s">
        <v>2276</v>
      </c>
      <c r="AB1340" s="3" t="s">
        <v>2276</v>
      </c>
      <c r="AC1340" s="3" t="s">
        <v>4014</v>
      </c>
      <c r="AD1340" s="3"/>
    </row>
    <row r="1341" spans="1:30" ht="52.5" customHeight="1">
      <c r="A1341" s="11" t="s">
        <v>3995</v>
      </c>
      <c r="B1341" s="11" t="s">
        <v>4008</v>
      </c>
      <c r="C1341" s="3" t="s">
        <v>24</v>
      </c>
      <c r="D1341" s="3" t="s">
        <v>25</v>
      </c>
      <c r="E1341" s="4" t="s">
        <v>3854</v>
      </c>
      <c r="F1341" s="4" t="s">
        <v>29</v>
      </c>
      <c r="G1341" s="3" t="s">
        <v>2276</v>
      </c>
      <c r="H1341" s="3" t="s">
        <v>523</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3" t="s">
        <v>2276</v>
      </c>
      <c r="AB1341" s="3" t="s">
        <v>2276</v>
      </c>
      <c r="AC1341" s="3" t="s">
        <v>4013</v>
      </c>
      <c r="AD1341" s="3"/>
    </row>
    <row r="1342" spans="1:30" ht="47.5" customHeight="1">
      <c r="A1342" s="11" t="s">
        <v>3995</v>
      </c>
      <c r="B1342" s="11" t="s">
        <v>4009</v>
      </c>
      <c r="C1342" s="3" t="s">
        <v>24</v>
      </c>
      <c r="D1342" s="3" t="s">
        <v>2804</v>
      </c>
      <c r="E1342" s="4" t="s">
        <v>3854</v>
      </c>
      <c r="F1342" s="4" t="s">
        <v>2662</v>
      </c>
      <c r="G1342" s="3" t="s">
        <v>2276</v>
      </c>
      <c r="H1342" s="3" t="s">
        <v>523</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3" t="s">
        <v>2276</v>
      </c>
      <c r="AB1342" s="3" t="s">
        <v>2276</v>
      </c>
      <c r="AC1342" s="3" t="s">
        <v>4014</v>
      </c>
      <c r="AD1342" s="3"/>
    </row>
    <row r="1343" spans="1:30" ht="30" customHeight="1">
      <c r="A1343" s="11" t="s">
        <v>4015</v>
      </c>
      <c r="B1343" s="11" t="s">
        <v>4020</v>
      </c>
      <c r="C1343" s="3" t="s">
        <v>24</v>
      </c>
      <c r="D1343" s="3" t="s">
        <v>2804</v>
      </c>
      <c r="E1343" s="3" t="s">
        <v>5005</v>
      </c>
      <c r="F1343" s="4" t="s">
        <v>2662</v>
      </c>
      <c r="G1343" s="3" t="s">
        <v>2276</v>
      </c>
      <c r="H1343" s="3" t="s">
        <v>523</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2276</v>
      </c>
      <c r="Y1343" s="3" t="s">
        <v>2276</v>
      </c>
      <c r="Z1343" s="3" t="s">
        <v>35</v>
      </c>
      <c r="AA1343" s="3" t="s">
        <v>38</v>
      </c>
      <c r="AB1343" s="3" t="s">
        <v>2276</v>
      </c>
      <c r="AC1343" s="3"/>
      <c r="AD1343" s="3"/>
    </row>
    <row r="1344" spans="1:30" ht="33.5" customHeight="1">
      <c r="A1344" s="11" t="s">
        <v>4015</v>
      </c>
      <c r="B1344" s="11" t="s">
        <v>4021</v>
      </c>
      <c r="C1344" s="3" t="s">
        <v>24</v>
      </c>
      <c r="D1344" s="3" t="s">
        <v>25</v>
      </c>
      <c r="E1344" s="3" t="s">
        <v>5005</v>
      </c>
      <c r="F1344" s="4" t="s">
        <v>29</v>
      </c>
      <c r="G1344" s="3" t="s">
        <v>2276</v>
      </c>
      <c r="H1344" s="3" t="s">
        <v>523</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2276</v>
      </c>
      <c r="Y1344" s="3" t="s">
        <v>2276</v>
      </c>
      <c r="Z1344" s="3" t="s">
        <v>35</v>
      </c>
      <c r="AA1344" s="3" t="s">
        <v>38</v>
      </c>
      <c r="AB1344" s="3" t="s">
        <v>2276</v>
      </c>
      <c r="AC1344" s="3"/>
      <c r="AD1344" s="3"/>
    </row>
    <row r="1345" spans="1:30" ht="30" customHeight="1">
      <c r="A1345" s="11" t="s">
        <v>4015</v>
      </c>
      <c r="B1345" s="11" t="s">
        <v>4022</v>
      </c>
      <c r="C1345" s="3" t="s">
        <v>2458</v>
      </c>
      <c r="D1345" s="3" t="s">
        <v>2276</v>
      </c>
      <c r="E1345" s="3" t="s">
        <v>5005</v>
      </c>
      <c r="F1345" s="4" t="s">
        <v>2276</v>
      </c>
      <c r="G1345" s="3" t="s">
        <v>74</v>
      </c>
      <c r="H1345" s="3" t="s">
        <v>523</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2276</v>
      </c>
      <c r="Y1345" s="3" t="s">
        <v>2276</v>
      </c>
      <c r="Z1345" s="3" t="s">
        <v>35</v>
      </c>
      <c r="AA1345" s="3" t="s">
        <v>38</v>
      </c>
      <c r="AB1345" s="3" t="s">
        <v>2276</v>
      </c>
      <c r="AC1345" s="3"/>
      <c r="AD1345" s="3"/>
    </row>
    <row r="1346" spans="1:30" ht="44.5" customHeight="1">
      <c r="A1346" s="11" t="s">
        <v>4015</v>
      </c>
      <c r="B1346" s="11" t="s">
        <v>4023</v>
      </c>
      <c r="C1346" s="3" t="s">
        <v>24</v>
      </c>
      <c r="D1346" s="3" t="s">
        <v>2804</v>
      </c>
      <c r="E1346" s="3" t="s">
        <v>45</v>
      </c>
      <c r="F1346" s="4" t="s">
        <v>2662</v>
      </c>
      <c r="G1346" s="3" t="s">
        <v>2276</v>
      </c>
      <c r="H1346" s="3" t="s">
        <v>523</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t="s">
        <v>2276</v>
      </c>
      <c r="AB1346" s="3" t="s">
        <v>2276</v>
      </c>
      <c r="AC1346" s="3"/>
      <c r="AD1346" s="3"/>
    </row>
    <row r="1347" spans="1:30" ht="36.5" customHeight="1">
      <c r="A1347" s="11" t="s">
        <v>4015</v>
      </c>
      <c r="B1347" s="11" t="s">
        <v>4024</v>
      </c>
      <c r="C1347" s="3" t="s">
        <v>24</v>
      </c>
      <c r="D1347" s="3" t="s">
        <v>25</v>
      </c>
      <c r="E1347" s="3" t="s">
        <v>45</v>
      </c>
      <c r="F1347" s="4" t="s">
        <v>29</v>
      </c>
      <c r="G1347" s="3" t="s">
        <v>2276</v>
      </c>
      <c r="H1347" s="3" t="s">
        <v>523</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t="s">
        <v>2276</v>
      </c>
      <c r="AB1347" s="3" t="s">
        <v>2276</v>
      </c>
      <c r="AC1347" s="3"/>
      <c r="AD1347" s="3"/>
    </row>
    <row r="1348" spans="1:30" ht="33.5" customHeight="1">
      <c r="A1348" s="11" t="s">
        <v>4015</v>
      </c>
      <c r="B1348" s="11" t="s">
        <v>4025</v>
      </c>
      <c r="C1348" s="3" t="s">
        <v>24</v>
      </c>
      <c r="D1348" s="3" t="s">
        <v>2276</v>
      </c>
      <c r="E1348" s="3" t="s">
        <v>45</v>
      </c>
      <c r="F1348" s="4" t="s">
        <v>74</v>
      </c>
      <c r="G1348" s="3" t="s">
        <v>74</v>
      </c>
      <c r="H1348" s="3" t="s">
        <v>523</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t="s">
        <v>2276</v>
      </c>
      <c r="AB1348" s="3" t="s">
        <v>2276</v>
      </c>
      <c r="AC1348" s="3"/>
      <c r="AD1348" s="3"/>
    </row>
    <row r="1349" spans="1:30" ht="33" customHeight="1">
      <c r="A1349" s="11" t="s">
        <v>4015</v>
      </c>
      <c r="B1349" s="11" t="s">
        <v>4026</v>
      </c>
      <c r="C1349" s="3" t="s">
        <v>24</v>
      </c>
      <c r="D1349" s="3" t="s">
        <v>143</v>
      </c>
      <c r="E1349" s="4" t="s">
        <v>397</v>
      </c>
      <c r="F1349" s="4" t="s">
        <v>74</v>
      </c>
      <c r="G1349" s="3" t="s">
        <v>74</v>
      </c>
      <c r="H1349" s="3" t="s">
        <v>523</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t="s">
        <v>2276</v>
      </c>
      <c r="AB1349" s="3" t="s">
        <v>2276</v>
      </c>
      <c r="AC1349" s="3"/>
      <c r="AD1349" s="3"/>
    </row>
    <row r="1350" spans="1:30" ht="56.5" customHeight="1">
      <c r="A1350" s="11" t="s">
        <v>4028</v>
      </c>
      <c r="B1350" s="11" t="s">
        <v>4039</v>
      </c>
      <c r="C1350" s="3" t="s">
        <v>24</v>
      </c>
      <c r="D1350" s="3" t="s">
        <v>2804</v>
      </c>
      <c r="E1350" s="3" t="s">
        <v>5005</v>
      </c>
      <c r="F1350" s="4" t="s">
        <v>55</v>
      </c>
      <c r="G1350" s="3" t="s">
        <v>2276</v>
      </c>
      <c r="H1350" s="3" t="s">
        <v>524</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3" t="s">
        <v>2276</v>
      </c>
      <c r="Z1350" s="3" t="s">
        <v>2276</v>
      </c>
      <c r="AA1350" s="3" t="s">
        <v>2276</v>
      </c>
      <c r="AB1350" s="3" t="s">
        <v>2276</v>
      </c>
      <c r="AC1350" s="4" t="s">
        <v>4047</v>
      </c>
      <c r="AD1350" s="3"/>
    </row>
    <row r="1351" spans="1:30" ht="56.5" customHeight="1">
      <c r="A1351" s="11" t="s">
        <v>4029</v>
      </c>
      <c r="B1351" s="11" t="s">
        <v>4040</v>
      </c>
      <c r="C1351" s="3" t="s">
        <v>24</v>
      </c>
      <c r="D1351" s="3" t="s">
        <v>2804</v>
      </c>
      <c r="E1351" s="3" t="s">
        <v>5005</v>
      </c>
      <c r="F1351" s="4" t="s">
        <v>55</v>
      </c>
      <c r="G1351" s="3" t="s">
        <v>2276</v>
      </c>
      <c r="H1351" s="3" t="s">
        <v>524</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3" t="s">
        <v>2276</v>
      </c>
      <c r="Z1351" s="3" t="s">
        <v>2276</v>
      </c>
      <c r="AA1351" s="3" t="s">
        <v>2276</v>
      </c>
      <c r="AB1351" s="3" t="s">
        <v>2276</v>
      </c>
      <c r="AC1351" s="4" t="s">
        <v>4047</v>
      </c>
      <c r="AD1351" s="3"/>
    </row>
    <row r="1352" spans="1:30" ht="56.5" customHeight="1">
      <c r="A1352" s="11" t="s">
        <v>4030</v>
      </c>
      <c r="B1352" s="11" t="s">
        <v>4041</v>
      </c>
      <c r="C1352" s="3" t="s">
        <v>24</v>
      </c>
      <c r="D1352" s="3" t="s">
        <v>2804</v>
      </c>
      <c r="E1352" s="3" t="s">
        <v>5005</v>
      </c>
      <c r="F1352" s="4" t="s">
        <v>55</v>
      </c>
      <c r="G1352" s="3" t="s">
        <v>2276</v>
      </c>
      <c r="H1352" s="3" t="s">
        <v>524</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3" t="s">
        <v>2276</v>
      </c>
      <c r="Z1352" s="3" t="s">
        <v>2276</v>
      </c>
      <c r="AA1352" s="3" t="s">
        <v>2276</v>
      </c>
      <c r="AB1352" s="3" t="s">
        <v>2276</v>
      </c>
      <c r="AC1352" s="4" t="s">
        <v>4047</v>
      </c>
      <c r="AD1352" s="3"/>
    </row>
    <row r="1353" spans="1:30" ht="56.5" customHeight="1">
      <c r="A1353" s="11" t="s">
        <v>4031</v>
      </c>
      <c r="B1353" s="11" t="s">
        <v>4042</v>
      </c>
      <c r="C1353" s="3" t="s">
        <v>24</v>
      </c>
      <c r="D1353" s="3" t="s">
        <v>2804</v>
      </c>
      <c r="E1353" s="3" t="s">
        <v>5005</v>
      </c>
      <c r="F1353" s="4" t="s">
        <v>55</v>
      </c>
      <c r="G1353" s="3" t="s">
        <v>2276</v>
      </c>
      <c r="H1353" s="3" t="s">
        <v>524</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3" t="s">
        <v>2276</v>
      </c>
      <c r="Z1353" s="3" t="s">
        <v>2276</v>
      </c>
      <c r="AA1353" s="3" t="s">
        <v>2276</v>
      </c>
      <c r="AB1353" s="3" t="s">
        <v>2276</v>
      </c>
      <c r="AC1353" s="4" t="s">
        <v>4047</v>
      </c>
      <c r="AD1353" s="3"/>
    </row>
    <row r="1354" spans="1:30" ht="56.5" customHeight="1">
      <c r="A1354" s="11" t="s">
        <v>4028</v>
      </c>
      <c r="B1354" s="11" t="s">
        <v>4043</v>
      </c>
      <c r="C1354" s="3" t="s">
        <v>24</v>
      </c>
      <c r="D1354" s="3" t="s">
        <v>2804</v>
      </c>
      <c r="E1354" s="3" t="s">
        <v>5005</v>
      </c>
      <c r="F1354" s="4" t="s">
        <v>2662</v>
      </c>
      <c r="G1354" s="3" t="s">
        <v>2276</v>
      </c>
      <c r="H1354" s="3" t="s">
        <v>524</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3" t="s">
        <v>2276</v>
      </c>
      <c r="Z1354" s="3" t="s">
        <v>2276</v>
      </c>
      <c r="AA1354" s="3" t="s">
        <v>2276</v>
      </c>
      <c r="AB1354" s="3" t="s">
        <v>2276</v>
      </c>
      <c r="AC1354" s="4" t="s">
        <v>4047</v>
      </c>
      <c r="AD1354" s="3"/>
    </row>
    <row r="1355" spans="1:30" ht="56.5" customHeight="1">
      <c r="A1355" s="11" t="s">
        <v>4029</v>
      </c>
      <c r="B1355" s="11" t="s">
        <v>4044</v>
      </c>
      <c r="C1355" s="3" t="s">
        <v>24</v>
      </c>
      <c r="D1355" s="3" t="s">
        <v>2804</v>
      </c>
      <c r="E1355" s="3" t="s">
        <v>5005</v>
      </c>
      <c r="F1355" s="4" t="s">
        <v>2662</v>
      </c>
      <c r="G1355" s="3" t="s">
        <v>2276</v>
      </c>
      <c r="H1355" s="3" t="s">
        <v>524</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3" t="s">
        <v>2276</v>
      </c>
      <c r="Z1355" s="3" t="s">
        <v>2276</v>
      </c>
      <c r="AA1355" s="3" t="s">
        <v>2276</v>
      </c>
      <c r="AB1355" s="3" t="s">
        <v>2276</v>
      </c>
      <c r="AC1355" s="4" t="s">
        <v>4047</v>
      </c>
      <c r="AD1355" s="3"/>
    </row>
    <row r="1356" spans="1:30" ht="56.5" customHeight="1">
      <c r="A1356" s="11" t="s">
        <v>4030</v>
      </c>
      <c r="B1356" s="11" t="s">
        <v>4045</v>
      </c>
      <c r="C1356" s="3" t="s">
        <v>24</v>
      </c>
      <c r="D1356" s="3" t="s">
        <v>2804</v>
      </c>
      <c r="E1356" s="3" t="s">
        <v>5005</v>
      </c>
      <c r="F1356" s="4" t="s">
        <v>2662</v>
      </c>
      <c r="G1356" s="3" t="s">
        <v>2276</v>
      </c>
      <c r="H1356" s="3" t="s">
        <v>524</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3" t="s">
        <v>2276</v>
      </c>
      <c r="Z1356" s="3" t="s">
        <v>2276</v>
      </c>
      <c r="AA1356" s="3" t="s">
        <v>2276</v>
      </c>
      <c r="AB1356" s="3" t="s">
        <v>2276</v>
      </c>
      <c r="AC1356" s="4" t="s">
        <v>4047</v>
      </c>
      <c r="AD1356" s="3"/>
    </row>
    <row r="1357" spans="1:30" ht="56.5" customHeight="1">
      <c r="A1357" s="11" t="s">
        <v>4031</v>
      </c>
      <c r="B1357" s="11" t="s">
        <v>4046</v>
      </c>
      <c r="C1357" s="3" t="s">
        <v>24</v>
      </c>
      <c r="D1357" s="3" t="s">
        <v>2804</v>
      </c>
      <c r="E1357" s="3" t="s">
        <v>5005</v>
      </c>
      <c r="F1357" s="4" t="s">
        <v>2662</v>
      </c>
      <c r="G1357" s="3" t="s">
        <v>2276</v>
      </c>
      <c r="H1357" s="3" t="s">
        <v>524</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3" t="s">
        <v>2276</v>
      </c>
      <c r="Z1357" s="3" t="s">
        <v>2276</v>
      </c>
      <c r="AA1357" s="3" t="s">
        <v>2276</v>
      </c>
      <c r="AB1357" s="3" t="s">
        <v>2276</v>
      </c>
      <c r="AC1357" s="4" t="s">
        <v>4047</v>
      </c>
      <c r="AD1357" s="3"/>
    </row>
    <row r="1358" spans="1:30" ht="29.5" customHeight="1">
      <c r="A1358" s="11" t="s">
        <v>4048</v>
      </c>
      <c r="B1358" s="3" t="s">
        <v>4049</v>
      </c>
      <c r="C1358" s="3" t="s">
        <v>2658</v>
      </c>
      <c r="D1358" s="3" t="s">
        <v>2276</v>
      </c>
      <c r="E1358" s="3" t="s">
        <v>2276</v>
      </c>
      <c r="F1358" s="4" t="s">
        <v>2276</v>
      </c>
      <c r="G1358" s="4" t="s">
        <v>74</v>
      </c>
      <c r="H1358" s="4" t="s">
        <v>523</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3" t="s">
        <v>2276</v>
      </c>
      <c r="AB1358" s="3" t="s">
        <v>2276</v>
      </c>
      <c r="AC1358" s="3" t="s">
        <v>4071</v>
      </c>
      <c r="AD1358" s="3"/>
    </row>
    <row r="1359" spans="1:30" ht="29.5" customHeight="1">
      <c r="A1359" s="11" t="s">
        <v>4063</v>
      </c>
      <c r="B1359" s="3" t="s">
        <v>4066</v>
      </c>
      <c r="C1359" s="3" t="s">
        <v>2658</v>
      </c>
      <c r="D1359" s="3" t="s">
        <v>2276</v>
      </c>
      <c r="E1359" s="3" t="s">
        <v>2276</v>
      </c>
      <c r="F1359" s="4" t="s">
        <v>2276</v>
      </c>
      <c r="G1359" s="4" t="s">
        <v>74</v>
      </c>
      <c r="H1359" s="4" t="s">
        <v>523</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3" t="s">
        <v>2276</v>
      </c>
      <c r="AB1359" s="3" t="s">
        <v>2276</v>
      </c>
      <c r="AC1359" s="3" t="s">
        <v>4071</v>
      </c>
      <c r="AD1359" s="3"/>
    </row>
    <row r="1360" spans="1:30" ht="29.5" customHeight="1">
      <c r="A1360" s="11" t="s">
        <v>4048</v>
      </c>
      <c r="B1360" s="3" t="s">
        <v>4067</v>
      </c>
      <c r="C1360" s="3" t="s">
        <v>2658</v>
      </c>
      <c r="D1360" s="3" t="s">
        <v>2276</v>
      </c>
      <c r="E1360" s="3" t="s">
        <v>2276</v>
      </c>
      <c r="F1360" s="4" t="s">
        <v>2276</v>
      </c>
      <c r="G1360" s="4" t="s">
        <v>28</v>
      </c>
      <c r="H1360" s="4" t="s">
        <v>523</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3" t="s">
        <v>2276</v>
      </c>
      <c r="AB1360" s="3" t="s">
        <v>2276</v>
      </c>
      <c r="AC1360" s="3" t="s">
        <v>4071</v>
      </c>
      <c r="AD1360" s="3"/>
    </row>
    <row r="1361" spans="1:30" ht="29.5" customHeight="1">
      <c r="A1361" s="11" t="s">
        <v>4063</v>
      </c>
      <c r="B1361" s="3" t="s">
        <v>4068</v>
      </c>
      <c r="C1361" s="3" t="s">
        <v>2658</v>
      </c>
      <c r="D1361" s="3" t="s">
        <v>2276</v>
      </c>
      <c r="E1361" s="3" t="s">
        <v>2276</v>
      </c>
      <c r="F1361" s="4" t="s">
        <v>2276</v>
      </c>
      <c r="G1361" s="4" t="s">
        <v>28</v>
      </c>
      <c r="H1361" s="4" t="s">
        <v>523</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3" t="s">
        <v>2276</v>
      </c>
      <c r="AB1361" s="3" t="s">
        <v>2276</v>
      </c>
      <c r="AC1361" s="3" t="s">
        <v>4071</v>
      </c>
      <c r="AD1361" s="3"/>
    </row>
    <row r="1362" spans="1:30" ht="29.5" customHeight="1">
      <c r="A1362" s="11" t="s">
        <v>4048</v>
      </c>
      <c r="B1362" s="3" t="s">
        <v>4069</v>
      </c>
      <c r="C1362" s="3" t="s">
        <v>2658</v>
      </c>
      <c r="D1362" s="3" t="s">
        <v>2276</v>
      </c>
      <c r="E1362" s="3" t="s">
        <v>2276</v>
      </c>
      <c r="F1362" s="4" t="s">
        <v>2276</v>
      </c>
      <c r="G1362" s="4" t="s">
        <v>2662</v>
      </c>
      <c r="H1362" s="4" t="s">
        <v>523</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3" t="s">
        <v>2276</v>
      </c>
      <c r="AB1362" s="3" t="s">
        <v>2276</v>
      </c>
      <c r="AC1362" s="3" t="s">
        <v>4071</v>
      </c>
      <c r="AD1362" s="3"/>
    </row>
    <row r="1363" spans="1:30" ht="29.5" customHeight="1">
      <c r="A1363" s="11" t="s">
        <v>4063</v>
      </c>
      <c r="B1363" s="3" t="s">
        <v>4070</v>
      </c>
      <c r="C1363" s="3" t="s">
        <v>2658</v>
      </c>
      <c r="D1363" s="3" t="s">
        <v>2276</v>
      </c>
      <c r="E1363" s="3" t="s">
        <v>2276</v>
      </c>
      <c r="F1363" s="4" t="s">
        <v>2276</v>
      </c>
      <c r="G1363" s="4" t="s">
        <v>2662</v>
      </c>
      <c r="H1363" s="4" t="s">
        <v>523</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3" t="s">
        <v>2276</v>
      </c>
      <c r="AB1363" s="3" t="s">
        <v>2276</v>
      </c>
      <c r="AC1363" s="3" t="s">
        <v>4071</v>
      </c>
      <c r="AD1363" s="3"/>
    </row>
    <row r="1364" spans="1:30" ht="31" customHeight="1">
      <c r="A1364" s="11" t="s">
        <v>4086</v>
      </c>
      <c r="B1364" s="11" t="s">
        <v>4090</v>
      </c>
      <c r="C1364" s="3" t="s">
        <v>24</v>
      </c>
      <c r="D1364" s="3" t="s">
        <v>2804</v>
      </c>
      <c r="E1364" s="3" t="s">
        <v>5005</v>
      </c>
      <c r="F1364" s="4" t="s">
        <v>55</v>
      </c>
      <c r="G1364" s="3" t="s">
        <v>2276</v>
      </c>
      <c r="H1364" s="3" t="s">
        <v>524</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3" t="s">
        <v>2276</v>
      </c>
      <c r="Z1364" s="3" t="s">
        <v>2276</v>
      </c>
      <c r="AA1364" s="3" t="s">
        <v>2276</v>
      </c>
      <c r="AB1364" s="3" t="s">
        <v>2276</v>
      </c>
      <c r="AC1364" s="3"/>
      <c r="AD1364" s="3"/>
    </row>
    <row r="1365" spans="1:30" ht="32.5" customHeight="1">
      <c r="A1365" s="11" t="s">
        <v>4086</v>
      </c>
      <c r="B1365" s="11" t="s">
        <v>4091</v>
      </c>
      <c r="C1365" s="3" t="s">
        <v>24</v>
      </c>
      <c r="D1365" s="3" t="s">
        <v>2804</v>
      </c>
      <c r="E1365" s="3" t="s">
        <v>5005</v>
      </c>
      <c r="F1365" s="4" t="s">
        <v>74</v>
      </c>
      <c r="G1365" s="3" t="s">
        <v>2276</v>
      </c>
      <c r="H1365" s="3" t="s">
        <v>524</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3" t="s">
        <v>2276</v>
      </c>
      <c r="Z1365" s="3" t="s">
        <v>2276</v>
      </c>
      <c r="AA1365" s="3" t="s">
        <v>2276</v>
      </c>
      <c r="AB1365" s="3" t="s">
        <v>2276</v>
      </c>
      <c r="AC1365" s="3"/>
      <c r="AD1365" s="3"/>
    </row>
    <row r="1366" spans="1:30" ht="31.5" customHeight="1">
      <c r="A1366" s="11" t="s">
        <v>4086</v>
      </c>
      <c r="B1366" s="11" t="s">
        <v>4092</v>
      </c>
      <c r="C1366" s="3" t="s">
        <v>24</v>
      </c>
      <c r="D1366" s="3" t="s">
        <v>2804</v>
      </c>
      <c r="E1366" s="3" t="s">
        <v>5005</v>
      </c>
      <c r="F1366" s="4" t="s">
        <v>2662</v>
      </c>
      <c r="G1366" s="3" t="s">
        <v>2276</v>
      </c>
      <c r="H1366" s="3" t="s">
        <v>524</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3" t="s">
        <v>2276</v>
      </c>
      <c r="Z1366" s="3" t="s">
        <v>2276</v>
      </c>
      <c r="AA1366" s="3" t="s">
        <v>2276</v>
      </c>
      <c r="AB1366" s="3" t="s">
        <v>2276</v>
      </c>
      <c r="AC1366" s="3"/>
      <c r="AD1366" s="3"/>
    </row>
    <row r="1367" spans="1:30" ht="35.5" customHeight="1">
      <c r="A1367" s="11" t="s">
        <v>4086</v>
      </c>
      <c r="B1367" s="11" t="s">
        <v>4093</v>
      </c>
      <c r="C1367" s="3" t="s">
        <v>31</v>
      </c>
      <c r="D1367" s="3" t="s">
        <v>2276</v>
      </c>
      <c r="E1367" s="3" t="s">
        <v>2276</v>
      </c>
      <c r="F1367" s="4" t="s">
        <v>2276</v>
      </c>
      <c r="G1367" s="3" t="s">
        <v>74</v>
      </c>
      <c r="H1367" s="3" t="s">
        <v>523</v>
      </c>
      <c r="I1367" s="3"/>
      <c r="J1367" s="3" t="s">
        <v>2276</v>
      </c>
      <c r="K1367" s="3" t="s">
        <v>2276</v>
      </c>
      <c r="L1367" s="3" t="s">
        <v>2276</v>
      </c>
      <c r="M1367" s="3" t="s">
        <v>2276</v>
      </c>
      <c r="N1367" s="3" t="s">
        <v>2276</v>
      </c>
      <c r="O1367" s="3" t="s">
        <v>2276</v>
      </c>
      <c r="P1367" s="3" t="s">
        <v>2276</v>
      </c>
      <c r="Q1367" s="3" t="s">
        <v>2276</v>
      </c>
      <c r="R1367" s="3" t="s">
        <v>2276</v>
      </c>
      <c r="S1367" s="3" t="s">
        <v>2276</v>
      </c>
      <c r="T1367" s="3" t="s">
        <v>2276</v>
      </c>
      <c r="U1367" s="3" t="s">
        <v>2276</v>
      </c>
      <c r="V1367" s="3" t="s">
        <v>2276</v>
      </c>
      <c r="W1367" s="3" t="s">
        <v>2276</v>
      </c>
      <c r="X1367" s="3" t="s">
        <v>2276</v>
      </c>
      <c r="Y1367" s="21">
        <v>18</v>
      </c>
      <c r="Z1367" s="3" t="s">
        <v>189</v>
      </c>
      <c r="AA1367" s="3" t="s">
        <v>34</v>
      </c>
      <c r="AB1367" s="3" t="s">
        <v>2276</v>
      </c>
      <c r="AC1367" s="3"/>
      <c r="AD1367" s="3"/>
    </row>
    <row r="1368" spans="1:30" ht="35.5" customHeight="1">
      <c r="A1368" s="11" t="s">
        <v>4086</v>
      </c>
      <c r="B1368" s="11" t="s">
        <v>4094</v>
      </c>
      <c r="C1368" s="3" t="s">
        <v>31</v>
      </c>
      <c r="D1368" s="3" t="s">
        <v>2276</v>
      </c>
      <c r="E1368" s="3" t="s">
        <v>2276</v>
      </c>
      <c r="F1368" s="4" t="s">
        <v>2276</v>
      </c>
      <c r="G1368" s="3" t="s">
        <v>74</v>
      </c>
      <c r="H1368" s="3" t="s">
        <v>523</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2276</v>
      </c>
      <c r="U1368" s="3" t="s">
        <v>2276</v>
      </c>
      <c r="V1368" s="3" t="s">
        <v>2276</v>
      </c>
      <c r="W1368" s="3" t="s">
        <v>2276</v>
      </c>
      <c r="X1368" s="3" t="s">
        <v>2276</v>
      </c>
      <c r="Y1368" s="3" t="s">
        <v>2276</v>
      </c>
      <c r="Z1368" s="3" t="s">
        <v>189</v>
      </c>
      <c r="AA1368" s="3" t="s">
        <v>34</v>
      </c>
      <c r="AB1368" s="3" t="s">
        <v>2276</v>
      </c>
      <c r="AC1368" s="3"/>
      <c r="AD1368" s="3"/>
    </row>
    <row r="1369" spans="1:30" ht="40" customHeight="1">
      <c r="A1369" s="11" t="s">
        <v>4086</v>
      </c>
      <c r="B1369" s="11" t="s">
        <v>4095</v>
      </c>
      <c r="C1369" s="3" t="s">
        <v>31</v>
      </c>
      <c r="D1369" s="3" t="s">
        <v>2276</v>
      </c>
      <c r="E1369" s="3" t="s">
        <v>2276</v>
      </c>
      <c r="F1369" s="4" t="s">
        <v>2276</v>
      </c>
      <c r="G1369" s="3" t="s">
        <v>74</v>
      </c>
      <c r="H1369" s="3" t="s">
        <v>523</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2276</v>
      </c>
      <c r="U1369" s="3" t="s">
        <v>2276</v>
      </c>
      <c r="V1369" s="3" t="s">
        <v>2276</v>
      </c>
      <c r="W1369" s="3" t="s">
        <v>2276</v>
      </c>
      <c r="X1369" s="3" t="s">
        <v>2276</v>
      </c>
      <c r="Y1369" s="3" t="s">
        <v>2276</v>
      </c>
      <c r="Z1369" s="3" t="s">
        <v>189</v>
      </c>
      <c r="AA1369" s="3" t="s">
        <v>34</v>
      </c>
      <c r="AB1369" s="3" t="s">
        <v>2276</v>
      </c>
      <c r="AC1369" s="3"/>
      <c r="AD1369" s="3"/>
    </row>
    <row r="1370" spans="1:30" ht="40" customHeight="1">
      <c r="A1370" s="11" t="s">
        <v>4086</v>
      </c>
      <c r="B1370" s="11" t="s">
        <v>4096</v>
      </c>
      <c r="C1370" s="3" t="s">
        <v>31</v>
      </c>
      <c r="D1370" s="3" t="s">
        <v>2276</v>
      </c>
      <c r="E1370" s="3" t="s">
        <v>2276</v>
      </c>
      <c r="F1370" s="4" t="s">
        <v>2276</v>
      </c>
      <c r="G1370" s="3" t="s">
        <v>74</v>
      </c>
      <c r="H1370" s="3" t="s">
        <v>523</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2276</v>
      </c>
      <c r="U1370" s="3" t="s">
        <v>2276</v>
      </c>
      <c r="V1370" s="3" t="s">
        <v>2276</v>
      </c>
      <c r="W1370" s="3" t="s">
        <v>2276</v>
      </c>
      <c r="X1370" s="3" t="s">
        <v>2276</v>
      </c>
      <c r="Y1370" s="3" t="s">
        <v>2276</v>
      </c>
      <c r="Z1370" s="3" t="s">
        <v>189</v>
      </c>
      <c r="AA1370" s="3" t="s">
        <v>34</v>
      </c>
      <c r="AB1370" s="3" t="s">
        <v>2276</v>
      </c>
      <c r="AC1370" s="3"/>
      <c r="AD1370" s="3"/>
    </row>
    <row r="1371" spans="1:30" ht="40" customHeight="1">
      <c r="A1371" s="11" t="s">
        <v>4086</v>
      </c>
      <c r="B1371" s="11" t="s">
        <v>4097</v>
      </c>
      <c r="C1371" s="3" t="s">
        <v>31</v>
      </c>
      <c r="D1371" s="3" t="s">
        <v>2276</v>
      </c>
      <c r="E1371" s="3" t="s">
        <v>2276</v>
      </c>
      <c r="F1371" s="4" t="s">
        <v>2276</v>
      </c>
      <c r="G1371" s="3" t="s">
        <v>74</v>
      </c>
      <c r="H1371" s="3" t="s">
        <v>523</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2276</v>
      </c>
      <c r="U1371" s="3" t="s">
        <v>2276</v>
      </c>
      <c r="V1371" s="3" t="s">
        <v>2276</v>
      </c>
      <c r="W1371" s="3" t="s">
        <v>2276</v>
      </c>
      <c r="X1371" s="3" t="s">
        <v>2276</v>
      </c>
      <c r="Y1371" s="3" t="s">
        <v>2276</v>
      </c>
      <c r="Z1371" s="3" t="s">
        <v>189</v>
      </c>
      <c r="AA1371" s="3" t="s">
        <v>34</v>
      </c>
      <c r="AB1371" s="3" t="s">
        <v>2276</v>
      </c>
      <c r="AC1371" s="3"/>
      <c r="AD1371" s="3"/>
    </row>
    <row r="1372" spans="1:30" ht="36.5" customHeight="1">
      <c r="A1372" s="11" t="s">
        <v>4086</v>
      </c>
      <c r="B1372" s="11" t="s">
        <v>4098</v>
      </c>
      <c r="C1372" s="3" t="s">
        <v>2656</v>
      </c>
      <c r="D1372" s="3" t="s">
        <v>2276</v>
      </c>
      <c r="E1372" s="3" t="s">
        <v>2276</v>
      </c>
      <c r="F1372" s="4" t="s">
        <v>2276</v>
      </c>
      <c r="G1372" s="3" t="s">
        <v>74</v>
      </c>
      <c r="H1372" s="3" t="s">
        <v>524</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3" t="s">
        <v>2276</v>
      </c>
      <c r="Z1372" s="3" t="s">
        <v>189</v>
      </c>
      <c r="AA1372" s="3" t="s">
        <v>34</v>
      </c>
      <c r="AB1372" s="3" t="s">
        <v>2276</v>
      </c>
      <c r="AC1372" s="4" t="s">
        <v>4099</v>
      </c>
      <c r="AD1372" s="3"/>
    </row>
    <row r="1373" spans="1:30" ht="39" customHeight="1">
      <c r="A1373" s="11" t="s">
        <v>4108</v>
      </c>
      <c r="B1373" s="3" t="s">
        <v>4118</v>
      </c>
      <c r="C1373" s="3" t="s">
        <v>24</v>
      </c>
      <c r="D1373" s="3" t="s">
        <v>25</v>
      </c>
      <c r="E1373" s="3" t="s">
        <v>5005</v>
      </c>
      <c r="F1373" s="4" t="s">
        <v>55</v>
      </c>
      <c r="G1373" s="3" t="s">
        <v>2276</v>
      </c>
      <c r="H1373" s="3" t="s">
        <v>523</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t="s">
        <v>2276</v>
      </c>
      <c r="AB1373" s="3" t="s">
        <v>2276</v>
      </c>
      <c r="AC1373" s="3"/>
      <c r="AD1373" s="3"/>
    </row>
    <row r="1374" spans="1:30" ht="39" customHeight="1">
      <c r="A1374" s="11" t="s">
        <v>4108</v>
      </c>
      <c r="B1374" s="3" t="s">
        <v>4119</v>
      </c>
      <c r="C1374" s="3" t="s">
        <v>24</v>
      </c>
      <c r="D1374" s="3" t="s">
        <v>25</v>
      </c>
      <c r="E1374" s="3" t="s">
        <v>45</v>
      </c>
      <c r="F1374" s="4" t="s">
        <v>55</v>
      </c>
      <c r="G1374" s="3" t="s">
        <v>2276</v>
      </c>
      <c r="H1374" s="3" t="s">
        <v>523</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t="s">
        <v>2276</v>
      </c>
      <c r="AB1374" s="3" t="s">
        <v>2276</v>
      </c>
      <c r="AC1374" s="3"/>
      <c r="AD1374" s="3"/>
    </row>
    <row r="1375" spans="1:30" ht="36" customHeight="1">
      <c r="A1375" s="11" t="s">
        <v>4109</v>
      </c>
      <c r="B1375" s="3" t="s">
        <v>4120</v>
      </c>
      <c r="C1375" s="3" t="s">
        <v>24</v>
      </c>
      <c r="D1375" s="3" t="s">
        <v>25</v>
      </c>
      <c r="E1375" s="3" t="s">
        <v>5005</v>
      </c>
      <c r="F1375" s="4" t="s">
        <v>55</v>
      </c>
      <c r="G1375" s="3" t="s">
        <v>2276</v>
      </c>
      <c r="H1375" s="3" t="s">
        <v>523</v>
      </c>
      <c r="I1375" s="3"/>
      <c r="J1375" s="3" t="s">
        <v>2276</v>
      </c>
      <c r="K1375" s="3" t="s">
        <v>2276</v>
      </c>
      <c r="L1375" s="3" t="s">
        <v>2276</v>
      </c>
      <c r="M1375" s="3" t="s">
        <v>2276</v>
      </c>
      <c r="N1375" s="3" t="s">
        <v>2276</v>
      </c>
      <c r="O1375" s="3" t="s">
        <v>2276</v>
      </c>
      <c r="P1375" s="3" t="s">
        <v>2276</v>
      </c>
      <c r="Q1375" s="3" t="s">
        <v>2276</v>
      </c>
      <c r="R1375" s="3" t="s">
        <v>2276</v>
      </c>
      <c r="S1375" s="3" t="s">
        <v>2276</v>
      </c>
      <c r="T1375" s="3" t="s">
        <v>2276</v>
      </c>
      <c r="U1375" s="3" t="s">
        <v>2276</v>
      </c>
      <c r="V1375" s="3" t="s">
        <v>2276</v>
      </c>
      <c r="W1375" s="3" t="s">
        <v>2276</v>
      </c>
      <c r="X1375" s="3" t="s">
        <v>2276</v>
      </c>
      <c r="Y1375" s="3" t="s">
        <v>2276</v>
      </c>
      <c r="Z1375" s="3" t="s">
        <v>425</v>
      </c>
      <c r="AA1375" s="3" t="s">
        <v>35</v>
      </c>
      <c r="AB1375" s="3" t="s">
        <v>64</v>
      </c>
      <c r="AC1375" s="3" t="s">
        <v>4117</v>
      </c>
      <c r="AD1375" s="3"/>
    </row>
    <row r="1376" spans="1:30" ht="36.5" customHeight="1">
      <c r="A1376" s="11" t="s">
        <v>4109</v>
      </c>
      <c r="B1376" s="3" t="s">
        <v>4121</v>
      </c>
      <c r="C1376" s="3" t="s">
        <v>24</v>
      </c>
      <c r="D1376" s="3" t="s">
        <v>25</v>
      </c>
      <c r="E1376" s="3" t="s">
        <v>45</v>
      </c>
      <c r="F1376" s="4" t="s">
        <v>55</v>
      </c>
      <c r="G1376" s="3" t="s">
        <v>2276</v>
      </c>
      <c r="H1376" s="3" t="s">
        <v>523</v>
      </c>
      <c r="I1376" s="3"/>
      <c r="J1376" s="3" t="s">
        <v>2276</v>
      </c>
      <c r="K1376" s="3" t="s">
        <v>2276</v>
      </c>
      <c r="L1376" s="3" t="s">
        <v>2276</v>
      </c>
      <c r="M1376" s="3" t="s">
        <v>2276</v>
      </c>
      <c r="N1376" s="3" t="s">
        <v>2276</v>
      </c>
      <c r="O1376" s="3" t="s">
        <v>2276</v>
      </c>
      <c r="P1376" s="3" t="s">
        <v>2276</v>
      </c>
      <c r="Q1376" s="3" t="s">
        <v>2276</v>
      </c>
      <c r="R1376" s="3" t="s">
        <v>2276</v>
      </c>
      <c r="S1376" s="3" t="s">
        <v>2276</v>
      </c>
      <c r="T1376" s="3" t="s">
        <v>2276</v>
      </c>
      <c r="U1376" s="3" t="s">
        <v>2276</v>
      </c>
      <c r="V1376" s="3" t="s">
        <v>2276</v>
      </c>
      <c r="W1376" s="3" t="s">
        <v>2276</v>
      </c>
      <c r="X1376" s="3" t="s">
        <v>2276</v>
      </c>
      <c r="Y1376" s="3" t="s">
        <v>2276</v>
      </c>
      <c r="Z1376" s="3" t="s">
        <v>425</v>
      </c>
      <c r="AA1376" s="3" t="s">
        <v>35</v>
      </c>
      <c r="AB1376" s="3" t="s">
        <v>64</v>
      </c>
      <c r="AC1376" s="3" t="s">
        <v>4117</v>
      </c>
      <c r="AD1376" s="3"/>
    </row>
    <row r="1377" spans="1:30" ht="73.5" customHeight="1">
      <c r="A1377" s="11" t="s">
        <v>4129</v>
      </c>
      <c r="B1377" s="11" t="s">
        <v>4133</v>
      </c>
      <c r="C1377" s="3" t="s">
        <v>24</v>
      </c>
      <c r="D1377" s="3" t="s">
        <v>2804</v>
      </c>
      <c r="E1377" s="3" t="s">
        <v>5005</v>
      </c>
      <c r="F1377" s="4" t="s">
        <v>2662</v>
      </c>
      <c r="G1377" s="3" t="s">
        <v>2276</v>
      </c>
      <c r="H1377" s="3" t="s">
        <v>523</v>
      </c>
      <c r="I1377" s="3"/>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3" t="s">
        <v>2276</v>
      </c>
      <c r="AB1377" s="3" t="s">
        <v>2276</v>
      </c>
      <c r="AC1377" s="4" t="s">
        <v>4135</v>
      </c>
      <c r="AD1377" s="3"/>
    </row>
    <row r="1378" spans="1:30" ht="98.5" customHeight="1">
      <c r="A1378" s="11" t="s">
        <v>4129</v>
      </c>
      <c r="B1378" s="11" t="s">
        <v>4134</v>
      </c>
      <c r="C1378" s="3" t="s">
        <v>24</v>
      </c>
      <c r="D1378" s="3" t="s">
        <v>2804</v>
      </c>
      <c r="E1378" s="3" t="s">
        <v>45</v>
      </c>
      <c r="F1378" s="4" t="s">
        <v>2662</v>
      </c>
      <c r="G1378" s="3" t="s">
        <v>2276</v>
      </c>
      <c r="H1378" s="3" t="s">
        <v>523</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3" t="s">
        <v>2276</v>
      </c>
      <c r="AB1378" s="3" t="s">
        <v>2276</v>
      </c>
      <c r="AC1378" s="4" t="s">
        <v>4135</v>
      </c>
      <c r="AD1378" s="3"/>
    </row>
    <row r="1379" spans="1:30" ht="40" customHeight="1">
      <c r="A1379" s="3" t="s">
        <v>4138</v>
      </c>
      <c r="B1379" s="3" t="s">
        <v>4143</v>
      </c>
      <c r="C1379" s="3" t="s">
        <v>24</v>
      </c>
      <c r="D1379" s="3" t="s">
        <v>143</v>
      </c>
      <c r="E1379" s="3" t="s">
        <v>5005</v>
      </c>
      <c r="F1379" s="4" t="s">
        <v>74</v>
      </c>
      <c r="G1379" s="3" t="s">
        <v>2276</v>
      </c>
      <c r="H1379" s="3" t="s">
        <v>523</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3" t="s">
        <v>2276</v>
      </c>
      <c r="AB1379" s="3" t="s">
        <v>2276</v>
      </c>
      <c r="AC1379" s="4" t="s">
        <v>4145</v>
      </c>
      <c r="AD1379" s="3"/>
    </row>
    <row r="1380" spans="1:30" ht="40" customHeight="1">
      <c r="A1380" s="3" t="s">
        <v>4138</v>
      </c>
      <c r="B1380" s="3" t="s">
        <v>4144</v>
      </c>
      <c r="C1380" s="3" t="s">
        <v>24</v>
      </c>
      <c r="D1380" s="3" t="s">
        <v>143</v>
      </c>
      <c r="E1380" s="3" t="s">
        <v>45</v>
      </c>
      <c r="F1380" s="4" t="s">
        <v>74</v>
      </c>
      <c r="G1380" s="3" t="s">
        <v>2276</v>
      </c>
      <c r="H1380" s="3" t="s">
        <v>523</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3" t="s">
        <v>2276</v>
      </c>
      <c r="AB1380" s="3" t="s">
        <v>2276</v>
      </c>
      <c r="AC1380" s="4" t="s">
        <v>4145</v>
      </c>
      <c r="AD1380" s="3"/>
    </row>
    <row r="1381" spans="1:30" ht="47.5" customHeight="1">
      <c r="A1381" s="11" t="s">
        <v>4146</v>
      </c>
      <c r="B1381" s="11" t="s">
        <v>4154</v>
      </c>
      <c r="C1381" s="3" t="s">
        <v>24</v>
      </c>
      <c r="D1381" s="3" t="s">
        <v>27</v>
      </c>
      <c r="E1381" s="4" t="s">
        <v>3854</v>
      </c>
      <c r="F1381" s="4" t="s">
        <v>2662</v>
      </c>
      <c r="G1381" s="3" t="s">
        <v>2276</v>
      </c>
      <c r="H1381" s="3" t="s">
        <v>523</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2276</v>
      </c>
      <c r="Y1381" s="3" t="s">
        <v>2276</v>
      </c>
      <c r="Z1381" s="3" t="s">
        <v>405</v>
      </c>
      <c r="AA1381" s="3" t="s">
        <v>68</v>
      </c>
      <c r="AB1381" s="3" t="s">
        <v>64</v>
      </c>
      <c r="AC1381" s="4" t="s">
        <v>4185</v>
      </c>
      <c r="AD1381" s="3"/>
    </row>
    <row r="1382" spans="1:30" ht="49.5" customHeight="1">
      <c r="A1382" s="11" t="s">
        <v>4146</v>
      </c>
      <c r="B1382" s="11" t="s">
        <v>4155</v>
      </c>
      <c r="C1382" s="3" t="s">
        <v>24</v>
      </c>
      <c r="D1382" s="3" t="s">
        <v>25</v>
      </c>
      <c r="E1382" s="4" t="s">
        <v>3854</v>
      </c>
      <c r="F1382" s="4" t="s">
        <v>2662</v>
      </c>
      <c r="G1382" s="3" t="s">
        <v>2276</v>
      </c>
      <c r="H1382" s="3" t="s">
        <v>523</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2276</v>
      </c>
      <c r="Y1382" s="3" t="s">
        <v>2276</v>
      </c>
      <c r="Z1382" s="3" t="s">
        <v>86</v>
      </c>
      <c r="AA1382" s="3" t="s">
        <v>425</v>
      </c>
      <c r="AB1382" s="3" t="s">
        <v>76</v>
      </c>
      <c r="AC1382" s="4" t="s">
        <v>4185</v>
      </c>
      <c r="AD1382" s="3"/>
    </row>
    <row r="1383" spans="1:30" ht="52.5" customHeight="1">
      <c r="A1383" s="11" t="s">
        <v>4146</v>
      </c>
      <c r="B1383" s="11" t="s">
        <v>4156</v>
      </c>
      <c r="C1383" s="3" t="s">
        <v>24</v>
      </c>
      <c r="D1383" s="3" t="s">
        <v>26</v>
      </c>
      <c r="E1383" s="4" t="s">
        <v>3854</v>
      </c>
      <c r="F1383" s="4" t="s">
        <v>2662</v>
      </c>
      <c r="G1383" s="3" t="s">
        <v>2276</v>
      </c>
      <c r="H1383" s="3" t="s">
        <v>523</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2276</v>
      </c>
      <c r="Y1383" s="3" t="s">
        <v>2276</v>
      </c>
      <c r="Z1383" s="3" t="s">
        <v>86</v>
      </c>
      <c r="AA1383" s="3" t="s">
        <v>68</v>
      </c>
      <c r="AB1383" s="3" t="s">
        <v>64</v>
      </c>
      <c r="AC1383" s="4" t="s">
        <v>4189</v>
      </c>
      <c r="AD1383" s="3"/>
    </row>
    <row r="1384" spans="1:30" ht="52.5" customHeight="1">
      <c r="A1384" s="11" t="s">
        <v>4146</v>
      </c>
      <c r="B1384" s="11" t="s">
        <v>4157</v>
      </c>
      <c r="C1384" s="3" t="s">
        <v>24</v>
      </c>
      <c r="D1384" s="3" t="s">
        <v>2659</v>
      </c>
      <c r="E1384" s="4" t="s">
        <v>3854</v>
      </c>
      <c r="F1384" s="4" t="s">
        <v>28</v>
      </c>
      <c r="G1384" s="3" t="s">
        <v>2276</v>
      </c>
      <c r="H1384" s="3" t="s">
        <v>523</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2276</v>
      </c>
      <c r="Y1384" s="3" t="s">
        <v>2276</v>
      </c>
      <c r="Z1384" s="3" t="s">
        <v>425</v>
      </c>
      <c r="AA1384" s="3" t="s">
        <v>68</v>
      </c>
      <c r="AB1384" s="3" t="s">
        <v>64</v>
      </c>
      <c r="AC1384" s="4" t="s">
        <v>4185</v>
      </c>
      <c r="AD1384" s="3"/>
    </row>
    <row r="1385" spans="1:30" ht="58.5" customHeight="1">
      <c r="A1385" s="11" t="s">
        <v>4146</v>
      </c>
      <c r="B1385" s="11" t="s">
        <v>4158</v>
      </c>
      <c r="C1385" s="3" t="s">
        <v>24</v>
      </c>
      <c r="D1385" s="3" t="s">
        <v>143</v>
      </c>
      <c r="E1385" s="4" t="s">
        <v>3854</v>
      </c>
      <c r="F1385" s="4" t="s">
        <v>74</v>
      </c>
      <c r="G1385" s="3" t="s">
        <v>2276</v>
      </c>
      <c r="H1385" s="3" t="s">
        <v>523</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2276</v>
      </c>
      <c r="Y1385" s="3" t="s">
        <v>2276</v>
      </c>
      <c r="Z1385" s="3" t="s">
        <v>404</v>
      </c>
      <c r="AA1385" s="3" t="s">
        <v>68</v>
      </c>
      <c r="AB1385" s="3" t="s">
        <v>64</v>
      </c>
      <c r="AC1385" s="4" t="s">
        <v>4190</v>
      </c>
      <c r="AD1385" s="3"/>
    </row>
    <row r="1386" spans="1:30" ht="53.5" customHeight="1">
      <c r="A1386" s="11" t="s">
        <v>4146</v>
      </c>
      <c r="B1386" s="11" t="s">
        <v>4159</v>
      </c>
      <c r="C1386" s="3" t="s">
        <v>24</v>
      </c>
      <c r="D1386" s="3" t="s">
        <v>1245</v>
      </c>
      <c r="E1386" s="4" t="s">
        <v>3854</v>
      </c>
      <c r="F1386" s="4" t="s">
        <v>2662</v>
      </c>
      <c r="G1386" s="3" t="s">
        <v>2276</v>
      </c>
      <c r="H1386" s="3" t="s">
        <v>523</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2276</v>
      </c>
      <c r="Y1386" s="3" t="s">
        <v>2276</v>
      </c>
      <c r="Z1386" s="3" t="s">
        <v>404</v>
      </c>
      <c r="AA1386" s="3" t="s">
        <v>68</v>
      </c>
      <c r="AB1386" s="3" t="s">
        <v>76</v>
      </c>
      <c r="AC1386" s="4" t="s">
        <v>4191</v>
      </c>
      <c r="AD1386" s="3"/>
    </row>
    <row r="1387" spans="1:30" ht="53.5" customHeight="1">
      <c r="A1387" s="11" t="s">
        <v>4146</v>
      </c>
      <c r="B1387" s="11" t="s">
        <v>4160</v>
      </c>
      <c r="C1387" s="3" t="s">
        <v>24</v>
      </c>
      <c r="D1387" s="3" t="s">
        <v>3476</v>
      </c>
      <c r="E1387" s="19" t="s">
        <v>863</v>
      </c>
      <c r="F1387" s="4" t="s">
        <v>2662</v>
      </c>
      <c r="G1387" s="3" t="s">
        <v>2276</v>
      </c>
      <c r="H1387" s="3" t="s">
        <v>523</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2276</v>
      </c>
      <c r="Y1387" s="3" t="s">
        <v>2276</v>
      </c>
      <c r="Z1387" s="3" t="s">
        <v>34</v>
      </c>
      <c r="AA1387" s="3" t="s">
        <v>425</v>
      </c>
      <c r="AB1387" s="3" t="s">
        <v>64</v>
      </c>
      <c r="AC1387" s="4" t="s">
        <v>4185</v>
      </c>
      <c r="AD1387" s="3"/>
    </row>
    <row r="1388" spans="1:30" ht="41.5" customHeight="1">
      <c r="A1388" s="11" t="s">
        <v>4146</v>
      </c>
      <c r="B1388" s="11" t="s">
        <v>4161</v>
      </c>
      <c r="C1388" s="3" t="s">
        <v>2458</v>
      </c>
      <c r="D1388" s="3" t="s">
        <v>3476</v>
      </c>
      <c r="E1388" s="19" t="s">
        <v>863</v>
      </c>
      <c r="F1388" s="4" t="s">
        <v>2662</v>
      </c>
      <c r="G1388" s="3" t="s">
        <v>2276</v>
      </c>
      <c r="H1388" s="3" t="s">
        <v>523</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2276</v>
      </c>
      <c r="Y1388" s="3" t="s">
        <v>2276</v>
      </c>
      <c r="Z1388" s="3" t="s">
        <v>34</v>
      </c>
      <c r="AA1388" s="3" t="s">
        <v>425</v>
      </c>
      <c r="AB1388" s="3" t="s">
        <v>64</v>
      </c>
      <c r="AC1388" s="3"/>
      <c r="AD1388" s="3"/>
    </row>
    <row r="1389" spans="1:30" ht="41.5" customHeight="1">
      <c r="A1389" s="11" t="s">
        <v>4146</v>
      </c>
      <c r="B1389" s="11" t="s">
        <v>4163</v>
      </c>
      <c r="C1389" s="3" t="s">
        <v>24</v>
      </c>
      <c r="D1389" s="3" t="s">
        <v>4162</v>
      </c>
      <c r="E1389" s="19" t="s">
        <v>863</v>
      </c>
      <c r="F1389" s="4" t="s">
        <v>2662</v>
      </c>
      <c r="G1389" s="3" t="s">
        <v>2276</v>
      </c>
      <c r="H1389" s="3" t="s">
        <v>523</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2276</v>
      </c>
      <c r="Y1389" s="3" t="s">
        <v>2276</v>
      </c>
      <c r="Z1389" s="3" t="s">
        <v>34</v>
      </c>
      <c r="AA1389" s="3" t="s">
        <v>68</v>
      </c>
      <c r="AB1389" s="3" t="s">
        <v>76</v>
      </c>
      <c r="AC1389" s="4" t="s">
        <v>4189</v>
      </c>
      <c r="AD1389" s="3"/>
    </row>
    <row r="1390" spans="1:30" ht="53" customHeight="1">
      <c r="A1390" s="11" t="s">
        <v>4146</v>
      </c>
      <c r="B1390" s="11" t="s">
        <v>4166</v>
      </c>
      <c r="C1390" s="3" t="s">
        <v>24</v>
      </c>
      <c r="D1390" s="3" t="s">
        <v>2341</v>
      </c>
      <c r="E1390" s="4" t="s">
        <v>3854</v>
      </c>
      <c r="F1390" s="4" t="s">
        <v>2662</v>
      </c>
      <c r="G1390" s="3" t="s">
        <v>2276</v>
      </c>
      <c r="H1390" s="3" t="s">
        <v>523</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2276</v>
      </c>
      <c r="Y1390" s="3" t="s">
        <v>2276</v>
      </c>
      <c r="Z1390" s="3" t="s">
        <v>86</v>
      </c>
      <c r="AA1390" s="3" t="s">
        <v>68</v>
      </c>
      <c r="AB1390" s="3" t="s">
        <v>64</v>
      </c>
      <c r="AC1390" s="4" t="s">
        <v>4193</v>
      </c>
      <c r="AD1390" s="3"/>
    </row>
    <row r="1391" spans="1:30" ht="40.5" customHeight="1">
      <c r="A1391" s="11" t="s">
        <v>4146</v>
      </c>
      <c r="B1391" s="11" t="s">
        <v>4177</v>
      </c>
      <c r="C1391" s="3" t="s">
        <v>24</v>
      </c>
      <c r="D1391" s="3" t="s">
        <v>3480</v>
      </c>
      <c r="E1391" s="19" t="s">
        <v>863</v>
      </c>
      <c r="F1391" s="4" t="s">
        <v>74</v>
      </c>
      <c r="G1391" s="3" t="s">
        <v>2276</v>
      </c>
      <c r="H1391" s="3" t="s">
        <v>523</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2276</v>
      </c>
      <c r="Y1391" s="3" t="s">
        <v>2276</v>
      </c>
      <c r="Z1391" s="3" t="s">
        <v>86</v>
      </c>
      <c r="AA1391" s="3" t="s">
        <v>34</v>
      </c>
      <c r="AB1391" s="3" t="s">
        <v>64</v>
      </c>
      <c r="AC1391" s="4" t="s">
        <v>4192</v>
      </c>
      <c r="AD1391" s="3"/>
    </row>
    <row r="1392" spans="1:30" ht="59" customHeight="1">
      <c r="A1392" s="11" t="s">
        <v>4146</v>
      </c>
      <c r="B1392" s="11" t="s">
        <v>4180</v>
      </c>
      <c r="C1392" s="3" t="s">
        <v>24</v>
      </c>
      <c r="D1392" s="3" t="s">
        <v>2346</v>
      </c>
      <c r="E1392" s="19" t="s">
        <v>3854</v>
      </c>
      <c r="F1392" s="4" t="s">
        <v>74</v>
      </c>
      <c r="G1392" s="3" t="s">
        <v>2276</v>
      </c>
      <c r="H1392" s="3" t="s">
        <v>523</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3" t="s">
        <v>2276</v>
      </c>
      <c r="AB1392" s="3" t="s">
        <v>2276</v>
      </c>
      <c r="AC1392" s="4" t="s">
        <v>4188</v>
      </c>
      <c r="AD1392" s="3"/>
    </row>
    <row r="1393" spans="1:30" ht="53" customHeight="1">
      <c r="A1393" s="11" t="s">
        <v>4146</v>
      </c>
      <c r="B1393" s="11" t="s">
        <v>4183</v>
      </c>
      <c r="C1393" s="3" t="s">
        <v>2458</v>
      </c>
      <c r="D1393" s="3" t="s">
        <v>2994</v>
      </c>
      <c r="E1393" s="19" t="s">
        <v>3854</v>
      </c>
      <c r="F1393" s="4" t="s">
        <v>2276</v>
      </c>
      <c r="G1393" s="3" t="s">
        <v>2276</v>
      </c>
      <c r="H1393" s="3" t="s">
        <v>523</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2276</v>
      </c>
      <c r="Y1393" s="3" t="s">
        <v>2276</v>
      </c>
      <c r="Z1393" s="3" t="s">
        <v>399</v>
      </c>
      <c r="AA1393" s="3" t="s">
        <v>127</v>
      </c>
      <c r="AB1393" s="3" t="s">
        <v>2312</v>
      </c>
      <c r="AC1393" s="4" t="s">
        <v>4186</v>
      </c>
      <c r="AD1393" s="3"/>
    </row>
    <row r="1394" spans="1:30" ht="51" customHeight="1">
      <c r="A1394" s="11" t="s">
        <v>4146</v>
      </c>
      <c r="B1394" s="11" t="s">
        <v>4184</v>
      </c>
      <c r="C1394" s="3" t="s">
        <v>2458</v>
      </c>
      <c r="D1394" s="3" t="s">
        <v>2994</v>
      </c>
      <c r="E1394" s="19" t="s">
        <v>863</v>
      </c>
      <c r="F1394" s="4" t="s">
        <v>2276</v>
      </c>
      <c r="G1394" s="3" t="s">
        <v>2276</v>
      </c>
      <c r="H1394" s="3" t="s">
        <v>523</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2276</v>
      </c>
      <c r="Y1394" s="3" t="s">
        <v>2276</v>
      </c>
      <c r="Z1394" s="3" t="s">
        <v>399</v>
      </c>
      <c r="AA1394" s="3" t="s">
        <v>127</v>
      </c>
      <c r="AB1394" s="3" t="s">
        <v>2312</v>
      </c>
      <c r="AC1394" s="4" t="s">
        <v>4186</v>
      </c>
      <c r="AD1394" s="3"/>
    </row>
    <row r="1395" spans="1:30" ht="40" customHeight="1">
      <c r="A1395" s="11" t="s">
        <v>4147</v>
      </c>
      <c r="B1395" s="11" t="s">
        <v>4164</v>
      </c>
      <c r="C1395" s="3" t="s">
        <v>24</v>
      </c>
      <c r="D1395" s="3" t="s">
        <v>25</v>
      </c>
      <c r="E1395" s="19" t="s">
        <v>5005</v>
      </c>
      <c r="F1395" s="4" t="s">
        <v>2662</v>
      </c>
      <c r="G1395" s="3" t="s">
        <v>2276</v>
      </c>
      <c r="H1395" s="3" t="s">
        <v>523</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2276</v>
      </c>
      <c r="Y1395" s="3" t="s">
        <v>2276</v>
      </c>
      <c r="Z1395" s="3" t="s">
        <v>404</v>
      </c>
      <c r="AA1395" s="3" t="s">
        <v>425</v>
      </c>
      <c r="AB1395" s="3" t="s">
        <v>64</v>
      </c>
      <c r="AC1395" s="4" t="s">
        <v>4185</v>
      </c>
      <c r="AD1395" s="3"/>
    </row>
    <row r="1396" spans="1:30" ht="40" customHeight="1">
      <c r="A1396" s="11" t="s">
        <v>4147</v>
      </c>
      <c r="B1396" s="11" t="s">
        <v>4165</v>
      </c>
      <c r="C1396" s="3" t="s">
        <v>24</v>
      </c>
      <c r="D1396" s="3" t="s">
        <v>25</v>
      </c>
      <c r="E1396" s="3" t="s">
        <v>45</v>
      </c>
      <c r="F1396" s="4" t="s">
        <v>2662</v>
      </c>
      <c r="G1396" s="3" t="s">
        <v>2276</v>
      </c>
      <c r="H1396" s="3" t="s">
        <v>523</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2276</v>
      </c>
      <c r="Y1396" s="3" t="s">
        <v>2276</v>
      </c>
      <c r="Z1396" s="3" t="s">
        <v>404</v>
      </c>
      <c r="AA1396" s="3" t="s">
        <v>425</v>
      </c>
      <c r="AB1396" s="3" t="s">
        <v>64</v>
      </c>
      <c r="AC1396" s="4" t="s">
        <v>4185</v>
      </c>
      <c r="AD1396" s="3"/>
    </row>
    <row r="1397" spans="1:30" ht="40" customHeight="1">
      <c r="A1397" s="11" t="s">
        <v>4147</v>
      </c>
      <c r="B1397" s="11" t="s">
        <v>4167</v>
      </c>
      <c r="C1397" s="3" t="s">
        <v>24</v>
      </c>
      <c r="D1397" s="3" t="s">
        <v>26</v>
      </c>
      <c r="E1397" s="19" t="s">
        <v>5005</v>
      </c>
      <c r="F1397" s="4" t="s">
        <v>2662</v>
      </c>
      <c r="G1397" s="3" t="s">
        <v>2276</v>
      </c>
      <c r="H1397" s="3" t="s">
        <v>523</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2276</v>
      </c>
      <c r="Y1397" s="3" t="s">
        <v>2276</v>
      </c>
      <c r="Z1397" s="3" t="s">
        <v>86</v>
      </c>
      <c r="AA1397" s="3" t="s">
        <v>68</v>
      </c>
      <c r="AB1397" s="3" t="s">
        <v>64</v>
      </c>
      <c r="AC1397" s="4" t="s">
        <v>4185</v>
      </c>
      <c r="AD1397" s="3"/>
    </row>
    <row r="1398" spans="1:30" ht="40" customHeight="1">
      <c r="A1398" s="11" t="s">
        <v>4147</v>
      </c>
      <c r="B1398" s="11" t="s">
        <v>4168</v>
      </c>
      <c r="C1398" s="3" t="s">
        <v>24</v>
      </c>
      <c r="D1398" s="3" t="s">
        <v>26</v>
      </c>
      <c r="E1398" s="3" t="s">
        <v>45</v>
      </c>
      <c r="F1398" s="4" t="s">
        <v>2662</v>
      </c>
      <c r="G1398" s="3" t="s">
        <v>2276</v>
      </c>
      <c r="H1398" s="3" t="s">
        <v>523</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2276</v>
      </c>
      <c r="Y1398" s="3" t="s">
        <v>2276</v>
      </c>
      <c r="Z1398" s="3" t="s">
        <v>86</v>
      </c>
      <c r="AA1398" s="3" t="s">
        <v>68</v>
      </c>
      <c r="AB1398" s="3" t="s">
        <v>64</v>
      </c>
      <c r="AC1398" s="4" t="s">
        <v>4185</v>
      </c>
      <c r="AD1398" s="3"/>
    </row>
    <row r="1399" spans="1:30" ht="51" customHeight="1">
      <c r="A1399" s="11" t="s">
        <v>4147</v>
      </c>
      <c r="B1399" s="11" t="s">
        <v>4169</v>
      </c>
      <c r="C1399" s="3" t="s">
        <v>24</v>
      </c>
      <c r="D1399" s="3" t="s">
        <v>3480</v>
      </c>
      <c r="E1399" s="19" t="s">
        <v>5005</v>
      </c>
      <c r="F1399" s="4" t="s">
        <v>74</v>
      </c>
      <c r="G1399" s="3" t="s">
        <v>2276</v>
      </c>
      <c r="H1399" s="3" t="s">
        <v>523</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2276</v>
      </c>
      <c r="Y1399" s="3" t="s">
        <v>2276</v>
      </c>
      <c r="Z1399" s="3" t="s">
        <v>86</v>
      </c>
      <c r="AA1399" s="3" t="s">
        <v>404</v>
      </c>
      <c r="AB1399" s="3" t="s">
        <v>64</v>
      </c>
      <c r="AC1399" s="4" t="s">
        <v>4194</v>
      </c>
      <c r="AD1399" s="3"/>
    </row>
    <row r="1400" spans="1:30" ht="52" customHeight="1">
      <c r="A1400" s="11" t="s">
        <v>4147</v>
      </c>
      <c r="B1400" s="11" t="s">
        <v>4170</v>
      </c>
      <c r="C1400" s="3" t="s">
        <v>24</v>
      </c>
      <c r="D1400" s="3" t="s">
        <v>3480</v>
      </c>
      <c r="E1400" s="3" t="s">
        <v>45</v>
      </c>
      <c r="F1400" s="4" t="s">
        <v>74</v>
      </c>
      <c r="G1400" s="3" t="s">
        <v>2276</v>
      </c>
      <c r="H1400" s="3" t="s">
        <v>523</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2276</v>
      </c>
      <c r="Y1400" s="3" t="s">
        <v>2276</v>
      </c>
      <c r="Z1400" s="3" t="s">
        <v>86</v>
      </c>
      <c r="AA1400" s="3" t="s">
        <v>404</v>
      </c>
      <c r="AB1400" s="3" t="s">
        <v>64</v>
      </c>
      <c r="AC1400" s="4" t="s">
        <v>4194</v>
      </c>
      <c r="AD1400" s="3"/>
    </row>
    <row r="1401" spans="1:30" ht="40" customHeight="1">
      <c r="A1401" s="11" t="s">
        <v>4147</v>
      </c>
      <c r="B1401" s="11" t="s">
        <v>4171</v>
      </c>
      <c r="C1401" s="3" t="s">
        <v>24</v>
      </c>
      <c r="D1401" s="3" t="s">
        <v>4162</v>
      </c>
      <c r="E1401" s="19" t="s">
        <v>5005</v>
      </c>
      <c r="F1401" s="4" t="s">
        <v>74</v>
      </c>
      <c r="G1401" s="3" t="s">
        <v>2276</v>
      </c>
      <c r="H1401" s="3" t="s">
        <v>523</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2276</v>
      </c>
      <c r="Y1401" s="3" t="s">
        <v>2276</v>
      </c>
      <c r="Z1401" s="3" t="s">
        <v>425</v>
      </c>
      <c r="AA1401" s="3" t="s">
        <v>68</v>
      </c>
      <c r="AB1401" s="3" t="s">
        <v>64</v>
      </c>
      <c r="AC1401" s="4" t="s">
        <v>4195</v>
      </c>
      <c r="AD1401" s="3"/>
    </row>
    <row r="1402" spans="1:30" ht="40" customHeight="1">
      <c r="A1402" s="11" t="s">
        <v>4147</v>
      </c>
      <c r="B1402" s="11" t="s">
        <v>4172</v>
      </c>
      <c r="C1402" s="3" t="s">
        <v>24</v>
      </c>
      <c r="D1402" s="3" t="s">
        <v>4162</v>
      </c>
      <c r="E1402" s="3" t="s">
        <v>45</v>
      </c>
      <c r="F1402" s="4" t="s">
        <v>74</v>
      </c>
      <c r="G1402" s="3" t="s">
        <v>2276</v>
      </c>
      <c r="H1402" s="3" t="s">
        <v>523</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2276</v>
      </c>
      <c r="Y1402" s="3" t="s">
        <v>2276</v>
      </c>
      <c r="Z1402" s="3" t="s">
        <v>425</v>
      </c>
      <c r="AA1402" s="3" t="s">
        <v>68</v>
      </c>
      <c r="AB1402" s="3" t="s">
        <v>64</v>
      </c>
      <c r="AC1402" s="4" t="s">
        <v>4195</v>
      </c>
      <c r="AD1402" s="3"/>
    </row>
    <row r="1403" spans="1:30" ht="40" customHeight="1">
      <c r="A1403" s="11" t="s">
        <v>4147</v>
      </c>
      <c r="B1403" s="11" t="s">
        <v>4173</v>
      </c>
      <c r="C1403" s="3" t="s">
        <v>24</v>
      </c>
      <c r="D1403" s="3" t="s">
        <v>2341</v>
      </c>
      <c r="E1403" s="19" t="s">
        <v>5005</v>
      </c>
      <c r="F1403" s="4" t="s">
        <v>2662</v>
      </c>
      <c r="G1403" s="3" t="s">
        <v>2276</v>
      </c>
      <c r="H1403" s="3" t="s">
        <v>523</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2276</v>
      </c>
      <c r="Y1403" s="3" t="s">
        <v>2276</v>
      </c>
      <c r="Z1403" s="3" t="s">
        <v>86</v>
      </c>
      <c r="AA1403" s="3" t="s">
        <v>68</v>
      </c>
      <c r="AB1403" s="3" t="s">
        <v>64</v>
      </c>
      <c r="AC1403" s="19" t="s">
        <v>4187</v>
      </c>
      <c r="AD1403" s="3"/>
    </row>
    <row r="1404" spans="1:30" ht="40" customHeight="1">
      <c r="A1404" s="11" t="s">
        <v>4147</v>
      </c>
      <c r="B1404" s="11" t="s">
        <v>4174</v>
      </c>
      <c r="C1404" s="3" t="s">
        <v>24</v>
      </c>
      <c r="D1404" s="3" t="s">
        <v>2341</v>
      </c>
      <c r="E1404" s="3" t="s">
        <v>45</v>
      </c>
      <c r="F1404" s="4" t="s">
        <v>2662</v>
      </c>
      <c r="G1404" s="3" t="s">
        <v>2276</v>
      </c>
      <c r="H1404" s="3" t="s">
        <v>523</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2276</v>
      </c>
      <c r="Y1404" s="3" t="s">
        <v>2276</v>
      </c>
      <c r="Z1404" s="3" t="s">
        <v>86</v>
      </c>
      <c r="AA1404" s="3" t="s">
        <v>68</v>
      </c>
      <c r="AB1404" s="3" t="s">
        <v>64</v>
      </c>
      <c r="AC1404" s="19" t="s">
        <v>4187</v>
      </c>
      <c r="AD1404" s="3"/>
    </row>
    <row r="1405" spans="1:30" ht="46.5" customHeight="1">
      <c r="A1405" s="11" t="s">
        <v>4147</v>
      </c>
      <c r="B1405" s="11" t="s">
        <v>4181</v>
      </c>
      <c r="C1405" s="3" t="s">
        <v>2458</v>
      </c>
      <c r="D1405" s="3" t="s">
        <v>2994</v>
      </c>
      <c r="E1405" s="3" t="s">
        <v>5005</v>
      </c>
      <c r="F1405" s="4" t="s">
        <v>2276</v>
      </c>
      <c r="G1405" s="3" t="s">
        <v>2276</v>
      </c>
      <c r="H1405" s="3" t="s">
        <v>523</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2276</v>
      </c>
      <c r="Y1405" s="3" t="s">
        <v>2276</v>
      </c>
      <c r="Z1405" s="3" t="s">
        <v>399</v>
      </c>
      <c r="AA1405" s="3" t="s">
        <v>127</v>
      </c>
      <c r="AB1405" s="3" t="s">
        <v>2312</v>
      </c>
      <c r="AC1405" s="4" t="s">
        <v>4186</v>
      </c>
      <c r="AD1405" s="3"/>
    </row>
    <row r="1406" spans="1:30" ht="41" customHeight="1">
      <c r="A1406" s="11" t="s">
        <v>4147</v>
      </c>
      <c r="B1406" s="11" t="s">
        <v>4182</v>
      </c>
      <c r="C1406" s="3" t="s">
        <v>2458</v>
      </c>
      <c r="D1406" s="3" t="s">
        <v>2994</v>
      </c>
      <c r="E1406" s="3" t="s">
        <v>45</v>
      </c>
      <c r="F1406" s="4" t="s">
        <v>2276</v>
      </c>
      <c r="G1406" s="3" t="s">
        <v>2276</v>
      </c>
      <c r="H1406" s="3" t="s">
        <v>523</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2276</v>
      </c>
      <c r="Y1406" s="3" t="s">
        <v>2276</v>
      </c>
      <c r="Z1406" s="3" t="s">
        <v>399</v>
      </c>
      <c r="AA1406" s="3" t="s">
        <v>127</v>
      </c>
      <c r="AB1406" s="3" t="s">
        <v>2312</v>
      </c>
      <c r="AC1406" s="4" t="s">
        <v>4186</v>
      </c>
      <c r="AD1406" s="3"/>
    </row>
    <row r="1407" spans="1:30" ht="42" customHeight="1">
      <c r="A1407" s="11" t="s">
        <v>4197</v>
      </c>
      <c r="B1407" s="11" t="s">
        <v>4200</v>
      </c>
      <c r="C1407" s="3" t="s">
        <v>24</v>
      </c>
      <c r="D1407" s="3" t="s">
        <v>25</v>
      </c>
      <c r="E1407" s="3" t="s">
        <v>84</v>
      </c>
      <c r="F1407" s="4" t="s">
        <v>55</v>
      </c>
      <c r="G1407" s="3" t="s">
        <v>2276</v>
      </c>
      <c r="H1407" s="3" t="s">
        <v>524</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2276</v>
      </c>
      <c r="Z1407" s="3" t="s">
        <v>2276</v>
      </c>
      <c r="AA1407" s="3" t="s">
        <v>2276</v>
      </c>
      <c r="AB1407" s="3" t="s">
        <v>2276</v>
      </c>
      <c r="AC1407" s="4" t="s">
        <v>4202</v>
      </c>
      <c r="AD1407" s="3"/>
    </row>
    <row r="1408" spans="1:30" ht="43.5" customHeight="1">
      <c r="A1408" s="11" t="s">
        <v>4197</v>
      </c>
      <c r="B1408" s="11" t="s">
        <v>4201</v>
      </c>
      <c r="C1408" s="3" t="s">
        <v>24</v>
      </c>
      <c r="D1408" s="3" t="s">
        <v>25</v>
      </c>
      <c r="E1408" s="3" t="s">
        <v>45</v>
      </c>
      <c r="F1408" s="4" t="s">
        <v>55</v>
      </c>
      <c r="G1408" s="3" t="s">
        <v>55</v>
      </c>
      <c r="H1408" s="3" t="s">
        <v>523</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t="s">
        <v>2276</v>
      </c>
      <c r="AB1408" s="3" t="s">
        <v>2276</v>
      </c>
      <c r="AC1408" s="4" t="s">
        <v>4203</v>
      </c>
      <c r="AD1408" s="3"/>
    </row>
    <row r="1409" spans="1:30" ht="35.5" customHeight="1">
      <c r="A1409" s="11" t="s">
        <v>4197</v>
      </c>
      <c r="B1409" s="11" t="s">
        <v>4204</v>
      </c>
      <c r="C1409" s="3" t="s">
        <v>1105</v>
      </c>
      <c r="D1409" s="3" t="s">
        <v>2276</v>
      </c>
      <c r="E1409" s="3" t="s">
        <v>45</v>
      </c>
      <c r="F1409" s="4" t="s">
        <v>2276</v>
      </c>
      <c r="G1409" s="3" t="s">
        <v>55</v>
      </c>
      <c r="H1409" s="3" t="s">
        <v>523</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21">
        <f>100*(6626+6432)/(191976*'Land use'!$O$698/100)</f>
        <v>11.081067890384245</v>
      </c>
      <c r="W1409" s="3" t="s">
        <v>2276</v>
      </c>
      <c r="X1409" s="21">
        <f>100*(6626+6432)/191976</f>
        <v>6.8018919031545613</v>
      </c>
      <c r="Y1409" s="3" t="s">
        <v>2276</v>
      </c>
      <c r="Z1409" s="3" t="s">
        <v>2276</v>
      </c>
      <c r="AA1409" s="3" t="s">
        <v>2276</v>
      </c>
      <c r="AB1409" s="3" t="s">
        <v>2276</v>
      </c>
      <c r="AC1409" s="3"/>
      <c r="AD1409" s="3"/>
    </row>
    <row r="1410" spans="1:30" ht="35.5" customHeight="1">
      <c r="A1410" s="11" t="s">
        <v>4197</v>
      </c>
      <c r="B1410" s="11" t="s">
        <v>4205</v>
      </c>
      <c r="C1410" s="3" t="s">
        <v>1105</v>
      </c>
      <c r="D1410" s="3" t="s">
        <v>2276</v>
      </c>
      <c r="E1410" s="3" t="s">
        <v>45</v>
      </c>
      <c r="F1410" s="4" t="s">
        <v>2276</v>
      </c>
      <c r="G1410" s="3" t="s">
        <v>55</v>
      </c>
      <c r="H1410" s="3" t="s">
        <v>523</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21">
        <f>100 * (4283+1392+6432) / (191976*'Land use'!$O$698/100)</f>
        <v>10.27404571518472</v>
      </c>
      <c r="W1410" s="3" t="s">
        <v>2276</v>
      </c>
      <c r="X1410" s="21">
        <f>100 * (4283+1392+6432) / 191976</f>
        <v>6.3065174813518352</v>
      </c>
      <c r="Y1410" s="3" t="s">
        <v>2276</v>
      </c>
      <c r="Z1410" s="3" t="s">
        <v>2276</v>
      </c>
      <c r="AA1410" s="3" t="s">
        <v>2276</v>
      </c>
      <c r="AB1410" s="3" t="s">
        <v>2276</v>
      </c>
      <c r="AC1410" s="3"/>
      <c r="AD1410" s="3"/>
    </row>
    <row r="1411" spans="1:30" ht="92.5" customHeight="1">
      <c r="A1411" s="11" t="s">
        <v>4210</v>
      </c>
      <c r="B1411" s="11" t="s">
        <v>4214</v>
      </c>
      <c r="C1411" s="3" t="s">
        <v>24</v>
      </c>
      <c r="D1411" s="3" t="s">
        <v>2804</v>
      </c>
      <c r="E1411" s="3" t="s">
        <v>45</v>
      </c>
      <c r="F1411" s="4" t="s">
        <v>2662</v>
      </c>
      <c r="G1411" s="3" t="s">
        <v>2276</v>
      </c>
      <c r="H1411" s="3" t="s">
        <v>523</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3" t="s">
        <v>2276</v>
      </c>
      <c r="AB1411" s="3" t="s">
        <v>2276</v>
      </c>
      <c r="AC1411" s="4" t="s">
        <v>4215</v>
      </c>
      <c r="AD1411" s="3"/>
    </row>
    <row r="1412" spans="1:30" ht="41" customHeight="1">
      <c r="A1412" s="11" t="s">
        <v>4220</v>
      </c>
      <c r="B1412" s="11" t="s">
        <v>4224</v>
      </c>
      <c r="C1412" s="3" t="s">
        <v>24</v>
      </c>
      <c r="D1412" s="3" t="s">
        <v>1242</v>
      </c>
      <c r="E1412" s="3" t="s">
        <v>137</v>
      </c>
      <c r="F1412" s="4" t="s">
        <v>2662</v>
      </c>
      <c r="G1412" s="3" t="s">
        <v>2276</v>
      </c>
      <c r="H1412" s="3" t="s">
        <v>523</v>
      </c>
      <c r="I1412" s="3"/>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2276</v>
      </c>
      <c r="Y1412" s="3" t="s">
        <v>2276</v>
      </c>
      <c r="Z1412" s="3" t="s">
        <v>86</v>
      </c>
      <c r="AA1412" s="3" t="s">
        <v>404</v>
      </c>
      <c r="AB1412" s="3" t="s">
        <v>2655</v>
      </c>
      <c r="AC1412" s="4" t="s">
        <v>4227</v>
      </c>
      <c r="AD1412" s="3"/>
    </row>
    <row r="1413" spans="1:30" ht="42" customHeight="1">
      <c r="A1413" s="11" t="s">
        <v>4220</v>
      </c>
      <c r="B1413" s="11" t="s">
        <v>4225</v>
      </c>
      <c r="C1413" s="3" t="s">
        <v>24</v>
      </c>
      <c r="D1413" s="3" t="s">
        <v>1245</v>
      </c>
      <c r="E1413" s="3" t="s">
        <v>2652</v>
      </c>
      <c r="F1413" s="4" t="s">
        <v>2662</v>
      </c>
      <c r="G1413" s="3" t="s">
        <v>2276</v>
      </c>
      <c r="H1413" s="3" t="s">
        <v>523</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2276</v>
      </c>
      <c r="Y1413" s="3" t="s">
        <v>2276</v>
      </c>
      <c r="Z1413" s="3" t="s">
        <v>86</v>
      </c>
      <c r="AA1413" s="3" t="s">
        <v>404</v>
      </c>
      <c r="AB1413" s="3" t="s">
        <v>2655</v>
      </c>
      <c r="AC1413" s="4" t="s">
        <v>4226</v>
      </c>
      <c r="AD1413" s="3"/>
    </row>
    <row r="1414" spans="1:30" ht="44.5" customHeight="1">
      <c r="A1414" s="11" t="s">
        <v>4220</v>
      </c>
      <c r="B1414" s="11" t="s">
        <v>4228</v>
      </c>
      <c r="C1414" s="3" t="s">
        <v>2458</v>
      </c>
      <c r="D1414" s="3" t="s">
        <v>1245</v>
      </c>
      <c r="E1414" s="3" t="s">
        <v>116</v>
      </c>
      <c r="F1414" s="4" t="s">
        <v>74</v>
      </c>
      <c r="G1414" s="3" t="s">
        <v>2276</v>
      </c>
      <c r="H1414" s="3" t="s">
        <v>523</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2276</v>
      </c>
      <c r="Y1414" s="3" t="s">
        <v>2276</v>
      </c>
      <c r="Z1414" s="3" t="s">
        <v>405</v>
      </c>
      <c r="AA1414" s="3" t="s">
        <v>68</v>
      </c>
      <c r="AB1414" s="3" t="s">
        <v>76</v>
      </c>
      <c r="AC1414" s="4" t="s">
        <v>4230</v>
      </c>
      <c r="AD1414" s="3"/>
    </row>
    <row r="1415" spans="1:30" ht="45.5" customHeight="1">
      <c r="A1415" s="11" t="s">
        <v>4220</v>
      </c>
      <c r="B1415" s="11" t="s">
        <v>4229</v>
      </c>
      <c r="C1415" s="3" t="s">
        <v>2458</v>
      </c>
      <c r="D1415" s="3" t="s">
        <v>2276</v>
      </c>
      <c r="E1415" s="3" t="s">
        <v>2276</v>
      </c>
      <c r="F1415" s="4" t="s">
        <v>2662</v>
      </c>
      <c r="G1415" s="3" t="s">
        <v>2276</v>
      </c>
      <c r="H1415" s="3" t="s">
        <v>523</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2276</v>
      </c>
      <c r="Y1415" s="3" t="s">
        <v>2276</v>
      </c>
      <c r="Z1415" s="3" t="s">
        <v>405</v>
      </c>
      <c r="AA1415" s="3" t="s">
        <v>68</v>
      </c>
      <c r="AB1415" s="3" t="s">
        <v>76</v>
      </c>
      <c r="AC1415" s="4" t="s">
        <v>4231</v>
      </c>
      <c r="AD1415" s="3"/>
    </row>
    <row r="1416" spans="1:30" ht="69.5" customHeight="1">
      <c r="A1416" s="11" t="s">
        <v>4221</v>
      </c>
      <c r="B1416" s="11" t="s">
        <v>4232</v>
      </c>
      <c r="C1416" s="3" t="s">
        <v>24</v>
      </c>
      <c r="D1416" s="3" t="s">
        <v>1242</v>
      </c>
      <c r="E1416" s="4" t="s">
        <v>3854</v>
      </c>
      <c r="F1416" s="4" t="s">
        <v>2662</v>
      </c>
      <c r="G1416" s="3" t="s">
        <v>2276</v>
      </c>
      <c r="H1416" s="3" t="s">
        <v>523</v>
      </c>
      <c r="I1416" s="3"/>
      <c r="J1416" s="3" t="s">
        <v>2276</v>
      </c>
      <c r="K1416" s="3" t="s">
        <v>2276</v>
      </c>
      <c r="L1416" s="3" t="s">
        <v>2276</v>
      </c>
      <c r="M1416" s="3" t="s">
        <v>2276</v>
      </c>
      <c r="N1416" s="3" t="s">
        <v>2276</v>
      </c>
      <c r="O1416" s="3" t="s">
        <v>2276</v>
      </c>
      <c r="P1416" s="3" t="s">
        <v>2276</v>
      </c>
      <c r="Q1416" s="3" t="s">
        <v>2276</v>
      </c>
      <c r="R1416" s="3" t="s">
        <v>2276</v>
      </c>
      <c r="S1416" s="3" t="s">
        <v>2276</v>
      </c>
      <c r="T1416" s="3" t="s">
        <v>2276</v>
      </c>
      <c r="U1416" s="3" t="s">
        <v>2276</v>
      </c>
      <c r="V1416" s="3" t="s">
        <v>2276</v>
      </c>
      <c r="W1416" s="3" t="s">
        <v>2276</v>
      </c>
      <c r="X1416" s="3" t="s">
        <v>2276</v>
      </c>
      <c r="Y1416" s="3" t="s">
        <v>2276</v>
      </c>
      <c r="Z1416" s="3" t="s">
        <v>86</v>
      </c>
      <c r="AA1416" s="3" t="s">
        <v>405</v>
      </c>
      <c r="AB1416" s="3" t="s">
        <v>64</v>
      </c>
      <c r="AC1416" s="4" t="s">
        <v>4248</v>
      </c>
      <c r="AD1416" s="4" t="s">
        <v>4249</v>
      </c>
    </row>
    <row r="1417" spans="1:30" ht="41" customHeight="1">
      <c r="A1417" s="11" t="s">
        <v>4221</v>
      </c>
      <c r="B1417" s="11" t="s">
        <v>4233</v>
      </c>
      <c r="C1417" s="3" t="s">
        <v>24</v>
      </c>
      <c r="D1417" s="3" t="s">
        <v>27</v>
      </c>
      <c r="E1417" s="3" t="s">
        <v>130</v>
      </c>
      <c r="F1417" s="4" t="s">
        <v>2662</v>
      </c>
      <c r="G1417" s="3" t="s">
        <v>2276</v>
      </c>
      <c r="H1417" s="3" t="s">
        <v>523</v>
      </c>
      <c r="I1417" s="3"/>
      <c r="J1417" s="3" t="s">
        <v>2276</v>
      </c>
      <c r="K1417" s="21">
        <v>1E-3</v>
      </c>
      <c r="L1417" s="3" t="s">
        <v>2276</v>
      </c>
      <c r="M1417" s="21">
        <v>4.0000000000000001E-3</v>
      </c>
      <c r="N1417" s="3" t="s">
        <v>2276</v>
      </c>
      <c r="O1417" s="3" t="s">
        <v>2276</v>
      </c>
      <c r="P1417" s="3" t="s">
        <v>2276</v>
      </c>
      <c r="Q1417" s="3" t="s">
        <v>2276</v>
      </c>
      <c r="R1417" s="3" t="s">
        <v>2276</v>
      </c>
      <c r="S1417" s="3" t="s">
        <v>2276</v>
      </c>
      <c r="T1417" s="3" t="s">
        <v>2276</v>
      </c>
      <c r="U1417" s="3" t="s">
        <v>2276</v>
      </c>
      <c r="V1417" s="3" t="s">
        <v>2276</v>
      </c>
      <c r="W1417" s="3" t="s">
        <v>2276</v>
      </c>
      <c r="X1417" s="3" t="s">
        <v>2276</v>
      </c>
      <c r="Y1417" s="3" t="s">
        <v>2276</v>
      </c>
      <c r="Z1417" s="3" t="s">
        <v>68</v>
      </c>
      <c r="AA1417" s="3" t="s">
        <v>35</v>
      </c>
      <c r="AB1417" s="3" t="s">
        <v>64</v>
      </c>
      <c r="AC1417" s="4" t="s">
        <v>4241</v>
      </c>
      <c r="AD1417" s="3"/>
    </row>
    <row r="1418" spans="1:30" ht="37" customHeight="1">
      <c r="A1418" s="11" t="s">
        <v>4221</v>
      </c>
      <c r="B1418" s="11" t="s">
        <v>4234</v>
      </c>
      <c r="C1418" s="3" t="s">
        <v>24</v>
      </c>
      <c r="D1418" s="3" t="s">
        <v>3480</v>
      </c>
      <c r="E1418" s="3" t="s">
        <v>116</v>
      </c>
      <c r="F1418" s="4" t="s">
        <v>2662</v>
      </c>
      <c r="G1418" s="3" t="s">
        <v>2276</v>
      </c>
      <c r="H1418" s="3" t="s">
        <v>523</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2276</v>
      </c>
      <c r="Y1418" s="3" t="s">
        <v>2276</v>
      </c>
      <c r="Z1418" s="3" t="s">
        <v>34</v>
      </c>
      <c r="AA1418" s="3" t="s">
        <v>425</v>
      </c>
      <c r="AB1418" s="3" t="s">
        <v>64</v>
      </c>
      <c r="AC1418" s="4" t="s">
        <v>4236</v>
      </c>
      <c r="AD1418" s="3"/>
    </row>
    <row r="1419" spans="1:30" ht="38" customHeight="1">
      <c r="A1419" s="11" t="s">
        <v>4221</v>
      </c>
      <c r="B1419" s="11" t="s">
        <v>4237</v>
      </c>
      <c r="C1419" s="3" t="s">
        <v>24</v>
      </c>
      <c r="D1419" s="3" t="s">
        <v>3480</v>
      </c>
      <c r="E1419" s="3" t="s">
        <v>116</v>
      </c>
      <c r="F1419" s="4" t="s">
        <v>2662</v>
      </c>
      <c r="G1419" s="3" t="s">
        <v>2276</v>
      </c>
      <c r="H1419" s="3" t="s">
        <v>523</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2276</v>
      </c>
      <c r="Y1419" s="3" t="s">
        <v>2276</v>
      </c>
      <c r="Z1419" s="3" t="s">
        <v>405</v>
      </c>
      <c r="AA1419" s="3" t="s">
        <v>425</v>
      </c>
      <c r="AB1419" s="3" t="s">
        <v>64</v>
      </c>
      <c r="AC1419" s="4" t="s">
        <v>4240</v>
      </c>
      <c r="AD1419" s="3"/>
    </row>
    <row r="1420" spans="1:30" ht="34.5" customHeight="1">
      <c r="A1420" s="11" t="s">
        <v>4221</v>
      </c>
      <c r="B1420" s="11" t="s">
        <v>4238</v>
      </c>
      <c r="C1420" s="3" t="s">
        <v>24</v>
      </c>
      <c r="D1420" s="3" t="s">
        <v>3476</v>
      </c>
      <c r="E1420" s="3" t="s">
        <v>863</v>
      </c>
      <c r="F1420" s="4" t="s">
        <v>2662</v>
      </c>
      <c r="G1420" s="3" t="s">
        <v>2276</v>
      </c>
      <c r="H1420" s="3" t="s">
        <v>523</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2276</v>
      </c>
      <c r="Y1420" s="3" t="s">
        <v>2276</v>
      </c>
      <c r="Z1420" s="3" t="s">
        <v>188</v>
      </c>
      <c r="AA1420" s="3" t="s">
        <v>35</v>
      </c>
      <c r="AB1420" s="3" t="s">
        <v>64</v>
      </c>
      <c r="AC1420" s="3" t="s">
        <v>4243</v>
      </c>
      <c r="AD1420" s="3"/>
    </row>
    <row r="1421" spans="1:30" ht="39" customHeight="1">
      <c r="A1421" s="11" t="s">
        <v>4221</v>
      </c>
      <c r="B1421" s="11" t="s">
        <v>4239</v>
      </c>
      <c r="C1421" s="3" t="s">
        <v>24</v>
      </c>
      <c r="D1421" s="3" t="s">
        <v>26</v>
      </c>
      <c r="E1421" s="3" t="s">
        <v>2276</v>
      </c>
      <c r="F1421" s="4" t="s">
        <v>2662</v>
      </c>
      <c r="G1421" s="3" t="s">
        <v>2276</v>
      </c>
      <c r="H1421" s="3" t="s">
        <v>523</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2276</v>
      </c>
      <c r="Y1421" s="3" t="s">
        <v>2276</v>
      </c>
      <c r="Z1421" s="3" t="s">
        <v>405</v>
      </c>
      <c r="AA1421" s="3" t="s">
        <v>68</v>
      </c>
      <c r="AB1421" s="3" t="s">
        <v>64</v>
      </c>
      <c r="AC1421" s="4" t="s">
        <v>4242</v>
      </c>
      <c r="AD1421" s="3"/>
    </row>
    <row r="1422" spans="1:30" ht="40" customHeight="1">
      <c r="A1422" s="11" t="s">
        <v>4221</v>
      </c>
      <c r="B1422" s="11" t="s">
        <v>4244</v>
      </c>
      <c r="C1422" s="3" t="s">
        <v>24</v>
      </c>
      <c r="D1422" s="3" t="s">
        <v>1245</v>
      </c>
      <c r="E1422" s="3" t="s">
        <v>116</v>
      </c>
      <c r="F1422" s="4" t="s">
        <v>2662</v>
      </c>
      <c r="G1422" s="3" t="s">
        <v>2276</v>
      </c>
      <c r="H1422" s="3" t="s">
        <v>523</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2276</v>
      </c>
      <c r="Y1422" s="3" t="s">
        <v>2276</v>
      </c>
      <c r="Z1422" s="3" t="s">
        <v>188</v>
      </c>
      <c r="AA1422" s="3" t="s">
        <v>35</v>
      </c>
      <c r="AB1422" s="3" t="s">
        <v>64</v>
      </c>
      <c r="AC1422" s="3" t="s">
        <v>4245</v>
      </c>
      <c r="AD1422" s="3"/>
    </row>
    <row r="1423" spans="1:30" ht="50.5" customHeight="1">
      <c r="A1423" s="11" t="s">
        <v>4221</v>
      </c>
      <c r="B1423" s="11" t="s">
        <v>4246</v>
      </c>
      <c r="C1423" s="3" t="s">
        <v>24</v>
      </c>
      <c r="D1423" s="3" t="s">
        <v>25</v>
      </c>
      <c r="E1423" s="4" t="s">
        <v>3854</v>
      </c>
      <c r="F1423" s="4" t="s">
        <v>2662</v>
      </c>
      <c r="G1423" s="3" t="s">
        <v>2276</v>
      </c>
      <c r="H1423" s="3" t="s">
        <v>523</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2276</v>
      </c>
      <c r="Y1423" s="3" t="s">
        <v>2276</v>
      </c>
      <c r="Z1423" s="3" t="s">
        <v>2276</v>
      </c>
      <c r="AA1423" s="3" t="s">
        <v>2276</v>
      </c>
      <c r="AB1423" s="3" t="s">
        <v>2276</v>
      </c>
      <c r="AC1423" s="3" t="s">
        <v>4247</v>
      </c>
      <c r="AD1423" s="3"/>
    </row>
    <row r="1424" spans="1:30" ht="54.5" customHeight="1">
      <c r="A1424" s="11" t="s">
        <v>4256</v>
      </c>
      <c r="B1424" s="11" t="s">
        <v>4263</v>
      </c>
      <c r="C1424" s="3" t="s">
        <v>24</v>
      </c>
      <c r="D1424" s="3" t="s">
        <v>25</v>
      </c>
      <c r="E1424" s="4" t="s">
        <v>3854</v>
      </c>
      <c r="F1424" s="4" t="s">
        <v>2662</v>
      </c>
      <c r="G1424" s="3" t="s">
        <v>2276</v>
      </c>
      <c r="H1424" s="3" t="s">
        <v>523</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2276</v>
      </c>
      <c r="AB1424" s="3" t="s">
        <v>2276</v>
      </c>
      <c r="AC1424" s="3" t="s">
        <v>4273</v>
      </c>
      <c r="AD1424" s="4" t="s">
        <v>4279</v>
      </c>
    </row>
    <row r="1425" spans="1:30" ht="60" customHeight="1">
      <c r="A1425" s="11" t="s">
        <v>4256</v>
      </c>
      <c r="B1425" s="11" t="s">
        <v>4264</v>
      </c>
      <c r="C1425" s="3" t="s">
        <v>2458</v>
      </c>
      <c r="D1425" s="3" t="s">
        <v>25</v>
      </c>
      <c r="E1425" s="4" t="s">
        <v>3854</v>
      </c>
      <c r="F1425" s="4" t="s">
        <v>74</v>
      </c>
      <c r="G1425" s="3" t="s">
        <v>2276</v>
      </c>
      <c r="H1425" s="3" t="s">
        <v>523</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3" t="s">
        <v>2276</v>
      </c>
      <c r="AC1425" s="3" t="s">
        <v>2276</v>
      </c>
      <c r="AD1425" s="4" t="s">
        <v>4279</v>
      </c>
    </row>
    <row r="1426" spans="1:30" ht="54.5" customHeight="1">
      <c r="A1426" s="11" t="s">
        <v>4256</v>
      </c>
      <c r="B1426" s="11" t="s">
        <v>4265</v>
      </c>
      <c r="C1426" s="3" t="s">
        <v>24</v>
      </c>
      <c r="D1426" s="3" t="s">
        <v>2994</v>
      </c>
      <c r="E1426" s="4" t="s">
        <v>1105</v>
      </c>
      <c r="F1426" s="4" t="s">
        <v>2276</v>
      </c>
      <c r="G1426" s="3" t="s">
        <v>2276</v>
      </c>
      <c r="H1426" s="3" t="s">
        <v>523</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2276</v>
      </c>
      <c r="AB1426" s="3" t="s">
        <v>2276</v>
      </c>
      <c r="AC1426" s="3" t="s">
        <v>4278</v>
      </c>
      <c r="AD1426" s="4" t="s">
        <v>4279</v>
      </c>
    </row>
    <row r="1427" spans="1:30" ht="48" customHeight="1">
      <c r="A1427" s="11" t="s">
        <v>4256</v>
      </c>
      <c r="B1427" s="11" t="s">
        <v>4266</v>
      </c>
      <c r="C1427" s="3" t="s">
        <v>2458</v>
      </c>
      <c r="D1427" s="3" t="s">
        <v>2994</v>
      </c>
      <c r="E1427" s="4" t="s">
        <v>1105</v>
      </c>
      <c r="F1427" s="4" t="s">
        <v>2276</v>
      </c>
      <c r="G1427" s="3" t="s">
        <v>2276</v>
      </c>
      <c r="H1427" s="3" t="s">
        <v>523</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3" t="s">
        <v>2276</v>
      </c>
      <c r="AC1427" s="3" t="s">
        <v>2276</v>
      </c>
      <c r="AD1427" s="4" t="s">
        <v>4279</v>
      </c>
    </row>
    <row r="1428" spans="1:30" ht="42" customHeight="1">
      <c r="A1428" s="11" t="s">
        <v>4256</v>
      </c>
      <c r="B1428" s="11" t="s">
        <v>4267</v>
      </c>
      <c r="C1428" s="3" t="s">
        <v>31</v>
      </c>
      <c r="D1428" s="3" t="s">
        <v>30</v>
      </c>
      <c r="E1428" s="3" t="s">
        <v>1105</v>
      </c>
      <c r="F1428" s="4" t="s">
        <v>2276</v>
      </c>
      <c r="G1428" s="3" t="s">
        <v>2276</v>
      </c>
      <c r="H1428" s="3" t="s">
        <v>523</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3" t="s">
        <v>2276</v>
      </c>
      <c r="AB1428" s="3" t="s">
        <v>2276</v>
      </c>
      <c r="AC1428" s="4" t="s">
        <v>4275</v>
      </c>
      <c r="AD1428" s="4" t="s">
        <v>4279</v>
      </c>
    </row>
    <row r="1429" spans="1:30" ht="48" customHeight="1">
      <c r="A1429" s="11" t="s">
        <v>4256</v>
      </c>
      <c r="B1429" s="11" t="s">
        <v>4268</v>
      </c>
      <c r="C1429" s="3" t="s">
        <v>31</v>
      </c>
      <c r="D1429" s="3" t="s">
        <v>30</v>
      </c>
      <c r="E1429" s="3" t="s">
        <v>2652</v>
      </c>
      <c r="F1429" s="4" t="s">
        <v>2276</v>
      </c>
      <c r="G1429" s="3" t="s">
        <v>2276</v>
      </c>
      <c r="H1429" s="3" t="s">
        <v>523</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3" t="s">
        <v>2276</v>
      </c>
      <c r="AB1429" s="3" t="s">
        <v>2276</v>
      </c>
      <c r="AC1429" s="4" t="s">
        <v>4274</v>
      </c>
      <c r="AD1429" s="4" t="s">
        <v>4279</v>
      </c>
    </row>
    <row r="1430" spans="1:30" ht="60" customHeight="1">
      <c r="A1430" s="11" t="s">
        <v>4256</v>
      </c>
      <c r="B1430" s="11" t="s">
        <v>4269</v>
      </c>
      <c r="C1430" s="3" t="s">
        <v>24</v>
      </c>
      <c r="D1430" s="3" t="s">
        <v>2231</v>
      </c>
      <c r="E1430" s="4" t="s">
        <v>3854</v>
      </c>
      <c r="F1430" s="4" t="s">
        <v>2276</v>
      </c>
      <c r="G1430" s="3" t="s">
        <v>2276</v>
      </c>
      <c r="H1430" s="3" t="s">
        <v>523</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2276</v>
      </c>
      <c r="AB1430" s="3" t="s">
        <v>2276</v>
      </c>
      <c r="AC1430" s="3" t="s">
        <v>4276</v>
      </c>
      <c r="AD1430" s="4" t="s">
        <v>4279</v>
      </c>
    </row>
    <row r="1431" spans="1:30" ht="54.5" customHeight="1">
      <c r="A1431" s="11" t="s">
        <v>4256</v>
      </c>
      <c r="B1431" s="11" t="s">
        <v>4270</v>
      </c>
      <c r="C1431" s="3" t="s">
        <v>24</v>
      </c>
      <c r="D1431" s="3" t="s">
        <v>2659</v>
      </c>
      <c r="E1431" s="4" t="s">
        <v>3854</v>
      </c>
      <c r="F1431" s="4" t="s">
        <v>2276</v>
      </c>
      <c r="G1431" s="3" t="s">
        <v>2276</v>
      </c>
      <c r="H1431" s="3" t="s">
        <v>523</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2276</v>
      </c>
      <c r="AB1431" s="3" t="s">
        <v>2276</v>
      </c>
      <c r="AC1431" s="3" t="s">
        <v>4277</v>
      </c>
      <c r="AD1431" s="4" t="s">
        <v>4279</v>
      </c>
    </row>
    <row r="1432" spans="1:30" ht="50" customHeight="1">
      <c r="A1432" s="11" t="s">
        <v>4256</v>
      </c>
      <c r="B1432" s="11" t="s">
        <v>4271</v>
      </c>
      <c r="C1432" s="3" t="s">
        <v>24</v>
      </c>
      <c r="D1432" s="3" t="s">
        <v>2346</v>
      </c>
      <c r="E1432" s="4" t="s">
        <v>2276</v>
      </c>
      <c r="F1432" s="4" t="s">
        <v>2276</v>
      </c>
      <c r="G1432" s="3" t="s">
        <v>2276</v>
      </c>
      <c r="H1432" s="3" t="s">
        <v>523</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3" t="s">
        <v>2276</v>
      </c>
      <c r="AB1432" s="3" t="s">
        <v>2276</v>
      </c>
      <c r="AC1432" s="172" t="s">
        <v>4280</v>
      </c>
      <c r="AD1432" s="4" t="s">
        <v>4279</v>
      </c>
    </row>
    <row r="1433" spans="1:30" ht="27" customHeight="1">
      <c r="A1433" s="11" t="s">
        <v>4257</v>
      </c>
      <c r="B1433" s="11" t="s">
        <v>4281</v>
      </c>
      <c r="C1433" s="3" t="s">
        <v>24</v>
      </c>
      <c r="D1433" s="3" t="s">
        <v>25</v>
      </c>
      <c r="E1433" s="4" t="s">
        <v>3854</v>
      </c>
      <c r="F1433" s="4" t="s">
        <v>2662</v>
      </c>
      <c r="G1433" s="3" t="s">
        <v>2276</v>
      </c>
      <c r="H1433" s="3" t="s">
        <v>523</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2276</v>
      </c>
      <c r="AB1433" s="3" t="s">
        <v>2276</v>
      </c>
      <c r="AC1433" s="3" t="s">
        <v>4273</v>
      </c>
      <c r="AD1433" s="4" t="s">
        <v>4279</v>
      </c>
    </row>
    <row r="1434" spans="1:30" ht="29">
      <c r="A1434" s="11" t="s">
        <v>4257</v>
      </c>
      <c r="B1434" s="11" t="s">
        <v>4282</v>
      </c>
      <c r="C1434" s="3" t="s">
        <v>2458</v>
      </c>
      <c r="D1434" s="3" t="s">
        <v>25</v>
      </c>
      <c r="E1434" s="4" t="s">
        <v>3854</v>
      </c>
      <c r="F1434" s="4" t="s">
        <v>74</v>
      </c>
      <c r="G1434" s="3" t="s">
        <v>2276</v>
      </c>
      <c r="H1434" s="3" t="s">
        <v>523</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3" t="s">
        <v>2276</v>
      </c>
      <c r="AC1434" s="3" t="s">
        <v>2276</v>
      </c>
      <c r="AD1434" s="4" t="s">
        <v>4279</v>
      </c>
    </row>
    <row r="1435" spans="1:30" ht="29">
      <c r="A1435" s="11" t="s">
        <v>4257</v>
      </c>
      <c r="B1435" s="11" t="s">
        <v>4283</v>
      </c>
      <c r="C1435" s="3" t="s">
        <v>24</v>
      </c>
      <c r="D1435" s="3" t="s">
        <v>2994</v>
      </c>
      <c r="E1435" s="4" t="s">
        <v>1105</v>
      </c>
      <c r="F1435" s="4" t="s">
        <v>2276</v>
      </c>
      <c r="G1435" s="3" t="s">
        <v>2276</v>
      </c>
      <c r="H1435" s="3" t="s">
        <v>523</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2276</v>
      </c>
      <c r="AB1435" s="3" t="s">
        <v>2276</v>
      </c>
      <c r="AC1435" s="3" t="s">
        <v>4278</v>
      </c>
      <c r="AD1435" s="4" t="s">
        <v>4279</v>
      </c>
    </row>
    <row r="1436" spans="1:30" ht="29">
      <c r="A1436" s="11" t="s">
        <v>4257</v>
      </c>
      <c r="B1436" s="11" t="s">
        <v>4284</v>
      </c>
      <c r="C1436" s="3" t="s">
        <v>2458</v>
      </c>
      <c r="D1436" s="3" t="s">
        <v>2994</v>
      </c>
      <c r="E1436" s="4" t="s">
        <v>1105</v>
      </c>
      <c r="F1436" s="4" t="s">
        <v>2276</v>
      </c>
      <c r="G1436" s="3" t="s">
        <v>2276</v>
      </c>
      <c r="H1436" s="3" t="s">
        <v>523</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3" t="s">
        <v>2276</v>
      </c>
      <c r="AC1436" s="3" t="s">
        <v>2276</v>
      </c>
      <c r="AD1436" s="4" t="s">
        <v>4279</v>
      </c>
    </row>
    <row r="1437" spans="1:30" ht="29">
      <c r="A1437" s="11" t="s">
        <v>4257</v>
      </c>
      <c r="B1437" s="11" t="s">
        <v>4285</v>
      </c>
      <c r="C1437" s="3" t="s">
        <v>31</v>
      </c>
      <c r="D1437" s="3" t="s">
        <v>30</v>
      </c>
      <c r="E1437" s="3" t="s">
        <v>1105</v>
      </c>
      <c r="F1437" s="4" t="s">
        <v>2276</v>
      </c>
      <c r="G1437" s="3" t="s">
        <v>2276</v>
      </c>
      <c r="H1437" s="3" t="s">
        <v>523</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3" t="s">
        <v>2276</v>
      </c>
      <c r="AB1437" s="3" t="s">
        <v>2276</v>
      </c>
      <c r="AC1437" s="4" t="s">
        <v>4275</v>
      </c>
      <c r="AD1437" s="4" t="s">
        <v>4279</v>
      </c>
    </row>
    <row r="1438" spans="1:30" ht="29">
      <c r="A1438" s="11" t="s">
        <v>4257</v>
      </c>
      <c r="B1438" s="11" t="s">
        <v>4286</v>
      </c>
      <c r="C1438" s="3" t="s">
        <v>31</v>
      </c>
      <c r="D1438" s="3" t="s">
        <v>30</v>
      </c>
      <c r="E1438" s="3" t="s">
        <v>2652</v>
      </c>
      <c r="F1438" s="4" t="s">
        <v>2276</v>
      </c>
      <c r="G1438" s="3" t="s">
        <v>2276</v>
      </c>
      <c r="H1438" s="3" t="s">
        <v>523</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3" t="s">
        <v>2276</v>
      </c>
      <c r="AB1438" s="3" t="s">
        <v>2276</v>
      </c>
      <c r="AC1438" s="4" t="s">
        <v>4274</v>
      </c>
      <c r="AD1438" s="4" t="s">
        <v>4279</v>
      </c>
    </row>
    <row r="1439" spans="1:30" ht="29">
      <c r="A1439" s="11" t="s">
        <v>4257</v>
      </c>
      <c r="B1439" s="11" t="s">
        <v>4287</v>
      </c>
      <c r="C1439" s="3" t="s">
        <v>24</v>
      </c>
      <c r="D1439" s="3" t="s">
        <v>2231</v>
      </c>
      <c r="E1439" s="4" t="s">
        <v>3854</v>
      </c>
      <c r="F1439" s="4" t="s">
        <v>2276</v>
      </c>
      <c r="G1439" s="3" t="s">
        <v>2276</v>
      </c>
      <c r="H1439" s="3" t="s">
        <v>523</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2276</v>
      </c>
      <c r="AB1439" s="3" t="s">
        <v>2276</v>
      </c>
      <c r="AC1439" s="3" t="s">
        <v>4276</v>
      </c>
      <c r="AD1439" s="4" t="s">
        <v>4279</v>
      </c>
    </row>
    <row r="1440" spans="1:30" ht="45.5" customHeight="1">
      <c r="A1440" s="11" t="s">
        <v>4257</v>
      </c>
      <c r="B1440" s="11" t="s">
        <v>4288</v>
      </c>
      <c r="C1440" s="3" t="s">
        <v>24</v>
      </c>
      <c r="D1440" s="3" t="s">
        <v>2659</v>
      </c>
      <c r="E1440" s="4" t="s">
        <v>3854</v>
      </c>
      <c r="F1440" s="4" t="s">
        <v>2276</v>
      </c>
      <c r="G1440" s="3" t="s">
        <v>2276</v>
      </c>
      <c r="H1440" s="3" t="s">
        <v>523</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2276</v>
      </c>
      <c r="AB1440" s="3" t="s">
        <v>2276</v>
      </c>
      <c r="AC1440" s="3" t="s">
        <v>4277</v>
      </c>
      <c r="AD1440" s="4" t="s">
        <v>4279</v>
      </c>
    </row>
    <row r="1441" spans="1:30" ht="43.5">
      <c r="A1441" s="11" t="s">
        <v>4257</v>
      </c>
      <c r="B1441" s="11" t="s">
        <v>4289</v>
      </c>
      <c r="C1441" s="3" t="s">
        <v>24</v>
      </c>
      <c r="D1441" s="3" t="s">
        <v>2346</v>
      </c>
      <c r="E1441" s="4" t="s">
        <v>2276</v>
      </c>
      <c r="F1441" s="4" t="s">
        <v>2276</v>
      </c>
      <c r="G1441" s="3" t="s">
        <v>2276</v>
      </c>
      <c r="H1441" s="3" t="s">
        <v>523</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3" t="s">
        <v>2276</v>
      </c>
      <c r="AB1441" s="3" t="s">
        <v>2276</v>
      </c>
      <c r="AC1441" s="172" t="s">
        <v>4280</v>
      </c>
      <c r="AD1441" s="4" t="s">
        <v>4279</v>
      </c>
    </row>
    <row r="1442" spans="1:30" ht="54.5" customHeight="1">
      <c r="A1442" s="11" t="s">
        <v>4065</v>
      </c>
      <c r="B1442" s="11" t="s">
        <v>4290</v>
      </c>
      <c r="C1442" s="3" t="s">
        <v>24</v>
      </c>
      <c r="D1442" s="3" t="s">
        <v>25</v>
      </c>
      <c r="E1442" s="4" t="s">
        <v>3854</v>
      </c>
      <c r="F1442" s="4" t="s">
        <v>2662</v>
      </c>
      <c r="G1442" s="3" t="s">
        <v>2276</v>
      </c>
      <c r="H1442" s="3" t="s">
        <v>523</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2276</v>
      </c>
      <c r="AB1442" s="3" t="s">
        <v>2276</v>
      </c>
      <c r="AC1442" s="3" t="s">
        <v>4273</v>
      </c>
      <c r="AD1442" s="4" t="s">
        <v>4279</v>
      </c>
    </row>
    <row r="1443" spans="1:30" ht="52.5" customHeight="1">
      <c r="A1443" s="11" t="s">
        <v>4065</v>
      </c>
      <c r="B1443" s="11" t="s">
        <v>4291</v>
      </c>
      <c r="C1443" s="3" t="s">
        <v>2458</v>
      </c>
      <c r="D1443" s="3" t="s">
        <v>25</v>
      </c>
      <c r="E1443" s="4" t="s">
        <v>3854</v>
      </c>
      <c r="F1443" s="4" t="s">
        <v>74</v>
      </c>
      <c r="G1443" s="3" t="s">
        <v>2276</v>
      </c>
      <c r="H1443" s="3" t="s">
        <v>523</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3" t="s">
        <v>2276</v>
      </c>
      <c r="AC1443" s="3" t="s">
        <v>2276</v>
      </c>
      <c r="AD1443" s="4" t="s">
        <v>4279</v>
      </c>
    </row>
    <row r="1444" spans="1:30" ht="29">
      <c r="A1444" s="11" t="s">
        <v>4065</v>
      </c>
      <c r="B1444" s="11" t="s">
        <v>4292</v>
      </c>
      <c r="C1444" s="3" t="s">
        <v>24</v>
      </c>
      <c r="D1444" s="3" t="s">
        <v>2994</v>
      </c>
      <c r="E1444" s="4" t="s">
        <v>1105</v>
      </c>
      <c r="F1444" s="4" t="s">
        <v>2276</v>
      </c>
      <c r="G1444" s="3" t="s">
        <v>2276</v>
      </c>
      <c r="H1444" s="3" t="s">
        <v>523</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2276</v>
      </c>
      <c r="AB1444" s="3" t="s">
        <v>2276</v>
      </c>
      <c r="AC1444" s="3" t="s">
        <v>4278</v>
      </c>
      <c r="AD1444" s="4" t="s">
        <v>4279</v>
      </c>
    </row>
    <row r="1445" spans="1:30" ht="29">
      <c r="A1445" s="11" t="s">
        <v>4065</v>
      </c>
      <c r="B1445" s="11" t="s">
        <v>4293</v>
      </c>
      <c r="C1445" s="3" t="s">
        <v>2458</v>
      </c>
      <c r="D1445" s="3" t="s">
        <v>2994</v>
      </c>
      <c r="E1445" s="4" t="s">
        <v>1105</v>
      </c>
      <c r="F1445" s="4" t="s">
        <v>2276</v>
      </c>
      <c r="G1445" s="3" t="s">
        <v>2276</v>
      </c>
      <c r="H1445" s="3" t="s">
        <v>523</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3" t="s">
        <v>2276</v>
      </c>
      <c r="AC1445" s="3" t="s">
        <v>2276</v>
      </c>
      <c r="AD1445" s="4" t="s">
        <v>4279</v>
      </c>
    </row>
    <row r="1446" spans="1:30" ht="29">
      <c r="A1446" s="11" t="s">
        <v>4065</v>
      </c>
      <c r="B1446" s="11" t="s">
        <v>4294</v>
      </c>
      <c r="C1446" s="3" t="s">
        <v>31</v>
      </c>
      <c r="D1446" s="3" t="s">
        <v>30</v>
      </c>
      <c r="E1446" s="3" t="s">
        <v>1105</v>
      </c>
      <c r="F1446" s="4" t="s">
        <v>2276</v>
      </c>
      <c r="G1446" s="3" t="s">
        <v>2276</v>
      </c>
      <c r="H1446" s="3" t="s">
        <v>523</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3" t="s">
        <v>2276</v>
      </c>
      <c r="AB1446" s="3" t="s">
        <v>2276</v>
      </c>
      <c r="AC1446" s="4" t="s">
        <v>4275</v>
      </c>
      <c r="AD1446" s="4" t="s">
        <v>4279</v>
      </c>
    </row>
    <row r="1447" spans="1:30" ht="29">
      <c r="A1447" s="11" t="s">
        <v>4065</v>
      </c>
      <c r="B1447" s="11" t="s">
        <v>4295</v>
      </c>
      <c r="C1447" s="3" t="s">
        <v>31</v>
      </c>
      <c r="D1447" s="3" t="s">
        <v>30</v>
      </c>
      <c r="E1447" s="3" t="s">
        <v>2652</v>
      </c>
      <c r="F1447" s="4" t="s">
        <v>2276</v>
      </c>
      <c r="G1447" s="3" t="s">
        <v>2276</v>
      </c>
      <c r="H1447" s="3" t="s">
        <v>523</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3" t="s">
        <v>2276</v>
      </c>
      <c r="AB1447" s="3" t="s">
        <v>2276</v>
      </c>
      <c r="AC1447" s="4" t="s">
        <v>4274</v>
      </c>
      <c r="AD1447" s="4" t="s">
        <v>4279</v>
      </c>
    </row>
    <row r="1448" spans="1:30" ht="60" customHeight="1">
      <c r="A1448" s="11" t="s">
        <v>4065</v>
      </c>
      <c r="B1448" s="11" t="s">
        <v>4296</v>
      </c>
      <c r="C1448" s="3" t="s">
        <v>24</v>
      </c>
      <c r="D1448" s="3" t="s">
        <v>2231</v>
      </c>
      <c r="E1448" s="4" t="s">
        <v>3854</v>
      </c>
      <c r="F1448" s="4" t="s">
        <v>2276</v>
      </c>
      <c r="G1448" s="3" t="s">
        <v>2276</v>
      </c>
      <c r="H1448" s="3" t="s">
        <v>523</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2276</v>
      </c>
      <c r="AB1448" s="3" t="s">
        <v>2276</v>
      </c>
      <c r="AC1448" s="3" t="s">
        <v>4276</v>
      </c>
      <c r="AD1448" s="4" t="s">
        <v>4279</v>
      </c>
    </row>
    <row r="1449" spans="1:30" ht="60.5" customHeight="1">
      <c r="A1449" s="11" t="s">
        <v>4065</v>
      </c>
      <c r="B1449" s="11" t="s">
        <v>4297</v>
      </c>
      <c r="C1449" s="3" t="s">
        <v>24</v>
      </c>
      <c r="D1449" s="3" t="s">
        <v>2659</v>
      </c>
      <c r="E1449" s="4" t="s">
        <v>3854</v>
      </c>
      <c r="F1449" s="4" t="s">
        <v>2276</v>
      </c>
      <c r="G1449" s="3" t="s">
        <v>2276</v>
      </c>
      <c r="H1449" s="3" t="s">
        <v>523</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2276</v>
      </c>
      <c r="AB1449" s="3" t="s">
        <v>2276</v>
      </c>
      <c r="AC1449" s="3" t="s">
        <v>4277</v>
      </c>
      <c r="AD1449" s="4" t="s">
        <v>4279</v>
      </c>
    </row>
    <row r="1450" spans="1:30" ht="43.5">
      <c r="A1450" s="11" t="s">
        <v>4065</v>
      </c>
      <c r="B1450" s="11" t="s">
        <v>4298</v>
      </c>
      <c r="C1450" s="3" t="s">
        <v>24</v>
      </c>
      <c r="D1450" s="3" t="s">
        <v>2346</v>
      </c>
      <c r="E1450" s="4" t="s">
        <v>2276</v>
      </c>
      <c r="F1450" s="4" t="s">
        <v>2276</v>
      </c>
      <c r="G1450" s="3" t="s">
        <v>2276</v>
      </c>
      <c r="H1450" s="3" t="s">
        <v>523</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3" t="s">
        <v>2276</v>
      </c>
      <c r="AB1450" s="3" t="s">
        <v>2276</v>
      </c>
      <c r="AC1450" s="172" t="s">
        <v>4280</v>
      </c>
      <c r="AD1450" s="4" t="s">
        <v>4279</v>
      </c>
    </row>
    <row r="1451" spans="1:30" ht="48.5" customHeight="1">
      <c r="A1451" s="11" t="s">
        <v>4256</v>
      </c>
      <c r="B1451" s="11" t="s">
        <v>4272</v>
      </c>
      <c r="C1451" s="3" t="s">
        <v>24</v>
      </c>
      <c r="D1451" s="3" t="s">
        <v>2276</v>
      </c>
      <c r="E1451" s="3" t="s">
        <v>2276</v>
      </c>
      <c r="F1451" s="4" t="s">
        <v>2276</v>
      </c>
      <c r="G1451" s="3" t="s">
        <v>74</v>
      </c>
      <c r="H1451" s="3" t="s">
        <v>523</v>
      </c>
      <c r="I1451" s="3"/>
      <c r="J1451" s="3" t="s">
        <v>2276</v>
      </c>
      <c r="K1451" s="22" t="s">
        <v>2276</v>
      </c>
      <c r="L1451" s="22" t="s">
        <v>2276</v>
      </c>
      <c r="M1451" s="22" t="s">
        <v>2276</v>
      </c>
      <c r="N1451" s="22" t="s">
        <v>2276</v>
      </c>
      <c r="O1451" s="22" t="s">
        <v>2276</v>
      </c>
      <c r="P1451" s="22" t="s">
        <v>2276</v>
      </c>
      <c r="Q1451" s="22" t="s">
        <v>2276</v>
      </c>
      <c r="R1451" s="22" t="s">
        <v>2276</v>
      </c>
      <c r="S1451" s="22" t="s">
        <v>2276</v>
      </c>
      <c r="T1451" s="22" t="s">
        <v>2276</v>
      </c>
      <c r="U1451" s="22" t="s">
        <v>2276</v>
      </c>
      <c r="V1451" s="22" t="s">
        <v>2276</v>
      </c>
      <c r="W1451" s="3" t="s">
        <v>2276</v>
      </c>
      <c r="X1451" s="3" t="s">
        <v>2276</v>
      </c>
      <c r="Y1451" s="3" t="s">
        <v>2276</v>
      </c>
      <c r="Z1451" s="3" t="s">
        <v>2276</v>
      </c>
      <c r="AA1451" s="3" t="s">
        <v>2276</v>
      </c>
      <c r="AB1451" s="3" t="s">
        <v>2276</v>
      </c>
      <c r="AC1451" s="4" t="s">
        <v>4302</v>
      </c>
      <c r="AD1451" s="4" t="s">
        <v>4303</v>
      </c>
    </row>
    <row r="1452" spans="1:30" ht="48.5" customHeight="1">
      <c r="A1452" s="11" t="s">
        <v>4256</v>
      </c>
      <c r="B1452" s="11" t="s">
        <v>4299</v>
      </c>
      <c r="C1452" s="3" t="s">
        <v>2656</v>
      </c>
      <c r="D1452" s="3" t="s">
        <v>2276</v>
      </c>
      <c r="E1452" s="3" t="s">
        <v>2276</v>
      </c>
      <c r="F1452" s="4" t="s">
        <v>2276</v>
      </c>
      <c r="G1452" s="3" t="s">
        <v>74</v>
      </c>
      <c r="H1452" s="3" t="s">
        <v>523</v>
      </c>
      <c r="I1452" s="3"/>
      <c r="J1452" s="3" t="s">
        <v>2276</v>
      </c>
      <c r="K1452" s="22" t="s">
        <v>2276</v>
      </c>
      <c r="L1452" s="22" t="s">
        <v>2276</v>
      </c>
      <c r="M1452" s="22" t="s">
        <v>2276</v>
      </c>
      <c r="N1452" s="22" t="s">
        <v>2276</v>
      </c>
      <c r="O1452" s="22" t="s">
        <v>2276</v>
      </c>
      <c r="P1452" s="22" t="s">
        <v>2276</v>
      </c>
      <c r="Q1452" s="22" t="s">
        <v>2276</v>
      </c>
      <c r="R1452" s="22" t="s">
        <v>2276</v>
      </c>
      <c r="S1452" s="22" t="s">
        <v>2276</v>
      </c>
      <c r="T1452" s="22" t="s">
        <v>2276</v>
      </c>
      <c r="U1452" s="22" t="s">
        <v>2276</v>
      </c>
      <c r="V1452" s="22" t="s">
        <v>2276</v>
      </c>
      <c r="W1452" s="3" t="s">
        <v>2276</v>
      </c>
      <c r="X1452" s="3" t="s">
        <v>2276</v>
      </c>
      <c r="Y1452" s="3" t="s">
        <v>2276</v>
      </c>
      <c r="Z1452" s="3" t="s">
        <v>2276</v>
      </c>
      <c r="AA1452" s="3" t="s">
        <v>2276</v>
      </c>
      <c r="AB1452" s="3" t="s">
        <v>2276</v>
      </c>
      <c r="AC1452" s="4" t="s">
        <v>4302</v>
      </c>
      <c r="AD1452" s="4" t="s">
        <v>4303</v>
      </c>
    </row>
    <row r="1453" spans="1:30" ht="48.5" customHeight="1">
      <c r="A1453" s="11" t="s">
        <v>4256</v>
      </c>
      <c r="B1453" s="11" t="s">
        <v>4300</v>
      </c>
      <c r="C1453" s="3" t="s">
        <v>2458</v>
      </c>
      <c r="D1453" s="3" t="s">
        <v>2276</v>
      </c>
      <c r="E1453" s="3" t="s">
        <v>2276</v>
      </c>
      <c r="F1453" s="4" t="s">
        <v>2276</v>
      </c>
      <c r="G1453" s="3" t="s">
        <v>74</v>
      </c>
      <c r="H1453" s="3" t="s">
        <v>523</v>
      </c>
      <c r="I1453" s="3"/>
      <c r="J1453" s="3" t="s">
        <v>2276</v>
      </c>
      <c r="K1453" s="22" t="s">
        <v>2276</v>
      </c>
      <c r="L1453" s="22" t="s">
        <v>2276</v>
      </c>
      <c r="M1453" s="22" t="s">
        <v>2276</v>
      </c>
      <c r="N1453" s="22" t="s">
        <v>2276</v>
      </c>
      <c r="O1453" s="22" t="s">
        <v>2276</v>
      </c>
      <c r="P1453" s="22" t="s">
        <v>2276</v>
      </c>
      <c r="Q1453" s="22" t="s">
        <v>2276</v>
      </c>
      <c r="R1453" s="22" t="s">
        <v>2276</v>
      </c>
      <c r="S1453" s="22" t="s">
        <v>2276</v>
      </c>
      <c r="T1453" s="22" t="s">
        <v>2276</v>
      </c>
      <c r="U1453" s="22" t="s">
        <v>2276</v>
      </c>
      <c r="V1453" s="22" t="s">
        <v>2276</v>
      </c>
      <c r="W1453" s="3" t="s">
        <v>2276</v>
      </c>
      <c r="X1453" s="3" t="s">
        <v>2276</v>
      </c>
      <c r="Y1453" s="3" t="s">
        <v>2276</v>
      </c>
      <c r="Z1453" s="3" t="s">
        <v>2276</v>
      </c>
      <c r="AA1453" s="3" t="s">
        <v>2276</v>
      </c>
      <c r="AB1453" s="3" t="s">
        <v>2276</v>
      </c>
      <c r="AC1453" s="4" t="s">
        <v>4302</v>
      </c>
      <c r="AD1453" s="4" t="s">
        <v>4303</v>
      </c>
    </row>
    <row r="1454" spans="1:30" ht="48.5" customHeight="1">
      <c r="A1454" s="11" t="s">
        <v>4256</v>
      </c>
      <c r="B1454" s="11" t="s">
        <v>4301</v>
      </c>
      <c r="C1454" s="3" t="s">
        <v>31</v>
      </c>
      <c r="D1454" s="3" t="s">
        <v>30</v>
      </c>
      <c r="E1454" s="3" t="s">
        <v>2276</v>
      </c>
      <c r="F1454" s="4" t="s">
        <v>2276</v>
      </c>
      <c r="G1454" s="3" t="s">
        <v>74</v>
      </c>
      <c r="H1454" s="3" t="s">
        <v>523</v>
      </c>
      <c r="I1454" s="3"/>
      <c r="J1454" s="3" t="s">
        <v>2276</v>
      </c>
      <c r="K1454" s="22" t="s">
        <v>2276</v>
      </c>
      <c r="L1454" s="22" t="s">
        <v>2276</v>
      </c>
      <c r="M1454" s="22" t="s">
        <v>2276</v>
      </c>
      <c r="N1454" s="22" t="s">
        <v>2276</v>
      </c>
      <c r="O1454" s="22" t="s">
        <v>2276</v>
      </c>
      <c r="P1454" s="22" t="s">
        <v>2276</v>
      </c>
      <c r="Q1454" s="22" t="s">
        <v>2276</v>
      </c>
      <c r="R1454" s="22" t="s">
        <v>2276</v>
      </c>
      <c r="S1454" s="22" t="s">
        <v>2276</v>
      </c>
      <c r="T1454" s="22" t="s">
        <v>2276</v>
      </c>
      <c r="U1454" s="22" t="s">
        <v>2276</v>
      </c>
      <c r="V1454" s="22" t="s">
        <v>2276</v>
      </c>
      <c r="W1454" s="3" t="s">
        <v>2276</v>
      </c>
      <c r="X1454" s="3" t="s">
        <v>2276</v>
      </c>
      <c r="Y1454" s="3" t="s">
        <v>2276</v>
      </c>
      <c r="Z1454" s="3" t="s">
        <v>2276</v>
      </c>
      <c r="AA1454" s="3" t="s">
        <v>2276</v>
      </c>
      <c r="AB1454" s="3" t="s">
        <v>2276</v>
      </c>
      <c r="AC1454" s="4" t="s">
        <v>4302</v>
      </c>
      <c r="AD1454" s="4" t="s">
        <v>4303</v>
      </c>
    </row>
    <row r="1455" spans="1:30" ht="48.5" customHeight="1">
      <c r="A1455" s="11" t="s">
        <v>4256</v>
      </c>
      <c r="B1455" s="11" t="s">
        <v>5044</v>
      </c>
      <c r="C1455" s="3" t="s">
        <v>1105</v>
      </c>
      <c r="D1455" s="3" t="s">
        <v>1105</v>
      </c>
      <c r="E1455" s="3" t="s">
        <v>2276</v>
      </c>
      <c r="F1455" s="4" t="s">
        <v>2276</v>
      </c>
      <c r="G1455" s="3" t="s">
        <v>74</v>
      </c>
      <c r="H1455" s="3" t="s">
        <v>523</v>
      </c>
      <c r="I1455" s="3"/>
      <c r="J1455" s="3" t="s">
        <v>2276</v>
      </c>
      <c r="K1455" s="3" t="s">
        <v>2276</v>
      </c>
      <c r="L1455" s="3" t="s">
        <v>2276</v>
      </c>
      <c r="M1455" s="3" t="s">
        <v>2276</v>
      </c>
      <c r="N1455" s="3" t="s">
        <v>2276</v>
      </c>
      <c r="O1455" s="3" t="s">
        <v>2276</v>
      </c>
      <c r="P1455" s="21">
        <f>286/(182)</f>
        <v>1.5714285714285714</v>
      </c>
      <c r="Q1455" s="3" t="s">
        <v>2276</v>
      </c>
      <c r="R1455" s="3" t="s">
        <v>2276</v>
      </c>
      <c r="S1455" s="3" t="s">
        <v>2276</v>
      </c>
      <c r="T1455" s="3" t="s">
        <v>2276</v>
      </c>
      <c r="U1455" s="3" t="s">
        <v>2276</v>
      </c>
      <c r="V1455" s="3">
        <v>3.06</v>
      </c>
      <c r="W1455" s="3" t="s">
        <v>2276</v>
      </c>
      <c r="X1455" s="21">
        <f>286/57.84</f>
        <v>4.9446749654218527</v>
      </c>
      <c r="Y1455" s="3" t="s">
        <v>2276</v>
      </c>
      <c r="Z1455" s="3" t="s">
        <v>2276</v>
      </c>
      <c r="AA1455" s="3" t="s">
        <v>2276</v>
      </c>
      <c r="AB1455" s="3" t="s">
        <v>2276</v>
      </c>
      <c r="AC1455" s="4" t="s">
        <v>4302</v>
      </c>
      <c r="AD1455" s="4"/>
    </row>
    <row r="1456" spans="1:30" ht="29">
      <c r="A1456" s="11" t="s">
        <v>4257</v>
      </c>
      <c r="B1456" s="11" t="s">
        <v>4304</v>
      </c>
      <c r="C1456" s="3" t="s">
        <v>24</v>
      </c>
      <c r="D1456" s="3" t="s">
        <v>2276</v>
      </c>
      <c r="E1456" s="3" t="s">
        <v>2276</v>
      </c>
      <c r="F1456" s="4" t="s">
        <v>2276</v>
      </c>
      <c r="G1456" s="3" t="s">
        <v>74</v>
      </c>
      <c r="H1456" s="3" t="s">
        <v>523</v>
      </c>
      <c r="I1456" s="3"/>
      <c r="J1456" s="3" t="s">
        <v>2276</v>
      </c>
      <c r="K1456" s="22" t="s">
        <v>2276</v>
      </c>
      <c r="L1456" s="22" t="s">
        <v>2276</v>
      </c>
      <c r="M1456" s="22" t="s">
        <v>2276</v>
      </c>
      <c r="N1456" s="22" t="s">
        <v>2276</v>
      </c>
      <c r="O1456" s="22" t="s">
        <v>2276</v>
      </c>
      <c r="P1456" s="22" t="s">
        <v>2276</v>
      </c>
      <c r="Q1456" s="22" t="s">
        <v>2276</v>
      </c>
      <c r="R1456" s="22" t="s">
        <v>2276</v>
      </c>
      <c r="S1456" s="22" t="s">
        <v>2276</v>
      </c>
      <c r="T1456" s="22" t="s">
        <v>2276</v>
      </c>
      <c r="U1456" s="22" t="s">
        <v>2276</v>
      </c>
      <c r="V1456" s="22" t="s">
        <v>2276</v>
      </c>
      <c r="W1456" s="3" t="s">
        <v>2276</v>
      </c>
      <c r="X1456" s="21" t="s">
        <v>2276</v>
      </c>
      <c r="Y1456" s="3" t="s">
        <v>2276</v>
      </c>
      <c r="Z1456" s="3" t="s">
        <v>2276</v>
      </c>
      <c r="AA1456" s="3" t="s">
        <v>2276</v>
      </c>
      <c r="AB1456" s="3" t="s">
        <v>2276</v>
      </c>
      <c r="AC1456" s="4" t="s">
        <v>4302</v>
      </c>
      <c r="AD1456" s="4" t="s">
        <v>4303</v>
      </c>
    </row>
    <row r="1457" spans="1:30" ht="29">
      <c r="A1457" s="11" t="s">
        <v>4257</v>
      </c>
      <c r="B1457" s="11" t="s">
        <v>4305</v>
      </c>
      <c r="C1457" s="3" t="s">
        <v>2656</v>
      </c>
      <c r="D1457" s="3" t="s">
        <v>2276</v>
      </c>
      <c r="E1457" s="3" t="s">
        <v>2276</v>
      </c>
      <c r="F1457" s="4" t="s">
        <v>2276</v>
      </c>
      <c r="G1457" s="3" t="s">
        <v>74</v>
      </c>
      <c r="H1457" s="3" t="s">
        <v>523</v>
      </c>
      <c r="I1457" s="3"/>
      <c r="J1457" s="3" t="s">
        <v>2276</v>
      </c>
      <c r="K1457" s="22" t="s">
        <v>2276</v>
      </c>
      <c r="L1457" s="22" t="s">
        <v>2276</v>
      </c>
      <c r="M1457" s="22" t="s">
        <v>2276</v>
      </c>
      <c r="N1457" s="22" t="s">
        <v>2276</v>
      </c>
      <c r="O1457" s="22" t="s">
        <v>2276</v>
      </c>
      <c r="P1457" s="22" t="s">
        <v>2276</v>
      </c>
      <c r="Q1457" s="22" t="s">
        <v>2276</v>
      </c>
      <c r="R1457" s="22" t="s">
        <v>2276</v>
      </c>
      <c r="S1457" s="22" t="s">
        <v>2276</v>
      </c>
      <c r="T1457" s="22" t="s">
        <v>2276</v>
      </c>
      <c r="U1457" s="22" t="s">
        <v>2276</v>
      </c>
      <c r="V1457" s="22" t="s">
        <v>2276</v>
      </c>
      <c r="W1457" s="3" t="s">
        <v>2276</v>
      </c>
      <c r="X1457" s="21" t="s">
        <v>2276</v>
      </c>
      <c r="Y1457" s="3" t="s">
        <v>2276</v>
      </c>
      <c r="Z1457" s="3" t="s">
        <v>2276</v>
      </c>
      <c r="AA1457" s="3" t="s">
        <v>2276</v>
      </c>
      <c r="AB1457" s="3" t="s">
        <v>2276</v>
      </c>
      <c r="AC1457" s="4" t="s">
        <v>4302</v>
      </c>
      <c r="AD1457" s="4" t="s">
        <v>4303</v>
      </c>
    </row>
    <row r="1458" spans="1:30" ht="29">
      <c r="A1458" s="11" t="s">
        <v>4257</v>
      </c>
      <c r="B1458" s="11" t="s">
        <v>4306</v>
      </c>
      <c r="C1458" s="3" t="s">
        <v>2458</v>
      </c>
      <c r="D1458" s="3" t="s">
        <v>2276</v>
      </c>
      <c r="E1458" s="3" t="s">
        <v>2276</v>
      </c>
      <c r="F1458" s="4" t="s">
        <v>2276</v>
      </c>
      <c r="G1458" s="3" t="s">
        <v>74</v>
      </c>
      <c r="H1458" s="3" t="s">
        <v>523</v>
      </c>
      <c r="I1458" s="3"/>
      <c r="J1458" s="3" t="s">
        <v>2276</v>
      </c>
      <c r="K1458" s="22" t="s">
        <v>2276</v>
      </c>
      <c r="L1458" s="22" t="s">
        <v>2276</v>
      </c>
      <c r="M1458" s="22" t="s">
        <v>2276</v>
      </c>
      <c r="N1458" s="22" t="s">
        <v>2276</v>
      </c>
      <c r="O1458" s="22" t="s">
        <v>2276</v>
      </c>
      <c r="P1458" s="22" t="s">
        <v>2276</v>
      </c>
      <c r="Q1458" s="22" t="s">
        <v>2276</v>
      </c>
      <c r="R1458" s="22" t="s">
        <v>2276</v>
      </c>
      <c r="S1458" s="22" t="s">
        <v>2276</v>
      </c>
      <c r="T1458" s="22" t="s">
        <v>2276</v>
      </c>
      <c r="U1458" s="22" t="s">
        <v>2276</v>
      </c>
      <c r="V1458" s="22" t="s">
        <v>2276</v>
      </c>
      <c r="W1458" s="3" t="s">
        <v>2276</v>
      </c>
      <c r="X1458" s="21" t="s">
        <v>2276</v>
      </c>
      <c r="Y1458" s="3" t="s">
        <v>2276</v>
      </c>
      <c r="Z1458" s="3" t="s">
        <v>2276</v>
      </c>
      <c r="AA1458" s="3" t="s">
        <v>2276</v>
      </c>
      <c r="AB1458" s="3" t="s">
        <v>2276</v>
      </c>
      <c r="AC1458" s="4" t="s">
        <v>4302</v>
      </c>
      <c r="AD1458" s="4" t="s">
        <v>4303</v>
      </c>
    </row>
    <row r="1459" spans="1:30" ht="42" customHeight="1">
      <c r="A1459" s="11" t="s">
        <v>4257</v>
      </c>
      <c r="B1459" s="11" t="s">
        <v>4307</v>
      </c>
      <c r="C1459" s="3" t="s">
        <v>31</v>
      </c>
      <c r="D1459" s="3" t="s">
        <v>30</v>
      </c>
      <c r="E1459" s="3" t="s">
        <v>2276</v>
      </c>
      <c r="F1459" s="4" t="s">
        <v>2276</v>
      </c>
      <c r="G1459" s="3" t="s">
        <v>74</v>
      </c>
      <c r="H1459" s="3" t="s">
        <v>523</v>
      </c>
      <c r="I1459" s="3"/>
      <c r="J1459" s="3" t="s">
        <v>2276</v>
      </c>
      <c r="K1459" s="22" t="s">
        <v>2276</v>
      </c>
      <c r="L1459" s="22" t="s">
        <v>2276</v>
      </c>
      <c r="M1459" s="22" t="s">
        <v>2276</v>
      </c>
      <c r="N1459" s="22" t="s">
        <v>2276</v>
      </c>
      <c r="O1459" s="22" t="s">
        <v>2276</v>
      </c>
      <c r="P1459" s="22" t="s">
        <v>2276</v>
      </c>
      <c r="Q1459" s="22" t="s">
        <v>2276</v>
      </c>
      <c r="R1459" s="22" t="s">
        <v>2276</v>
      </c>
      <c r="S1459" s="22" t="s">
        <v>2276</v>
      </c>
      <c r="T1459" s="22" t="s">
        <v>2276</v>
      </c>
      <c r="U1459" s="22" t="s">
        <v>2276</v>
      </c>
      <c r="V1459" s="22" t="s">
        <v>2276</v>
      </c>
      <c r="W1459" s="3" t="s">
        <v>2276</v>
      </c>
      <c r="X1459" s="21" t="s">
        <v>2276</v>
      </c>
      <c r="Y1459" s="3" t="s">
        <v>2276</v>
      </c>
      <c r="Z1459" s="3" t="s">
        <v>2276</v>
      </c>
      <c r="AA1459" s="3" t="s">
        <v>2276</v>
      </c>
      <c r="AB1459" s="3" t="s">
        <v>2276</v>
      </c>
      <c r="AC1459" s="4" t="s">
        <v>4302</v>
      </c>
      <c r="AD1459" s="4" t="s">
        <v>4303</v>
      </c>
    </row>
    <row r="1460" spans="1:30" ht="42" customHeight="1">
      <c r="A1460" s="11" t="s">
        <v>4257</v>
      </c>
      <c r="B1460" s="11" t="s">
        <v>5046</v>
      </c>
      <c r="C1460" s="3" t="s">
        <v>1105</v>
      </c>
      <c r="D1460" s="3" t="s">
        <v>1105</v>
      </c>
      <c r="E1460" s="3" t="s">
        <v>2276</v>
      </c>
      <c r="F1460" s="4" t="s">
        <v>2276</v>
      </c>
      <c r="G1460" s="3" t="s">
        <v>74</v>
      </c>
      <c r="H1460" s="3" t="s">
        <v>523</v>
      </c>
      <c r="I1460" s="3"/>
      <c r="J1460" s="3" t="s">
        <v>2276</v>
      </c>
      <c r="K1460" s="3" t="s">
        <v>2276</v>
      </c>
      <c r="L1460" s="3" t="s">
        <v>2276</v>
      </c>
      <c r="M1460" s="3" t="s">
        <v>2276</v>
      </c>
      <c r="N1460" s="3" t="s">
        <v>2276</v>
      </c>
      <c r="O1460" s="3" t="s">
        <v>2276</v>
      </c>
      <c r="P1460" s="21">
        <f>143/(78)</f>
        <v>1.8333333333333333</v>
      </c>
      <c r="Q1460" s="3" t="s">
        <v>2276</v>
      </c>
      <c r="R1460" s="3" t="s">
        <v>2276</v>
      </c>
      <c r="S1460" s="3" t="s">
        <v>2276</v>
      </c>
      <c r="T1460" s="3" t="s">
        <v>2276</v>
      </c>
      <c r="U1460" s="3" t="s">
        <v>2276</v>
      </c>
      <c r="V1460" s="3">
        <v>2.13</v>
      </c>
      <c r="W1460" s="3" t="s">
        <v>2276</v>
      </c>
      <c r="X1460" s="21">
        <f>143/56.77</f>
        <v>2.5189360577769948</v>
      </c>
      <c r="Y1460" s="3" t="s">
        <v>2276</v>
      </c>
      <c r="Z1460" s="3" t="s">
        <v>2276</v>
      </c>
      <c r="AA1460" s="3" t="s">
        <v>2276</v>
      </c>
      <c r="AB1460" s="3" t="s">
        <v>2276</v>
      </c>
      <c r="AC1460" s="4" t="s">
        <v>4302</v>
      </c>
      <c r="AD1460" s="4"/>
    </row>
    <row r="1461" spans="1:30" ht="29">
      <c r="A1461" s="11" t="s">
        <v>4065</v>
      </c>
      <c r="B1461" s="11" t="s">
        <v>4308</v>
      </c>
      <c r="C1461" s="3" t="s">
        <v>24</v>
      </c>
      <c r="D1461" s="3" t="s">
        <v>2276</v>
      </c>
      <c r="E1461" s="3" t="s">
        <v>2276</v>
      </c>
      <c r="F1461" s="4" t="s">
        <v>2276</v>
      </c>
      <c r="G1461" s="3" t="s">
        <v>74</v>
      </c>
      <c r="H1461" s="3" t="s">
        <v>523</v>
      </c>
      <c r="I1461" s="3"/>
      <c r="J1461" s="3" t="s">
        <v>2276</v>
      </c>
      <c r="K1461" s="22" t="s">
        <v>2276</v>
      </c>
      <c r="L1461" s="22" t="s">
        <v>2276</v>
      </c>
      <c r="M1461" s="22" t="s">
        <v>2276</v>
      </c>
      <c r="N1461" s="22" t="s">
        <v>2276</v>
      </c>
      <c r="O1461" s="22" t="s">
        <v>2276</v>
      </c>
      <c r="P1461" s="22" t="s">
        <v>2276</v>
      </c>
      <c r="Q1461" s="22" t="s">
        <v>2276</v>
      </c>
      <c r="R1461" s="22" t="s">
        <v>2276</v>
      </c>
      <c r="S1461" s="22" t="s">
        <v>2276</v>
      </c>
      <c r="T1461" s="22" t="s">
        <v>2276</v>
      </c>
      <c r="U1461" s="22" t="s">
        <v>2276</v>
      </c>
      <c r="V1461" s="22" t="s">
        <v>2276</v>
      </c>
      <c r="W1461" s="3" t="s">
        <v>2276</v>
      </c>
      <c r="X1461" s="21" t="s">
        <v>2276</v>
      </c>
      <c r="Y1461" s="3" t="s">
        <v>2276</v>
      </c>
      <c r="Z1461" s="3" t="s">
        <v>2276</v>
      </c>
      <c r="AA1461" s="3" t="s">
        <v>2276</v>
      </c>
      <c r="AB1461" s="3" t="s">
        <v>2276</v>
      </c>
      <c r="AC1461" s="4" t="s">
        <v>4302</v>
      </c>
      <c r="AD1461" s="4" t="s">
        <v>4303</v>
      </c>
    </row>
    <row r="1462" spans="1:30" ht="29">
      <c r="A1462" s="11" t="s">
        <v>4065</v>
      </c>
      <c r="B1462" s="11" t="s">
        <v>4309</v>
      </c>
      <c r="C1462" s="3" t="s">
        <v>2656</v>
      </c>
      <c r="D1462" s="3" t="s">
        <v>2276</v>
      </c>
      <c r="E1462" s="3" t="s">
        <v>2276</v>
      </c>
      <c r="F1462" s="4" t="s">
        <v>2276</v>
      </c>
      <c r="G1462" s="3" t="s">
        <v>74</v>
      </c>
      <c r="H1462" s="3" t="s">
        <v>523</v>
      </c>
      <c r="I1462" s="3"/>
      <c r="J1462" s="3" t="s">
        <v>2276</v>
      </c>
      <c r="K1462" s="22" t="s">
        <v>2276</v>
      </c>
      <c r="L1462" s="22" t="s">
        <v>2276</v>
      </c>
      <c r="M1462" s="22" t="s">
        <v>2276</v>
      </c>
      <c r="N1462" s="22" t="s">
        <v>2276</v>
      </c>
      <c r="O1462" s="22" t="s">
        <v>2276</v>
      </c>
      <c r="P1462" s="22" t="s">
        <v>2276</v>
      </c>
      <c r="Q1462" s="22" t="s">
        <v>2276</v>
      </c>
      <c r="R1462" s="22" t="s">
        <v>2276</v>
      </c>
      <c r="S1462" s="22" t="s">
        <v>2276</v>
      </c>
      <c r="T1462" s="22" t="s">
        <v>2276</v>
      </c>
      <c r="U1462" s="22" t="s">
        <v>2276</v>
      </c>
      <c r="V1462" s="22" t="s">
        <v>2276</v>
      </c>
      <c r="W1462" s="3" t="s">
        <v>2276</v>
      </c>
      <c r="X1462" s="21" t="s">
        <v>2276</v>
      </c>
      <c r="Y1462" s="3" t="s">
        <v>2276</v>
      </c>
      <c r="Z1462" s="3" t="s">
        <v>2276</v>
      </c>
      <c r="AA1462" s="3" t="s">
        <v>2276</v>
      </c>
      <c r="AB1462" s="3" t="s">
        <v>2276</v>
      </c>
      <c r="AC1462" s="4" t="s">
        <v>4302</v>
      </c>
      <c r="AD1462" s="4" t="s">
        <v>4303</v>
      </c>
    </row>
    <row r="1463" spans="1:30" ht="29">
      <c r="A1463" s="11" t="s">
        <v>4065</v>
      </c>
      <c r="B1463" s="11" t="s">
        <v>4310</v>
      </c>
      <c r="C1463" s="3" t="s">
        <v>2458</v>
      </c>
      <c r="D1463" s="3" t="s">
        <v>2276</v>
      </c>
      <c r="E1463" s="3" t="s">
        <v>2276</v>
      </c>
      <c r="F1463" s="4" t="s">
        <v>2276</v>
      </c>
      <c r="G1463" s="3" t="s">
        <v>74</v>
      </c>
      <c r="H1463" s="3" t="s">
        <v>523</v>
      </c>
      <c r="I1463" s="3"/>
      <c r="J1463" s="3" t="s">
        <v>2276</v>
      </c>
      <c r="K1463" s="22" t="s">
        <v>2276</v>
      </c>
      <c r="L1463" s="22" t="s">
        <v>2276</v>
      </c>
      <c r="M1463" s="22" t="s">
        <v>2276</v>
      </c>
      <c r="N1463" s="22" t="s">
        <v>2276</v>
      </c>
      <c r="O1463" s="22" t="s">
        <v>2276</v>
      </c>
      <c r="P1463" s="22" t="s">
        <v>2276</v>
      </c>
      <c r="Q1463" s="22" t="s">
        <v>2276</v>
      </c>
      <c r="R1463" s="22" t="s">
        <v>2276</v>
      </c>
      <c r="S1463" s="22" t="s">
        <v>2276</v>
      </c>
      <c r="T1463" s="22" t="s">
        <v>2276</v>
      </c>
      <c r="U1463" s="22" t="s">
        <v>2276</v>
      </c>
      <c r="V1463" s="22" t="s">
        <v>2276</v>
      </c>
      <c r="W1463" s="3" t="s">
        <v>2276</v>
      </c>
      <c r="X1463" s="21" t="s">
        <v>2276</v>
      </c>
      <c r="Y1463" s="3" t="s">
        <v>2276</v>
      </c>
      <c r="Z1463" s="3" t="s">
        <v>2276</v>
      </c>
      <c r="AA1463" s="3" t="s">
        <v>2276</v>
      </c>
      <c r="AB1463" s="3" t="s">
        <v>2276</v>
      </c>
      <c r="AC1463" s="4" t="s">
        <v>4302</v>
      </c>
      <c r="AD1463" s="4" t="s">
        <v>4303</v>
      </c>
    </row>
    <row r="1464" spans="1:30" ht="37" customHeight="1">
      <c r="A1464" s="11" t="s">
        <v>4065</v>
      </c>
      <c r="B1464" s="11" t="s">
        <v>4311</v>
      </c>
      <c r="C1464" s="3" t="s">
        <v>31</v>
      </c>
      <c r="D1464" s="3" t="s">
        <v>30</v>
      </c>
      <c r="E1464" s="3" t="s">
        <v>2276</v>
      </c>
      <c r="F1464" s="4" t="s">
        <v>2276</v>
      </c>
      <c r="G1464" s="3" t="s">
        <v>74</v>
      </c>
      <c r="H1464" s="3" t="s">
        <v>523</v>
      </c>
      <c r="I1464" s="3"/>
      <c r="J1464" s="3" t="s">
        <v>2276</v>
      </c>
      <c r="K1464" s="22" t="s">
        <v>2276</v>
      </c>
      <c r="L1464" s="22" t="s">
        <v>2276</v>
      </c>
      <c r="M1464" s="22" t="s">
        <v>2276</v>
      </c>
      <c r="N1464" s="22" t="s">
        <v>2276</v>
      </c>
      <c r="O1464" s="22" t="s">
        <v>2276</v>
      </c>
      <c r="P1464" s="22" t="s">
        <v>2276</v>
      </c>
      <c r="Q1464" s="22" t="s">
        <v>2276</v>
      </c>
      <c r="R1464" s="22" t="s">
        <v>2276</v>
      </c>
      <c r="S1464" s="22" t="s">
        <v>2276</v>
      </c>
      <c r="T1464" s="22" t="s">
        <v>2276</v>
      </c>
      <c r="U1464" s="22" t="s">
        <v>2276</v>
      </c>
      <c r="V1464" s="22" t="s">
        <v>2276</v>
      </c>
      <c r="W1464" s="3" t="s">
        <v>2276</v>
      </c>
      <c r="X1464" s="21" t="s">
        <v>2276</v>
      </c>
      <c r="Y1464" s="3" t="s">
        <v>2276</v>
      </c>
      <c r="Z1464" s="3" t="s">
        <v>2276</v>
      </c>
      <c r="AA1464" s="3" t="s">
        <v>2276</v>
      </c>
      <c r="AB1464" s="3" t="s">
        <v>2276</v>
      </c>
      <c r="AC1464" s="4" t="s">
        <v>4302</v>
      </c>
      <c r="AD1464" s="4" t="s">
        <v>4303</v>
      </c>
    </row>
    <row r="1465" spans="1:30" ht="37" customHeight="1">
      <c r="A1465" s="11" t="s">
        <v>4065</v>
      </c>
      <c r="B1465" s="11" t="s">
        <v>5045</v>
      </c>
      <c r="C1465" s="3" t="s">
        <v>1105</v>
      </c>
      <c r="D1465" s="3" t="s">
        <v>1105</v>
      </c>
      <c r="E1465" s="3" t="s">
        <v>2276</v>
      </c>
      <c r="F1465" s="4" t="s">
        <v>2276</v>
      </c>
      <c r="G1465" s="3" t="s">
        <v>74</v>
      </c>
      <c r="H1465" s="3" t="s">
        <v>523</v>
      </c>
      <c r="I1465" s="3"/>
      <c r="J1465" s="3" t="s">
        <v>2276</v>
      </c>
      <c r="K1465" s="3" t="s">
        <v>2276</v>
      </c>
      <c r="L1465" s="3" t="s">
        <v>2276</v>
      </c>
      <c r="M1465" s="3" t="s">
        <v>2276</v>
      </c>
      <c r="N1465" s="3" t="s">
        <v>2276</v>
      </c>
      <c r="O1465" s="3" t="s">
        <v>2276</v>
      </c>
      <c r="P1465" s="21">
        <f>104/(208)</f>
        <v>0.5</v>
      </c>
      <c r="Q1465" s="3" t="s">
        <v>2276</v>
      </c>
      <c r="R1465" s="3" t="s">
        <v>2276</v>
      </c>
      <c r="S1465" s="3" t="s">
        <v>2276</v>
      </c>
      <c r="T1465" s="3" t="s">
        <v>2276</v>
      </c>
      <c r="U1465" s="3" t="s">
        <v>2276</v>
      </c>
      <c r="V1465" s="3">
        <v>0.83</v>
      </c>
      <c r="W1465" s="3" t="s">
        <v>2276</v>
      </c>
      <c r="X1465" s="21">
        <f>104/89</f>
        <v>1.1685393258426966</v>
      </c>
      <c r="Y1465" s="3" t="s">
        <v>2276</v>
      </c>
      <c r="Z1465" s="3" t="s">
        <v>2276</v>
      </c>
      <c r="AA1465" s="3" t="s">
        <v>2276</v>
      </c>
      <c r="AB1465" s="3" t="s">
        <v>2276</v>
      </c>
      <c r="AC1465" s="4" t="s">
        <v>4302</v>
      </c>
      <c r="AD1465" s="4"/>
    </row>
    <row r="1466" spans="1:30" ht="33" customHeight="1">
      <c r="A1466" s="11" t="s">
        <v>4360</v>
      </c>
      <c r="B1466" s="11" t="s">
        <v>4363</v>
      </c>
      <c r="C1466" s="3" t="s">
        <v>24</v>
      </c>
      <c r="D1466" s="3" t="s">
        <v>27</v>
      </c>
      <c r="E1466" s="3" t="s">
        <v>130</v>
      </c>
      <c r="F1466" s="4" t="s">
        <v>2276</v>
      </c>
      <c r="G1466" s="3" t="s">
        <v>2276</v>
      </c>
      <c r="H1466" s="3" t="s">
        <v>523</v>
      </c>
      <c r="I1466" s="3"/>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22" t="s">
        <v>2276</v>
      </c>
      <c r="AB1466" s="22" t="s">
        <v>2276</v>
      </c>
      <c r="AC1466" s="4"/>
      <c r="AD1466" s="3"/>
    </row>
    <row r="1467" spans="1:30" ht="29" customHeight="1">
      <c r="A1467" s="11" t="s">
        <v>4360</v>
      </c>
      <c r="B1467" s="11" t="s">
        <v>4364</v>
      </c>
      <c r="C1467" s="3" t="s">
        <v>24</v>
      </c>
      <c r="D1467" s="3" t="s">
        <v>25</v>
      </c>
      <c r="E1467" s="3" t="s">
        <v>5005</v>
      </c>
      <c r="F1467" s="4" t="s">
        <v>2276</v>
      </c>
      <c r="G1467" s="3" t="s">
        <v>2276</v>
      </c>
      <c r="H1467" s="3" t="s">
        <v>523</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22" t="s">
        <v>2276</v>
      </c>
      <c r="AB1467" s="22" t="s">
        <v>2276</v>
      </c>
      <c r="AC1467" s="3"/>
      <c r="AD1467" s="3"/>
    </row>
    <row r="1468" spans="1:30" ht="36.5" customHeight="1">
      <c r="A1468" s="11" t="s">
        <v>4360</v>
      </c>
      <c r="B1468" s="11" t="s">
        <v>4365</v>
      </c>
      <c r="C1468" s="3" t="s">
        <v>24</v>
      </c>
      <c r="D1468" s="3" t="s">
        <v>25</v>
      </c>
      <c r="E1468" s="3" t="s">
        <v>45</v>
      </c>
      <c r="F1468" s="4" t="s">
        <v>2276</v>
      </c>
      <c r="G1468" s="3" t="s">
        <v>2276</v>
      </c>
      <c r="H1468" s="3" t="s">
        <v>523</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22" t="s">
        <v>2276</v>
      </c>
      <c r="AB1468" s="22" t="s">
        <v>2276</v>
      </c>
      <c r="AC1468" s="3"/>
      <c r="AD1468" s="3"/>
    </row>
    <row r="1469" spans="1:30" ht="34.5" customHeight="1">
      <c r="A1469" s="11" t="s">
        <v>4362</v>
      </c>
      <c r="B1469" s="11" t="s">
        <v>4366</v>
      </c>
      <c r="C1469" s="3" t="s">
        <v>24</v>
      </c>
      <c r="D1469" s="3" t="s">
        <v>1242</v>
      </c>
      <c r="E1469" s="3" t="s">
        <v>137</v>
      </c>
      <c r="F1469" s="4" t="s">
        <v>74</v>
      </c>
      <c r="G1469" s="3" t="s">
        <v>2276</v>
      </c>
      <c r="H1469" s="3" t="s">
        <v>524</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2276</v>
      </c>
      <c r="Z1469" s="22" t="s">
        <v>2276</v>
      </c>
      <c r="AA1469" s="22" t="s">
        <v>2276</v>
      </c>
      <c r="AB1469" s="22" t="s">
        <v>2276</v>
      </c>
      <c r="AC1469" s="3" t="s">
        <v>4375</v>
      </c>
      <c r="AD1469" s="3"/>
    </row>
    <row r="1470" spans="1:30" ht="34.5" customHeight="1">
      <c r="A1470" s="11" t="s">
        <v>4362</v>
      </c>
      <c r="B1470" s="11" t="s">
        <v>4367</v>
      </c>
      <c r="C1470" s="3" t="s">
        <v>24</v>
      </c>
      <c r="D1470" s="3" t="s">
        <v>25</v>
      </c>
      <c r="E1470" s="3" t="s">
        <v>45</v>
      </c>
      <c r="F1470" s="4" t="s">
        <v>74</v>
      </c>
      <c r="G1470" s="3" t="s">
        <v>2276</v>
      </c>
      <c r="H1470" s="3" t="s">
        <v>523</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22" t="s">
        <v>2276</v>
      </c>
      <c r="AB1470" s="22" t="s">
        <v>2276</v>
      </c>
      <c r="AC1470" s="3" t="s">
        <v>4370</v>
      </c>
      <c r="AD1470" s="3"/>
    </row>
    <row r="1471" spans="1:30" ht="34.5" customHeight="1">
      <c r="A1471" s="11" t="s">
        <v>4362</v>
      </c>
      <c r="B1471" s="11" t="s">
        <v>4368</v>
      </c>
      <c r="C1471" s="3" t="s">
        <v>24</v>
      </c>
      <c r="D1471" s="3" t="s">
        <v>25</v>
      </c>
      <c r="E1471" s="3" t="s">
        <v>45</v>
      </c>
      <c r="F1471" s="4" t="s">
        <v>55</v>
      </c>
      <c r="G1471" s="3" t="s">
        <v>2276</v>
      </c>
      <c r="H1471" s="3" t="s">
        <v>523</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22" t="s">
        <v>2276</v>
      </c>
      <c r="AB1471" s="22" t="s">
        <v>2276</v>
      </c>
      <c r="AC1471" s="3"/>
      <c r="AD1471" s="3"/>
    </row>
    <row r="1472" spans="1:30" ht="40" customHeight="1">
      <c r="A1472" s="11" t="s">
        <v>4362</v>
      </c>
      <c r="B1472" s="11" t="s">
        <v>4369</v>
      </c>
      <c r="C1472" s="3" t="s">
        <v>24</v>
      </c>
      <c r="D1472" s="3" t="s">
        <v>2346</v>
      </c>
      <c r="E1472" s="3" t="s">
        <v>45</v>
      </c>
      <c r="F1472" s="4" t="s">
        <v>2276</v>
      </c>
      <c r="G1472" s="3" t="s">
        <v>2276</v>
      </c>
      <c r="H1472" s="3" t="s">
        <v>523</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22" t="s">
        <v>2276</v>
      </c>
      <c r="AB1472" s="22" t="s">
        <v>2276</v>
      </c>
      <c r="AC1472" s="3"/>
      <c r="AD1472" s="3"/>
    </row>
    <row r="1473" spans="1:30" ht="39" customHeight="1">
      <c r="A1473" s="11" t="s">
        <v>4362</v>
      </c>
      <c r="B1473" s="11" t="s">
        <v>4371</v>
      </c>
      <c r="C1473" s="3" t="s">
        <v>2656</v>
      </c>
      <c r="D1473" s="3" t="s">
        <v>2276</v>
      </c>
      <c r="E1473" s="3" t="s">
        <v>2276</v>
      </c>
      <c r="F1473" s="4" t="s">
        <v>2276</v>
      </c>
      <c r="G1473" s="3" t="s">
        <v>2276</v>
      </c>
      <c r="H1473" s="3" t="s">
        <v>523</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22" t="s">
        <v>2276</v>
      </c>
      <c r="AB1473" s="22" t="s">
        <v>2276</v>
      </c>
      <c r="AC1473" s="3"/>
      <c r="AD1473" s="3"/>
    </row>
    <row r="1474" spans="1:30" ht="64.5" customHeight="1">
      <c r="A1474" s="11" t="s">
        <v>4362</v>
      </c>
      <c r="B1474" s="11" t="s">
        <v>4372</v>
      </c>
      <c r="C1474" s="3" t="s">
        <v>2658</v>
      </c>
      <c r="D1474" s="3" t="s">
        <v>2276</v>
      </c>
      <c r="E1474" s="3" t="s">
        <v>2276</v>
      </c>
      <c r="F1474" s="4" t="s">
        <v>2276</v>
      </c>
      <c r="G1474" s="3" t="s">
        <v>74</v>
      </c>
      <c r="H1474" s="3" t="s">
        <v>523</v>
      </c>
      <c r="I1474" s="3"/>
      <c r="J1474" s="22" t="s">
        <v>2276</v>
      </c>
      <c r="K1474" s="22" t="s">
        <v>2276</v>
      </c>
      <c r="L1474" s="22" t="s">
        <v>2276</v>
      </c>
      <c r="M1474" s="22" t="s">
        <v>2276</v>
      </c>
      <c r="N1474" s="22" t="s">
        <v>2276</v>
      </c>
      <c r="O1474" s="22" t="s">
        <v>2276</v>
      </c>
      <c r="P1474" s="22" t="s">
        <v>2276</v>
      </c>
      <c r="Q1474" s="22" t="s">
        <v>2276</v>
      </c>
      <c r="R1474" s="22" t="s">
        <v>2276</v>
      </c>
      <c r="S1474" s="22" t="s">
        <v>2276</v>
      </c>
      <c r="T1474" s="21">
        <f>3840-1390</f>
        <v>2450</v>
      </c>
      <c r="U1474" s="22" t="s">
        <v>2276</v>
      </c>
      <c r="V1474" s="22" t="s">
        <v>2276</v>
      </c>
      <c r="W1474" s="22" t="s">
        <v>2276</v>
      </c>
      <c r="X1474" s="22" t="s">
        <v>2276</v>
      </c>
      <c r="Y1474" s="22" t="s">
        <v>2276</v>
      </c>
      <c r="Z1474" s="22" t="s">
        <v>2276</v>
      </c>
      <c r="AA1474" s="22" t="s">
        <v>2276</v>
      </c>
      <c r="AB1474" s="22" t="s">
        <v>2276</v>
      </c>
      <c r="AC1474" s="3"/>
      <c r="AD1474" s="3"/>
    </row>
    <row r="1475" spans="1:30" ht="67" customHeight="1">
      <c r="A1475" s="11" t="s">
        <v>4362</v>
      </c>
      <c r="B1475" s="11" t="s">
        <v>4376</v>
      </c>
      <c r="C1475" s="3" t="s">
        <v>2458</v>
      </c>
      <c r="D1475" s="3" t="s">
        <v>25</v>
      </c>
      <c r="E1475" s="3" t="s">
        <v>84</v>
      </c>
      <c r="F1475" s="4" t="s">
        <v>2276</v>
      </c>
      <c r="G1475" s="3" t="s">
        <v>74</v>
      </c>
      <c r="H1475" s="3" t="s">
        <v>523</v>
      </c>
      <c r="I1475" s="3"/>
      <c r="J1475" s="22" t="s">
        <v>2276</v>
      </c>
      <c r="K1475" s="22" t="s">
        <v>2276</v>
      </c>
      <c r="L1475" s="22" t="s">
        <v>2276</v>
      </c>
      <c r="M1475" s="22" t="s">
        <v>2276</v>
      </c>
      <c r="N1475" s="22" t="s">
        <v>2276</v>
      </c>
      <c r="O1475" s="22" t="s">
        <v>2276</v>
      </c>
      <c r="P1475" s="22" t="s">
        <v>2276</v>
      </c>
      <c r="Q1475" s="22" t="s">
        <v>2276</v>
      </c>
      <c r="R1475" s="22" t="s">
        <v>2276</v>
      </c>
      <c r="S1475" s="22" t="s">
        <v>2276</v>
      </c>
      <c r="T1475" s="21">
        <v>1390</v>
      </c>
      <c r="U1475" s="22" t="s">
        <v>2276</v>
      </c>
      <c r="V1475" s="22" t="s">
        <v>2276</v>
      </c>
      <c r="W1475" s="22" t="s">
        <v>2276</v>
      </c>
      <c r="X1475" s="22" t="s">
        <v>2276</v>
      </c>
      <c r="Y1475" s="22" t="s">
        <v>2276</v>
      </c>
      <c r="Z1475" s="22" t="s">
        <v>2276</v>
      </c>
      <c r="AA1475" s="22" t="s">
        <v>2276</v>
      </c>
      <c r="AB1475" s="22" t="s">
        <v>2276</v>
      </c>
      <c r="AC1475" s="4" t="s">
        <v>4374</v>
      </c>
      <c r="AD1475" s="3"/>
    </row>
    <row r="1476" spans="1:30" ht="49" customHeight="1">
      <c r="A1476" s="11" t="s">
        <v>4387</v>
      </c>
      <c r="B1476" s="3" t="s">
        <v>4405</v>
      </c>
      <c r="C1476" s="3" t="s">
        <v>24</v>
      </c>
      <c r="D1476" s="3" t="s">
        <v>27</v>
      </c>
      <c r="E1476" s="3" t="s">
        <v>130</v>
      </c>
      <c r="F1476" s="4" t="s">
        <v>2276</v>
      </c>
      <c r="G1476" s="3" t="s">
        <v>74</v>
      </c>
      <c r="H1476" s="3" t="s">
        <v>523</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22" t="s">
        <v>2276</v>
      </c>
      <c r="X1476" s="22" t="s">
        <v>2276</v>
      </c>
      <c r="Y1476" s="22" t="s">
        <v>2276</v>
      </c>
      <c r="Z1476" s="3" t="s">
        <v>399</v>
      </c>
      <c r="AA1476" s="3" t="s">
        <v>38</v>
      </c>
      <c r="AB1476" s="3" t="s">
        <v>2655</v>
      </c>
      <c r="AC1476" s="3"/>
      <c r="AD1476" s="4" t="s">
        <v>4407</v>
      </c>
    </row>
    <row r="1477" spans="1:30" ht="45.5" customHeight="1">
      <c r="A1477" s="11" t="s">
        <v>4387</v>
      </c>
      <c r="B1477" s="3" t="s">
        <v>4413</v>
      </c>
      <c r="C1477" s="3" t="s">
        <v>24</v>
      </c>
      <c r="D1477" s="3" t="s">
        <v>27</v>
      </c>
      <c r="E1477" s="3" t="s">
        <v>130</v>
      </c>
      <c r="F1477" s="4" t="s">
        <v>2276</v>
      </c>
      <c r="G1477" s="4" t="s">
        <v>161</v>
      </c>
      <c r="H1477" s="3" t="s">
        <v>523</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22" t="s">
        <v>2276</v>
      </c>
      <c r="X1477" s="22" t="s">
        <v>2276</v>
      </c>
      <c r="Y1477" s="22" t="s">
        <v>2276</v>
      </c>
      <c r="Z1477" s="3" t="s">
        <v>399</v>
      </c>
      <c r="AA1477" s="3" t="s">
        <v>38</v>
      </c>
      <c r="AB1477" s="3" t="s">
        <v>2655</v>
      </c>
      <c r="AC1477" s="3"/>
      <c r="AD1477" s="4" t="s">
        <v>4407</v>
      </c>
    </row>
    <row r="1478" spans="1:30" ht="49.5" customHeight="1">
      <c r="A1478" s="11" t="s">
        <v>4389</v>
      </c>
      <c r="B1478" s="3" t="s">
        <v>4406</v>
      </c>
      <c r="C1478" s="3" t="s">
        <v>24</v>
      </c>
      <c r="D1478" s="3" t="s">
        <v>2231</v>
      </c>
      <c r="E1478" s="4" t="s">
        <v>397</v>
      </c>
      <c r="F1478" s="4" t="s">
        <v>2276</v>
      </c>
      <c r="G1478" s="3" t="s">
        <v>74</v>
      </c>
      <c r="H1478" s="3" t="s">
        <v>523</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22" t="s">
        <v>2276</v>
      </c>
      <c r="AB1478" s="22" t="s">
        <v>2276</v>
      </c>
      <c r="AC1478" s="4" t="s">
        <v>4415</v>
      </c>
      <c r="AD1478" s="4" t="s">
        <v>4407</v>
      </c>
    </row>
    <row r="1479" spans="1:30" ht="43.5" customHeight="1">
      <c r="A1479" s="11" t="s">
        <v>4389</v>
      </c>
      <c r="B1479" s="3" t="s">
        <v>4414</v>
      </c>
      <c r="C1479" s="3" t="s">
        <v>24</v>
      </c>
      <c r="D1479" s="3" t="s">
        <v>2231</v>
      </c>
      <c r="E1479" s="4" t="s">
        <v>397</v>
      </c>
      <c r="F1479" s="4" t="s">
        <v>2276</v>
      </c>
      <c r="G1479" s="4" t="s">
        <v>2662</v>
      </c>
      <c r="H1479" s="3" t="s">
        <v>523</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22" t="s">
        <v>2276</v>
      </c>
      <c r="AB1479" s="22" t="s">
        <v>2276</v>
      </c>
      <c r="AC1479" s="4" t="s">
        <v>4415</v>
      </c>
      <c r="AD1479" s="4" t="s">
        <v>4407</v>
      </c>
    </row>
    <row r="1480" spans="1:30" ht="48" customHeight="1">
      <c r="A1480" s="11" t="s">
        <v>4390</v>
      </c>
      <c r="B1480" s="3" t="s">
        <v>4416</v>
      </c>
      <c r="C1480" s="3" t="s">
        <v>24</v>
      </c>
      <c r="D1480" s="3" t="s">
        <v>2231</v>
      </c>
      <c r="E1480" s="4" t="s">
        <v>397</v>
      </c>
      <c r="F1480" s="4" t="s">
        <v>2276</v>
      </c>
      <c r="G1480" s="3" t="s">
        <v>74</v>
      </c>
      <c r="H1480" s="3" t="s">
        <v>523</v>
      </c>
      <c r="I1480" s="3"/>
      <c r="J1480" s="3" t="s">
        <v>2276</v>
      </c>
      <c r="K1480" s="3" t="s">
        <v>2276</v>
      </c>
      <c r="L1480" s="3" t="s">
        <v>2276</v>
      </c>
      <c r="M1480" s="3" t="s">
        <v>2276</v>
      </c>
      <c r="N1480" s="3" t="s">
        <v>2276</v>
      </c>
      <c r="O1480" s="3" t="s">
        <v>2276</v>
      </c>
      <c r="P1480" s="3" t="s">
        <v>2276</v>
      </c>
      <c r="Q1480" s="3" t="s">
        <v>2276</v>
      </c>
      <c r="R1480" s="3" t="s">
        <v>2276</v>
      </c>
      <c r="S1480" s="3" t="s">
        <v>2276</v>
      </c>
      <c r="T1480" s="3" t="s">
        <v>2276</v>
      </c>
      <c r="U1480" s="3" t="s">
        <v>2276</v>
      </c>
      <c r="V1480" s="3" t="s">
        <v>2276</v>
      </c>
      <c r="W1480" s="3" t="s">
        <v>2276</v>
      </c>
      <c r="X1480" s="3" t="s">
        <v>2276</v>
      </c>
      <c r="Y1480" s="3" t="s">
        <v>2276</v>
      </c>
      <c r="Z1480" s="22" t="s">
        <v>2276</v>
      </c>
      <c r="AA1480" s="22" t="s">
        <v>2276</v>
      </c>
      <c r="AB1480" s="22" t="s">
        <v>2276</v>
      </c>
      <c r="AC1480" s="4" t="s">
        <v>4415</v>
      </c>
      <c r="AD1480" s="4" t="s">
        <v>4407</v>
      </c>
    </row>
    <row r="1481" spans="1:30" ht="50.5" customHeight="1">
      <c r="A1481" s="11" t="s">
        <v>4390</v>
      </c>
      <c r="B1481" s="3" t="s">
        <v>4417</v>
      </c>
      <c r="C1481" s="3" t="s">
        <v>24</v>
      </c>
      <c r="D1481" s="3" t="s">
        <v>2231</v>
      </c>
      <c r="E1481" s="4" t="s">
        <v>397</v>
      </c>
      <c r="F1481" s="4" t="s">
        <v>2276</v>
      </c>
      <c r="G1481" s="4" t="s">
        <v>2662</v>
      </c>
      <c r="H1481" s="3" t="s">
        <v>523</v>
      </c>
      <c r="I1481" s="3"/>
      <c r="J1481" s="3" t="s">
        <v>2276</v>
      </c>
      <c r="K1481" s="3" t="s">
        <v>2276</v>
      </c>
      <c r="L1481" s="3" t="s">
        <v>2276</v>
      </c>
      <c r="M1481" s="3" t="s">
        <v>2276</v>
      </c>
      <c r="N1481" s="3" t="s">
        <v>2276</v>
      </c>
      <c r="O1481" s="3" t="s">
        <v>2276</v>
      </c>
      <c r="P1481" s="3" t="s">
        <v>2276</v>
      </c>
      <c r="Q1481" s="3" t="s">
        <v>2276</v>
      </c>
      <c r="R1481" s="3" t="s">
        <v>2276</v>
      </c>
      <c r="S1481" s="3" t="s">
        <v>2276</v>
      </c>
      <c r="T1481" s="3" t="s">
        <v>2276</v>
      </c>
      <c r="U1481" s="3" t="s">
        <v>2276</v>
      </c>
      <c r="V1481" s="3" t="s">
        <v>2276</v>
      </c>
      <c r="W1481" s="3" t="s">
        <v>2276</v>
      </c>
      <c r="X1481" s="3" t="s">
        <v>2276</v>
      </c>
      <c r="Y1481" s="3" t="s">
        <v>2276</v>
      </c>
      <c r="Z1481" s="22" t="s">
        <v>2276</v>
      </c>
      <c r="AA1481" s="22" t="s">
        <v>2276</v>
      </c>
      <c r="AB1481" s="22" t="s">
        <v>2276</v>
      </c>
      <c r="AC1481" s="4" t="s">
        <v>4415</v>
      </c>
      <c r="AD1481" s="4" t="s">
        <v>4407</v>
      </c>
    </row>
    <row r="1482" spans="1:30" ht="43.5" customHeight="1">
      <c r="A1482" s="11" t="s">
        <v>4391</v>
      </c>
      <c r="B1482" s="3" t="s">
        <v>4395</v>
      </c>
      <c r="C1482" s="3" t="s">
        <v>24</v>
      </c>
      <c r="D1482" s="3" t="s">
        <v>25</v>
      </c>
      <c r="E1482" s="3" t="s">
        <v>45</v>
      </c>
      <c r="F1482" s="4" t="s">
        <v>2662</v>
      </c>
      <c r="G1482" s="3" t="s">
        <v>2276</v>
      </c>
      <c r="H1482" s="3" t="s">
        <v>523</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2276</v>
      </c>
      <c r="Y1482" s="3" t="s">
        <v>2276</v>
      </c>
      <c r="Z1482" s="3" t="s">
        <v>35</v>
      </c>
      <c r="AA1482" s="3" t="s">
        <v>189</v>
      </c>
      <c r="AB1482" s="3" t="s">
        <v>64</v>
      </c>
      <c r="AC1482" s="4" t="s">
        <v>4404</v>
      </c>
      <c r="AD1482" s="4" t="s">
        <v>4407</v>
      </c>
    </row>
    <row r="1483" spans="1:30" ht="48" customHeight="1">
      <c r="A1483" s="11" t="s">
        <v>4391</v>
      </c>
      <c r="B1483" s="3" t="s">
        <v>4396</v>
      </c>
      <c r="C1483" s="3" t="s">
        <v>24</v>
      </c>
      <c r="D1483" s="3" t="s">
        <v>27</v>
      </c>
      <c r="E1483" s="3" t="s">
        <v>130</v>
      </c>
      <c r="F1483" s="4" t="s">
        <v>161</v>
      </c>
      <c r="G1483" s="3" t="s">
        <v>2276</v>
      </c>
      <c r="H1483" s="3" t="s">
        <v>523</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2276</v>
      </c>
      <c r="X1483" s="3" t="s">
        <v>2276</v>
      </c>
      <c r="Y1483" s="3" t="s">
        <v>2276</v>
      </c>
      <c r="Z1483" s="3" t="s">
        <v>189</v>
      </c>
      <c r="AA1483" s="3" t="s">
        <v>86</v>
      </c>
      <c r="AB1483" s="3" t="s">
        <v>76</v>
      </c>
      <c r="AC1483" s="3"/>
      <c r="AD1483" s="4" t="s">
        <v>4407</v>
      </c>
    </row>
    <row r="1484" spans="1:30" ht="52.5" customHeight="1">
      <c r="A1484" s="11" t="s">
        <v>4391</v>
      </c>
      <c r="B1484" s="3" t="s">
        <v>4400</v>
      </c>
      <c r="C1484" s="3" t="s">
        <v>24</v>
      </c>
      <c r="D1484" s="3" t="s">
        <v>2231</v>
      </c>
      <c r="E1484" s="4" t="s">
        <v>396</v>
      </c>
      <c r="F1484" s="4" t="s">
        <v>74</v>
      </c>
      <c r="G1484" s="3" t="s">
        <v>2276</v>
      </c>
      <c r="H1484" s="3" t="s">
        <v>523</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2276</v>
      </c>
      <c r="Y1484" s="3" t="s">
        <v>2276</v>
      </c>
      <c r="Z1484" s="3" t="s">
        <v>189</v>
      </c>
      <c r="AA1484" s="3" t="s">
        <v>86</v>
      </c>
      <c r="AB1484" s="3" t="s">
        <v>76</v>
      </c>
      <c r="AC1484" s="4" t="s">
        <v>4404</v>
      </c>
      <c r="AD1484" s="4" t="s">
        <v>4407</v>
      </c>
    </row>
    <row r="1485" spans="1:30" ht="57" customHeight="1">
      <c r="A1485" s="11" t="s">
        <v>4392</v>
      </c>
      <c r="B1485" s="3" t="s">
        <v>4401</v>
      </c>
      <c r="C1485" s="3" t="s">
        <v>24</v>
      </c>
      <c r="D1485" s="3" t="s">
        <v>25</v>
      </c>
      <c r="E1485" s="3" t="s">
        <v>45</v>
      </c>
      <c r="F1485" s="4" t="s">
        <v>2662</v>
      </c>
      <c r="G1485" s="3" t="s">
        <v>2276</v>
      </c>
      <c r="H1485" s="3" t="s">
        <v>523</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2276</v>
      </c>
      <c r="Y1485" s="3" t="s">
        <v>2276</v>
      </c>
      <c r="Z1485" s="3" t="s">
        <v>35</v>
      </c>
      <c r="AA1485" s="3" t="s">
        <v>188</v>
      </c>
      <c r="AB1485" s="3" t="s">
        <v>64</v>
      </c>
      <c r="AC1485" s="4" t="s">
        <v>4404</v>
      </c>
      <c r="AD1485" s="4" t="s">
        <v>4407</v>
      </c>
    </row>
    <row r="1486" spans="1:30" ht="53.5" customHeight="1">
      <c r="A1486" s="11" t="s">
        <v>4392</v>
      </c>
      <c r="B1486" s="3" t="s">
        <v>4402</v>
      </c>
      <c r="C1486" s="3" t="s">
        <v>24</v>
      </c>
      <c r="D1486" s="3" t="s">
        <v>27</v>
      </c>
      <c r="E1486" s="3" t="s">
        <v>130</v>
      </c>
      <c r="F1486" s="4" t="s">
        <v>161</v>
      </c>
      <c r="G1486" s="3" t="s">
        <v>2276</v>
      </c>
      <c r="H1486" s="3" t="s">
        <v>523</v>
      </c>
      <c r="I1486" s="3"/>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2276</v>
      </c>
      <c r="X1486" s="3" t="s">
        <v>2276</v>
      </c>
      <c r="Y1486" s="3" t="s">
        <v>2276</v>
      </c>
      <c r="Z1486" s="3" t="s">
        <v>189</v>
      </c>
      <c r="AA1486" s="3" t="s">
        <v>38</v>
      </c>
      <c r="AB1486" s="3" t="s">
        <v>64</v>
      </c>
      <c r="AC1486" s="3"/>
      <c r="AD1486" s="4" t="s">
        <v>4407</v>
      </c>
    </row>
    <row r="1487" spans="1:30" ht="47" customHeight="1">
      <c r="A1487" s="11" t="s">
        <v>4393</v>
      </c>
      <c r="B1487" s="3" t="s">
        <v>4403</v>
      </c>
      <c r="C1487" s="3" t="s">
        <v>24</v>
      </c>
      <c r="D1487" s="3" t="s">
        <v>25</v>
      </c>
      <c r="E1487" s="3" t="s">
        <v>5005</v>
      </c>
      <c r="F1487" s="4" t="s">
        <v>2662</v>
      </c>
      <c r="G1487" s="3" t="s">
        <v>2276</v>
      </c>
      <c r="H1487" s="3" t="s">
        <v>523</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2276</v>
      </c>
      <c r="Y1487" s="3" t="s">
        <v>2276</v>
      </c>
      <c r="Z1487" s="3" t="s">
        <v>35</v>
      </c>
      <c r="AA1487" s="3" t="s">
        <v>188</v>
      </c>
      <c r="AB1487" s="3" t="s">
        <v>64</v>
      </c>
      <c r="AC1487" s="4" t="s">
        <v>4404</v>
      </c>
      <c r="AD1487" s="4" t="s">
        <v>4407</v>
      </c>
    </row>
    <row r="1488" spans="1:30" ht="44.5" customHeight="1">
      <c r="A1488" s="11" t="s">
        <v>4393</v>
      </c>
      <c r="B1488" s="3" t="s">
        <v>4409</v>
      </c>
      <c r="C1488" s="3" t="s">
        <v>24</v>
      </c>
      <c r="D1488" s="3" t="s">
        <v>27</v>
      </c>
      <c r="E1488" s="3" t="s">
        <v>130</v>
      </c>
      <c r="F1488" s="4" t="s">
        <v>161</v>
      </c>
      <c r="G1488" s="3" t="s">
        <v>2276</v>
      </c>
      <c r="H1488" s="3" t="s">
        <v>523</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2276</v>
      </c>
      <c r="X1488" s="3" t="s">
        <v>2276</v>
      </c>
      <c r="Y1488" s="3" t="s">
        <v>2276</v>
      </c>
      <c r="Z1488" s="3" t="s">
        <v>189</v>
      </c>
      <c r="AA1488" s="3" t="s">
        <v>38</v>
      </c>
      <c r="AB1488" s="3" t="s">
        <v>64</v>
      </c>
      <c r="AC1488" s="3"/>
      <c r="AD1488" s="4" t="s">
        <v>4407</v>
      </c>
    </row>
    <row r="1489" spans="1:30" ht="56.5" customHeight="1">
      <c r="A1489" s="11" t="s">
        <v>4418</v>
      </c>
      <c r="B1489" s="11" t="s">
        <v>4428</v>
      </c>
      <c r="C1489" s="3" t="s">
        <v>24</v>
      </c>
      <c r="D1489" s="3" t="s">
        <v>1105</v>
      </c>
      <c r="E1489" s="3" t="s">
        <v>5005</v>
      </c>
      <c r="F1489" s="4" t="s">
        <v>2662</v>
      </c>
      <c r="G1489" s="3" t="s">
        <v>2276</v>
      </c>
      <c r="H1489" s="3" t="s">
        <v>524</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3" t="s">
        <v>2276</v>
      </c>
      <c r="Z1489" s="3" t="s">
        <v>2276</v>
      </c>
      <c r="AA1489" s="3" t="s">
        <v>2276</v>
      </c>
      <c r="AB1489" s="3" t="s">
        <v>2276</v>
      </c>
      <c r="AC1489" s="4" t="s">
        <v>4430</v>
      </c>
      <c r="AD1489" s="3"/>
    </row>
    <row r="1490" spans="1:30" ht="57" customHeight="1">
      <c r="A1490" s="11" t="s">
        <v>4421</v>
      </c>
      <c r="B1490" s="11" t="s">
        <v>4429</v>
      </c>
      <c r="C1490" s="3" t="s">
        <v>24</v>
      </c>
      <c r="D1490" s="3" t="s">
        <v>1105</v>
      </c>
      <c r="E1490" s="3" t="s">
        <v>1105</v>
      </c>
      <c r="F1490" s="4" t="s">
        <v>74</v>
      </c>
      <c r="G1490" s="3" t="s">
        <v>2276</v>
      </c>
      <c r="H1490" s="3" t="s">
        <v>524</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3" t="s">
        <v>2276</v>
      </c>
      <c r="Z1490" s="3" t="s">
        <v>2276</v>
      </c>
      <c r="AA1490" s="3" t="s">
        <v>2276</v>
      </c>
      <c r="AB1490" s="3" t="s">
        <v>2276</v>
      </c>
      <c r="AC1490" s="4" t="s">
        <v>4431</v>
      </c>
      <c r="AD1490" s="3"/>
    </row>
    <row r="1491" spans="1:30" ht="50.5" customHeight="1">
      <c r="A1491" s="11" t="s">
        <v>4421</v>
      </c>
      <c r="B1491" s="11" t="s">
        <v>4433</v>
      </c>
      <c r="C1491" s="3" t="s">
        <v>24</v>
      </c>
      <c r="D1491" s="3" t="s">
        <v>1242</v>
      </c>
      <c r="E1491" s="3" t="s">
        <v>137</v>
      </c>
      <c r="F1491" s="4" t="s">
        <v>74</v>
      </c>
      <c r="G1491" s="3" t="s">
        <v>2276</v>
      </c>
      <c r="H1491" s="3" t="s">
        <v>524</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3" t="s">
        <v>2276</v>
      </c>
      <c r="Z1491" s="3" t="s">
        <v>2276</v>
      </c>
      <c r="AA1491" s="3" t="s">
        <v>2276</v>
      </c>
      <c r="AB1491" s="3" t="s">
        <v>2276</v>
      </c>
      <c r="AC1491" s="19" t="s">
        <v>4434</v>
      </c>
      <c r="AD1491" s="3"/>
    </row>
    <row r="1492" spans="1:30" ht="40" customHeight="1">
      <c r="A1492" s="11" t="s">
        <v>4436</v>
      </c>
      <c r="B1492" s="11" t="s">
        <v>4438</v>
      </c>
      <c r="C1492" s="3" t="s">
        <v>24</v>
      </c>
      <c r="D1492" s="3" t="s">
        <v>25</v>
      </c>
      <c r="E1492" s="3" t="s">
        <v>45</v>
      </c>
      <c r="F1492" s="4" t="s">
        <v>74</v>
      </c>
      <c r="G1492" s="3" t="s">
        <v>2276</v>
      </c>
      <c r="H1492" s="3" t="s">
        <v>524</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3" t="s">
        <v>2276</v>
      </c>
      <c r="Z1492" s="3" t="s">
        <v>2276</v>
      </c>
      <c r="AA1492" s="3" t="s">
        <v>2276</v>
      </c>
      <c r="AB1492" s="3" t="s">
        <v>2276</v>
      </c>
      <c r="AC1492" s="4" t="s">
        <v>4445</v>
      </c>
      <c r="AD1492" s="3"/>
    </row>
    <row r="1493" spans="1:30" ht="40" customHeight="1">
      <c r="A1493" s="11" t="s">
        <v>4440</v>
      </c>
      <c r="B1493" s="11" t="s">
        <v>4441</v>
      </c>
      <c r="C1493" s="3" t="s">
        <v>24</v>
      </c>
      <c r="D1493" s="3" t="s">
        <v>25</v>
      </c>
      <c r="E1493" s="3" t="s">
        <v>5005</v>
      </c>
      <c r="F1493" s="4" t="s">
        <v>74</v>
      </c>
      <c r="G1493" s="3" t="s">
        <v>2276</v>
      </c>
      <c r="H1493" s="3" t="s">
        <v>524</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3" t="s">
        <v>2276</v>
      </c>
      <c r="Z1493" s="3" t="s">
        <v>2276</v>
      </c>
      <c r="AA1493" s="3" t="s">
        <v>2276</v>
      </c>
      <c r="AB1493" s="3" t="s">
        <v>2276</v>
      </c>
      <c r="AC1493" s="4" t="s">
        <v>4445</v>
      </c>
      <c r="AD1493" s="3"/>
    </row>
    <row r="1494" spans="1:30" ht="40" customHeight="1">
      <c r="A1494" s="11" t="s">
        <v>4436</v>
      </c>
      <c r="B1494" s="11" t="s">
        <v>4439</v>
      </c>
      <c r="C1494" s="3" t="s">
        <v>24</v>
      </c>
      <c r="D1494" s="3" t="s">
        <v>25</v>
      </c>
      <c r="E1494" s="3" t="s">
        <v>45</v>
      </c>
      <c r="F1494" s="4" t="s">
        <v>2662</v>
      </c>
      <c r="G1494" s="3" t="s">
        <v>2276</v>
      </c>
      <c r="H1494" s="3" t="s">
        <v>524</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3" t="s">
        <v>2276</v>
      </c>
      <c r="Z1494" s="3" t="s">
        <v>2276</v>
      </c>
      <c r="AA1494" s="3" t="s">
        <v>2276</v>
      </c>
      <c r="AB1494" s="3" t="s">
        <v>2276</v>
      </c>
      <c r="AC1494" s="4" t="s">
        <v>4445</v>
      </c>
      <c r="AD1494" s="3"/>
    </row>
    <row r="1495" spans="1:30" ht="40" customHeight="1">
      <c r="A1495" s="11" t="s">
        <v>4440</v>
      </c>
      <c r="B1495" s="11" t="s">
        <v>4442</v>
      </c>
      <c r="C1495" s="3" t="s">
        <v>24</v>
      </c>
      <c r="D1495" s="3" t="s">
        <v>25</v>
      </c>
      <c r="E1495" s="3" t="s">
        <v>5005</v>
      </c>
      <c r="F1495" s="4" t="s">
        <v>2662</v>
      </c>
      <c r="G1495" s="3" t="s">
        <v>2276</v>
      </c>
      <c r="H1495" s="3" t="s">
        <v>524</v>
      </c>
      <c r="I1495" s="3"/>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3" t="s">
        <v>2276</v>
      </c>
      <c r="Z1495" s="3" t="s">
        <v>2276</v>
      </c>
      <c r="AA1495" s="3" t="s">
        <v>2276</v>
      </c>
      <c r="AB1495" s="3" t="s">
        <v>2276</v>
      </c>
      <c r="AC1495" s="4" t="s">
        <v>4445</v>
      </c>
      <c r="AD1495" s="3"/>
    </row>
    <row r="1496" spans="1:30" ht="54.5" customHeight="1">
      <c r="A1496" s="11" t="s">
        <v>4436</v>
      </c>
      <c r="B1496" s="11" t="s">
        <v>4443</v>
      </c>
      <c r="C1496" s="3" t="s">
        <v>1105</v>
      </c>
      <c r="D1496" s="3" t="s">
        <v>1105</v>
      </c>
      <c r="E1496" s="3" t="s">
        <v>1105</v>
      </c>
      <c r="F1496" s="4" t="s">
        <v>2276</v>
      </c>
      <c r="G1496" s="4" t="s">
        <v>2662</v>
      </c>
      <c r="H1496" s="3" t="s">
        <v>524</v>
      </c>
      <c r="I1496" s="3"/>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3" t="s">
        <v>2276</v>
      </c>
      <c r="Z1496" s="3" t="s">
        <v>2276</v>
      </c>
      <c r="AA1496" s="3" t="s">
        <v>2276</v>
      </c>
      <c r="AB1496" s="3" t="s">
        <v>2276</v>
      </c>
      <c r="AC1496" s="4" t="s">
        <v>4446</v>
      </c>
      <c r="AD1496" s="3"/>
    </row>
    <row r="1497" spans="1:30" ht="54.5" customHeight="1">
      <c r="A1497" s="11" t="s">
        <v>4440</v>
      </c>
      <c r="B1497" s="11" t="s">
        <v>4444</v>
      </c>
      <c r="C1497" s="3" t="s">
        <v>1105</v>
      </c>
      <c r="D1497" s="3" t="s">
        <v>1105</v>
      </c>
      <c r="E1497" s="3" t="s">
        <v>1105</v>
      </c>
      <c r="F1497" s="4" t="s">
        <v>2276</v>
      </c>
      <c r="G1497" s="4" t="s">
        <v>2662</v>
      </c>
      <c r="H1497" s="3" t="s">
        <v>524</v>
      </c>
      <c r="I1497" s="3"/>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3" t="s">
        <v>2276</v>
      </c>
      <c r="Z1497" s="3" t="s">
        <v>2276</v>
      </c>
      <c r="AA1497" s="3" t="s">
        <v>2276</v>
      </c>
      <c r="AB1497" s="3" t="s">
        <v>2276</v>
      </c>
      <c r="AC1497" s="4" t="s">
        <v>4446</v>
      </c>
      <c r="AD1497" s="3"/>
    </row>
    <row r="1498" spans="1:30" ht="40.5" customHeight="1">
      <c r="A1498" s="11" t="s">
        <v>4448</v>
      </c>
      <c r="B1498" s="11" t="s">
        <v>4457</v>
      </c>
      <c r="C1498" s="3" t="s">
        <v>24</v>
      </c>
      <c r="D1498" s="3" t="s">
        <v>27</v>
      </c>
      <c r="E1498" s="3" t="s">
        <v>130</v>
      </c>
      <c r="F1498" s="4" t="s">
        <v>161</v>
      </c>
      <c r="G1498" s="3" t="s">
        <v>2276</v>
      </c>
      <c r="H1498" s="3" t="s">
        <v>523</v>
      </c>
      <c r="I1498" s="3"/>
      <c r="J1498" s="4" t="s">
        <v>2276</v>
      </c>
      <c r="K1498" s="4" t="s">
        <v>2276</v>
      </c>
      <c r="L1498" s="4" t="s">
        <v>2276</v>
      </c>
      <c r="M1498" s="4" t="s">
        <v>2276</v>
      </c>
      <c r="N1498" s="4" t="s">
        <v>2276</v>
      </c>
      <c r="O1498" s="4" t="s">
        <v>2276</v>
      </c>
      <c r="P1498" s="4" t="s">
        <v>2276</v>
      </c>
      <c r="Q1498" s="4" t="s">
        <v>2276</v>
      </c>
      <c r="R1498" s="4" t="s">
        <v>2276</v>
      </c>
      <c r="S1498" s="4" t="s">
        <v>2276</v>
      </c>
      <c r="T1498" s="4" t="s">
        <v>2276</v>
      </c>
      <c r="U1498" s="4" t="s">
        <v>2276</v>
      </c>
      <c r="V1498" s="4" t="s">
        <v>2276</v>
      </c>
      <c r="W1498" s="4" t="s">
        <v>2276</v>
      </c>
      <c r="X1498" s="4" t="s">
        <v>2276</v>
      </c>
      <c r="Y1498" s="4" t="s">
        <v>2276</v>
      </c>
      <c r="Z1498" s="4" t="s">
        <v>2276</v>
      </c>
      <c r="AA1498" s="4" t="s">
        <v>2276</v>
      </c>
      <c r="AB1498" s="3" t="s">
        <v>2276</v>
      </c>
      <c r="AC1498" s="3"/>
      <c r="AD1498" s="4" t="s">
        <v>4459</v>
      </c>
    </row>
    <row r="1499" spans="1:30" ht="43.5" customHeight="1">
      <c r="A1499" s="11" t="s">
        <v>4448</v>
      </c>
      <c r="B1499" s="11" t="s">
        <v>4458</v>
      </c>
      <c r="C1499" s="3" t="s">
        <v>24</v>
      </c>
      <c r="D1499" s="3" t="s">
        <v>1131</v>
      </c>
      <c r="E1499" s="3" t="s">
        <v>130</v>
      </c>
      <c r="F1499" s="4" t="s">
        <v>28</v>
      </c>
      <c r="G1499" s="3" t="s">
        <v>2276</v>
      </c>
      <c r="H1499" s="3" t="s">
        <v>523</v>
      </c>
      <c r="I1499" s="3"/>
      <c r="J1499" s="4" t="s">
        <v>2276</v>
      </c>
      <c r="K1499" s="4" t="s">
        <v>2276</v>
      </c>
      <c r="L1499" s="4" t="s">
        <v>2276</v>
      </c>
      <c r="M1499" s="4" t="s">
        <v>2276</v>
      </c>
      <c r="N1499" s="4" t="s">
        <v>2276</v>
      </c>
      <c r="O1499" s="4" t="s">
        <v>2276</v>
      </c>
      <c r="P1499" s="4" t="s">
        <v>2276</v>
      </c>
      <c r="Q1499" s="4" t="s">
        <v>2276</v>
      </c>
      <c r="R1499" s="4" t="s">
        <v>2276</v>
      </c>
      <c r="S1499" s="4" t="s">
        <v>2276</v>
      </c>
      <c r="T1499" s="4" t="s">
        <v>2276</v>
      </c>
      <c r="U1499" s="4" t="s">
        <v>2276</v>
      </c>
      <c r="V1499" s="4" t="s">
        <v>2276</v>
      </c>
      <c r="W1499" s="4" t="s">
        <v>2276</v>
      </c>
      <c r="X1499" s="4" t="s">
        <v>2276</v>
      </c>
      <c r="Y1499" s="21">
        <v>0.3</v>
      </c>
      <c r="Z1499" s="4" t="s">
        <v>2276</v>
      </c>
      <c r="AA1499" s="4" t="s">
        <v>2276</v>
      </c>
      <c r="AB1499" t="s">
        <v>64</v>
      </c>
      <c r="AC1499" s="4" t="s">
        <v>4463</v>
      </c>
      <c r="AD1499" s="3"/>
    </row>
    <row r="1500" spans="1:30" ht="42" customHeight="1">
      <c r="A1500" s="11" t="s">
        <v>4451</v>
      </c>
      <c r="B1500" s="11" t="s">
        <v>4460</v>
      </c>
      <c r="C1500" s="3" t="s">
        <v>24</v>
      </c>
      <c r="D1500" s="3" t="s">
        <v>27</v>
      </c>
      <c r="E1500" s="3" t="s">
        <v>130</v>
      </c>
      <c r="F1500" s="4" t="s">
        <v>161</v>
      </c>
      <c r="G1500" s="3" t="s">
        <v>2276</v>
      </c>
      <c r="H1500" s="3" t="s">
        <v>523</v>
      </c>
      <c r="I1500" s="3"/>
      <c r="J1500" s="4" t="s">
        <v>2276</v>
      </c>
      <c r="K1500" s="4" t="s">
        <v>2276</v>
      </c>
      <c r="L1500" s="4" t="s">
        <v>2276</v>
      </c>
      <c r="M1500" s="4" t="s">
        <v>2276</v>
      </c>
      <c r="N1500" s="4" t="s">
        <v>2276</v>
      </c>
      <c r="O1500" s="4" t="s">
        <v>2276</v>
      </c>
      <c r="P1500" s="4" t="s">
        <v>2276</v>
      </c>
      <c r="Q1500" s="4" t="s">
        <v>2276</v>
      </c>
      <c r="R1500" s="4" t="s">
        <v>2276</v>
      </c>
      <c r="S1500" s="4" t="s">
        <v>2276</v>
      </c>
      <c r="T1500" s="4" t="s">
        <v>2276</v>
      </c>
      <c r="U1500" s="4" t="s">
        <v>2276</v>
      </c>
      <c r="V1500" s="4" t="s">
        <v>2276</v>
      </c>
      <c r="W1500" s="4" t="s">
        <v>2276</v>
      </c>
      <c r="X1500" s="4" t="s">
        <v>2276</v>
      </c>
      <c r="Y1500" s="4" t="s">
        <v>2276</v>
      </c>
      <c r="Z1500" s="4" t="s">
        <v>2276</v>
      </c>
      <c r="AA1500" s="4" t="s">
        <v>2276</v>
      </c>
      <c r="AB1500" s="3" t="s">
        <v>2276</v>
      </c>
      <c r="AC1500" s="3"/>
      <c r="AD1500" s="4" t="s">
        <v>4462</v>
      </c>
    </row>
    <row r="1501" spans="1:30" ht="44.5" customHeight="1">
      <c r="A1501" s="11" t="s">
        <v>4451</v>
      </c>
      <c r="B1501" s="11" t="s">
        <v>4461</v>
      </c>
      <c r="C1501" s="3" t="s">
        <v>24</v>
      </c>
      <c r="D1501" s="3" t="s">
        <v>2659</v>
      </c>
      <c r="E1501" s="3" t="s">
        <v>130</v>
      </c>
      <c r="F1501" s="4" t="s">
        <v>28</v>
      </c>
      <c r="G1501" s="3" t="s">
        <v>2276</v>
      </c>
      <c r="H1501" s="3" t="s">
        <v>523</v>
      </c>
      <c r="I1501" s="3"/>
      <c r="J1501" s="4" t="s">
        <v>2276</v>
      </c>
      <c r="K1501" s="4" t="s">
        <v>2276</v>
      </c>
      <c r="L1501" s="4" t="s">
        <v>2276</v>
      </c>
      <c r="M1501" s="4" t="s">
        <v>2276</v>
      </c>
      <c r="N1501" s="4" t="s">
        <v>2276</v>
      </c>
      <c r="O1501" s="4" t="s">
        <v>2276</v>
      </c>
      <c r="P1501" s="4" t="s">
        <v>2276</v>
      </c>
      <c r="Q1501" s="4" t="s">
        <v>2276</v>
      </c>
      <c r="R1501" s="4" t="s">
        <v>2276</v>
      </c>
      <c r="S1501" s="4" t="s">
        <v>2276</v>
      </c>
      <c r="T1501" s="4" t="s">
        <v>2276</v>
      </c>
      <c r="U1501" s="4" t="s">
        <v>2276</v>
      </c>
      <c r="V1501" s="4" t="s">
        <v>2276</v>
      </c>
      <c r="W1501" s="4" t="s">
        <v>2276</v>
      </c>
      <c r="X1501" s="4" t="s">
        <v>2276</v>
      </c>
      <c r="Y1501" s="21">
        <v>1</v>
      </c>
      <c r="Z1501" s="4" t="s">
        <v>2276</v>
      </c>
      <c r="AA1501" s="4" t="s">
        <v>2276</v>
      </c>
      <c r="AB1501" t="s">
        <v>64</v>
      </c>
      <c r="AC1501" s="3" t="s">
        <v>4466</v>
      </c>
      <c r="AD1501" s="3"/>
    </row>
    <row r="1502" spans="1:30" ht="41" customHeight="1">
      <c r="A1502" s="11" t="s">
        <v>4451</v>
      </c>
      <c r="B1502" s="11" t="s">
        <v>4464</v>
      </c>
      <c r="C1502" s="3" t="s">
        <v>24</v>
      </c>
      <c r="D1502" s="3" t="s">
        <v>1131</v>
      </c>
      <c r="E1502" s="3" t="s">
        <v>130</v>
      </c>
      <c r="F1502" s="4" t="s">
        <v>28</v>
      </c>
      <c r="G1502" s="3" t="s">
        <v>2276</v>
      </c>
      <c r="H1502" s="3" t="s">
        <v>524</v>
      </c>
      <c r="I1502" s="3"/>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3" t="s">
        <v>2276</v>
      </c>
      <c r="Z1502" s="3" t="s">
        <v>2276</v>
      </c>
      <c r="AA1502" s="3" t="s">
        <v>2276</v>
      </c>
      <c r="AB1502" s="3" t="s">
        <v>2276</v>
      </c>
      <c r="AC1502" s="19" t="s">
        <v>4465</v>
      </c>
      <c r="AD1502" s="3"/>
    </row>
    <row r="1503" spans="1:30" ht="43.5" customHeight="1">
      <c r="A1503" s="11" t="s">
        <v>4453</v>
      </c>
      <c r="B1503" s="11" t="s">
        <v>4467</v>
      </c>
      <c r="C1503" s="3" t="s">
        <v>24</v>
      </c>
      <c r="D1503" s="3" t="s">
        <v>27</v>
      </c>
      <c r="E1503" s="3" t="s">
        <v>130</v>
      </c>
      <c r="F1503" s="4" t="s">
        <v>161</v>
      </c>
      <c r="G1503" s="3" t="s">
        <v>2276</v>
      </c>
      <c r="H1503" s="3" t="s">
        <v>523</v>
      </c>
      <c r="I1503" s="3"/>
      <c r="J1503" s="4" t="s">
        <v>2276</v>
      </c>
      <c r="K1503" s="4" t="s">
        <v>2276</v>
      </c>
      <c r="L1503" s="4" t="s">
        <v>2276</v>
      </c>
      <c r="M1503" s="4" t="s">
        <v>2276</v>
      </c>
      <c r="N1503" s="4" t="s">
        <v>2276</v>
      </c>
      <c r="O1503" s="4" t="s">
        <v>2276</v>
      </c>
      <c r="P1503" s="4" t="s">
        <v>2276</v>
      </c>
      <c r="Q1503" s="21">
        <v>1</v>
      </c>
      <c r="R1503" s="4" t="s">
        <v>2276</v>
      </c>
      <c r="S1503" s="4" t="s">
        <v>2276</v>
      </c>
      <c r="T1503" s="4" t="s">
        <v>2276</v>
      </c>
      <c r="U1503" s="4" t="s">
        <v>2276</v>
      </c>
      <c r="V1503" s="4" t="s">
        <v>2276</v>
      </c>
      <c r="W1503" s="4" t="s">
        <v>2276</v>
      </c>
      <c r="X1503" s="4" t="s">
        <v>2276</v>
      </c>
      <c r="Y1503" s="4" t="s">
        <v>2276</v>
      </c>
      <c r="Z1503" s="4" t="s">
        <v>2276</v>
      </c>
      <c r="AA1503" s="4" t="s">
        <v>2276</v>
      </c>
      <c r="AB1503" s="4" t="s">
        <v>2276</v>
      </c>
      <c r="AC1503" s="3"/>
      <c r="AD1503" s="3" t="s">
        <v>4469</v>
      </c>
    </row>
    <row r="1504" spans="1:30" ht="45.5" customHeight="1">
      <c r="A1504" s="3" t="s">
        <v>4473</v>
      </c>
      <c r="B1504" s="11" t="s">
        <v>4475</v>
      </c>
      <c r="C1504" s="3" t="s">
        <v>24</v>
      </c>
      <c r="D1504" s="3" t="s">
        <v>2804</v>
      </c>
      <c r="E1504" s="3" t="s">
        <v>5005</v>
      </c>
      <c r="F1504" s="4" t="s">
        <v>2662</v>
      </c>
      <c r="G1504" s="3" t="s">
        <v>2276</v>
      </c>
      <c r="H1504" s="3" t="s">
        <v>523</v>
      </c>
      <c r="I1504" s="3"/>
      <c r="J1504" s="4" t="s">
        <v>2276</v>
      </c>
      <c r="K1504" s="4" t="s">
        <v>2276</v>
      </c>
      <c r="L1504" s="4" t="s">
        <v>2276</v>
      </c>
      <c r="M1504" s="4" t="s">
        <v>2276</v>
      </c>
      <c r="N1504" s="4" t="s">
        <v>2276</v>
      </c>
      <c r="O1504" s="4" t="s">
        <v>2276</v>
      </c>
      <c r="P1504" s="4" t="s">
        <v>2276</v>
      </c>
      <c r="Q1504" s="21">
        <v>2</v>
      </c>
      <c r="R1504" s="4" t="s">
        <v>2276</v>
      </c>
      <c r="S1504" s="4" t="s">
        <v>2276</v>
      </c>
      <c r="T1504" s="4" t="s">
        <v>2276</v>
      </c>
      <c r="U1504" s="4" t="s">
        <v>2276</v>
      </c>
      <c r="V1504" s="4" t="s">
        <v>2276</v>
      </c>
      <c r="W1504" s="4" t="s">
        <v>2276</v>
      </c>
      <c r="X1504" s="4" t="s">
        <v>2276</v>
      </c>
      <c r="Y1504" s="4" t="s">
        <v>2276</v>
      </c>
      <c r="Z1504" s="4" t="s">
        <v>2276</v>
      </c>
      <c r="AA1504" s="4" t="s">
        <v>2276</v>
      </c>
      <c r="AB1504" s="4" t="s">
        <v>2276</v>
      </c>
      <c r="AC1504" s="3"/>
      <c r="AD1504" s="3"/>
    </row>
    <row r="1505" spans="1:30" ht="60" customHeight="1">
      <c r="A1505" s="38" t="s">
        <v>4473</v>
      </c>
      <c r="B1505" s="35" t="s">
        <v>4476</v>
      </c>
      <c r="C1505" s="38" t="s">
        <v>24</v>
      </c>
      <c r="D1505" s="38" t="s">
        <v>2231</v>
      </c>
      <c r="E1505" s="38" t="s">
        <v>5005</v>
      </c>
      <c r="F1505" s="171" t="s">
        <v>2662</v>
      </c>
      <c r="G1505" s="3" t="s">
        <v>2276</v>
      </c>
      <c r="H1505" s="3" t="s">
        <v>523</v>
      </c>
      <c r="I1505" s="38"/>
      <c r="J1505" s="4" t="s">
        <v>2276</v>
      </c>
      <c r="K1505" s="4" t="s">
        <v>2276</v>
      </c>
      <c r="L1505" s="4" t="s">
        <v>2276</v>
      </c>
      <c r="M1505" s="4" t="s">
        <v>2276</v>
      </c>
      <c r="N1505" s="4" t="s">
        <v>2276</v>
      </c>
      <c r="O1505" s="4" t="s">
        <v>2276</v>
      </c>
      <c r="P1505" s="4" t="s">
        <v>2276</v>
      </c>
      <c r="Q1505" s="21">
        <v>3</v>
      </c>
      <c r="R1505" s="4" t="s">
        <v>2276</v>
      </c>
      <c r="S1505" s="4" t="s">
        <v>2276</v>
      </c>
      <c r="T1505" s="4" t="s">
        <v>2276</v>
      </c>
      <c r="U1505" s="4" t="s">
        <v>2276</v>
      </c>
      <c r="V1505" s="4" t="s">
        <v>2276</v>
      </c>
      <c r="W1505" s="4" t="s">
        <v>2276</v>
      </c>
      <c r="X1505" s="4" t="s">
        <v>2276</v>
      </c>
      <c r="Y1505" s="4" t="s">
        <v>2276</v>
      </c>
      <c r="Z1505" s="4" t="s">
        <v>2276</v>
      </c>
      <c r="AA1505" s="4" t="s">
        <v>2276</v>
      </c>
      <c r="AB1505" s="4" t="s">
        <v>2276</v>
      </c>
      <c r="AC1505" s="176" t="s">
        <v>4480</v>
      </c>
      <c r="AD1505" s="38"/>
    </row>
    <row r="1506" spans="1:30" ht="57.5" customHeight="1">
      <c r="A1506" s="3" t="s">
        <v>4473</v>
      </c>
      <c r="B1506" s="11" t="s">
        <v>4477</v>
      </c>
      <c r="C1506" s="3" t="s">
        <v>24</v>
      </c>
      <c r="D1506" s="3" t="s">
        <v>2341</v>
      </c>
      <c r="E1506" s="3" t="s">
        <v>5005</v>
      </c>
      <c r="F1506" s="4" t="s">
        <v>2662</v>
      </c>
      <c r="G1506" s="3" t="s">
        <v>2276</v>
      </c>
      <c r="H1506" s="3" t="s">
        <v>523</v>
      </c>
      <c r="I1506" s="3"/>
      <c r="J1506" s="4" t="s">
        <v>2276</v>
      </c>
      <c r="K1506" s="4" t="s">
        <v>2276</v>
      </c>
      <c r="L1506" s="4" t="s">
        <v>2276</v>
      </c>
      <c r="M1506" s="4" t="s">
        <v>2276</v>
      </c>
      <c r="N1506" s="4" t="s">
        <v>2276</v>
      </c>
      <c r="O1506" s="4" t="s">
        <v>2276</v>
      </c>
      <c r="P1506" s="4" t="s">
        <v>2276</v>
      </c>
      <c r="Q1506" s="21">
        <v>4</v>
      </c>
      <c r="R1506" s="4" t="s">
        <v>2276</v>
      </c>
      <c r="S1506" s="4" t="s">
        <v>2276</v>
      </c>
      <c r="T1506" s="4" t="s">
        <v>2276</v>
      </c>
      <c r="U1506" s="4" t="s">
        <v>2276</v>
      </c>
      <c r="V1506" s="4" t="s">
        <v>2276</v>
      </c>
      <c r="W1506" s="4" t="s">
        <v>2276</v>
      </c>
      <c r="X1506" s="4" t="s">
        <v>2276</v>
      </c>
      <c r="Y1506" s="4" t="s">
        <v>2276</v>
      </c>
      <c r="Z1506" s="4" t="s">
        <v>2276</v>
      </c>
      <c r="AA1506" s="4" t="s">
        <v>2276</v>
      </c>
      <c r="AB1506" s="4" t="s">
        <v>2276</v>
      </c>
      <c r="AC1506" s="116" t="s">
        <v>4480</v>
      </c>
      <c r="AD1506" s="3"/>
    </row>
    <row r="1507" spans="1:30" ht="52.5" customHeight="1">
      <c r="A1507" s="3" t="s">
        <v>4473</v>
      </c>
      <c r="B1507" s="11" t="s">
        <v>4478</v>
      </c>
      <c r="C1507" s="3" t="s">
        <v>24</v>
      </c>
      <c r="D1507" s="3" t="s">
        <v>2231</v>
      </c>
      <c r="E1507" s="3" t="s">
        <v>5005</v>
      </c>
      <c r="F1507" s="4" t="s">
        <v>74</v>
      </c>
      <c r="G1507" s="3" t="s">
        <v>2276</v>
      </c>
      <c r="H1507" s="3" t="s">
        <v>523</v>
      </c>
      <c r="I1507" s="3"/>
      <c r="J1507" s="4" t="s">
        <v>2276</v>
      </c>
      <c r="K1507" s="4" t="s">
        <v>2276</v>
      </c>
      <c r="L1507" s="4" t="s">
        <v>2276</v>
      </c>
      <c r="M1507" s="4" t="s">
        <v>2276</v>
      </c>
      <c r="N1507" s="4" t="s">
        <v>2276</v>
      </c>
      <c r="O1507" s="4" t="s">
        <v>2276</v>
      </c>
      <c r="P1507" s="4" t="s">
        <v>2276</v>
      </c>
      <c r="Q1507" s="21">
        <v>5</v>
      </c>
      <c r="R1507" s="4" t="s">
        <v>2276</v>
      </c>
      <c r="S1507" s="4" t="s">
        <v>2276</v>
      </c>
      <c r="T1507" s="4" t="s">
        <v>2276</v>
      </c>
      <c r="U1507" s="4" t="s">
        <v>2276</v>
      </c>
      <c r="V1507" s="4" t="s">
        <v>2276</v>
      </c>
      <c r="W1507" s="4" t="s">
        <v>2276</v>
      </c>
      <c r="X1507" s="4" t="s">
        <v>2276</v>
      </c>
      <c r="Y1507" s="4" t="s">
        <v>2276</v>
      </c>
      <c r="Z1507" s="4" t="s">
        <v>2276</v>
      </c>
      <c r="AA1507" s="4" t="s">
        <v>2276</v>
      </c>
      <c r="AB1507" s="4" t="s">
        <v>2276</v>
      </c>
      <c r="AC1507" s="116" t="s">
        <v>4480</v>
      </c>
      <c r="AD1507" s="3"/>
    </row>
    <row r="1508" spans="1:30" ht="60" customHeight="1">
      <c r="A1508" s="3" t="s">
        <v>4473</v>
      </c>
      <c r="B1508" s="11" t="s">
        <v>4479</v>
      </c>
      <c r="C1508" s="3" t="s">
        <v>24</v>
      </c>
      <c r="D1508" s="3" t="s">
        <v>2341</v>
      </c>
      <c r="E1508" s="3" t="s">
        <v>5005</v>
      </c>
      <c r="F1508" s="4" t="s">
        <v>74</v>
      </c>
      <c r="G1508" s="3" t="s">
        <v>2276</v>
      </c>
      <c r="H1508" s="3" t="s">
        <v>523</v>
      </c>
      <c r="I1508" s="3"/>
      <c r="J1508" s="4" t="s">
        <v>2276</v>
      </c>
      <c r="K1508" s="4" t="s">
        <v>2276</v>
      </c>
      <c r="L1508" s="4" t="s">
        <v>2276</v>
      </c>
      <c r="M1508" s="4" t="s">
        <v>2276</v>
      </c>
      <c r="N1508" s="4" t="s">
        <v>2276</v>
      </c>
      <c r="O1508" s="4" t="s">
        <v>2276</v>
      </c>
      <c r="P1508" s="4" t="s">
        <v>2276</v>
      </c>
      <c r="Q1508" s="21">
        <v>6</v>
      </c>
      <c r="R1508" s="4" t="s">
        <v>2276</v>
      </c>
      <c r="S1508" s="4" t="s">
        <v>2276</v>
      </c>
      <c r="T1508" s="4" t="s">
        <v>2276</v>
      </c>
      <c r="U1508" s="4" t="s">
        <v>2276</v>
      </c>
      <c r="V1508" s="4" t="s">
        <v>2276</v>
      </c>
      <c r="W1508" s="4" t="s">
        <v>2276</v>
      </c>
      <c r="X1508" s="4" t="s">
        <v>2276</v>
      </c>
      <c r="Y1508" s="4" t="s">
        <v>2276</v>
      </c>
      <c r="Z1508" s="4" t="s">
        <v>2276</v>
      </c>
      <c r="AA1508" s="4" t="s">
        <v>2276</v>
      </c>
      <c r="AB1508" s="4" t="s">
        <v>2276</v>
      </c>
      <c r="AC1508" s="116" t="s">
        <v>4480</v>
      </c>
      <c r="AD1508" s="3"/>
    </row>
    <row r="1509" spans="1:30" ht="46.5" customHeight="1">
      <c r="A1509" s="3" t="s">
        <v>4473</v>
      </c>
      <c r="B1509" s="11" t="s">
        <v>4481</v>
      </c>
      <c r="C1509" s="3" t="s">
        <v>2458</v>
      </c>
      <c r="D1509" s="3" t="s">
        <v>1105</v>
      </c>
      <c r="E1509" s="3" t="s">
        <v>5005</v>
      </c>
      <c r="F1509" s="4" t="s">
        <v>2276</v>
      </c>
      <c r="G1509" s="3" t="s">
        <v>74</v>
      </c>
      <c r="H1509" s="3" t="s">
        <v>523</v>
      </c>
      <c r="I1509" s="3"/>
      <c r="J1509" s="4" t="s">
        <v>2276</v>
      </c>
      <c r="K1509" s="4" t="s">
        <v>2276</v>
      </c>
      <c r="L1509" s="4" t="s">
        <v>2276</v>
      </c>
      <c r="M1509" s="4" t="s">
        <v>2276</v>
      </c>
      <c r="N1509" s="4" t="s">
        <v>2276</v>
      </c>
      <c r="O1509" s="4" t="s">
        <v>2276</v>
      </c>
      <c r="P1509" s="4" t="s">
        <v>2276</v>
      </c>
      <c r="Q1509" s="4" t="s">
        <v>2276</v>
      </c>
      <c r="R1509" s="4" t="s">
        <v>2276</v>
      </c>
      <c r="S1509" s="4" t="s">
        <v>2276</v>
      </c>
      <c r="T1509" s="4" t="s">
        <v>2276</v>
      </c>
      <c r="U1509" s="4" t="s">
        <v>2276</v>
      </c>
      <c r="V1509" s="4" t="s">
        <v>2276</v>
      </c>
      <c r="W1509" s="4" t="s">
        <v>2276</v>
      </c>
      <c r="X1509" s="4" t="s">
        <v>2276</v>
      </c>
      <c r="Y1509" s="4" t="s">
        <v>2276</v>
      </c>
      <c r="Z1509" s="4" t="s">
        <v>2276</v>
      </c>
      <c r="AA1509" s="4" t="s">
        <v>2276</v>
      </c>
      <c r="AB1509" s="4" t="s">
        <v>2276</v>
      </c>
      <c r="AC1509" s="3"/>
      <c r="AD1509" s="4" t="s">
        <v>4483</v>
      </c>
    </row>
    <row r="1510" spans="1:30" ht="45.5" customHeight="1">
      <c r="A1510" s="3" t="s">
        <v>4473</v>
      </c>
      <c r="B1510" s="11" t="s">
        <v>4482</v>
      </c>
      <c r="C1510" s="3" t="s">
        <v>2658</v>
      </c>
      <c r="D1510" s="3" t="s">
        <v>2276</v>
      </c>
      <c r="E1510" s="3" t="s">
        <v>2276</v>
      </c>
      <c r="F1510" s="4" t="s">
        <v>2276</v>
      </c>
      <c r="G1510" s="3" t="s">
        <v>74</v>
      </c>
      <c r="H1510" s="3" t="s">
        <v>523</v>
      </c>
      <c r="I1510" s="3"/>
      <c r="J1510" s="4" t="s">
        <v>2276</v>
      </c>
      <c r="K1510" s="4" t="s">
        <v>2276</v>
      </c>
      <c r="L1510" s="4" t="s">
        <v>2276</v>
      </c>
      <c r="M1510" s="4" t="s">
        <v>2276</v>
      </c>
      <c r="N1510" s="4" t="s">
        <v>2276</v>
      </c>
      <c r="O1510" s="4" t="s">
        <v>2276</v>
      </c>
      <c r="P1510" s="4" t="s">
        <v>2276</v>
      </c>
      <c r="Q1510" s="4" t="s">
        <v>2276</v>
      </c>
      <c r="R1510" s="4" t="s">
        <v>2276</v>
      </c>
      <c r="S1510" s="4" t="s">
        <v>2276</v>
      </c>
      <c r="T1510" s="21">
        <v>40</v>
      </c>
      <c r="U1510" s="4" t="s">
        <v>2276</v>
      </c>
      <c r="V1510" s="4" t="s">
        <v>2276</v>
      </c>
      <c r="W1510" s="4" t="s">
        <v>2276</v>
      </c>
      <c r="X1510" s="4" t="s">
        <v>2276</v>
      </c>
      <c r="Y1510" s="4" t="s">
        <v>2276</v>
      </c>
      <c r="Z1510" s="3" t="s">
        <v>38</v>
      </c>
      <c r="AA1510" s="3" t="s">
        <v>38</v>
      </c>
      <c r="AB1510" s="3" t="s">
        <v>2276</v>
      </c>
      <c r="AC1510" s="3"/>
      <c r="AD1510" s="3"/>
    </row>
    <row r="1511" spans="1:30" ht="57" customHeight="1">
      <c r="A1511" s="11" t="s">
        <v>4485</v>
      </c>
      <c r="B1511" s="11" t="s">
        <v>4490</v>
      </c>
      <c r="C1511" s="3" t="s">
        <v>24</v>
      </c>
      <c r="D1511" s="3" t="s">
        <v>26</v>
      </c>
      <c r="E1511" s="3" t="s">
        <v>5005</v>
      </c>
      <c r="F1511" s="4" t="s">
        <v>74</v>
      </c>
      <c r="G1511" s="3" t="s">
        <v>74</v>
      </c>
      <c r="H1511" s="3" t="s">
        <v>523</v>
      </c>
      <c r="I1511" s="3"/>
      <c r="J1511" s="4" t="s">
        <v>2276</v>
      </c>
      <c r="K1511" s="4" t="s">
        <v>2276</v>
      </c>
      <c r="L1511" s="4" t="s">
        <v>2276</v>
      </c>
      <c r="M1511" s="4" t="s">
        <v>2276</v>
      </c>
      <c r="N1511" s="4" t="s">
        <v>2276</v>
      </c>
      <c r="O1511" s="4" t="s">
        <v>2276</v>
      </c>
      <c r="P1511" s="4" t="s">
        <v>2276</v>
      </c>
      <c r="Q1511" s="4" t="s">
        <v>2276</v>
      </c>
      <c r="R1511" s="4" t="s">
        <v>2276</v>
      </c>
      <c r="S1511" s="4" t="s">
        <v>2276</v>
      </c>
      <c r="T1511" s="4" t="s">
        <v>2276</v>
      </c>
      <c r="U1511" s="4" t="s">
        <v>2276</v>
      </c>
      <c r="V1511" s="4" t="s">
        <v>2276</v>
      </c>
      <c r="W1511" s="4" t="s">
        <v>2276</v>
      </c>
      <c r="X1511" s="4" t="s">
        <v>2276</v>
      </c>
      <c r="Y1511" s="4" t="s">
        <v>2276</v>
      </c>
      <c r="Z1511" s="4" t="s">
        <v>2276</v>
      </c>
      <c r="AA1511" s="4" t="s">
        <v>2276</v>
      </c>
      <c r="AB1511" s="4" t="s">
        <v>2276</v>
      </c>
      <c r="AC1511" s="4" t="s">
        <v>4494</v>
      </c>
      <c r="AD1511" s="3"/>
    </row>
    <row r="1512" spans="1:30" ht="51.5" customHeight="1">
      <c r="A1512" s="11" t="s">
        <v>4485</v>
      </c>
      <c r="B1512" s="11" t="s">
        <v>4491</v>
      </c>
      <c r="C1512" s="3" t="s">
        <v>24</v>
      </c>
      <c r="D1512" s="3" t="s">
        <v>143</v>
      </c>
      <c r="E1512" s="3" t="s">
        <v>5005</v>
      </c>
      <c r="F1512" s="4" t="s">
        <v>74</v>
      </c>
      <c r="G1512" s="3" t="s">
        <v>74</v>
      </c>
      <c r="H1512" s="3" t="s">
        <v>523</v>
      </c>
      <c r="I1512" s="3"/>
      <c r="J1512" s="4" t="s">
        <v>2276</v>
      </c>
      <c r="K1512" s="4" t="s">
        <v>2276</v>
      </c>
      <c r="L1512" s="4" t="s">
        <v>2276</v>
      </c>
      <c r="M1512" s="4" t="s">
        <v>2276</v>
      </c>
      <c r="N1512" s="4" t="s">
        <v>2276</v>
      </c>
      <c r="O1512" s="4" t="s">
        <v>2276</v>
      </c>
      <c r="P1512" s="4" t="s">
        <v>2276</v>
      </c>
      <c r="Q1512" s="4" t="s">
        <v>2276</v>
      </c>
      <c r="R1512" s="4" t="s">
        <v>2276</v>
      </c>
      <c r="S1512" s="4" t="s">
        <v>2276</v>
      </c>
      <c r="T1512" s="4" t="s">
        <v>2276</v>
      </c>
      <c r="U1512" s="4" t="s">
        <v>2276</v>
      </c>
      <c r="V1512" s="4" t="s">
        <v>2276</v>
      </c>
      <c r="W1512" s="4" t="s">
        <v>2276</v>
      </c>
      <c r="X1512" s="4" t="s">
        <v>2276</v>
      </c>
      <c r="Y1512" s="4" t="s">
        <v>2276</v>
      </c>
      <c r="Z1512" s="4" t="s">
        <v>2276</v>
      </c>
      <c r="AA1512" s="4" t="s">
        <v>2276</v>
      </c>
      <c r="AB1512" s="4" t="s">
        <v>2276</v>
      </c>
      <c r="AC1512" s="4" t="s">
        <v>4494</v>
      </c>
      <c r="AD1512" s="3"/>
    </row>
    <row r="1513" spans="1:30" ht="47" customHeight="1">
      <c r="A1513" s="11" t="s">
        <v>4487</v>
      </c>
      <c r="B1513" s="11" t="s">
        <v>4492</v>
      </c>
      <c r="C1513" s="3" t="s">
        <v>24</v>
      </c>
      <c r="D1513" s="3" t="s">
        <v>26</v>
      </c>
      <c r="E1513" s="3" t="s">
        <v>5005</v>
      </c>
      <c r="F1513" s="4" t="s">
        <v>2662</v>
      </c>
      <c r="G1513" s="3" t="s">
        <v>2276</v>
      </c>
      <c r="H1513" s="3" t="s">
        <v>523</v>
      </c>
      <c r="I1513" s="3"/>
      <c r="J1513" s="4" t="s">
        <v>2276</v>
      </c>
      <c r="K1513" s="4" t="s">
        <v>2276</v>
      </c>
      <c r="L1513" s="4" t="s">
        <v>2276</v>
      </c>
      <c r="M1513" s="4" t="s">
        <v>2276</v>
      </c>
      <c r="N1513" s="4" t="s">
        <v>2276</v>
      </c>
      <c r="O1513" s="4" t="s">
        <v>2276</v>
      </c>
      <c r="P1513" s="4" t="s">
        <v>2276</v>
      </c>
      <c r="Q1513" s="4" t="s">
        <v>2276</v>
      </c>
      <c r="R1513" s="4" t="s">
        <v>2276</v>
      </c>
      <c r="S1513" s="4" t="s">
        <v>2276</v>
      </c>
      <c r="T1513" s="4" t="s">
        <v>2276</v>
      </c>
      <c r="U1513" s="4" t="s">
        <v>2276</v>
      </c>
      <c r="V1513" s="4" t="s">
        <v>2276</v>
      </c>
      <c r="W1513" s="4" t="s">
        <v>2276</v>
      </c>
      <c r="X1513" s="4" t="s">
        <v>2276</v>
      </c>
      <c r="Y1513" s="4" t="s">
        <v>2276</v>
      </c>
      <c r="Z1513" s="4" t="s">
        <v>2276</v>
      </c>
      <c r="AA1513" s="4" t="s">
        <v>2276</v>
      </c>
      <c r="AB1513" s="4" t="s">
        <v>2276</v>
      </c>
      <c r="AC1513" s="4" t="s">
        <v>4494</v>
      </c>
      <c r="AD1513" s="3"/>
    </row>
    <row r="1514" spans="1:30" ht="57.5" customHeight="1">
      <c r="A1514" s="11" t="s">
        <v>4487</v>
      </c>
      <c r="B1514" s="11" t="s">
        <v>4493</v>
      </c>
      <c r="C1514" s="3" t="s">
        <v>24</v>
      </c>
      <c r="D1514" s="3" t="s">
        <v>25</v>
      </c>
      <c r="E1514" s="3" t="s">
        <v>5005</v>
      </c>
      <c r="F1514" s="4" t="s">
        <v>55</v>
      </c>
      <c r="G1514" s="3" t="s">
        <v>2276</v>
      </c>
      <c r="H1514" s="3" t="s">
        <v>523</v>
      </c>
      <c r="I1514" s="3"/>
      <c r="J1514" s="4" t="s">
        <v>2276</v>
      </c>
      <c r="K1514" s="4" t="s">
        <v>2276</v>
      </c>
      <c r="L1514" s="4" t="s">
        <v>2276</v>
      </c>
      <c r="M1514" s="4" t="s">
        <v>2276</v>
      </c>
      <c r="N1514" s="4" t="s">
        <v>2276</v>
      </c>
      <c r="O1514" s="4" t="s">
        <v>2276</v>
      </c>
      <c r="P1514" s="4" t="s">
        <v>2276</v>
      </c>
      <c r="Q1514" s="4" t="s">
        <v>2276</v>
      </c>
      <c r="R1514" s="4" t="s">
        <v>2276</v>
      </c>
      <c r="S1514" s="4" t="s">
        <v>2276</v>
      </c>
      <c r="T1514" s="4" t="s">
        <v>2276</v>
      </c>
      <c r="U1514" s="4" t="s">
        <v>2276</v>
      </c>
      <c r="V1514" s="4" t="s">
        <v>2276</v>
      </c>
      <c r="W1514" s="4" t="s">
        <v>2276</v>
      </c>
      <c r="X1514" s="4" t="s">
        <v>2276</v>
      </c>
      <c r="Y1514" s="4" t="s">
        <v>2276</v>
      </c>
      <c r="Z1514" s="4" t="s">
        <v>2276</v>
      </c>
      <c r="AA1514" s="4" t="s">
        <v>2276</v>
      </c>
      <c r="AB1514" s="4" t="s">
        <v>2276</v>
      </c>
      <c r="AC1514" s="4" t="s">
        <v>4495</v>
      </c>
      <c r="AD1514" s="3"/>
    </row>
    <row r="1515" spans="1:30" ht="47" customHeight="1">
      <c r="A1515" s="19" t="s">
        <v>4488</v>
      </c>
      <c r="B1515" s="19" t="s">
        <v>4496</v>
      </c>
      <c r="C1515" s="4" t="s">
        <v>24</v>
      </c>
      <c r="D1515" s="4" t="s">
        <v>2994</v>
      </c>
      <c r="E1515" s="4" t="s">
        <v>5005</v>
      </c>
      <c r="F1515" s="4" t="s">
        <v>2276</v>
      </c>
      <c r="G1515" s="3" t="s">
        <v>2276</v>
      </c>
      <c r="H1515" s="3" t="s">
        <v>523</v>
      </c>
      <c r="I1515" s="4"/>
      <c r="J1515" s="4" t="s">
        <v>2276</v>
      </c>
      <c r="K1515" s="4" t="s">
        <v>2276</v>
      </c>
      <c r="L1515" s="4" t="s">
        <v>2276</v>
      </c>
      <c r="M1515" s="4" t="s">
        <v>2276</v>
      </c>
      <c r="N1515" s="4" t="s">
        <v>2276</v>
      </c>
      <c r="O1515" s="4" t="s">
        <v>2276</v>
      </c>
      <c r="P1515" s="4" t="s">
        <v>2276</v>
      </c>
      <c r="Q1515" s="4" t="s">
        <v>2276</v>
      </c>
      <c r="R1515" s="4" t="s">
        <v>2276</v>
      </c>
      <c r="S1515" s="4" t="s">
        <v>2276</v>
      </c>
      <c r="T1515" s="4" t="s">
        <v>2276</v>
      </c>
      <c r="U1515" s="4" t="s">
        <v>2276</v>
      </c>
      <c r="V1515" s="4" t="s">
        <v>2276</v>
      </c>
      <c r="W1515" s="4" t="s">
        <v>2276</v>
      </c>
      <c r="X1515" s="4" t="s">
        <v>2276</v>
      </c>
      <c r="Y1515" s="4" t="s">
        <v>2276</v>
      </c>
      <c r="Z1515" s="4" t="s">
        <v>2276</v>
      </c>
      <c r="AA1515" s="4" t="s">
        <v>2276</v>
      </c>
      <c r="AB1515" s="4" t="s">
        <v>2276</v>
      </c>
      <c r="AC1515" s="4" t="s">
        <v>4498</v>
      </c>
      <c r="AD1515" s="4"/>
    </row>
    <row r="1516" spans="1:30" ht="49.5" customHeight="1">
      <c r="A1516" s="19" t="s">
        <v>4489</v>
      </c>
      <c r="B1516" s="19" t="s">
        <v>4497</v>
      </c>
      <c r="C1516" s="4" t="s">
        <v>24</v>
      </c>
      <c r="D1516" s="4" t="s">
        <v>2994</v>
      </c>
      <c r="E1516" s="4" t="s">
        <v>5005</v>
      </c>
      <c r="F1516" s="4" t="s">
        <v>2276</v>
      </c>
      <c r="G1516" s="3" t="s">
        <v>2276</v>
      </c>
      <c r="H1516" s="3" t="s">
        <v>523</v>
      </c>
      <c r="I1516" s="4"/>
      <c r="J1516" s="4" t="s">
        <v>2276</v>
      </c>
      <c r="K1516" s="4" t="s">
        <v>2276</v>
      </c>
      <c r="L1516" s="4" t="s">
        <v>2276</v>
      </c>
      <c r="M1516" s="4" t="s">
        <v>2276</v>
      </c>
      <c r="N1516" s="4" t="s">
        <v>2276</v>
      </c>
      <c r="O1516" s="4" t="s">
        <v>2276</v>
      </c>
      <c r="P1516" s="4" t="s">
        <v>2276</v>
      </c>
      <c r="Q1516" s="4" t="s">
        <v>2276</v>
      </c>
      <c r="R1516" s="4" t="s">
        <v>2276</v>
      </c>
      <c r="S1516" s="4" t="s">
        <v>2276</v>
      </c>
      <c r="T1516" s="4" t="s">
        <v>2276</v>
      </c>
      <c r="U1516" s="4" t="s">
        <v>2276</v>
      </c>
      <c r="V1516" s="4" t="s">
        <v>2276</v>
      </c>
      <c r="W1516" s="4" t="s">
        <v>2276</v>
      </c>
      <c r="X1516" s="4" t="s">
        <v>2276</v>
      </c>
      <c r="Y1516" s="4" t="s">
        <v>2276</v>
      </c>
      <c r="Z1516" s="4" t="s">
        <v>2276</v>
      </c>
      <c r="AA1516" s="4" t="s">
        <v>2276</v>
      </c>
      <c r="AB1516" s="4" t="s">
        <v>2276</v>
      </c>
      <c r="AC1516" s="4" t="s">
        <v>4498</v>
      </c>
      <c r="AD1516" s="4"/>
    </row>
    <row r="1517" spans="1:30" ht="39" customHeight="1">
      <c r="A1517" s="11" t="s">
        <v>4502</v>
      </c>
      <c r="B1517" s="11" t="s">
        <v>4508</v>
      </c>
      <c r="C1517" s="3" t="s">
        <v>1105</v>
      </c>
      <c r="D1517" s="3" t="s">
        <v>1105</v>
      </c>
      <c r="E1517" s="3" t="s">
        <v>1105</v>
      </c>
      <c r="F1517" s="4" t="s">
        <v>1105</v>
      </c>
      <c r="G1517" s="3" t="s">
        <v>1105</v>
      </c>
      <c r="H1517" s="3" t="s">
        <v>524</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2276</v>
      </c>
      <c r="Z1517" s="4" t="s">
        <v>2276</v>
      </c>
      <c r="AA1517" s="4" t="s">
        <v>2276</v>
      </c>
      <c r="AB1517" s="4" t="s">
        <v>2276</v>
      </c>
      <c r="AC1517" s="178" t="s">
        <v>4509</v>
      </c>
      <c r="AD1517" s="3"/>
    </row>
    <row r="1518" spans="1:30" ht="34.5" customHeight="1">
      <c r="A1518" s="11" t="s">
        <v>4506</v>
      </c>
      <c r="B1518" s="11" t="s">
        <v>4512</v>
      </c>
      <c r="C1518" s="3" t="s">
        <v>24</v>
      </c>
      <c r="D1518" s="3" t="s">
        <v>1105</v>
      </c>
      <c r="E1518" s="3" t="s">
        <v>2647</v>
      </c>
      <c r="F1518" s="4" t="s">
        <v>1105</v>
      </c>
      <c r="G1518" s="3" t="s">
        <v>1105</v>
      </c>
      <c r="H1518" s="3" t="s">
        <v>524</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2276</v>
      </c>
      <c r="Z1518" s="4" t="s">
        <v>2276</v>
      </c>
      <c r="AA1518" s="4" t="s">
        <v>2276</v>
      </c>
      <c r="AB1518" s="4" t="s">
        <v>2276</v>
      </c>
      <c r="AC1518" s="179" t="s">
        <v>4511</v>
      </c>
      <c r="AD1518" s="3"/>
    </row>
    <row r="1519" spans="1:30" ht="41" customHeight="1">
      <c r="A1519" s="11" t="s">
        <v>4506</v>
      </c>
      <c r="B1519" s="11" t="s">
        <v>4513</v>
      </c>
      <c r="C1519" s="3" t="s">
        <v>24</v>
      </c>
      <c r="D1519" s="3" t="s">
        <v>1105</v>
      </c>
      <c r="E1519" s="3" t="s">
        <v>45</v>
      </c>
      <c r="F1519" s="4" t="s">
        <v>1105</v>
      </c>
      <c r="G1519" s="3" t="s">
        <v>1105</v>
      </c>
      <c r="H1519" s="3" t="s">
        <v>524</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2276</v>
      </c>
      <c r="Z1519" s="4" t="s">
        <v>2276</v>
      </c>
      <c r="AA1519" s="4" t="s">
        <v>2276</v>
      </c>
      <c r="AB1519" s="4" t="s">
        <v>2276</v>
      </c>
      <c r="AC1519" s="179" t="s">
        <v>4511</v>
      </c>
      <c r="AD1519" s="3"/>
    </row>
    <row r="1520" spans="1:30" ht="45.5" customHeight="1">
      <c r="A1520" s="11" t="s">
        <v>4518</v>
      </c>
      <c r="B1520" s="11" t="s">
        <v>4528</v>
      </c>
      <c r="C1520" s="3" t="s">
        <v>1105</v>
      </c>
      <c r="D1520" s="3" t="s">
        <v>1105</v>
      </c>
      <c r="E1520" s="3" t="s">
        <v>1105</v>
      </c>
      <c r="F1520" s="4" t="s">
        <v>1105</v>
      </c>
      <c r="G1520" s="3" t="s">
        <v>1105</v>
      </c>
      <c r="H1520" s="3" t="s">
        <v>523</v>
      </c>
      <c r="I1520" s="3"/>
      <c r="J1520" s="4" t="s">
        <v>2276</v>
      </c>
      <c r="K1520" s="4" t="s">
        <v>2276</v>
      </c>
      <c r="L1520" s="4" t="s">
        <v>2276</v>
      </c>
      <c r="M1520" s="4" t="s">
        <v>2276</v>
      </c>
      <c r="N1520" s="4" t="s">
        <v>2276</v>
      </c>
      <c r="O1520" s="4" t="s">
        <v>2276</v>
      </c>
      <c r="P1520" s="4" t="s">
        <v>2276</v>
      </c>
      <c r="Q1520" s="4" t="s">
        <v>2276</v>
      </c>
      <c r="R1520" s="4" t="s">
        <v>2276</v>
      </c>
      <c r="S1520" s="4" t="s">
        <v>2276</v>
      </c>
      <c r="T1520" s="4" t="s">
        <v>2276</v>
      </c>
      <c r="U1520" s="4" t="s">
        <v>2276</v>
      </c>
      <c r="V1520" s="4" t="s">
        <v>2276</v>
      </c>
      <c r="W1520" s="4" t="s">
        <v>2276</v>
      </c>
      <c r="X1520" s="4" t="s">
        <v>2276</v>
      </c>
      <c r="Y1520" s="21">
        <v>2</v>
      </c>
      <c r="Z1520" s="4" t="s">
        <v>2276</v>
      </c>
      <c r="AA1520" s="4" t="s">
        <v>2276</v>
      </c>
      <c r="AB1520" s="4" t="s">
        <v>2276</v>
      </c>
      <c r="AC1520" s="4" t="s">
        <v>4538</v>
      </c>
      <c r="AD1520" s="3" t="s">
        <v>4537</v>
      </c>
    </row>
    <row r="1521" spans="1:30" ht="41" customHeight="1">
      <c r="A1521" s="11" t="s">
        <v>4519</v>
      </c>
      <c r="B1521" s="11" t="s">
        <v>4529</v>
      </c>
      <c r="C1521" s="3" t="s">
        <v>1105</v>
      </c>
      <c r="D1521" s="3" t="s">
        <v>1105</v>
      </c>
      <c r="E1521" s="3" t="s">
        <v>1105</v>
      </c>
      <c r="F1521" s="4" t="s">
        <v>1105</v>
      </c>
      <c r="G1521" s="3" t="s">
        <v>1105</v>
      </c>
      <c r="H1521" s="3" t="s">
        <v>523</v>
      </c>
      <c r="I1521" s="3">
        <v>1967</v>
      </c>
      <c r="J1521" s="4" t="s">
        <v>2276</v>
      </c>
      <c r="K1521" s="4" t="s">
        <v>2276</v>
      </c>
      <c r="L1521" s="4" t="s">
        <v>2276</v>
      </c>
      <c r="M1521" s="4" t="s">
        <v>2276</v>
      </c>
      <c r="N1521" s="4" t="s">
        <v>2276</v>
      </c>
      <c r="O1521" s="4" t="s">
        <v>2276</v>
      </c>
      <c r="P1521" s="4" t="s">
        <v>2276</v>
      </c>
      <c r="Q1521" s="4" t="s">
        <v>2276</v>
      </c>
      <c r="R1521" s="4" t="s">
        <v>2276</v>
      </c>
      <c r="S1521" s="4" t="s">
        <v>2276</v>
      </c>
      <c r="T1521" s="4" t="s">
        <v>2276</v>
      </c>
      <c r="U1521" s="4" t="s">
        <v>2276</v>
      </c>
      <c r="V1521" s="4" t="s">
        <v>2276</v>
      </c>
      <c r="W1521" s="4" t="s">
        <v>2276</v>
      </c>
      <c r="X1521" s="4" t="s">
        <v>2276</v>
      </c>
      <c r="Y1521" s="21">
        <v>3</v>
      </c>
      <c r="Z1521" s="4" t="s">
        <v>2276</v>
      </c>
      <c r="AA1521" s="4" t="s">
        <v>2276</v>
      </c>
      <c r="AB1521" s="4" t="s">
        <v>2276</v>
      </c>
      <c r="AC1521" s="3"/>
      <c r="AD1521" s="3"/>
    </row>
    <row r="1522" spans="1:30" ht="41" customHeight="1">
      <c r="A1522" s="11" t="s">
        <v>4520</v>
      </c>
      <c r="B1522" s="11" t="s">
        <v>4530</v>
      </c>
      <c r="C1522" s="3" t="s">
        <v>1105</v>
      </c>
      <c r="D1522" s="3" t="s">
        <v>1105</v>
      </c>
      <c r="E1522" s="3" t="s">
        <v>1105</v>
      </c>
      <c r="F1522" s="4" t="s">
        <v>1105</v>
      </c>
      <c r="G1522" s="3" t="s">
        <v>1105</v>
      </c>
      <c r="H1522" s="3" t="s">
        <v>523</v>
      </c>
      <c r="I1522" s="3">
        <v>1967</v>
      </c>
      <c r="J1522" s="4" t="s">
        <v>2276</v>
      </c>
      <c r="K1522" s="4" t="s">
        <v>2276</v>
      </c>
      <c r="L1522" s="4" t="s">
        <v>2276</v>
      </c>
      <c r="M1522" s="4" t="s">
        <v>2276</v>
      </c>
      <c r="N1522" s="4" t="s">
        <v>2276</v>
      </c>
      <c r="O1522" s="4" t="s">
        <v>2276</v>
      </c>
      <c r="P1522" s="4" t="s">
        <v>2276</v>
      </c>
      <c r="Q1522" s="4" t="s">
        <v>2276</v>
      </c>
      <c r="R1522" s="4" t="s">
        <v>2276</v>
      </c>
      <c r="S1522" s="4" t="s">
        <v>2276</v>
      </c>
      <c r="T1522" s="4" t="s">
        <v>2276</v>
      </c>
      <c r="U1522" s="4" t="s">
        <v>2276</v>
      </c>
      <c r="V1522" s="4" t="s">
        <v>2276</v>
      </c>
      <c r="W1522" s="4" t="s">
        <v>2276</v>
      </c>
      <c r="X1522" s="4" t="s">
        <v>2276</v>
      </c>
      <c r="Y1522" s="21">
        <v>3</v>
      </c>
      <c r="Z1522" s="4" t="s">
        <v>2276</v>
      </c>
      <c r="AA1522" s="4" t="s">
        <v>2276</v>
      </c>
      <c r="AB1522" s="4" t="s">
        <v>2276</v>
      </c>
      <c r="AC1522" s="3"/>
      <c r="AD1522" s="3"/>
    </row>
    <row r="1523" spans="1:30" ht="41" customHeight="1">
      <c r="A1523" s="11" t="s">
        <v>4521</v>
      </c>
      <c r="B1523" s="11" t="s">
        <v>4531</v>
      </c>
      <c r="C1523" s="3" t="s">
        <v>1105</v>
      </c>
      <c r="D1523" s="3" t="s">
        <v>1105</v>
      </c>
      <c r="E1523" s="3" t="s">
        <v>1105</v>
      </c>
      <c r="F1523" s="4" t="s">
        <v>1105</v>
      </c>
      <c r="G1523" s="3" t="s">
        <v>1105</v>
      </c>
      <c r="H1523" s="3" t="s">
        <v>523</v>
      </c>
      <c r="I1523" s="3">
        <v>1967</v>
      </c>
      <c r="J1523" s="4" t="s">
        <v>2276</v>
      </c>
      <c r="K1523" s="4" t="s">
        <v>2276</v>
      </c>
      <c r="L1523" s="4" t="s">
        <v>2276</v>
      </c>
      <c r="M1523" s="4" t="s">
        <v>2276</v>
      </c>
      <c r="N1523" s="4" t="s">
        <v>2276</v>
      </c>
      <c r="O1523" s="4" t="s">
        <v>2276</v>
      </c>
      <c r="P1523" s="4" t="s">
        <v>2276</v>
      </c>
      <c r="Q1523" s="4" t="s">
        <v>2276</v>
      </c>
      <c r="R1523" s="4" t="s">
        <v>2276</v>
      </c>
      <c r="S1523" s="4" t="s">
        <v>2276</v>
      </c>
      <c r="T1523" s="4" t="s">
        <v>2276</v>
      </c>
      <c r="U1523" s="4" t="s">
        <v>2276</v>
      </c>
      <c r="V1523" s="4" t="s">
        <v>2276</v>
      </c>
      <c r="W1523" s="4" t="s">
        <v>2276</v>
      </c>
      <c r="X1523" s="4" t="s">
        <v>2276</v>
      </c>
      <c r="Y1523" s="21">
        <v>3</v>
      </c>
      <c r="Z1523" s="4" t="s">
        <v>2276</v>
      </c>
      <c r="AA1523" s="4" t="s">
        <v>2276</v>
      </c>
      <c r="AB1523" s="4" t="s">
        <v>2276</v>
      </c>
      <c r="AC1523" s="3"/>
      <c r="AD1523" s="3"/>
    </row>
    <row r="1524" spans="1:30" ht="41" customHeight="1">
      <c r="A1524" s="11" t="s">
        <v>4522</v>
      </c>
      <c r="B1524" s="11" t="s">
        <v>4532</v>
      </c>
      <c r="C1524" s="3" t="s">
        <v>1105</v>
      </c>
      <c r="D1524" s="3" t="s">
        <v>1105</v>
      </c>
      <c r="E1524" s="3" t="s">
        <v>1105</v>
      </c>
      <c r="F1524" s="4" t="s">
        <v>1105</v>
      </c>
      <c r="G1524" s="3" t="s">
        <v>1105</v>
      </c>
      <c r="H1524" s="3" t="s">
        <v>523</v>
      </c>
      <c r="I1524" s="3">
        <v>1967</v>
      </c>
      <c r="J1524" s="4" t="s">
        <v>2276</v>
      </c>
      <c r="K1524" s="4" t="s">
        <v>2276</v>
      </c>
      <c r="L1524" s="4" t="s">
        <v>2276</v>
      </c>
      <c r="M1524" s="4" t="s">
        <v>2276</v>
      </c>
      <c r="N1524" s="4" t="s">
        <v>2276</v>
      </c>
      <c r="O1524" s="4" t="s">
        <v>2276</v>
      </c>
      <c r="P1524" s="4" t="s">
        <v>2276</v>
      </c>
      <c r="Q1524" s="4" t="s">
        <v>2276</v>
      </c>
      <c r="R1524" s="4" t="s">
        <v>2276</v>
      </c>
      <c r="S1524" s="4" t="s">
        <v>2276</v>
      </c>
      <c r="T1524" s="4" t="s">
        <v>2276</v>
      </c>
      <c r="U1524" s="4" t="s">
        <v>2276</v>
      </c>
      <c r="V1524" s="4" t="s">
        <v>2276</v>
      </c>
      <c r="W1524" s="4" t="s">
        <v>2276</v>
      </c>
      <c r="X1524" s="4" t="s">
        <v>2276</v>
      </c>
      <c r="Y1524" s="21">
        <v>3</v>
      </c>
      <c r="Z1524" s="4" t="s">
        <v>2276</v>
      </c>
      <c r="AA1524" s="4" t="s">
        <v>2276</v>
      </c>
      <c r="AB1524" s="4" t="s">
        <v>2276</v>
      </c>
      <c r="AC1524" s="3"/>
      <c r="AD1524" s="3"/>
    </row>
    <row r="1525" spans="1:30" ht="50" customHeight="1">
      <c r="A1525" s="11" t="s">
        <v>4519</v>
      </c>
      <c r="B1525" s="11" t="s">
        <v>4533</v>
      </c>
      <c r="C1525" s="3" t="s">
        <v>1105</v>
      </c>
      <c r="D1525" s="3" t="s">
        <v>1105</v>
      </c>
      <c r="E1525" s="3" t="s">
        <v>1105</v>
      </c>
      <c r="F1525" s="4" t="s">
        <v>1105</v>
      </c>
      <c r="G1525" s="3" t="s">
        <v>1105</v>
      </c>
      <c r="H1525" s="3" t="s">
        <v>523</v>
      </c>
      <c r="I1525" s="11">
        <v>1973</v>
      </c>
      <c r="J1525" s="4" t="s">
        <v>2276</v>
      </c>
      <c r="K1525" s="4" t="s">
        <v>2276</v>
      </c>
      <c r="L1525" s="4" t="s">
        <v>2276</v>
      </c>
      <c r="M1525" s="4" t="s">
        <v>2276</v>
      </c>
      <c r="N1525" s="4" t="s">
        <v>2276</v>
      </c>
      <c r="O1525" s="4" t="s">
        <v>2276</v>
      </c>
      <c r="P1525" s="4" t="s">
        <v>2276</v>
      </c>
      <c r="Q1525" s="4" t="s">
        <v>2276</v>
      </c>
      <c r="R1525" s="4" t="s">
        <v>2276</v>
      </c>
      <c r="S1525" s="4" t="s">
        <v>2276</v>
      </c>
      <c r="T1525" s="4" t="s">
        <v>2276</v>
      </c>
      <c r="U1525" s="4" t="s">
        <v>2276</v>
      </c>
      <c r="V1525" s="4" t="s">
        <v>2276</v>
      </c>
      <c r="W1525" s="4" t="s">
        <v>2276</v>
      </c>
      <c r="X1525" s="4" t="s">
        <v>2276</v>
      </c>
      <c r="Y1525" s="4" t="s">
        <v>2276</v>
      </c>
      <c r="Z1525" s="4" t="s">
        <v>2276</v>
      </c>
      <c r="AA1525" s="4" t="s">
        <v>2276</v>
      </c>
      <c r="AB1525" s="4" t="s">
        <v>2276</v>
      </c>
      <c r="AC1525" s="4" t="s">
        <v>4539</v>
      </c>
      <c r="AD1525" s="3"/>
    </row>
    <row r="1526" spans="1:30" ht="50" customHeight="1">
      <c r="A1526" s="11" t="s">
        <v>4520</v>
      </c>
      <c r="B1526" s="11" t="s">
        <v>4534</v>
      </c>
      <c r="C1526" s="3" t="s">
        <v>1105</v>
      </c>
      <c r="D1526" s="3" t="s">
        <v>1105</v>
      </c>
      <c r="E1526" s="3" t="s">
        <v>1105</v>
      </c>
      <c r="F1526" s="4" t="s">
        <v>1105</v>
      </c>
      <c r="G1526" s="3" t="s">
        <v>1105</v>
      </c>
      <c r="H1526" s="3" t="s">
        <v>523</v>
      </c>
      <c r="I1526" s="11">
        <v>1973</v>
      </c>
      <c r="J1526" s="4" t="s">
        <v>2276</v>
      </c>
      <c r="K1526" s="4" t="s">
        <v>2276</v>
      </c>
      <c r="L1526" s="4" t="s">
        <v>2276</v>
      </c>
      <c r="M1526" s="4" t="s">
        <v>2276</v>
      </c>
      <c r="N1526" s="4" t="s">
        <v>2276</v>
      </c>
      <c r="O1526" s="4" t="s">
        <v>2276</v>
      </c>
      <c r="P1526" s="4" t="s">
        <v>2276</v>
      </c>
      <c r="Q1526" s="4" t="s">
        <v>2276</v>
      </c>
      <c r="R1526" s="4" t="s">
        <v>2276</v>
      </c>
      <c r="S1526" s="4" t="s">
        <v>2276</v>
      </c>
      <c r="T1526" s="4" t="s">
        <v>2276</v>
      </c>
      <c r="U1526" s="4" t="s">
        <v>2276</v>
      </c>
      <c r="V1526" s="4" t="s">
        <v>2276</v>
      </c>
      <c r="W1526" s="4" t="s">
        <v>2276</v>
      </c>
      <c r="X1526" s="4" t="s">
        <v>2276</v>
      </c>
      <c r="Y1526" s="4" t="s">
        <v>2276</v>
      </c>
      <c r="Z1526" s="4" t="s">
        <v>2276</v>
      </c>
      <c r="AA1526" s="4" t="s">
        <v>2276</v>
      </c>
      <c r="AB1526" s="4" t="s">
        <v>2276</v>
      </c>
      <c r="AC1526" s="4" t="s">
        <v>4539</v>
      </c>
      <c r="AD1526" s="3"/>
    </row>
    <row r="1527" spans="1:30" ht="50" customHeight="1">
      <c r="A1527" s="11" t="s">
        <v>4521</v>
      </c>
      <c r="B1527" s="11" t="s">
        <v>4535</v>
      </c>
      <c r="C1527" s="3" t="s">
        <v>1105</v>
      </c>
      <c r="D1527" s="3" t="s">
        <v>1105</v>
      </c>
      <c r="E1527" s="3" t="s">
        <v>1105</v>
      </c>
      <c r="F1527" s="4" t="s">
        <v>1105</v>
      </c>
      <c r="G1527" s="3" t="s">
        <v>1105</v>
      </c>
      <c r="H1527" s="3" t="s">
        <v>523</v>
      </c>
      <c r="I1527" s="11">
        <v>1973</v>
      </c>
      <c r="J1527" s="4" t="s">
        <v>2276</v>
      </c>
      <c r="K1527" s="4" t="s">
        <v>2276</v>
      </c>
      <c r="L1527" s="4" t="s">
        <v>2276</v>
      </c>
      <c r="M1527" s="4" t="s">
        <v>2276</v>
      </c>
      <c r="N1527" s="4" t="s">
        <v>2276</v>
      </c>
      <c r="O1527" s="4" t="s">
        <v>2276</v>
      </c>
      <c r="P1527" s="4" t="s">
        <v>2276</v>
      </c>
      <c r="Q1527" s="4" t="s">
        <v>2276</v>
      </c>
      <c r="R1527" s="4" t="s">
        <v>2276</v>
      </c>
      <c r="S1527" s="4" t="s">
        <v>2276</v>
      </c>
      <c r="T1527" s="4" t="s">
        <v>2276</v>
      </c>
      <c r="U1527" s="4" t="s">
        <v>2276</v>
      </c>
      <c r="V1527" s="4" t="s">
        <v>2276</v>
      </c>
      <c r="W1527" s="4" t="s">
        <v>2276</v>
      </c>
      <c r="X1527" s="4" t="s">
        <v>2276</v>
      </c>
      <c r="Y1527" s="4" t="s">
        <v>2276</v>
      </c>
      <c r="Z1527" s="4" t="s">
        <v>2276</v>
      </c>
      <c r="AA1527" s="4" t="s">
        <v>2276</v>
      </c>
      <c r="AB1527" s="4" t="s">
        <v>2276</v>
      </c>
      <c r="AC1527" s="4" t="s">
        <v>4539</v>
      </c>
      <c r="AD1527" s="3"/>
    </row>
    <row r="1528" spans="1:30" ht="50" customHeight="1">
      <c r="A1528" s="11" t="s">
        <v>4522</v>
      </c>
      <c r="B1528" s="11" t="s">
        <v>4536</v>
      </c>
      <c r="C1528" s="3" t="s">
        <v>1105</v>
      </c>
      <c r="D1528" s="3" t="s">
        <v>1105</v>
      </c>
      <c r="E1528" s="3" t="s">
        <v>1105</v>
      </c>
      <c r="F1528" s="4" t="s">
        <v>1105</v>
      </c>
      <c r="G1528" s="3" t="s">
        <v>1105</v>
      </c>
      <c r="H1528" s="3" t="s">
        <v>524</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2276</v>
      </c>
      <c r="AB1528" s="4" t="s">
        <v>2276</v>
      </c>
      <c r="AC1528" s="4" t="s">
        <v>4540</v>
      </c>
      <c r="AD1528" s="3"/>
    </row>
    <row r="1529" spans="1:30" ht="42" customHeight="1">
      <c r="A1529" s="11" t="s">
        <v>4543</v>
      </c>
      <c r="B1529" s="11" t="s">
        <v>4549</v>
      </c>
      <c r="C1529" s="3" t="s">
        <v>24</v>
      </c>
      <c r="D1529" s="3" t="s">
        <v>25</v>
      </c>
      <c r="E1529" s="3" t="s">
        <v>5005</v>
      </c>
      <c r="F1529" s="4" t="s">
        <v>2662</v>
      </c>
      <c r="G1529" s="3" t="s">
        <v>1105</v>
      </c>
      <c r="H1529" s="3" t="s">
        <v>523</v>
      </c>
      <c r="I1529" s="3"/>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4" t="s">
        <v>2276</v>
      </c>
      <c r="AB1529" s="4" t="s">
        <v>2276</v>
      </c>
      <c r="AC1529" s="3"/>
      <c r="AD1529" s="3"/>
    </row>
    <row r="1530" spans="1:30" ht="42" customHeight="1">
      <c r="A1530" s="11" t="s">
        <v>4543</v>
      </c>
      <c r="B1530" s="11" t="s">
        <v>4550</v>
      </c>
      <c r="C1530" s="3" t="s">
        <v>24</v>
      </c>
      <c r="D1530" s="3" t="s">
        <v>1131</v>
      </c>
      <c r="E1530" s="3" t="s">
        <v>130</v>
      </c>
      <c r="F1530" s="4" t="s">
        <v>2662</v>
      </c>
      <c r="G1530" s="3" t="s">
        <v>1105</v>
      </c>
      <c r="H1530" s="3" t="s">
        <v>523</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4" t="s">
        <v>2276</v>
      </c>
      <c r="AB1530" s="4" t="s">
        <v>2276</v>
      </c>
      <c r="AC1530" s="3"/>
      <c r="AD1530" s="3"/>
    </row>
    <row r="1531" spans="1:30" ht="42" customHeight="1">
      <c r="A1531" s="11" t="s">
        <v>4543</v>
      </c>
      <c r="B1531" s="11" t="s">
        <v>4551</v>
      </c>
      <c r="C1531" s="3" t="s">
        <v>24</v>
      </c>
      <c r="D1531" s="3" t="s">
        <v>1131</v>
      </c>
      <c r="E1531" s="3" t="s">
        <v>5005</v>
      </c>
      <c r="F1531" s="4" t="s">
        <v>2662</v>
      </c>
      <c r="G1531" s="3" t="s">
        <v>1105</v>
      </c>
      <c r="H1531" s="3" t="s">
        <v>523</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4" t="s">
        <v>2276</v>
      </c>
      <c r="AB1531" s="4" t="s">
        <v>2276</v>
      </c>
      <c r="AC1531" s="3"/>
      <c r="AD1531" s="3"/>
    </row>
    <row r="1532" spans="1:30" ht="42" customHeight="1">
      <c r="A1532" s="11" t="s">
        <v>4543</v>
      </c>
      <c r="B1532" s="11" t="s">
        <v>4552</v>
      </c>
      <c r="C1532" s="3" t="s">
        <v>24</v>
      </c>
      <c r="D1532" s="3" t="s">
        <v>1131</v>
      </c>
      <c r="E1532" s="3" t="s">
        <v>116</v>
      </c>
      <c r="F1532" s="4" t="s">
        <v>2662</v>
      </c>
      <c r="G1532" s="3" t="s">
        <v>1105</v>
      </c>
      <c r="H1532" s="3" t="s">
        <v>523</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4" t="s">
        <v>2276</v>
      </c>
      <c r="AB1532" s="4" t="s">
        <v>2276</v>
      </c>
      <c r="AC1532" s="3"/>
      <c r="AD1532" s="3"/>
    </row>
    <row r="1533" spans="1:30" ht="42" customHeight="1">
      <c r="A1533" s="11" t="s">
        <v>4543</v>
      </c>
      <c r="B1533" s="11" t="s">
        <v>4553</v>
      </c>
      <c r="C1533" s="3" t="s">
        <v>24</v>
      </c>
      <c r="D1533" s="3" t="s">
        <v>2305</v>
      </c>
      <c r="E1533" s="3" t="s">
        <v>5005</v>
      </c>
      <c r="F1533" s="4" t="s">
        <v>2662</v>
      </c>
      <c r="G1533" s="3" t="s">
        <v>1105</v>
      </c>
      <c r="H1533" s="3" t="s">
        <v>523</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4" t="s">
        <v>2276</v>
      </c>
      <c r="AB1533" s="4" t="s">
        <v>2276</v>
      </c>
      <c r="AC1533" s="3"/>
      <c r="AD1533" s="3"/>
    </row>
    <row r="1534" spans="1:30" ht="42" customHeight="1">
      <c r="A1534" s="11" t="s">
        <v>4543</v>
      </c>
      <c r="B1534" s="11" t="s">
        <v>4554</v>
      </c>
      <c r="C1534" s="3" t="s">
        <v>24</v>
      </c>
      <c r="D1534" s="3" t="s">
        <v>2341</v>
      </c>
      <c r="E1534" s="3" t="s">
        <v>116</v>
      </c>
      <c r="F1534" s="4" t="s">
        <v>2662</v>
      </c>
      <c r="G1534" s="3" t="s">
        <v>1105</v>
      </c>
      <c r="H1534" s="3" t="s">
        <v>523</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4" t="s">
        <v>2276</v>
      </c>
      <c r="AB1534" s="4" t="s">
        <v>2276</v>
      </c>
      <c r="AC1534" s="3"/>
      <c r="AD1534" s="3"/>
    </row>
    <row r="1535" spans="1:30" ht="42" customHeight="1">
      <c r="A1535" s="11" t="s">
        <v>4543</v>
      </c>
      <c r="B1535" s="11" t="s">
        <v>4555</v>
      </c>
      <c r="C1535" s="3" t="s">
        <v>24</v>
      </c>
      <c r="D1535" s="3" t="s">
        <v>27</v>
      </c>
      <c r="E1535" s="3" t="s">
        <v>130</v>
      </c>
      <c r="F1535" s="4" t="s">
        <v>2662</v>
      </c>
      <c r="G1535" s="3" t="s">
        <v>1105</v>
      </c>
      <c r="H1535" s="3" t="s">
        <v>523</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4" t="s">
        <v>2276</v>
      </c>
      <c r="AB1535" s="4" t="s">
        <v>2276</v>
      </c>
      <c r="AC1535" s="3"/>
      <c r="AD1535" s="3"/>
    </row>
    <row r="1536" spans="1:30" ht="42" customHeight="1">
      <c r="A1536" s="11" t="s">
        <v>4543</v>
      </c>
      <c r="B1536" s="11" t="s">
        <v>4556</v>
      </c>
      <c r="C1536" s="3" t="s">
        <v>24</v>
      </c>
      <c r="D1536" s="3" t="s">
        <v>2231</v>
      </c>
      <c r="E1536" s="3" t="s">
        <v>130</v>
      </c>
      <c r="F1536" s="4" t="s">
        <v>2662</v>
      </c>
      <c r="G1536" s="3" t="s">
        <v>1105</v>
      </c>
      <c r="H1536" s="3" t="s">
        <v>523</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4" t="s">
        <v>2276</v>
      </c>
      <c r="AB1536" s="4" t="s">
        <v>2276</v>
      </c>
      <c r="AC1536" s="3"/>
      <c r="AD1536" s="3"/>
    </row>
    <row r="1537" spans="1:30" ht="42" customHeight="1">
      <c r="A1537" s="11" t="s">
        <v>4543</v>
      </c>
      <c r="B1537" s="11" t="s">
        <v>4557</v>
      </c>
      <c r="C1537" s="3" t="s">
        <v>24</v>
      </c>
      <c r="D1537" s="3" t="s">
        <v>3480</v>
      </c>
      <c r="E1537" s="3" t="s">
        <v>116</v>
      </c>
      <c r="F1537" s="4" t="s">
        <v>2662</v>
      </c>
      <c r="G1537" s="3" t="s">
        <v>1105</v>
      </c>
      <c r="H1537" s="3" t="s">
        <v>523</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2276</v>
      </c>
      <c r="AB1537" s="4" t="s">
        <v>2276</v>
      </c>
      <c r="AC1537" s="4" t="s">
        <v>4559</v>
      </c>
      <c r="AD1537" s="3"/>
    </row>
    <row r="1538" spans="1:30" ht="45" customHeight="1">
      <c r="A1538" s="11" t="s">
        <v>4543</v>
      </c>
      <c r="B1538" s="11" t="s">
        <v>4558</v>
      </c>
      <c r="C1538" s="3" t="s">
        <v>24</v>
      </c>
      <c r="D1538" s="3" t="s">
        <v>26</v>
      </c>
      <c r="E1538" s="3" t="s">
        <v>5005</v>
      </c>
      <c r="F1538" s="4" t="s">
        <v>2662</v>
      </c>
      <c r="G1538" s="3" t="s">
        <v>1105</v>
      </c>
      <c r="H1538" s="3" t="s">
        <v>523</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4" t="s">
        <v>2276</v>
      </c>
      <c r="AB1538" s="4" t="s">
        <v>2276</v>
      </c>
      <c r="AC1538" s="3"/>
      <c r="AD1538" s="3"/>
    </row>
    <row r="1539" spans="1:30" ht="64.5" customHeight="1">
      <c r="A1539" s="11" t="s">
        <v>4543</v>
      </c>
      <c r="B1539" s="11" t="s">
        <v>4579</v>
      </c>
      <c r="C1539" s="3" t="s">
        <v>24</v>
      </c>
      <c r="D1539" s="3" t="s">
        <v>1105</v>
      </c>
      <c r="E1539" s="3" t="s">
        <v>5005</v>
      </c>
      <c r="F1539" s="4" t="s">
        <v>2662</v>
      </c>
      <c r="G1539" s="3" t="s">
        <v>1105</v>
      </c>
      <c r="H1539" s="3" t="s">
        <v>523</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3" t="s">
        <v>38</v>
      </c>
      <c r="AA1539" s="3" t="s">
        <v>425</v>
      </c>
      <c r="AB1539" s="3" t="s">
        <v>76</v>
      </c>
      <c r="AC1539" s="4" t="s">
        <v>4580</v>
      </c>
      <c r="AD1539" s="3"/>
    </row>
    <row r="1540" spans="1:30" ht="29">
      <c r="A1540" s="11" t="s">
        <v>4546</v>
      </c>
      <c r="B1540" s="11" t="s">
        <v>4560</v>
      </c>
      <c r="C1540" s="3" t="s">
        <v>24</v>
      </c>
      <c r="D1540" s="3" t="s">
        <v>25</v>
      </c>
      <c r="E1540" s="3" t="s">
        <v>5005</v>
      </c>
      <c r="F1540" s="4" t="s">
        <v>2662</v>
      </c>
      <c r="G1540" s="3" t="s">
        <v>1105</v>
      </c>
      <c r="H1540" s="3" t="s">
        <v>523</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4" t="s">
        <v>2276</v>
      </c>
      <c r="AB1540" s="4" t="s">
        <v>2276</v>
      </c>
      <c r="AC1540" s="3"/>
      <c r="AD1540" s="3"/>
    </row>
    <row r="1541" spans="1:30" ht="29">
      <c r="A1541" s="11" t="s">
        <v>4546</v>
      </c>
      <c r="B1541" s="11" t="s">
        <v>4561</v>
      </c>
      <c r="C1541" s="3" t="s">
        <v>24</v>
      </c>
      <c r="D1541" s="3" t="s">
        <v>1131</v>
      </c>
      <c r="E1541" s="3" t="s">
        <v>130</v>
      </c>
      <c r="F1541" s="4" t="s">
        <v>2662</v>
      </c>
      <c r="G1541" s="3" t="s">
        <v>1105</v>
      </c>
      <c r="H1541" s="3" t="s">
        <v>523</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4" t="s">
        <v>2276</v>
      </c>
      <c r="AB1541" s="4" t="s">
        <v>2276</v>
      </c>
      <c r="AC1541" s="3"/>
      <c r="AD1541" s="3"/>
    </row>
    <row r="1542" spans="1:30" ht="29">
      <c r="A1542" s="11" t="s">
        <v>4546</v>
      </c>
      <c r="B1542" s="11" t="s">
        <v>4562</v>
      </c>
      <c r="C1542" s="3" t="s">
        <v>24</v>
      </c>
      <c r="D1542" s="3" t="s">
        <v>1131</v>
      </c>
      <c r="E1542" s="3" t="s">
        <v>5005</v>
      </c>
      <c r="F1542" s="4" t="s">
        <v>2662</v>
      </c>
      <c r="G1542" s="3" t="s">
        <v>1105</v>
      </c>
      <c r="H1542" s="3" t="s">
        <v>523</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4" t="s">
        <v>2276</v>
      </c>
      <c r="AB1542" s="4" t="s">
        <v>2276</v>
      </c>
      <c r="AC1542" s="3"/>
      <c r="AD1542" s="3"/>
    </row>
    <row r="1543" spans="1:30" ht="29">
      <c r="A1543" s="11" t="s">
        <v>4546</v>
      </c>
      <c r="B1543" s="11" t="s">
        <v>4563</v>
      </c>
      <c r="C1543" s="3" t="s">
        <v>24</v>
      </c>
      <c r="D1543" s="3" t="s">
        <v>1131</v>
      </c>
      <c r="E1543" s="3" t="s">
        <v>116</v>
      </c>
      <c r="F1543" s="4" t="s">
        <v>2662</v>
      </c>
      <c r="G1543" s="3" t="s">
        <v>1105</v>
      </c>
      <c r="H1543" s="3" t="s">
        <v>523</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4" t="s">
        <v>2276</v>
      </c>
      <c r="AB1543" s="4" t="s">
        <v>2276</v>
      </c>
      <c r="AC1543" s="3"/>
      <c r="AD1543" s="3"/>
    </row>
    <row r="1544" spans="1:30" ht="29">
      <c r="A1544" s="11" t="s">
        <v>4546</v>
      </c>
      <c r="B1544" s="11" t="s">
        <v>4564</v>
      </c>
      <c r="C1544" s="3" t="s">
        <v>24</v>
      </c>
      <c r="D1544" s="3" t="s">
        <v>2305</v>
      </c>
      <c r="E1544" s="3" t="s">
        <v>5005</v>
      </c>
      <c r="F1544" s="4" t="s">
        <v>2662</v>
      </c>
      <c r="G1544" s="3" t="s">
        <v>1105</v>
      </c>
      <c r="H1544" s="3" t="s">
        <v>523</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4" t="s">
        <v>2276</v>
      </c>
      <c r="AB1544" s="4" t="s">
        <v>2276</v>
      </c>
      <c r="AC1544" s="3"/>
      <c r="AD1544" s="3"/>
    </row>
    <row r="1545" spans="1:30" ht="29">
      <c r="A1545" s="11" t="s">
        <v>4546</v>
      </c>
      <c r="B1545" s="11" t="s">
        <v>4565</v>
      </c>
      <c r="C1545" s="3" t="s">
        <v>24</v>
      </c>
      <c r="D1545" s="3" t="s">
        <v>2341</v>
      </c>
      <c r="E1545" s="3" t="s">
        <v>116</v>
      </c>
      <c r="F1545" s="4" t="s">
        <v>2662</v>
      </c>
      <c r="G1545" s="3" t="s">
        <v>1105</v>
      </c>
      <c r="H1545" s="3" t="s">
        <v>523</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4" t="s">
        <v>2276</v>
      </c>
      <c r="AB1545" s="4" t="s">
        <v>2276</v>
      </c>
      <c r="AC1545" s="3"/>
      <c r="AD1545" s="3"/>
    </row>
    <row r="1546" spans="1:30" ht="29">
      <c r="A1546" s="11" t="s">
        <v>4546</v>
      </c>
      <c r="B1546" s="11" t="s">
        <v>4566</v>
      </c>
      <c r="C1546" s="3" t="s">
        <v>24</v>
      </c>
      <c r="D1546" s="3" t="s">
        <v>27</v>
      </c>
      <c r="E1546" s="3" t="s">
        <v>130</v>
      </c>
      <c r="F1546" s="4" t="s">
        <v>2662</v>
      </c>
      <c r="G1546" s="3" t="s">
        <v>1105</v>
      </c>
      <c r="H1546" s="3" t="s">
        <v>523</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4" t="s">
        <v>2276</v>
      </c>
      <c r="AB1546" s="4" t="s">
        <v>2276</v>
      </c>
      <c r="AC1546" s="3"/>
      <c r="AD1546" s="3"/>
    </row>
    <row r="1547" spans="1:30" ht="29">
      <c r="A1547" s="11" t="s">
        <v>4546</v>
      </c>
      <c r="B1547" s="11" t="s">
        <v>4567</v>
      </c>
      <c r="C1547" s="3" t="s">
        <v>24</v>
      </c>
      <c r="D1547" s="3" t="s">
        <v>2231</v>
      </c>
      <c r="E1547" s="3" t="s">
        <v>130</v>
      </c>
      <c r="F1547" s="4" t="s">
        <v>2662</v>
      </c>
      <c r="G1547" s="3" t="s">
        <v>1105</v>
      </c>
      <c r="H1547" s="3" t="s">
        <v>523</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2276</v>
      </c>
      <c r="AB1547" s="4" t="s">
        <v>2276</v>
      </c>
      <c r="AC1547" s="4" t="s">
        <v>4559</v>
      </c>
      <c r="AD1547" s="3"/>
    </row>
    <row r="1548" spans="1:30" ht="29">
      <c r="A1548" s="11" t="s">
        <v>4546</v>
      </c>
      <c r="B1548" s="11" t="s">
        <v>4568</v>
      </c>
      <c r="C1548" s="3" t="s">
        <v>24</v>
      </c>
      <c r="D1548" s="3" t="s">
        <v>3480</v>
      </c>
      <c r="E1548" s="3" t="s">
        <v>116</v>
      </c>
      <c r="F1548" s="4" t="s">
        <v>2662</v>
      </c>
      <c r="G1548" s="3" t="s">
        <v>1105</v>
      </c>
      <c r="H1548" s="3" t="s">
        <v>523</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4" t="s">
        <v>2276</v>
      </c>
      <c r="AB1548" s="4" t="s">
        <v>2276</v>
      </c>
      <c r="AC1548" s="3"/>
      <c r="AD1548" s="3"/>
    </row>
    <row r="1549" spans="1:30" ht="46.5" customHeight="1">
      <c r="A1549" s="11" t="s">
        <v>4546</v>
      </c>
      <c r="B1549" s="11" t="s">
        <v>4569</v>
      </c>
      <c r="C1549" s="3" t="s">
        <v>24</v>
      </c>
      <c r="D1549" s="3" t="s">
        <v>26</v>
      </c>
      <c r="E1549" s="3" t="s">
        <v>5005</v>
      </c>
      <c r="F1549" s="4" t="s">
        <v>2662</v>
      </c>
      <c r="G1549" s="3" t="s">
        <v>1105</v>
      </c>
      <c r="H1549" s="3" t="s">
        <v>523</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4" t="s">
        <v>2276</v>
      </c>
      <c r="AB1549" s="4" t="s">
        <v>2276</v>
      </c>
      <c r="AC1549" s="3"/>
      <c r="AD1549" s="3"/>
    </row>
    <row r="1550" spans="1:30" ht="60" customHeight="1">
      <c r="A1550" s="11" t="s">
        <v>4546</v>
      </c>
      <c r="B1550" s="11" t="s">
        <v>4578</v>
      </c>
      <c r="C1550" s="3" t="s">
        <v>24</v>
      </c>
      <c r="D1550" s="3" t="s">
        <v>1105</v>
      </c>
      <c r="E1550" s="3" t="s">
        <v>5005</v>
      </c>
      <c r="F1550" s="4" t="s">
        <v>2662</v>
      </c>
      <c r="G1550" s="3" t="s">
        <v>1105</v>
      </c>
      <c r="H1550" s="3" t="s">
        <v>523</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3" t="s">
        <v>38</v>
      </c>
      <c r="AA1550" s="3" t="s">
        <v>425</v>
      </c>
      <c r="AB1550" s="3" t="s">
        <v>76</v>
      </c>
      <c r="AC1550" s="4" t="s">
        <v>4580</v>
      </c>
      <c r="AD1550" s="3"/>
    </row>
    <row r="1551" spans="1:30" ht="49" customHeight="1">
      <c r="A1551" s="11" t="s">
        <v>4571</v>
      </c>
      <c r="B1551" s="11" t="s">
        <v>4574</v>
      </c>
      <c r="C1551" s="3" t="s">
        <v>24</v>
      </c>
      <c r="D1551" s="3" t="s">
        <v>144</v>
      </c>
      <c r="E1551" s="3" t="s">
        <v>137</v>
      </c>
      <c r="F1551" s="4" t="s">
        <v>2662</v>
      </c>
      <c r="G1551" s="3" t="s">
        <v>1105</v>
      </c>
      <c r="H1551" s="3" t="s">
        <v>523</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t="s">
        <v>2276</v>
      </c>
      <c r="AB1551" s="4" t="s">
        <v>2276</v>
      </c>
      <c r="AC1551" s="4"/>
      <c r="AD1551" s="3"/>
    </row>
    <row r="1552" spans="1:30" ht="41" customHeight="1">
      <c r="A1552" s="11" t="s">
        <v>4571</v>
      </c>
      <c r="B1552" s="11" t="s">
        <v>4575</v>
      </c>
      <c r="C1552" s="3" t="s">
        <v>24</v>
      </c>
      <c r="D1552" s="3" t="s">
        <v>1245</v>
      </c>
      <c r="E1552" s="3" t="s">
        <v>2652</v>
      </c>
      <c r="F1552" s="4" t="s">
        <v>2662</v>
      </c>
      <c r="G1552" s="3" t="s">
        <v>1105</v>
      </c>
      <c r="H1552" s="3" t="s">
        <v>523</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4" t="s">
        <v>2276</v>
      </c>
      <c r="AB1552" s="4" t="s">
        <v>2276</v>
      </c>
      <c r="AC1552" s="3"/>
      <c r="AD1552" s="3"/>
    </row>
    <row r="1553" spans="1:30" ht="48.5" customHeight="1">
      <c r="A1553" s="11" t="s">
        <v>4571</v>
      </c>
      <c r="B1553" s="11" t="s">
        <v>4576</v>
      </c>
      <c r="C1553" s="3" t="s">
        <v>24</v>
      </c>
      <c r="D1553" s="3" t="s">
        <v>1105</v>
      </c>
      <c r="E1553" s="3" t="s">
        <v>1105</v>
      </c>
      <c r="F1553" s="4" t="s">
        <v>2662</v>
      </c>
      <c r="G1553" s="3" t="s">
        <v>1105</v>
      </c>
      <c r="H1553" s="3" t="s">
        <v>523</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4" t="s">
        <v>2276</v>
      </c>
      <c r="X1553" s="4" t="s">
        <v>2276</v>
      </c>
      <c r="Y1553" s="4" t="s">
        <v>2276</v>
      </c>
      <c r="Z1553" s="4" t="s">
        <v>2276</v>
      </c>
      <c r="AA1553" s="4" t="s">
        <v>2276</v>
      </c>
      <c r="AB1553" s="4" t="s">
        <v>2276</v>
      </c>
      <c r="AC1553" s="4" t="s">
        <v>4577</v>
      </c>
      <c r="AD1553" s="3"/>
    </row>
    <row r="1554" spans="1:30" ht="40.5" customHeight="1">
      <c r="A1554" s="11" t="s">
        <v>4582</v>
      </c>
      <c r="B1554" s="35" t="s">
        <v>4583</v>
      </c>
      <c r="C1554" s="38" t="s">
        <v>24</v>
      </c>
      <c r="D1554" s="38" t="s">
        <v>26</v>
      </c>
      <c r="E1554" t="s">
        <v>5005</v>
      </c>
      <c r="F1554" s="4" t="s">
        <v>2662</v>
      </c>
      <c r="G1554" s="3" t="s">
        <v>1105</v>
      </c>
      <c r="H1554" s="3" t="s">
        <v>523</v>
      </c>
      <c r="I1554" s="38"/>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4" t="s">
        <v>2276</v>
      </c>
      <c r="AB1554" s="4" t="s">
        <v>2276</v>
      </c>
      <c r="AC1554" s="38"/>
      <c r="AD1554" s="38"/>
    </row>
    <row r="1555" spans="1:30" ht="42.5" customHeight="1">
      <c r="A1555" s="11" t="s">
        <v>4582</v>
      </c>
      <c r="B1555" s="11" t="s">
        <v>4584</v>
      </c>
      <c r="C1555" s="3" t="s">
        <v>24</v>
      </c>
      <c r="D1555" s="3" t="s">
        <v>1105</v>
      </c>
      <c r="E1555" s="3" t="s">
        <v>5005</v>
      </c>
      <c r="F1555" s="4" t="s">
        <v>2662</v>
      </c>
      <c r="G1555" s="3" t="s">
        <v>1105</v>
      </c>
      <c r="H1555" s="3" t="s">
        <v>523</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4" t="s">
        <v>2276</v>
      </c>
      <c r="X1555" s="4" t="s">
        <v>2276</v>
      </c>
      <c r="Y1555" s="4" t="s">
        <v>2276</v>
      </c>
      <c r="Z1555" s="4" t="s">
        <v>2276</v>
      </c>
      <c r="AA1555" s="4" t="s">
        <v>2276</v>
      </c>
      <c r="AB1555" s="4" t="s">
        <v>2276</v>
      </c>
      <c r="AC1555" s="3"/>
      <c r="AD1555" s="3"/>
    </row>
    <row r="1556" spans="1:30" ht="33.5" customHeight="1">
      <c r="A1556" s="11" t="s">
        <v>4585</v>
      </c>
      <c r="B1556" s="11" t="s">
        <v>4589</v>
      </c>
      <c r="C1556" s="3" t="s">
        <v>24</v>
      </c>
      <c r="D1556" s="3" t="s">
        <v>1242</v>
      </c>
      <c r="E1556" s="3" t="s">
        <v>137</v>
      </c>
      <c r="F1556" s="4" t="s">
        <v>2662</v>
      </c>
      <c r="G1556" s="3" t="s">
        <v>1105</v>
      </c>
      <c r="H1556" s="3" t="s">
        <v>523</v>
      </c>
      <c r="I1556" s="3"/>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4" t="s">
        <v>2276</v>
      </c>
      <c r="AB1556" s="4" t="s">
        <v>2276</v>
      </c>
      <c r="AC1556" s="3" t="s">
        <v>4593</v>
      </c>
      <c r="AD1556" s="3"/>
    </row>
    <row r="1557" spans="1:30" ht="33.5" customHeight="1">
      <c r="A1557" s="11" t="s">
        <v>4586</v>
      </c>
      <c r="B1557" s="11" t="s">
        <v>4590</v>
      </c>
      <c r="C1557" s="3" t="s">
        <v>24</v>
      </c>
      <c r="D1557" s="3" t="s">
        <v>1242</v>
      </c>
      <c r="E1557" s="3" t="s">
        <v>137</v>
      </c>
      <c r="F1557" s="4" t="s">
        <v>2662</v>
      </c>
      <c r="G1557" s="3" t="s">
        <v>1105</v>
      </c>
      <c r="H1557" s="3" t="s">
        <v>523</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4" t="s">
        <v>2276</v>
      </c>
      <c r="AB1557" s="4" t="s">
        <v>2276</v>
      </c>
      <c r="AC1557" s="3" t="s">
        <v>4593</v>
      </c>
      <c r="AD1557" s="3"/>
    </row>
    <row r="1558" spans="1:30" ht="29">
      <c r="A1558" s="11" t="s">
        <v>4585</v>
      </c>
      <c r="B1558" s="11" t="s">
        <v>4591</v>
      </c>
      <c r="C1558" s="3" t="s">
        <v>24</v>
      </c>
      <c r="D1558" s="3" t="s">
        <v>144</v>
      </c>
      <c r="E1558" s="3" t="s">
        <v>137</v>
      </c>
      <c r="F1558" s="4" t="s">
        <v>2662</v>
      </c>
      <c r="G1558" s="3" t="s">
        <v>1105</v>
      </c>
      <c r="H1558" s="3" t="s">
        <v>523</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4" t="s">
        <v>2276</v>
      </c>
      <c r="AB1558" s="4" t="s">
        <v>2276</v>
      </c>
      <c r="AC1558" s="3" t="s">
        <v>4593</v>
      </c>
      <c r="AD1558" s="3"/>
    </row>
    <row r="1559" spans="1:30" ht="31" customHeight="1">
      <c r="A1559" s="11" t="s">
        <v>4586</v>
      </c>
      <c r="B1559" s="11" t="s">
        <v>4592</v>
      </c>
      <c r="C1559" s="3" t="s">
        <v>24</v>
      </c>
      <c r="D1559" s="3" t="s">
        <v>144</v>
      </c>
      <c r="E1559" s="3" t="s">
        <v>137</v>
      </c>
      <c r="F1559" s="4" t="s">
        <v>2662</v>
      </c>
      <c r="G1559" s="3" t="s">
        <v>1105</v>
      </c>
      <c r="H1559" s="3" t="s">
        <v>523</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4" t="s">
        <v>2276</v>
      </c>
      <c r="AB1559" s="4" t="s">
        <v>2276</v>
      </c>
      <c r="AC1559" s="3" t="s">
        <v>4593</v>
      </c>
      <c r="AD1559" s="3"/>
    </row>
    <row r="1560" spans="1:30" ht="49.5" customHeight="1">
      <c r="A1560" s="19" t="s">
        <v>4597</v>
      </c>
      <c r="B1560" s="19" t="s">
        <v>4606</v>
      </c>
      <c r="C1560" s="4" t="s">
        <v>2656</v>
      </c>
      <c r="D1560" s="4" t="s">
        <v>1242</v>
      </c>
      <c r="E1560" s="4" t="s">
        <v>137</v>
      </c>
      <c r="F1560" s="4" t="s">
        <v>2662</v>
      </c>
      <c r="G1560" s="4" t="s">
        <v>2662</v>
      </c>
      <c r="H1560" s="4" t="s">
        <v>523</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21">
        <v>12</v>
      </c>
      <c r="X1560" s="4" t="s">
        <v>2276</v>
      </c>
      <c r="Y1560" s="14">
        <v>7.4</v>
      </c>
      <c r="Z1560" s="3" t="s">
        <v>425</v>
      </c>
      <c r="AA1560" s="3" t="s">
        <v>68</v>
      </c>
      <c r="AB1560" s="3" t="s">
        <v>64</v>
      </c>
      <c r="AC1560" s="4" t="s">
        <v>4607</v>
      </c>
      <c r="AD1560" s="4" t="s">
        <v>4610</v>
      </c>
    </row>
    <row r="1561" spans="1:30" ht="56.5" customHeight="1">
      <c r="A1561" s="19" t="s">
        <v>4597</v>
      </c>
      <c r="B1561" s="19" t="s">
        <v>4608</v>
      </c>
      <c r="C1561" s="3" t="s">
        <v>24</v>
      </c>
      <c r="D1561" s="3" t="s">
        <v>1105</v>
      </c>
      <c r="E1561" s="4" t="s">
        <v>137</v>
      </c>
      <c r="F1561" s="4" t="s">
        <v>2662</v>
      </c>
      <c r="G1561" s="4" t="s">
        <v>2662</v>
      </c>
      <c r="H1561" s="4" t="s">
        <v>524</v>
      </c>
      <c r="I1561" s="3"/>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2276</v>
      </c>
      <c r="Z1561" s="4" t="s">
        <v>2276</v>
      </c>
      <c r="AA1561" s="4" t="s">
        <v>2276</v>
      </c>
      <c r="AB1561" s="4" t="s">
        <v>2276</v>
      </c>
      <c r="AC1561" s="4" t="s">
        <v>4609</v>
      </c>
      <c r="AD1561" s="3"/>
    </row>
    <row r="1562" spans="1:30" ht="38" customHeight="1">
      <c r="A1562" s="11" t="s">
        <v>4601</v>
      </c>
      <c r="B1562" s="3" t="s">
        <v>4611</v>
      </c>
      <c r="C1562" s="3" t="s">
        <v>24</v>
      </c>
      <c r="D1562" s="3" t="s">
        <v>144</v>
      </c>
      <c r="E1562" s="4" t="s">
        <v>137</v>
      </c>
      <c r="F1562" s="4" t="s">
        <v>2662</v>
      </c>
      <c r="G1562" s="4" t="s">
        <v>2662</v>
      </c>
      <c r="H1562" s="4" t="s">
        <v>523</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 t="s">
        <v>2276</v>
      </c>
      <c r="AA1562" s="4" t="s">
        <v>2276</v>
      </c>
      <c r="AB1562" s="4" t="s">
        <v>2276</v>
      </c>
      <c r="AC1562" s="3" t="s">
        <v>4593</v>
      </c>
      <c r="AD1562" s="3"/>
    </row>
    <row r="1563" spans="1:30" ht="32.5" customHeight="1">
      <c r="A1563" s="11" t="s">
        <v>4602</v>
      </c>
      <c r="B1563" s="3" t="s">
        <v>4612</v>
      </c>
      <c r="C1563" s="3" t="s">
        <v>24</v>
      </c>
      <c r="D1563" s="3" t="s">
        <v>144</v>
      </c>
      <c r="E1563" s="4" t="s">
        <v>137</v>
      </c>
      <c r="F1563" s="4" t="s">
        <v>2662</v>
      </c>
      <c r="G1563" s="4" t="s">
        <v>2662</v>
      </c>
      <c r="H1563" s="4" t="s">
        <v>523</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 t="s">
        <v>2276</v>
      </c>
      <c r="AA1563" s="4" t="s">
        <v>2276</v>
      </c>
      <c r="AB1563" s="4" t="s">
        <v>2276</v>
      </c>
      <c r="AC1563" s="3" t="s">
        <v>4593</v>
      </c>
      <c r="AD1563" s="3"/>
    </row>
    <row r="1564" spans="1:30" ht="68" customHeight="1">
      <c r="A1564" s="11" t="s">
        <v>4603</v>
      </c>
      <c r="B1564" s="3" t="s">
        <v>4613</v>
      </c>
      <c r="C1564" s="3" t="s">
        <v>24</v>
      </c>
      <c r="D1564" s="3" t="s">
        <v>144</v>
      </c>
      <c r="E1564" s="4" t="s">
        <v>137</v>
      </c>
      <c r="F1564" s="4" t="s">
        <v>2662</v>
      </c>
      <c r="G1564" s="4" t="s">
        <v>2662</v>
      </c>
      <c r="H1564" s="4" t="s">
        <v>523</v>
      </c>
      <c r="I1564" s="3"/>
      <c r="J1564" s="4" t="s">
        <v>2276</v>
      </c>
      <c r="K1564" s="4" t="s">
        <v>2276</v>
      </c>
      <c r="L1564" s="4" t="s">
        <v>2276</v>
      </c>
      <c r="M1564" s="4" t="s">
        <v>2276</v>
      </c>
      <c r="N1564" s="4" t="s">
        <v>2276</v>
      </c>
      <c r="O1564" s="4" t="s">
        <v>2276</v>
      </c>
      <c r="P1564" s="4" t="s">
        <v>2276</v>
      </c>
      <c r="Q1564" s="4" t="s">
        <v>2276</v>
      </c>
      <c r="R1564" s="4" t="s">
        <v>2276</v>
      </c>
      <c r="S1564" s="4" t="s">
        <v>2276</v>
      </c>
      <c r="T1564" s="4" t="s">
        <v>2276</v>
      </c>
      <c r="U1564" s="4" t="s">
        <v>2276</v>
      </c>
      <c r="V1564" s="4" t="s">
        <v>2276</v>
      </c>
      <c r="W1564" s="4" t="s">
        <v>2276</v>
      </c>
      <c r="X1564" s="4" t="s">
        <v>2276</v>
      </c>
      <c r="Y1564" s="4" t="s">
        <v>2276</v>
      </c>
      <c r="Z1564" s="3" t="s">
        <v>38</v>
      </c>
      <c r="AA1564" s="3" t="s">
        <v>35</v>
      </c>
      <c r="AB1564" s="3" t="s">
        <v>64</v>
      </c>
      <c r="AC1564" s="3" t="s">
        <v>4593</v>
      </c>
      <c r="AD1564" s="4" t="s">
        <v>4614</v>
      </c>
    </row>
    <row r="1565" spans="1:30" ht="66.5" customHeight="1">
      <c r="A1565" s="3" t="s">
        <v>4620</v>
      </c>
      <c r="B1565" s="11" t="s">
        <v>4629</v>
      </c>
      <c r="C1565" s="3" t="s">
        <v>24</v>
      </c>
      <c r="D1565" s="3" t="s">
        <v>2804</v>
      </c>
      <c r="E1565" s="3" t="s">
        <v>2647</v>
      </c>
      <c r="F1565" s="4" t="s">
        <v>2662</v>
      </c>
      <c r="G1565" s="3" t="s">
        <v>2276</v>
      </c>
      <c r="H1565" s="4" t="s">
        <v>524</v>
      </c>
      <c r="I1565" s="3"/>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2276</v>
      </c>
      <c r="Z1565" s="4" t="s">
        <v>2276</v>
      </c>
      <c r="AA1565" s="4" t="s">
        <v>2276</v>
      </c>
      <c r="AB1565" s="4" t="s">
        <v>2276</v>
      </c>
      <c r="AC1565" s="4" t="s">
        <v>4636</v>
      </c>
      <c r="AD1565" s="3"/>
    </row>
    <row r="1566" spans="1:30" ht="66.5" customHeight="1">
      <c r="A1566" s="3" t="s">
        <v>4620</v>
      </c>
      <c r="B1566" s="11" t="s">
        <v>4632</v>
      </c>
      <c r="C1566" s="3" t="s">
        <v>24</v>
      </c>
      <c r="D1566" s="3" t="s">
        <v>25</v>
      </c>
      <c r="E1566" s="3" t="s">
        <v>2647</v>
      </c>
      <c r="F1566" s="4" t="s">
        <v>2662</v>
      </c>
      <c r="G1566" s="3" t="s">
        <v>2276</v>
      </c>
      <c r="H1566" s="4" t="s">
        <v>524</v>
      </c>
      <c r="I1566" s="3"/>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2276</v>
      </c>
      <c r="Z1566" s="4" t="s">
        <v>2276</v>
      </c>
      <c r="AA1566" s="4" t="s">
        <v>2276</v>
      </c>
      <c r="AB1566" s="4" t="s">
        <v>2276</v>
      </c>
      <c r="AC1566" s="4" t="s">
        <v>4636</v>
      </c>
      <c r="AD1566" s="3"/>
    </row>
    <row r="1567" spans="1:30" ht="71" customHeight="1">
      <c r="A1567" s="3" t="s">
        <v>4620</v>
      </c>
      <c r="B1567" s="11" t="s">
        <v>4637</v>
      </c>
      <c r="C1567" s="3" t="s">
        <v>24</v>
      </c>
      <c r="D1567" s="3" t="s">
        <v>2804</v>
      </c>
      <c r="E1567" s="3" t="s">
        <v>5005</v>
      </c>
      <c r="F1567" s="4" t="s">
        <v>2662</v>
      </c>
      <c r="G1567" s="3" t="s">
        <v>2276</v>
      </c>
      <c r="H1567" s="4" t="s">
        <v>524</v>
      </c>
      <c r="I1567" s="3"/>
      <c r="J1567" s="180">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2276</v>
      </c>
      <c r="Z1567" s="4" t="s">
        <v>2276</v>
      </c>
      <c r="AA1567" s="4" t="s">
        <v>2276</v>
      </c>
      <c r="AB1567" s="4" t="s">
        <v>2276</v>
      </c>
      <c r="AC1567" s="4" t="s">
        <v>4639</v>
      </c>
      <c r="AD1567" s="3"/>
    </row>
    <row r="1568" spans="1:30" ht="63.5" customHeight="1">
      <c r="A1568" s="3" t="s">
        <v>4643</v>
      </c>
      <c r="B1568" s="11" t="s">
        <v>4650</v>
      </c>
      <c r="C1568" s="3" t="s">
        <v>24</v>
      </c>
      <c r="D1568" s="3" t="s">
        <v>1242</v>
      </c>
      <c r="E1568" s="3" t="s">
        <v>2649</v>
      </c>
      <c r="F1568" s="4" t="s">
        <v>74</v>
      </c>
      <c r="G1568" s="3" t="s">
        <v>2276</v>
      </c>
      <c r="H1568" s="4" t="s">
        <v>524</v>
      </c>
      <c r="I1568" s="181"/>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2276</v>
      </c>
      <c r="Z1568" s="4" t="s">
        <v>2276</v>
      </c>
      <c r="AA1568" s="4" t="s">
        <v>2276</v>
      </c>
      <c r="AB1568" s="4" t="s">
        <v>2276</v>
      </c>
      <c r="AC1568" s="4" t="s">
        <v>4656</v>
      </c>
      <c r="AD1568" s="3"/>
    </row>
    <row r="1569" spans="1:30" ht="51" customHeight="1">
      <c r="A1569" s="11" t="s">
        <v>4643</v>
      </c>
      <c r="B1569" s="11" t="s">
        <v>4652</v>
      </c>
      <c r="C1569" s="3" t="s">
        <v>24</v>
      </c>
      <c r="D1569" s="3" t="s">
        <v>2994</v>
      </c>
      <c r="E1569" s="3" t="s">
        <v>5005</v>
      </c>
      <c r="F1569" s="4" t="s">
        <v>2276</v>
      </c>
      <c r="G1569" s="3" t="s">
        <v>2276</v>
      </c>
      <c r="H1569" s="3" t="s">
        <v>523</v>
      </c>
      <c r="I1569" s="181"/>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4" t="s">
        <v>2276</v>
      </c>
      <c r="AB1569" s="4" t="s">
        <v>2276</v>
      </c>
      <c r="AC1569" s="19" t="s">
        <v>4655</v>
      </c>
      <c r="AD1569" s="3"/>
    </row>
    <row r="1570" spans="1:30" ht="68" customHeight="1">
      <c r="A1570" s="3" t="s">
        <v>4644</v>
      </c>
      <c r="B1570" s="11" t="s">
        <v>4653</v>
      </c>
      <c r="C1570" s="3" t="s">
        <v>24</v>
      </c>
      <c r="D1570" s="3" t="s">
        <v>1242</v>
      </c>
      <c r="E1570" s="3" t="s">
        <v>2649</v>
      </c>
      <c r="F1570" s="4" t="s">
        <v>74</v>
      </c>
      <c r="G1570" s="3" t="s">
        <v>2276</v>
      </c>
      <c r="H1570" s="4" t="s">
        <v>524</v>
      </c>
      <c r="I1570" s="181"/>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2276</v>
      </c>
      <c r="Z1570" s="4" t="s">
        <v>2276</v>
      </c>
      <c r="AA1570" s="4" t="s">
        <v>2276</v>
      </c>
      <c r="AB1570" s="4" t="s">
        <v>2276</v>
      </c>
      <c r="AC1570" s="4" t="s">
        <v>4656</v>
      </c>
      <c r="AD1570" s="3"/>
    </row>
    <row r="1571" spans="1:30" ht="42.5" customHeight="1">
      <c r="A1571" s="3" t="s">
        <v>4661</v>
      </c>
      <c r="B1571" s="3" t="s">
        <v>4664</v>
      </c>
      <c r="C1571" s="3" t="s">
        <v>24</v>
      </c>
      <c r="D1571" s="3" t="s">
        <v>25</v>
      </c>
      <c r="E1571" s="3" t="s">
        <v>5005</v>
      </c>
      <c r="F1571" s="4" t="s">
        <v>2662</v>
      </c>
      <c r="G1571" s="3" t="s">
        <v>2276</v>
      </c>
      <c r="H1571" s="3" t="s">
        <v>523</v>
      </c>
      <c r="I1571" s="3">
        <v>1970</v>
      </c>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21">
        <v>1</v>
      </c>
      <c r="Z1571" s="4" t="s">
        <v>2276</v>
      </c>
      <c r="AA1571" s="4" t="s">
        <v>2276</v>
      </c>
      <c r="AB1571" s="3" t="s">
        <v>2276</v>
      </c>
      <c r="AC1571" s="3" t="s">
        <v>4666</v>
      </c>
      <c r="AD1571" s="3"/>
    </row>
    <row r="1572" spans="1:30" ht="56" customHeight="1">
      <c r="A1572" s="11" t="s">
        <v>4661</v>
      </c>
      <c r="B1572" s="11" t="s">
        <v>4665</v>
      </c>
      <c r="C1572" s="3" t="s">
        <v>24</v>
      </c>
      <c r="D1572" s="3" t="s">
        <v>2804</v>
      </c>
      <c r="E1572" s="3" t="s">
        <v>5005</v>
      </c>
      <c r="F1572" s="4" t="s">
        <v>2662</v>
      </c>
      <c r="G1572" s="3" t="s">
        <v>2276</v>
      </c>
      <c r="H1572" s="4" t="s">
        <v>524</v>
      </c>
      <c r="I1572" s="3"/>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2276</v>
      </c>
      <c r="Z1572" s="4" t="s">
        <v>2276</v>
      </c>
      <c r="AA1572" s="4" t="s">
        <v>2276</v>
      </c>
      <c r="AB1572" s="4" t="s">
        <v>2276</v>
      </c>
      <c r="AC1572" s="4" t="s">
        <v>4667</v>
      </c>
      <c r="AD1572" s="3"/>
    </row>
    <row r="1573" spans="1:30" ht="42.5" customHeight="1">
      <c r="A1573" s="11" t="s">
        <v>4661</v>
      </c>
      <c r="B1573" s="11" t="s">
        <v>4668</v>
      </c>
      <c r="C1573" s="3" t="s">
        <v>24</v>
      </c>
      <c r="D1573" s="3" t="s">
        <v>26</v>
      </c>
      <c r="E1573" s="3" t="s">
        <v>5005</v>
      </c>
      <c r="F1573" s="4" t="s">
        <v>2662</v>
      </c>
      <c r="G1573" s="3" t="s">
        <v>2276</v>
      </c>
      <c r="H1573" s="3" t="s">
        <v>523</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2276</v>
      </c>
      <c r="AB1573" s="4" t="s">
        <v>2276</v>
      </c>
      <c r="AC1573" s="3" t="s">
        <v>4669</v>
      </c>
      <c r="AD1573" s="3"/>
    </row>
    <row r="1574" spans="1:30" ht="39" customHeight="1">
      <c r="A1574" s="11" t="s">
        <v>4671</v>
      </c>
      <c r="B1574" s="11" t="s">
        <v>4684</v>
      </c>
      <c r="C1574" s="3" t="s">
        <v>24</v>
      </c>
      <c r="D1574" s="3" t="s">
        <v>27</v>
      </c>
      <c r="E1574" s="3" t="s">
        <v>84</v>
      </c>
      <c r="F1574" s="4" t="s">
        <v>28</v>
      </c>
      <c r="G1574" s="3" t="s">
        <v>2276</v>
      </c>
      <c r="H1574" s="4" t="s">
        <v>524</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2276</v>
      </c>
      <c r="Z1574" s="4" t="s">
        <v>2276</v>
      </c>
      <c r="AA1574" s="4" t="s">
        <v>2276</v>
      </c>
      <c r="AB1574" s="4" t="s">
        <v>2276</v>
      </c>
      <c r="AC1574" s="4" t="s">
        <v>4688</v>
      </c>
      <c r="AD1574" s="3"/>
    </row>
    <row r="1575" spans="1:30" ht="37.5" customHeight="1">
      <c r="A1575" s="11" t="s">
        <v>4672</v>
      </c>
      <c r="B1575" s="11" t="s">
        <v>4685</v>
      </c>
      <c r="C1575" s="3" t="s">
        <v>24</v>
      </c>
      <c r="D1575" s="3" t="s">
        <v>27</v>
      </c>
      <c r="E1575" s="3" t="s">
        <v>84</v>
      </c>
      <c r="F1575" s="4" t="s">
        <v>28</v>
      </c>
      <c r="G1575" s="3" t="s">
        <v>2276</v>
      </c>
      <c r="H1575" s="4" t="s">
        <v>524</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2276</v>
      </c>
      <c r="Z1575" s="4" t="s">
        <v>2276</v>
      </c>
      <c r="AA1575" s="4" t="s">
        <v>2276</v>
      </c>
      <c r="AB1575" s="4" t="s">
        <v>2276</v>
      </c>
      <c r="AC1575" s="4" t="s">
        <v>4688</v>
      </c>
      <c r="AD1575" s="3"/>
    </row>
    <row r="1576" spans="1:30" ht="37.5" customHeight="1">
      <c r="A1576" s="11" t="s">
        <v>4673</v>
      </c>
      <c r="B1576" s="11" t="s">
        <v>4686</v>
      </c>
      <c r="C1576" s="3" t="s">
        <v>24</v>
      </c>
      <c r="D1576" s="3" t="s">
        <v>27</v>
      </c>
      <c r="E1576" s="3" t="s">
        <v>84</v>
      </c>
      <c r="F1576" s="4" t="s">
        <v>28</v>
      </c>
      <c r="G1576" s="3" t="s">
        <v>2276</v>
      </c>
      <c r="H1576" s="4" t="s">
        <v>524</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2276</v>
      </c>
      <c r="Z1576" s="4" t="s">
        <v>2276</v>
      </c>
      <c r="AA1576" s="4" t="s">
        <v>2276</v>
      </c>
      <c r="AB1576" s="4" t="s">
        <v>2276</v>
      </c>
      <c r="AC1576" s="4" t="s">
        <v>4688</v>
      </c>
      <c r="AD1576" s="3"/>
    </row>
    <row r="1577" spans="1:30" ht="36.5" customHeight="1">
      <c r="A1577" s="11" t="s">
        <v>4674</v>
      </c>
      <c r="B1577" s="11" t="s">
        <v>4687</v>
      </c>
      <c r="C1577" s="3" t="s">
        <v>24</v>
      </c>
      <c r="D1577" s="3" t="s">
        <v>27</v>
      </c>
      <c r="E1577" s="3" t="s">
        <v>84</v>
      </c>
      <c r="F1577" s="4" t="s">
        <v>28</v>
      </c>
      <c r="G1577" s="3" t="s">
        <v>2276</v>
      </c>
      <c r="H1577" s="4" t="s">
        <v>524</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2276</v>
      </c>
      <c r="Z1577" s="4" t="s">
        <v>2276</v>
      </c>
      <c r="AA1577" s="4" t="s">
        <v>2276</v>
      </c>
      <c r="AB1577" s="4" t="s">
        <v>2276</v>
      </c>
      <c r="AC1577" s="4" t="s">
        <v>4688</v>
      </c>
      <c r="AD1577" s="3"/>
    </row>
    <row r="1578" spans="1:30" ht="49" customHeight="1">
      <c r="A1578" s="11" t="s">
        <v>4671</v>
      </c>
      <c r="B1578" s="11" t="s">
        <v>4689</v>
      </c>
      <c r="C1578" s="3" t="s">
        <v>24</v>
      </c>
      <c r="D1578" s="3" t="s">
        <v>27</v>
      </c>
      <c r="E1578" s="4" t="s">
        <v>3854</v>
      </c>
      <c r="F1578" s="4" t="s">
        <v>28</v>
      </c>
      <c r="G1578" s="3" t="s">
        <v>2276</v>
      </c>
      <c r="H1578" s="4" t="s">
        <v>524</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2276</v>
      </c>
      <c r="Z1578" s="4" t="s">
        <v>2276</v>
      </c>
      <c r="AA1578" s="4" t="s">
        <v>2276</v>
      </c>
      <c r="AB1578" s="4" t="s">
        <v>2276</v>
      </c>
      <c r="AC1578" s="4" t="s">
        <v>4693</v>
      </c>
      <c r="AD1578" s="3"/>
    </row>
    <row r="1579" spans="1:30" ht="49" customHeight="1">
      <c r="A1579" s="11" t="s">
        <v>4672</v>
      </c>
      <c r="B1579" s="11" t="s">
        <v>4690</v>
      </c>
      <c r="C1579" s="3" t="s">
        <v>24</v>
      </c>
      <c r="D1579" s="3" t="s">
        <v>27</v>
      </c>
      <c r="E1579" s="4" t="s">
        <v>3854</v>
      </c>
      <c r="F1579" s="4" t="s">
        <v>28</v>
      </c>
      <c r="G1579" s="3" t="s">
        <v>2276</v>
      </c>
      <c r="H1579" s="4" t="s">
        <v>524</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2276</v>
      </c>
      <c r="Z1579" s="4" t="s">
        <v>2276</v>
      </c>
      <c r="AA1579" s="4" t="s">
        <v>2276</v>
      </c>
      <c r="AB1579" s="4" t="s">
        <v>2276</v>
      </c>
      <c r="AC1579" s="4" t="s">
        <v>4693</v>
      </c>
      <c r="AD1579" s="3"/>
    </row>
    <row r="1580" spans="1:30" ht="49" customHeight="1">
      <c r="A1580" s="11" t="s">
        <v>4673</v>
      </c>
      <c r="B1580" s="11" t="s">
        <v>4691</v>
      </c>
      <c r="C1580" s="3" t="s">
        <v>24</v>
      </c>
      <c r="D1580" s="3" t="s">
        <v>27</v>
      </c>
      <c r="E1580" s="4" t="s">
        <v>3854</v>
      </c>
      <c r="F1580" s="4" t="s">
        <v>28</v>
      </c>
      <c r="G1580" s="3" t="s">
        <v>2276</v>
      </c>
      <c r="H1580" s="4" t="s">
        <v>524</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2276</v>
      </c>
      <c r="Z1580" s="4" t="s">
        <v>2276</v>
      </c>
      <c r="AA1580" s="4" t="s">
        <v>2276</v>
      </c>
      <c r="AB1580" s="4" t="s">
        <v>2276</v>
      </c>
      <c r="AC1580" s="4" t="s">
        <v>4693</v>
      </c>
      <c r="AD1580" s="3"/>
    </row>
    <row r="1581" spans="1:30" ht="49" customHeight="1">
      <c r="A1581" s="11" t="s">
        <v>4674</v>
      </c>
      <c r="B1581" s="11" t="s">
        <v>4692</v>
      </c>
      <c r="C1581" s="3" t="s">
        <v>24</v>
      </c>
      <c r="D1581" s="3" t="s">
        <v>27</v>
      </c>
      <c r="E1581" s="4" t="s">
        <v>3854</v>
      </c>
      <c r="F1581" s="4" t="s">
        <v>28</v>
      </c>
      <c r="G1581" s="3" t="s">
        <v>2276</v>
      </c>
      <c r="H1581" s="4" t="s">
        <v>524</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2276</v>
      </c>
      <c r="Z1581" s="4" t="s">
        <v>2276</v>
      </c>
      <c r="AA1581" s="4" t="s">
        <v>2276</v>
      </c>
      <c r="AB1581" s="4" t="s">
        <v>2276</v>
      </c>
      <c r="AC1581" s="4" t="s">
        <v>4693</v>
      </c>
      <c r="AD1581" s="3"/>
    </row>
    <row r="1582" spans="1:30" ht="38" customHeight="1">
      <c r="A1582" s="3" t="s">
        <v>4695</v>
      </c>
      <c r="B1582" s="3" t="s">
        <v>4702</v>
      </c>
      <c r="C1582" s="3" t="s">
        <v>24</v>
      </c>
      <c r="D1582" s="3" t="s">
        <v>1245</v>
      </c>
      <c r="E1582" s="3" t="s">
        <v>5005</v>
      </c>
      <c r="F1582" s="4" t="s">
        <v>2662</v>
      </c>
      <c r="G1582" s="3" t="s">
        <v>2276</v>
      </c>
      <c r="H1582" s="4" t="s">
        <v>524</v>
      </c>
      <c r="I1582" s="3"/>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2276</v>
      </c>
      <c r="Z1582" s="4" t="s">
        <v>2276</v>
      </c>
      <c r="AA1582" s="4" t="s">
        <v>2276</v>
      </c>
      <c r="AB1582" s="4" t="s">
        <v>2276</v>
      </c>
      <c r="AC1582" s="4" t="s">
        <v>4706</v>
      </c>
      <c r="AD1582" s="3"/>
    </row>
    <row r="1583" spans="1:30" ht="38" customHeight="1">
      <c r="A1583" s="3" t="s">
        <v>4696</v>
      </c>
      <c r="B1583" s="3" t="s">
        <v>4703</v>
      </c>
      <c r="C1583" s="3" t="s">
        <v>24</v>
      </c>
      <c r="D1583" s="3" t="s">
        <v>1245</v>
      </c>
      <c r="E1583" s="3" t="s">
        <v>5005</v>
      </c>
      <c r="F1583" s="4" t="s">
        <v>2662</v>
      </c>
      <c r="G1583" s="3" t="s">
        <v>2276</v>
      </c>
      <c r="H1583" s="4" t="s">
        <v>524</v>
      </c>
      <c r="I1583" s="3"/>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2276</v>
      </c>
      <c r="Z1583" s="4" t="s">
        <v>2276</v>
      </c>
      <c r="AA1583" s="4" t="s">
        <v>2276</v>
      </c>
      <c r="AB1583" s="4" t="s">
        <v>2276</v>
      </c>
      <c r="AC1583" s="4" t="s">
        <v>4706</v>
      </c>
      <c r="AD1583" s="3"/>
    </row>
    <row r="1584" spans="1:30" ht="38" customHeight="1">
      <c r="A1584" s="3" t="s">
        <v>4697</v>
      </c>
      <c r="B1584" s="3" t="s">
        <v>4704</v>
      </c>
      <c r="C1584" s="3" t="s">
        <v>24</v>
      </c>
      <c r="D1584" s="3" t="s">
        <v>1245</v>
      </c>
      <c r="E1584" s="3" t="s">
        <v>5005</v>
      </c>
      <c r="F1584" s="4" t="s">
        <v>2662</v>
      </c>
      <c r="G1584" s="3" t="s">
        <v>2276</v>
      </c>
      <c r="H1584" s="4" t="s">
        <v>524</v>
      </c>
      <c r="I1584" s="3"/>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2276</v>
      </c>
      <c r="Z1584" s="4" t="s">
        <v>2276</v>
      </c>
      <c r="AA1584" s="4" t="s">
        <v>2276</v>
      </c>
      <c r="AB1584" s="4" t="s">
        <v>2276</v>
      </c>
      <c r="AC1584" s="4" t="s">
        <v>4706</v>
      </c>
      <c r="AD1584" s="3"/>
    </row>
    <row r="1585" spans="1:30" ht="54.5" customHeight="1">
      <c r="A1585" s="3" t="s">
        <v>4695</v>
      </c>
      <c r="B1585" s="3" t="s">
        <v>4707</v>
      </c>
      <c r="C1585" s="3" t="s">
        <v>24</v>
      </c>
      <c r="D1585" s="3" t="s">
        <v>2231</v>
      </c>
      <c r="E1585" s="4" t="s">
        <v>397</v>
      </c>
      <c r="F1585" s="4" t="s">
        <v>2662</v>
      </c>
      <c r="G1585" s="3" t="s">
        <v>2276</v>
      </c>
      <c r="H1585" s="3" t="s">
        <v>523</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2276</v>
      </c>
      <c r="AB1585" s="4" t="s">
        <v>2276</v>
      </c>
      <c r="AC1585" s="4" t="s">
        <v>4713</v>
      </c>
      <c r="AD1585" s="3"/>
    </row>
    <row r="1586" spans="1:30" ht="54.5" customHeight="1">
      <c r="A1586" s="3" t="s">
        <v>4696</v>
      </c>
      <c r="B1586" s="3" t="s">
        <v>4708</v>
      </c>
      <c r="C1586" s="3" t="s">
        <v>24</v>
      </c>
      <c r="D1586" s="3" t="s">
        <v>2231</v>
      </c>
      <c r="E1586" s="4" t="s">
        <v>397</v>
      </c>
      <c r="F1586" s="4" t="s">
        <v>2662</v>
      </c>
      <c r="G1586" s="3" t="s">
        <v>2276</v>
      </c>
      <c r="H1586" s="3" t="s">
        <v>523</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2276</v>
      </c>
      <c r="AB1586" s="4" t="s">
        <v>2276</v>
      </c>
      <c r="AC1586" s="4" t="s">
        <v>4713</v>
      </c>
      <c r="AD1586" s="3"/>
    </row>
    <row r="1587" spans="1:30" ht="54.5" customHeight="1">
      <c r="A1587" s="3" t="s">
        <v>4697</v>
      </c>
      <c r="B1587" s="3" t="s">
        <v>4709</v>
      </c>
      <c r="C1587" s="3" t="s">
        <v>24</v>
      </c>
      <c r="D1587" s="3" t="s">
        <v>2231</v>
      </c>
      <c r="E1587" s="4" t="s">
        <v>397</v>
      </c>
      <c r="F1587" s="4" t="s">
        <v>2662</v>
      </c>
      <c r="G1587" s="3" t="s">
        <v>2276</v>
      </c>
      <c r="H1587" s="3" t="s">
        <v>523</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2276</v>
      </c>
      <c r="AB1587" s="4" t="s">
        <v>2276</v>
      </c>
      <c r="AC1587" s="4" t="s">
        <v>4713</v>
      </c>
      <c r="AD1587" s="3"/>
    </row>
    <row r="1588" spans="1:30" ht="54.5" customHeight="1">
      <c r="A1588" s="3" t="s">
        <v>4695</v>
      </c>
      <c r="B1588" s="3" t="s">
        <v>4710</v>
      </c>
      <c r="C1588" s="3" t="s">
        <v>24</v>
      </c>
      <c r="D1588" s="3" t="s">
        <v>2346</v>
      </c>
      <c r="E1588" s="4" t="s">
        <v>397</v>
      </c>
      <c r="F1588" s="4" t="s">
        <v>29</v>
      </c>
      <c r="G1588" s="3" t="s">
        <v>2276</v>
      </c>
      <c r="H1588" s="3" t="s">
        <v>523</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2276</v>
      </c>
      <c r="AB1588" s="4" t="s">
        <v>2276</v>
      </c>
      <c r="AC1588" s="4" t="s">
        <v>4713</v>
      </c>
      <c r="AD1588" s="3"/>
    </row>
    <row r="1589" spans="1:30" ht="54.5" customHeight="1">
      <c r="A1589" s="3" t="s">
        <v>4696</v>
      </c>
      <c r="B1589" s="3" t="s">
        <v>4711</v>
      </c>
      <c r="C1589" s="3" t="s">
        <v>24</v>
      </c>
      <c r="D1589" s="3" t="s">
        <v>2346</v>
      </c>
      <c r="E1589" s="4" t="s">
        <v>397</v>
      </c>
      <c r="F1589" s="4" t="s">
        <v>29</v>
      </c>
      <c r="G1589" s="3" t="s">
        <v>2276</v>
      </c>
      <c r="H1589" s="3" t="s">
        <v>523</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2276</v>
      </c>
      <c r="AB1589" s="4" t="s">
        <v>2276</v>
      </c>
      <c r="AC1589" s="4" t="s">
        <v>4713</v>
      </c>
      <c r="AD1589" s="3"/>
    </row>
    <row r="1590" spans="1:30" ht="54.5" customHeight="1">
      <c r="A1590" s="3" t="s">
        <v>4697</v>
      </c>
      <c r="B1590" s="3" t="s">
        <v>4712</v>
      </c>
      <c r="C1590" s="3" t="s">
        <v>24</v>
      </c>
      <c r="D1590" s="3" t="s">
        <v>2346</v>
      </c>
      <c r="E1590" s="4" t="s">
        <v>397</v>
      </c>
      <c r="F1590" s="4" t="s">
        <v>29</v>
      </c>
      <c r="G1590" s="3" t="s">
        <v>2276</v>
      </c>
      <c r="H1590" s="3" t="s">
        <v>523</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2276</v>
      </c>
      <c r="AB1590" s="4" t="s">
        <v>2276</v>
      </c>
      <c r="AC1590" s="4" t="s">
        <v>4713</v>
      </c>
      <c r="AD1590" s="3"/>
    </row>
    <row r="1591" spans="1:30" ht="57.5" customHeight="1">
      <c r="A1591" s="11" t="s">
        <v>4716</v>
      </c>
      <c r="B1591" s="11" t="s">
        <v>4724</v>
      </c>
      <c r="C1591" s="3" t="s">
        <v>24</v>
      </c>
      <c r="D1591" s="3" t="s">
        <v>2346</v>
      </c>
      <c r="E1591" s="3" t="s">
        <v>84</v>
      </c>
      <c r="F1591" s="4" t="s">
        <v>29</v>
      </c>
      <c r="G1591" s="3" t="s">
        <v>2276</v>
      </c>
      <c r="H1591" s="3" t="s">
        <v>523</v>
      </c>
      <c r="I1591" s="3"/>
      <c r="J1591" s="4" t="s">
        <v>2276</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s="4" t="s">
        <v>2276</v>
      </c>
      <c r="X1591" s="4" t="s">
        <v>2276</v>
      </c>
      <c r="Y1591" s="4" t="s">
        <v>2276</v>
      </c>
      <c r="Z1591" s="3" t="s">
        <v>404</v>
      </c>
      <c r="AA1591" s="3" t="s">
        <v>68</v>
      </c>
      <c r="AB1591" s="3" t="s">
        <v>64</v>
      </c>
      <c r="AC1591" s="4" t="s">
        <v>4725</v>
      </c>
      <c r="AD1591" s="3"/>
    </row>
    <row r="1592" spans="1:30" ht="57.5" customHeight="1">
      <c r="A1592" s="11" t="s">
        <v>4716</v>
      </c>
      <c r="B1592" s="11" t="s">
        <v>4726</v>
      </c>
      <c r="C1592" s="3" t="s">
        <v>24</v>
      </c>
      <c r="D1592" s="3" t="s">
        <v>1105</v>
      </c>
      <c r="E1592" s="3" t="s">
        <v>2647</v>
      </c>
      <c r="F1592" s="4" t="s">
        <v>28</v>
      </c>
      <c r="G1592" s="3" t="s">
        <v>2276</v>
      </c>
      <c r="H1592" s="3" t="s">
        <v>524</v>
      </c>
      <c r="I1592" s="3"/>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2276</v>
      </c>
      <c r="Z1592" s="4" t="s">
        <v>2276</v>
      </c>
      <c r="AA1592" s="4" t="s">
        <v>2276</v>
      </c>
      <c r="AB1592" s="4" t="s">
        <v>2276</v>
      </c>
      <c r="AC1592" s="4"/>
      <c r="AD1592" s="3"/>
    </row>
    <row r="1593" spans="1:30" ht="54.5" customHeight="1">
      <c r="A1593" s="11" t="s">
        <v>4716</v>
      </c>
      <c r="B1593" s="11" t="s">
        <v>4727</v>
      </c>
      <c r="C1593" s="3" t="s">
        <v>2656</v>
      </c>
      <c r="D1593" s="3" t="s">
        <v>2276</v>
      </c>
      <c r="E1593" s="3" t="s">
        <v>2276</v>
      </c>
      <c r="F1593" s="4" t="s">
        <v>2276</v>
      </c>
      <c r="G1593" s="4" t="s">
        <v>2662</v>
      </c>
      <c r="H1593" s="3" t="s">
        <v>523</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4" t="s">
        <v>2276</v>
      </c>
      <c r="AB1593" s="4" t="s">
        <v>2276</v>
      </c>
      <c r="AC1593" s="3"/>
      <c r="AD1593" s="3"/>
    </row>
    <row r="1594" spans="1:30" ht="54.5" customHeight="1">
      <c r="A1594" s="11" t="s">
        <v>4716</v>
      </c>
      <c r="B1594" s="11" t="s">
        <v>4728</v>
      </c>
      <c r="C1594" s="3" t="s">
        <v>2656</v>
      </c>
      <c r="D1594" s="3" t="s">
        <v>2276</v>
      </c>
      <c r="E1594" s="3" t="s">
        <v>2276</v>
      </c>
      <c r="F1594" s="4" t="s">
        <v>2276</v>
      </c>
      <c r="G1594" s="3" t="s">
        <v>28</v>
      </c>
      <c r="H1594" s="3" t="s">
        <v>524</v>
      </c>
      <c r="I1594" s="3"/>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2276</v>
      </c>
      <c r="Z1594" s="4" t="s">
        <v>2276</v>
      </c>
      <c r="AA1594" s="4" t="s">
        <v>2276</v>
      </c>
      <c r="AB1594" s="4" t="s">
        <v>2276</v>
      </c>
      <c r="AC1594" s="4" t="s">
        <v>4729</v>
      </c>
      <c r="AD1594" s="3"/>
    </row>
    <row r="1595" spans="1:30" ht="52.5" customHeight="1">
      <c r="A1595" s="11" t="s">
        <v>4716</v>
      </c>
      <c r="B1595" s="11" t="s">
        <v>4775</v>
      </c>
      <c r="C1595" s="3" t="s">
        <v>24</v>
      </c>
      <c r="D1595" s="3" t="s">
        <v>2804</v>
      </c>
      <c r="E1595" s="3" t="s">
        <v>5005</v>
      </c>
      <c r="F1595" s="4" t="s">
        <v>2662</v>
      </c>
      <c r="G1595" s="3" t="s">
        <v>2276</v>
      </c>
      <c r="H1595" s="3" t="s">
        <v>523</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2276</v>
      </c>
      <c r="AB1595" s="4" t="s">
        <v>2276</v>
      </c>
      <c r="AC1595" s="4" t="s">
        <v>4732</v>
      </c>
      <c r="AD1595" s="3"/>
    </row>
    <row r="1596" spans="1:30" ht="54.5" customHeight="1">
      <c r="A1596" s="11" t="s">
        <v>4742</v>
      </c>
      <c r="B1596" s="11" t="s">
        <v>4749</v>
      </c>
      <c r="C1596" s="3" t="s">
        <v>2656</v>
      </c>
      <c r="D1596" s="3" t="s">
        <v>2276</v>
      </c>
      <c r="E1596" s="3" t="s">
        <v>2276</v>
      </c>
      <c r="F1596" s="4" t="s">
        <v>2276</v>
      </c>
      <c r="G1596" s="60" t="s">
        <v>2662</v>
      </c>
      <c r="H1596" s="3" t="s">
        <v>523</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4" t="s">
        <v>2276</v>
      </c>
      <c r="Y1596" s="4" t="s">
        <v>2276</v>
      </c>
      <c r="Z1596" s="4" t="s">
        <v>2276</v>
      </c>
      <c r="AA1596" s="4" t="s">
        <v>2276</v>
      </c>
      <c r="AB1596" s="4" t="s">
        <v>2276</v>
      </c>
      <c r="AC1596" s="4" t="s">
        <v>4751</v>
      </c>
      <c r="AD1596" s="3"/>
    </row>
    <row r="1597" spans="1:30" ht="55.5" customHeight="1">
      <c r="A1597" s="35" t="s">
        <v>4742</v>
      </c>
      <c r="B1597" s="35" t="s">
        <v>4750</v>
      </c>
      <c r="C1597" s="38" t="s">
        <v>24</v>
      </c>
      <c r="D1597" s="38" t="s">
        <v>144</v>
      </c>
      <c r="E1597" s="3" t="s">
        <v>137</v>
      </c>
      <c r="F1597" s="171" t="s">
        <v>2662</v>
      </c>
      <c r="G1597" s="171" t="s">
        <v>2276</v>
      </c>
      <c r="H1597" s="38" t="s">
        <v>524</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2276</v>
      </c>
      <c r="AA1597" s="4" t="s">
        <v>2276</v>
      </c>
      <c r="AB1597" s="4" t="s">
        <v>2276</v>
      </c>
      <c r="AC1597" s="38"/>
      <c r="AD1597" s="171"/>
    </row>
    <row r="1598" spans="1:30" s="125" customFormat="1" ht="43.5" customHeight="1">
      <c r="A1598" s="11" t="s">
        <v>4742</v>
      </c>
      <c r="B1598" s="11" t="s">
        <v>4752</v>
      </c>
      <c r="C1598" s="3" t="s">
        <v>24</v>
      </c>
      <c r="D1598" s="3" t="s">
        <v>2276</v>
      </c>
      <c r="E1598" s="3" t="s">
        <v>1105</v>
      </c>
      <c r="F1598" s="4" t="s">
        <v>2662</v>
      </c>
      <c r="G1598" s="171" t="s">
        <v>2276</v>
      </c>
      <c r="H1598" s="3" t="s">
        <v>523</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4" t="s">
        <v>2276</v>
      </c>
      <c r="Y1598" s="4" t="s">
        <v>2276</v>
      </c>
      <c r="Z1598" s="3" t="s">
        <v>38</v>
      </c>
      <c r="AA1598" s="3" t="s">
        <v>405</v>
      </c>
      <c r="AB1598" s="3" t="s">
        <v>76</v>
      </c>
      <c r="AC1598" s="4" t="s">
        <v>4762</v>
      </c>
      <c r="AD1598" s="171" t="s">
        <v>4753</v>
      </c>
    </row>
    <row r="1599" spans="1:30" s="125" customFormat="1" ht="43.5" customHeight="1">
      <c r="A1599" s="11" t="s">
        <v>4747</v>
      </c>
      <c r="B1599" s="11" t="s">
        <v>4754</v>
      </c>
      <c r="C1599" s="3" t="s">
        <v>24</v>
      </c>
      <c r="D1599" s="3" t="s">
        <v>2276</v>
      </c>
      <c r="E1599" s="3" t="s">
        <v>5005</v>
      </c>
      <c r="F1599" s="4" t="s">
        <v>2662</v>
      </c>
      <c r="G1599" s="171" t="s">
        <v>2276</v>
      </c>
      <c r="H1599" s="3" t="s">
        <v>523</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4" t="s">
        <v>2276</v>
      </c>
      <c r="Y1599" s="4" t="s">
        <v>2276</v>
      </c>
      <c r="Z1599" s="3" t="s">
        <v>38</v>
      </c>
      <c r="AA1599" s="3" t="s">
        <v>405</v>
      </c>
      <c r="AB1599" s="3" t="s">
        <v>76</v>
      </c>
      <c r="AC1599" s="4" t="s">
        <v>4762</v>
      </c>
      <c r="AD1599" s="171" t="s">
        <v>4753</v>
      </c>
    </row>
    <row r="1600" spans="1:30" s="125" customFormat="1" ht="43.5" customHeight="1">
      <c r="A1600" s="11" t="s">
        <v>4747</v>
      </c>
      <c r="B1600" s="11" t="s">
        <v>4756</v>
      </c>
      <c r="C1600" s="3" t="s">
        <v>24</v>
      </c>
      <c r="D1600" s="3" t="s">
        <v>2276</v>
      </c>
      <c r="E1600" s="3" t="s">
        <v>5005</v>
      </c>
      <c r="F1600" s="4" t="s">
        <v>2662</v>
      </c>
      <c r="G1600" s="171" t="s">
        <v>2276</v>
      </c>
      <c r="H1600" s="3" t="s">
        <v>523</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4" t="s">
        <v>2276</v>
      </c>
      <c r="Y1600" s="4" t="s">
        <v>2276</v>
      </c>
      <c r="Z1600" s="3" t="s">
        <v>38</v>
      </c>
      <c r="AA1600" s="3" t="s">
        <v>405</v>
      </c>
      <c r="AB1600" s="3" t="s">
        <v>76</v>
      </c>
      <c r="AC1600" s="4" t="s">
        <v>4762</v>
      </c>
      <c r="AD1600" s="171" t="s">
        <v>4753</v>
      </c>
    </row>
    <row r="1601" spans="1:30" s="125" customFormat="1" ht="43.5" customHeight="1">
      <c r="A1601" s="11" t="s">
        <v>4747</v>
      </c>
      <c r="B1601" s="11" t="s">
        <v>4757</v>
      </c>
      <c r="C1601" s="3" t="s">
        <v>24</v>
      </c>
      <c r="D1601" s="3" t="s">
        <v>2276</v>
      </c>
      <c r="E1601" s="3" t="s">
        <v>45</v>
      </c>
      <c r="F1601" s="4" t="s">
        <v>2662</v>
      </c>
      <c r="G1601" s="171" t="s">
        <v>2276</v>
      </c>
      <c r="H1601" s="3" t="s">
        <v>523</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3" t="s">
        <v>38</v>
      </c>
      <c r="AA1601" s="3" t="s">
        <v>405</v>
      </c>
      <c r="AB1601" s="3" t="s">
        <v>76</v>
      </c>
      <c r="AC1601" s="4" t="s">
        <v>4762</v>
      </c>
      <c r="AD1601" s="171" t="s">
        <v>4753</v>
      </c>
    </row>
    <row r="1602" spans="1:30" s="125" customFormat="1" ht="43.5" customHeight="1">
      <c r="A1602" s="11" t="s">
        <v>4747</v>
      </c>
      <c r="B1602" s="11" t="s">
        <v>4758</v>
      </c>
      <c r="C1602" s="3" t="s">
        <v>24</v>
      </c>
      <c r="D1602" s="3" t="s">
        <v>2276</v>
      </c>
      <c r="E1602" s="3" t="s">
        <v>130</v>
      </c>
      <c r="F1602" s="4" t="s">
        <v>2662</v>
      </c>
      <c r="G1602" s="171" t="s">
        <v>2276</v>
      </c>
      <c r="H1602" s="3" t="s">
        <v>523</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4" t="s">
        <v>2276</v>
      </c>
      <c r="Y1602" s="4" t="s">
        <v>2276</v>
      </c>
      <c r="Z1602" s="3" t="s">
        <v>38</v>
      </c>
      <c r="AA1602" s="3" t="s">
        <v>405</v>
      </c>
      <c r="AB1602" s="3" t="s">
        <v>76</v>
      </c>
      <c r="AC1602" s="4" t="s">
        <v>4762</v>
      </c>
      <c r="AD1602" s="171" t="s">
        <v>4753</v>
      </c>
    </row>
    <row r="1603" spans="1:30" s="125" customFormat="1" ht="43.5" customHeight="1">
      <c r="A1603" s="11" t="s">
        <v>4748</v>
      </c>
      <c r="B1603" s="11" t="s">
        <v>4755</v>
      </c>
      <c r="C1603" s="3" t="s">
        <v>24</v>
      </c>
      <c r="D1603" s="3" t="s">
        <v>25</v>
      </c>
      <c r="E1603" s="3" t="s">
        <v>45</v>
      </c>
      <c r="F1603" s="4" t="s">
        <v>2662</v>
      </c>
      <c r="G1603" s="171" t="s">
        <v>2276</v>
      </c>
      <c r="H1603" s="3" t="s">
        <v>524</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2276</v>
      </c>
      <c r="AA1603" s="4" t="s">
        <v>2276</v>
      </c>
      <c r="AB1603" s="4" t="s">
        <v>2276</v>
      </c>
      <c r="AC1603" s="3"/>
      <c r="AD1603" s="3"/>
    </row>
    <row r="1604" spans="1:30" s="125" customFormat="1" ht="43.5" customHeight="1">
      <c r="A1604" s="11" t="s">
        <v>4748</v>
      </c>
      <c r="B1604" s="11" t="s">
        <v>4759</v>
      </c>
      <c r="C1604" s="3" t="s">
        <v>24</v>
      </c>
      <c r="D1604" s="3" t="s">
        <v>25</v>
      </c>
      <c r="E1604" s="3" t="s">
        <v>45</v>
      </c>
      <c r="F1604" s="4" t="s">
        <v>2662</v>
      </c>
      <c r="G1604" s="171" t="s">
        <v>2276</v>
      </c>
      <c r="H1604" s="3" t="s">
        <v>523</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4" t="s">
        <v>2276</v>
      </c>
      <c r="Y1604" s="4" t="s">
        <v>2276</v>
      </c>
      <c r="Z1604" s="3" t="s">
        <v>38</v>
      </c>
      <c r="AA1604" s="3" t="s">
        <v>405</v>
      </c>
      <c r="AB1604" s="3" t="s">
        <v>2276</v>
      </c>
      <c r="AC1604" s="3"/>
      <c r="AD1604" s="171" t="s">
        <v>4753</v>
      </c>
    </row>
    <row r="1605" spans="1:30" s="125" customFormat="1" ht="43.5" customHeight="1">
      <c r="A1605" s="11" t="s">
        <v>4748</v>
      </c>
      <c r="B1605" s="11" t="s">
        <v>4760</v>
      </c>
      <c r="C1605" s="3" t="s">
        <v>24</v>
      </c>
      <c r="D1605" s="3" t="s">
        <v>25</v>
      </c>
      <c r="E1605" s="3" t="s">
        <v>2647</v>
      </c>
      <c r="F1605" s="4" t="s">
        <v>2662</v>
      </c>
      <c r="G1605" s="171" t="s">
        <v>2276</v>
      </c>
      <c r="H1605" s="3" t="s">
        <v>524</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2276</v>
      </c>
      <c r="AA1605" s="4" t="s">
        <v>2276</v>
      </c>
      <c r="AB1605" s="4" t="s">
        <v>2276</v>
      </c>
      <c r="AC1605" s="3"/>
      <c r="AD1605" s="3"/>
    </row>
    <row r="1606" spans="1:30" s="125" customFormat="1" ht="39" customHeight="1">
      <c r="A1606" s="11" t="s">
        <v>4748</v>
      </c>
      <c r="B1606" s="11" t="s">
        <v>4761</v>
      </c>
      <c r="C1606" s="3" t="s">
        <v>24</v>
      </c>
      <c r="D1606" s="3" t="s">
        <v>25</v>
      </c>
      <c r="E1606" s="3" t="s">
        <v>2647</v>
      </c>
      <c r="F1606" s="4" t="s">
        <v>2662</v>
      </c>
      <c r="G1606" s="4" t="s">
        <v>2276</v>
      </c>
      <c r="H1606" s="3" t="s">
        <v>523</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4" t="s">
        <v>2276</v>
      </c>
      <c r="Y1606" s="4" t="s">
        <v>2276</v>
      </c>
      <c r="Z1606" s="3" t="s">
        <v>38</v>
      </c>
      <c r="AA1606" s="3" t="s">
        <v>405</v>
      </c>
      <c r="AB1606" s="3" t="s">
        <v>2276</v>
      </c>
      <c r="AC1606" s="3"/>
      <c r="AD1606" s="4" t="s">
        <v>4753</v>
      </c>
    </row>
    <row r="1607" spans="1:30" ht="40" customHeight="1">
      <c r="A1607" s="11" t="s">
        <v>4773</v>
      </c>
      <c r="B1607" s="11" t="s">
        <v>4774</v>
      </c>
      <c r="C1607" s="3" t="s">
        <v>1105</v>
      </c>
      <c r="D1607" s="3" t="s">
        <v>1105</v>
      </c>
      <c r="E1607" s="3" t="s">
        <v>1105</v>
      </c>
      <c r="F1607" s="4" t="s">
        <v>2276</v>
      </c>
      <c r="G1607" s="4" t="s">
        <v>2662</v>
      </c>
      <c r="H1607" s="3" t="s">
        <v>523</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4" t="s">
        <v>2276</v>
      </c>
      <c r="X1607" s="4" t="s">
        <v>2276</v>
      </c>
      <c r="Y1607" s="4" t="s">
        <v>2276</v>
      </c>
      <c r="Z1607" s="4" t="s">
        <v>2276</v>
      </c>
      <c r="AA1607" s="4" t="s">
        <v>2276</v>
      </c>
      <c r="AB1607" s="4" t="s">
        <v>2276</v>
      </c>
      <c r="AC1607" s="3"/>
      <c r="AD1607" s="3"/>
    </row>
    <row r="1608" spans="1:30" ht="67.5" customHeight="1">
      <c r="A1608" s="11" t="s">
        <v>4777</v>
      </c>
      <c r="B1608" s="11" t="s">
        <v>4783</v>
      </c>
      <c r="C1608" s="3" t="s">
        <v>24</v>
      </c>
      <c r="D1608" s="3" t="s">
        <v>2804</v>
      </c>
      <c r="E1608" s="3" t="s">
        <v>5005</v>
      </c>
      <c r="F1608" s="4" t="s">
        <v>2662</v>
      </c>
      <c r="G1608" s="4" t="s">
        <v>2662</v>
      </c>
      <c r="H1608" s="3" t="s">
        <v>524</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2276</v>
      </c>
      <c r="AA1608" s="4" t="s">
        <v>2276</v>
      </c>
      <c r="AB1608" s="4" t="s">
        <v>2276</v>
      </c>
      <c r="AC1608" s="4" t="s">
        <v>4789</v>
      </c>
      <c r="AD1608" s="3"/>
    </row>
    <row r="1609" spans="1:30" ht="44.5" customHeight="1">
      <c r="A1609" s="11" t="s">
        <v>4781</v>
      </c>
      <c r="B1609" s="11" t="s">
        <v>4784</v>
      </c>
      <c r="C1609" s="3" t="s">
        <v>24</v>
      </c>
      <c r="D1609" s="3" t="s">
        <v>2804</v>
      </c>
      <c r="E1609" s="3" t="s">
        <v>5005</v>
      </c>
      <c r="F1609" s="4" t="s">
        <v>2662</v>
      </c>
      <c r="G1609" s="4" t="s">
        <v>2662</v>
      </c>
      <c r="H1609" s="3" t="s">
        <v>523</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4" t="s">
        <v>2276</v>
      </c>
      <c r="AB1609" s="4" t="s">
        <v>2276</v>
      </c>
      <c r="AC1609" s="3"/>
      <c r="AD1609" s="3"/>
    </row>
    <row r="1610" spans="1:30" ht="32.5" customHeight="1">
      <c r="A1610" s="11" t="s">
        <v>4791</v>
      </c>
      <c r="B1610" s="11" t="s">
        <v>4794</v>
      </c>
      <c r="C1610" s="3" t="s">
        <v>24</v>
      </c>
      <c r="D1610" s="3" t="s">
        <v>2804</v>
      </c>
      <c r="E1610" s="3" t="s">
        <v>5005</v>
      </c>
      <c r="F1610" s="4" t="s">
        <v>2662</v>
      </c>
      <c r="G1610" s="4" t="s">
        <v>2276</v>
      </c>
      <c r="H1610" s="3" t="s">
        <v>523</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4" t="s">
        <v>2276</v>
      </c>
      <c r="AB1610" s="4" t="s">
        <v>2276</v>
      </c>
      <c r="AC1610" s="3"/>
      <c r="AD1610" s="3"/>
    </row>
    <row r="1611" spans="1:30" ht="32.5" customHeight="1">
      <c r="A1611" s="11" t="s">
        <v>4793</v>
      </c>
      <c r="B1611" s="11" t="s">
        <v>4795</v>
      </c>
      <c r="C1611" s="3" t="s">
        <v>24</v>
      </c>
      <c r="D1611" s="3" t="s">
        <v>1105</v>
      </c>
      <c r="E1611" s="3" t="s">
        <v>130</v>
      </c>
      <c r="F1611" s="4" t="s">
        <v>2276</v>
      </c>
      <c r="G1611" s="4" t="s">
        <v>2276</v>
      </c>
      <c r="H1611" s="3" t="s">
        <v>523</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4" t="s">
        <v>2276</v>
      </c>
      <c r="AB1611" s="4" t="s">
        <v>2276</v>
      </c>
      <c r="AC1611" s="3"/>
      <c r="AD1611" s="3"/>
    </row>
    <row r="1612" spans="1:30" ht="54.5" customHeight="1">
      <c r="A1612" s="11" t="s">
        <v>4793</v>
      </c>
      <c r="B1612" s="11" t="s">
        <v>4796</v>
      </c>
      <c r="C1612" s="3" t="s">
        <v>24</v>
      </c>
      <c r="D1612" s="3" t="s">
        <v>2804</v>
      </c>
      <c r="E1612" s="3" t="s">
        <v>5005</v>
      </c>
      <c r="F1612" s="4" t="s">
        <v>74</v>
      </c>
      <c r="G1612" s="4" t="s">
        <v>2276</v>
      </c>
      <c r="H1612" s="3" t="s">
        <v>524</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2276</v>
      </c>
      <c r="AA1612" s="4" t="s">
        <v>2276</v>
      </c>
      <c r="AB1612" s="4" t="s">
        <v>2276</v>
      </c>
      <c r="AC1612" s="4" t="s">
        <v>4785</v>
      </c>
      <c r="AD1612" s="3"/>
    </row>
    <row r="1613" spans="1:30" ht="46.5" customHeight="1">
      <c r="A1613" s="11" t="s">
        <v>4799</v>
      </c>
      <c r="B1613" s="11" t="s">
        <v>4813</v>
      </c>
      <c r="C1613" s="3" t="s">
        <v>24</v>
      </c>
      <c r="D1613" s="3" t="s">
        <v>2804</v>
      </c>
      <c r="E1613" s="3" t="s">
        <v>5005</v>
      </c>
      <c r="F1613" s="4" t="s">
        <v>74</v>
      </c>
      <c r="G1613" s="4" t="s">
        <v>2276</v>
      </c>
      <c r="H1613" s="3" t="s">
        <v>524</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2276</v>
      </c>
      <c r="AA1613" s="4" t="s">
        <v>2276</v>
      </c>
      <c r="AB1613" s="4" t="s">
        <v>2276</v>
      </c>
      <c r="AC1613" s="4" t="s">
        <v>4823</v>
      </c>
      <c r="AD1613" s="3"/>
    </row>
    <row r="1614" spans="1:30" ht="46.5" customHeight="1">
      <c r="A1614" s="11" t="s">
        <v>4802</v>
      </c>
      <c r="B1614" s="11" t="s">
        <v>4814</v>
      </c>
      <c r="C1614" s="3" t="s">
        <v>24</v>
      </c>
      <c r="D1614" s="3" t="s">
        <v>2804</v>
      </c>
      <c r="E1614" s="3" t="s">
        <v>5005</v>
      </c>
      <c r="F1614" s="4" t="s">
        <v>74</v>
      </c>
      <c r="G1614" s="4" t="s">
        <v>2276</v>
      </c>
      <c r="H1614" s="3" t="s">
        <v>524</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2276</v>
      </c>
      <c r="AA1614" s="4" t="s">
        <v>2276</v>
      </c>
      <c r="AB1614" s="4" t="s">
        <v>2276</v>
      </c>
      <c r="AC1614" s="4" t="s">
        <v>4823</v>
      </c>
      <c r="AD1614" s="3"/>
    </row>
    <row r="1615" spans="1:30" ht="46.5" customHeight="1">
      <c r="A1615" s="11" t="s">
        <v>4803</v>
      </c>
      <c r="B1615" s="11" t="s">
        <v>4815</v>
      </c>
      <c r="C1615" s="3" t="s">
        <v>24</v>
      </c>
      <c r="D1615" s="3" t="s">
        <v>2804</v>
      </c>
      <c r="E1615" s="3" t="s">
        <v>5005</v>
      </c>
      <c r="F1615" s="4" t="s">
        <v>74</v>
      </c>
      <c r="G1615" s="4" t="s">
        <v>2276</v>
      </c>
      <c r="H1615" s="3" t="s">
        <v>524</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2276</v>
      </c>
      <c r="AA1615" s="4" t="s">
        <v>2276</v>
      </c>
      <c r="AB1615" s="4" t="s">
        <v>2276</v>
      </c>
      <c r="AC1615" s="4" t="s">
        <v>4823</v>
      </c>
      <c r="AD1615" s="3"/>
    </row>
    <row r="1616" spans="1:30" ht="46.5" customHeight="1">
      <c r="A1616" s="11" t="s">
        <v>4804</v>
      </c>
      <c r="B1616" s="11" t="s">
        <v>4816</v>
      </c>
      <c r="C1616" s="3" t="s">
        <v>24</v>
      </c>
      <c r="D1616" s="3" t="s">
        <v>2804</v>
      </c>
      <c r="E1616" s="3" t="s">
        <v>5005</v>
      </c>
      <c r="F1616" s="4" t="s">
        <v>74</v>
      </c>
      <c r="G1616" s="4" t="s">
        <v>2276</v>
      </c>
      <c r="H1616" s="3" t="s">
        <v>524</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2276</v>
      </c>
      <c r="AA1616" s="4" t="s">
        <v>2276</v>
      </c>
      <c r="AB1616" s="4" t="s">
        <v>2276</v>
      </c>
      <c r="AC1616" s="4" t="s">
        <v>4823</v>
      </c>
      <c r="AD1616" s="3"/>
    </row>
    <row r="1617" spans="1:30" ht="46.5" customHeight="1">
      <c r="A1617" s="11" t="s">
        <v>4805</v>
      </c>
      <c r="B1617" s="11" t="s">
        <v>4817</v>
      </c>
      <c r="C1617" s="3" t="s">
        <v>24</v>
      </c>
      <c r="D1617" s="3" t="s">
        <v>2804</v>
      </c>
      <c r="E1617" s="3" t="s">
        <v>5005</v>
      </c>
      <c r="F1617" s="4" t="s">
        <v>74</v>
      </c>
      <c r="G1617" s="4" t="s">
        <v>2276</v>
      </c>
      <c r="H1617" s="3" t="s">
        <v>524</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2276</v>
      </c>
      <c r="AA1617" s="4" t="s">
        <v>2276</v>
      </c>
      <c r="AB1617" s="4" t="s">
        <v>2276</v>
      </c>
      <c r="AC1617" s="4" t="s">
        <v>4823</v>
      </c>
      <c r="AD1617" s="3"/>
    </row>
    <row r="1618" spans="1:30" ht="46.5" customHeight="1">
      <c r="A1618" s="11" t="s">
        <v>4799</v>
      </c>
      <c r="B1618" s="11" t="s">
        <v>4818</v>
      </c>
      <c r="C1618" s="3" t="s">
        <v>24</v>
      </c>
      <c r="D1618" s="3" t="s">
        <v>2231</v>
      </c>
      <c r="E1618" s="3" t="s">
        <v>5005</v>
      </c>
      <c r="F1618" s="4" t="s">
        <v>74</v>
      </c>
      <c r="G1618" s="4" t="s">
        <v>2276</v>
      </c>
      <c r="H1618" s="3" t="s">
        <v>524</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2276</v>
      </c>
      <c r="AA1618" s="4" t="s">
        <v>2276</v>
      </c>
      <c r="AB1618" s="4" t="s">
        <v>2276</v>
      </c>
      <c r="AC1618" s="4" t="s">
        <v>4823</v>
      </c>
      <c r="AD1618" s="3"/>
    </row>
    <row r="1619" spans="1:30" ht="46.5" customHeight="1">
      <c r="A1619" s="11" t="s">
        <v>4802</v>
      </c>
      <c r="B1619" s="11" t="s">
        <v>4819</v>
      </c>
      <c r="C1619" s="3" t="s">
        <v>24</v>
      </c>
      <c r="D1619" s="3" t="s">
        <v>2231</v>
      </c>
      <c r="E1619" s="3" t="s">
        <v>5005</v>
      </c>
      <c r="F1619" s="4" t="s">
        <v>74</v>
      </c>
      <c r="G1619" s="4" t="s">
        <v>2276</v>
      </c>
      <c r="H1619" s="3" t="s">
        <v>524</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2276</v>
      </c>
      <c r="AA1619" s="4" t="s">
        <v>2276</v>
      </c>
      <c r="AB1619" s="4" t="s">
        <v>2276</v>
      </c>
      <c r="AC1619" s="4" t="s">
        <v>4823</v>
      </c>
      <c r="AD1619" s="3"/>
    </row>
    <row r="1620" spans="1:30" ht="46.5" customHeight="1">
      <c r="A1620" s="11" t="s">
        <v>4803</v>
      </c>
      <c r="B1620" s="11" t="s">
        <v>4820</v>
      </c>
      <c r="C1620" s="3" t="s">
        <v>24</v>
      </c>
      <c r="D1620" s="3" t="s">
        <v>2231</v>
      </c>
      <c r="E1620" s="3" t="s">
        <v>5005</v>
      </c>
      <c r="F1620" s="4" t="s">
        <v>74</v>
      </c>
      <c r="G1620" s="4" t="s">
        <v>2276</v>
      </c>
      <c r="H1620" s="3" t="s">
        <v>524</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2276</v>
      </c>
      <c r="AA1620" s="4" t="s">
        <v>2276</v>
      </c>
      <c r="AB1620" s="4" t="s">
        <v>2276</v>
      </c>
      <c r="AC1620" s="4" t="s">
        <v>4823</v>
      </c>
      <c r="AD1620" s="3"/>
    </row>
    <row r="1621" spans="1:30" ht="46.5" customHeight="1">
      <c r="A1621" s="11" t="s">
        <v>4804</v>
      </c>
      <c r="B1621" s="11" t="s">
        <v>4821</v>
      </c>
      <c r="C1621" s="3" t="s">
        <v>24</v>
      </c>
      <c r="D1621" s="3" t="s">
        <v>2231</v>
      </c>
      <c r="E1621" s="3" t="s">
        <v>5005</v>
      </c>
      <c r="F1621" s="4" t="s">
        <v>74</v>
      </c>
      <c r="G1621" s="4" t="s">
        <v>2276</v>
      </c>
      <c r="H1621" s="3" t="s">
        <v>524</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2276</v>
      </c>
      <c r="AA1621" s="4" t="s">
        <v>2276</v>
      </c>
      <c r="AB1621" s="4" t="s">
        <v>2276</v>
      </c>
      <c r="AC1621" s="4" t="s">
        <v>4823</v>
      </c>
      <c r="AD1621" s="3"/>
    </row>
    <row r="1622" spans="1:30" ht="46.5" customHeight="1">
      <c r="A1622" s="11" t="s">
        <v>4805</v>
      </c>
      <c r="B1622" s="11" t="s">
        <v>4822</v>
      </c>
      <c r="C1622" s="3" t="s">
        <v>24</v>
      </c>
      <c r="D1622" s="3" t="s">
        <v>2231</v>
      </c>
      <c r="E1622" s="3" t="s">
        <v>5005</v>
      </c>
      <c r="F1622" s="4" t="s">
        <v>74</v>
      </c>
      <c r="G1622" s="4" t="s">
        <v>2276</v>
      </c>
      <c r="H1622" s="3" t="s">
        <v>524</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2276</v>
      </c>
      <c r="AA1622" s="4" t="s">
        <v>2276</v>
      </c>
      <c r="AB1622" s="4" t="s">
        <v>2276</v>
      </c>
      <c r="AC1622" s="4" t="s">
        <v>4823</v>
      </c>
      <c r="AD1622" s="3"/>
    </row>
    <row r="1623" spans="1:30" ht="38.5" customHeight="1">
      <c r="A1623" s="11" t="s">
        <v>4802</v>
      </c>
      <c r="B1623" s="11" t="s">
        <v>4824</v>
      </c>
      <c r="C1623" s="3" t="s">
        <v>31</v>
      </c>
      <c r="D1623" s="3" t="s">
        <v>30</v>
      </c>
      <c r="E1623" s="3" t="s">
        <v>2276</v>
      </c>
      <c r="F1623" s="4" t="s">
        <v>74</v>
      </c>
      <c r="G1623" s="4" t="s">
        <v>2276</v>
      </c>
      <c r="H1623" s="3" t="s">
        <v>523</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4" t="s">
        <v>2276</v>
      </c>
      <c r="AB1623" s="4" t="s">
        <v>2276</v>
      </c>
      <c r="AC1623" s="3" t="s">
        <v>4828</v>
      </c>
      <c r="AD1623" s="3"/>
    </row>
    <row r="1624" spans="1:30" ht="38.5" customHeight="1">
      <c r="A1624" s="11" t="s">
        <v>4803</v>
      </c>
      <c r="B1624" s="11" t="s">
        <v>4825</v>
      </c>
      <c r="C1624" s="3" t="s">
        <v>31</v>
      </c>
      <c r="D1624" s="3" t="s">
        <v>30</v>
      </c>
      <c r="E1624" s="3" t="s">
        <v>2276</v>
      </c>
      <c r="F1624" s="4" t="s">
        <v>74</v>
      </c>
      <c r="G1624" s="4" t="s">
        <v>2276</v>
      </c>
      <c r="H1624" s="3" t="s">
        <v>523</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4" t="s">
        <v>2276</v>
      </c>
      <c r="AB1624" s="4" t="s">
        <v>2276</v>
      </c>
      <c r="AC1624" s="3" t="s">
        <v>4828</v>
      </c>
      <c r="AD1624" s="3"/>
    </row>
    <row r="1625" spans="1:30" ht="38.5" customHeight="1">
      <c r="A1625" s="11" t="s">
        <v>4804</v>
      </c>
      <c r="B1625" s="11" t="s">
        <v>4826</v>
      </c>
      <c r="C1625" s="3" t="s">
        <v>31</v>
      </c>
      <c r="D1625" s="3" t="s">
        <v>30</v>
      </c>
      <c r="E1625" s="3" t="s">
        <v>2276</v>
      </c>
      <c r="F1625" s="4" t="s">
        <v>74</v>
      </c>
      <c r="G1625" s="4" t="s">
        <v>2276</v>
      </c>
      <c r="H1625" s="3" t="s">
        <v>523</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4" t="s">
        <v>2276</v>
      </c>
      <c r="AB1625" s="4" t="s">
        <v>2276</v>
      </c>
      <c r="AC1625" s="3" t="s">
        <v>4828</v>
      </c>
      <c r="AD1625" s="3"/>
    </row>
    <row r="1626" spans="1:30" ht="38.5" customHeight="1">
      <c r="A1626" s="11" t="s">
        <v>4805</v>
      </c>
      <c r="B1626" s="11" t="s">
        <v>4827</v>
      </c>
      <c r="C1626" s="3" t="s">
        <v>31</v>
      </c>
      <c r="D1626" s="3" t="s">
        <v>30</v>
      </c>
      <c r="E1626" s="3" t="s">
        <v>2276</v>
      </c>
      <c r="F1626" s="4" t="s">
        <v>74</v>
      </c>
      <c r="G1626" s="4" t="s">
        <v>2276</v>
      </c>
      <c r="H1626" s="3" t="s">
        <v>523</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4" t="s">
        <v>2276</v>
      </c>
      <c r="AB1626" s="4" t="s">
        <v>2276</v>
      </c>
      <c r="AC1626" s="3" t="s">
        <v>4828</v>
      </c>
      <c r="AD1626" s="3"/>
    </row>
    <row r="1627" spans="1:30" ht="40" customHeight="1">
      <c r="A1627" s="11" t="s">
        <v>4803</v>
      </c>
      <c r="B1627" s="11" t="s">
        <v>4829</v>
      </c>
      <c r="C1627" s="3" t="s">
        <v>24</v>
      </c>
      <c r="D1627" s="3" t="s">
        <v>1242</v>
      </c>
      <c r="E1627" s="3" t="s">
        <v>2649</v>
      </c>
      <c r="F1627" s="4" t="s">
        <v>74</v>
      </c>
      <c r="G1627" s="4" t="s">
        <v>2276</v>
      </c>
      <c r="H1627" s="3" t="s">
        <v>524</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2276</v>
      </c>
      <c r="AA1627" s="4" t="s">
        <v>2276</v>
      </c>
      <c r="AB1627" s="4" t="s">
        <v>2276</v>
      </c>
      <c r="AC1627" s="4" t="s">
        <v>4832</v>
      </c>
      <c r="AD1627" s="3"/>
    </row>
    <row r="1628" spans="1:30" ht="40" customHeight="1">
      <c r="A1628" s="11" t="s">
        <v>4804</v>
      </c>
      <c r="B1628" s="11" t="s">
        <v>4830</v>
      </c>
      <c r="C1628" s="3" t="s">
        <v>24</v>
      </c>
      <c r="D1628" s="3" t="s">
        <v>1242</v>
      </c>
      <c r="E1628" s="3" t="s">
        <v>2649</v>
      </c>
      <c r="F1628" s="4" t="s">
        <v>74</v>
      </c>
      <c r="G1628" s="4" t="s">
        <v>2276</v>
      </c>
      <c r="H1628" s="3" t="s">
        <v>524</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2276</v>
      </c>
      <c r="AA1628" s="4" t="s">
        <v>2276</v>
      </c>
      <c r="AB1628" s="4" t="s">
        <v>2276</v>
      </c>
      <c r="AC1628" s="4" t="s">
        <v>4832</v>
      </c>
      <c r="AD1628" s="3"/>
    </row>
    <row r="1629" spans="1:30" ht="40" customHeight="1">
      <c r="A1629" s="11" t="s">
        <v>4805</v>
      </c>
      <c r="B1629" s="11" t="s">
        <v>4831</v>
      </c>
      <c r="C1629" s="3" t="s">
        <v>24</v>
      </c>
      <c r="D1629" s="3" t="s">
        <v>1242</v>
      </c>
      <c r="E1629" s="3" t="s">
        <v>2649</v>
      </c>
      <c r="F1629" s="4" t="s">
        <v>74</v>
      </c>
      <c r="G1629" s="4" t="s">
        <v>2276</v>
      </c>
      <c r="H1629" s="3" t="s">
        <v>524</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2276</v>
      </c>
      <c r="AA1629" s="4" t="s">
        <v>2276</v>
      </c>
      <c r="AB1629" s="4" t="s">
        <v>2276</v>
      </c>
      <c r="AC1629" s="4" t="s">
        <v>4832</v>
      </c>
      <c r="AD1629" s="3"/>
    </row>
    <row r="1630" spans="1:30" ht="40.5" customHeight="1">
      <c r="A1630" s="11" t="s">
        <v>4799</v>
      </c>
      <c r="B1630" s="11" t="s">
        <v>6101</v>
      </c>
      <c r="C1630" s="3" t="s">
        <v>1105</v>
      </c>
      <c r="D1630" s="3" t="s">
        <v>2276</v>
      </c>
      <c r="E1630" s="3" t="s">
        <v>2276</v>
      </c>
      <c r="F1630" s="4" t="s">
        <v>2276</v>
      </c>
      <c r="G1630" s="3" t="s">
        <v>74</v>
      </c>
      <c r="H1630" s="3" t="s">
        <v>523</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4" t="s">
        <v>2276</v>
      </c>
      <c r="W1630" s="4" t="s">
        <v>2276</v>
      </c>
      <c r="X1630" s="4" t="s">
        <v>2276</v>
      </c>
      <c r="Y1630" s="4" t="s">
        <v>2276</v>
      </c>
      <c r="Z1630" s="4" t="s">
        <v>2276</v>
      </c>
      <c r="AA1630" s="4" t="s">
        <v>2276</v>
      </c>
      <c r="AB1630" s="4" t="s">
        <v>2276</v>
      </c>
      <c r="AC1630" s="4"/>
      <c r="AD1630" s="4" t="s">
        <v>4835</v>
      </c>
    </row>
    <row r="1631" spans="1:30" ht="40.5" customHeight="1">
      <c r="A1631" s="11" t="s">
        <v>4802</v>
      </c>
      <c r="B1631" s="11" t="s">
        <v>6102</v>
      </c>
      <c r="C1631" s="3" t="s">
        <v>1105</v>
      </c>
      <c r="D1631" s="3" t="s">
        <v>2276</v>
      </c>
      <c r="E1631" s="3" t="s">
        <v>2276</v>
      </c>
      <c r="F1631" s="4" t="s">
        <v>2276</v>
      </c>
      <c r="G1631" s="3" t="s">
        <v>74</v>
      </c>
      <c r="H1631" s="3" t="s">
        <v>523</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4" t="s">
        <v>2276</v>
      </c>
      <c r="W1631" s="4" t="s">
        <v>2276</v>
      </c>
      <c r="X1631" s="4" t="s">
        <v>2276</v>
      </c>
      <c r="Y1631" s="4" t="s">
        <v>2276</v>
      </c>
      <c r="Z1631" s="4" t="s">
        <v>2276</v>
      </c>
      <c r="AA1631" s="4" t="s">
        <v>2276</v>
      </c>
      <c r="AB1631" s="4" t="s">
        <v>2276</v>
      </c>
      <c r="AC1631" s="4"/>
      <c r="AD1631" s="4" t="s">
        <v>4835</v>
      </c>
    </row>
    <row r="1632" spans="1:30" ht="40.5" customHeight="1">
      <c r="A1632" s="11" t="s">
        <v>4803</v>
      </c>
      <c r="B1632" s="11" t="s">
        <v>6103</v>
      </c>
      <c r="C1632" s="3" t="s">
        <v>1105</v>
      </c>
      <c r="D1632" s="3" t="s">
        <v>2276</v>
      </c>
      <c r="E1632" s="3" t="s">
        <v>2276</v>
      </c>
      <c r="F1632" s="4" t="s">
        <v>2276</v>
      </c>
      <c r="G1632" s="3" t="s">
        <v>74</v>
      </c>
      <c r="H1632" s="3" t="s">
        <v>523</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21">
        <v>21</v>
      </c>
      <c r="Z1632" s="4" t="s">
        <v>2276</v>
      </c>
      <c r="AA1632" s="4" t="s">
        <v>2276</v>
      </c>
      <c r="AB1632" s="4" t="s">
        <v>2276</v>
      </c>
      <c r="AC1632" s="3"/>
      <c r="AD1632" s="3"/>
    </row>
    <row r="1633" spans="1:30" ht="40.5" customHeight="1">
      <c r="A1633" s="11" t="s">
        <v>4804</v>
      </c>
      <c r="B1633" s="11" t="s">
        <v>6104</v>
      </c>
      <c r="C1633" s="3" t="s">
        <v>1105</v>
      </c>
      <c r="D1633" s="3" t="s">
        <v>2276</v>
      </c>
      <c r="E1633" s="3" t="s">
        <v>2276</v>
      </c>
      <c r="F1633" s="4" t="s">
        <v>2276</v>
      </c>
      <c r="G1633" s="3" t="s">
        <v>74</v>
      </c>
      <c r="H1633" s="3" t="s">
        <v>523</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21">
        <v>13</v>
      </c>
      <c r="Z1633" s="4" t="s">
        <v>2276</v>
      </c>
      <c r="AA1633" s="4" t="s">
        <v>2276</v>
      </c>
      <c r="AB1633" s="4" t="s">
        <v>2276</v>
      </c>
      <c r="AC1633" s="3"/>
      <c r="AD1633" s="3"/>
    </row>
    <row r="1634" spans="1:30" ht="40.5" customHeight="1">
      <c r="A1634" s="11" t="s">
        <v>4805</v>
      </c>
      <c r="B1634" s="11" t="s">
        <v>6105</v>
      </c>
      <c r="C1634" s="3" t="s">
        <v>1105</v>
      </c>
      <c r="D1634" s="3" t="s">
        <v>2276</v>
      </c>
      <c r="E1634" s="3" t="s">
        <v>2276</v>
      </c>
      <c r="F1634" s="4" t="s">
        <v>2276</v>
      </c>
      <c r="G1634" s="3" t="s">
        <v>74</v>
      </c>
      <c r="H1634" s="3" t="s">
        <v>523</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21">
        <v>13</v>
      </c>
      <c r="Z1634" s="4" t="s">
        <v>2276</v>
      </c>
      <c r="AA1634" s="4" t="s">
        <v>2276</v>
      </c>
      <c r="AB1634" s="4" t="s">
        <v>2276</v>
      </c>
      <c r="AC1634" s="3"/>
      <c r="AD1634" s="3"/>
    </row>
    <row r="1635" spans="1:30" ht="45.5" customHeight="1">
      <c r="A1635" s="11" t="s">
        <v>4848</v>
      </c>
      <c r="B1635" s="11" t="s">
        <v>4899</v>
      </c>
      <c r="C1635" s="3" t="s">
        <v>24</v>
      </c>
      <c r="D1635" s="3" t="s">
        <v>2276</v>
      </c>
      <c r="E1635" s="3" t="s">
        <v>45</v>
      </c>
      <c r="F1635" s="4" t="s">
        <v>2276</v>
      </c>
      <c r="G1635" s="4" t="s">
        <v>2662</v>
      </c>
      <c r="H1635" s="3" t="s">
        <v>523</v>
      </c>
      <c r="I1635" s="3"/>
      <c r="J1635" s="4" t="s">
        <v>2276</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t="s">
        <v>2276</v>
      </c>
      <c r="AB1635" s="4" t="s">
        <v>2276</v>
      </c>
      <c r="AC1635" s="3"/>
      <c r="AD1635" s="3"/>
    </row>
    <row r="1636" spans="1:30" ht="45.5" customHeight="1">
      <c r="A1636" s="11" t="s">
        <v>4850</v>
      </c>
      <c r="B1636" s="11" t="s">
        <v>4900</v>
      </c>
      <c r="C1636" s="3" t="s">
        <v>24</v>
      </c>
      <c r="D1636" s="3" t="s">
        <v>2276</v>
      </c>
      <c r="E1636" s="3" t="s">
        <v>45</v>
      </c>
      <c r="F1636" s="4" t="s">
        <v>2276</v>
      </c>
      <c r="G1636" s="4" t="s">
        <v>2662</v>
      </c>
      <c r="H1636" s="3" t="s">
        <v>523</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4" t="s">
        <v>2276</v>
      </c>
      <c r="AB1636" s="4" t="s">
        <v>2276</v>
      </c>
      <c r="AC1636" s="3"/>
      <c r="AD1636" s="3"/>
    </row>
    <row r="1637" spans="1:30" ht="45.5" customHeight="1">
      <c r="A1637" s="11" t="s">
        <v>4851</v>
      </c>
      <c r="B1637" s="11" t="s">
        <v>4901</v>
      </c>
      <c r="C1637" s="3" t="s">
        <v>24</v>
      </c>
      <c r="D1637" s="3" t="s">
        <v>2276</v>
      </c>
      <c r="E1637" s="3" t="s">
        <v>45</v>
      </c>
      <c r="F1637" s="4" t="s">
        <v>2276</v>
      </c>
      <c r="G1637" s="4" t="s">
        <v>2662</v>
      </c>
      <c r="H1637" s="3" t="s">
        <v>523</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4" t="s">
        <v>2276</v>
      </c>
      <c r="AB1637" s="4" t="s">
        <v>2276</v>
      </c>
      <c r="AC1637" s="3"/>
      <c r="AD1637" s="3"/>
    </row>
    <row r="1638" spans="1:30" ht="45.5" customHeight="1">
      <c r="A1638" s="11" t="s">
        <v>4852</v>
      </c>
      <c r="B1638" s="11" t="s">
        <v>4902</v>
      </c>
      <c r="C1638" s="3" t="s">
        <v>24</v>
      </c>
      <c r="D1638" s="3" t="s">
        <v>2276</v>
      </c>
      <c r="E1638" s="3" t="s">
        <v>45</v>
      </c>
      <c r="F1638" s="4" t="s">
        <v>2276</v>
      </c>
      <c r="G1638" s="4" t="s">
        <v>2662</v>
      </c>
      <c r="H1638" s="3" t="s">
        <v>523</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4" t="s">
        <v>2276</v>
      </c>
      <c r="AB1638" s="4" t="s">
        <v>2276</v>
      </c>
      <c r="AC1638" s="3"/>
      <c r="AD1638" s="3"/>
    </row>
    <row r="1639" spans="1:30" ht="45.5" customHeight="1">
      <c r="A1639" s="11" t="s">
        <v>4853</v>
      </c>
      <c r="B1639" s="11" t="s">
        <v>4903</v>
      </c>
      <c r="C1639" s="3" t="s">
        <v>24</v>
      </c>
      <c r="D1639" s="3" t="s">
        <v>2276</v>
      </c>
      <c r="E1639" s="3" t="s">
        <v>45</v>
      </c>
      <c r="F1639" s="4" t="s">
        <v>2276</v>
      </c>
      <c r="G1639" s="4" t="s">
        <v>2662</v>
      </c>
      <c r="H1639" s="3" t="s">
        <v>523</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4" t="s">
        <v>2276</v>
      </c>
      <c r="AB1639" s="4" t="s">
        <v>2276</v>
      </c>
      <c r="AC1639" s="3"/>
      <c r="AD1639" s="3"/>
    </row>
    <row r="1640" spans="1:30" ht="45.5" customHeight="1">
      <c r="A1640" s="11" t="s">
        <v>4854</v>
      </c>
      <c r="B1640" s="11" t="s">
        <v>4904</v>
      </c>
      <c r="C1640" s="3" t="s">
        <v>24</v>
      </c>
      <c r="D1640" s="3" t="s">
        <v>2276</v>
      </c>
      <c r="E1640" s="3" t="s">
        <v>45</v>
      </c>
      <c r="F1640" s="4" t="s">
        <v>2276</v>
      </c>
      <c r="G1640" s="4" t="s">
        <v>2662</v>
      </c>
      <c r="H1640" s="3" t="s">
        <v>523</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4" t="s">
        <v>2276</v>
      </c>
      <c r="AB1640" s="4" t="s">
        <v>2276</v>
      </c>
      <c r="AC1640" s="3"/>
      <c r="AD1640" s="3"/>
    </row>
    <row r="1641" spans="1:30" ht="45.5" customHeight="1">
      <c r="A1641" s="11" t="s">
        <v>4855</v>
      </c>
      <c r="B1641" s="11" t="s">
        <v>4905</v>
      </c>
      <c r="C1641" s="3" t="s">
        <v>24</v>
      </c>
      <c r="D1641" s="3" t="s">
        <v>2276</v>
      </c>
      <c r="E1641" s="3" t="s">
        <v>45</v>
      </c>
      <c r="F1641" s="4" t="s">
        <v>2276</v>
      </c>
      <c r="G1641" s="4" t="s">
        <v>2662</v>
      </c>
      <c r="H1641" s="3" t="s">
        <v>523</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4" t="s">
        <v>2276</v>
      </c>
      <c r="AB1641" s="4" t="s">
        <v>2276</v>
      </c>
      <c r="AC1641" s="3"/>
      <c r="AD1641" s="3"/>
    </row>
    <row r="1642" spans="1:30" ht="45.5" customHeight="1">
      <c r="A1642" s="11" t="s">
        <v>4856</v>
      </c>
      <c r="B1642" s="11" t="s">
        <v>4906</v>
      </c>
      <c r="C1642" s="3" t="s">
        <v>24</v>
      </c>
      <c r="D1642" s="3" t="s">
        <v>2276</v>
      </c>
      <c r="E1642" s="3" t="s">
        <v>45</v>
      </c>
      <c r="F1642" s="4" t="s">
        <v>2276</v>
      </c>
      <c r="G1642" s="4" t="s">
        <v>2662</v>
      </c>
      <c r="H1642" s="3" t="s">
        <v>523</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4" t="s">
        <v>2276</v>
      </c>
      <c r="AB1642" s="4" t="s">
        <v>2276</v>
      </c>
      <c r="AC1642" s="3"/>
      <c r="AD1642" s="3"/>
    </row>
    <row r="1643" spans="1:30" ht="45.5" customHeight="1">
      <c r="A1643" s="11" t="s">
        <v>4857</v>
      </c>
      <c r="B1643" s="11" t="s">
        <v>4907</v>
      </c>
      <c r="C1643" s="3" t="s">
        <v>24</v>
      </c>
      <c r="D1643" s="3" t="s">
        <v>2276</v>
      </c>
      <c r="E1643" s="3" t="s">
        <v>45</v>
      </c>
      <c r="F1643" s="4" t="s">
        <v>2276</v>
      </c>
      <c r="G1643" s="4" t="s">
        <v>2662</v>
      </c>
      <c r="H1643" s="3" t="s">
        <v>523</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4" t="s">
        <v>2276</v>
      </c>
      <c r="AB1643" s="4" t="s">
        <v>2276</v>
      </c>
      <c r="AC1643" s="3"/>
      <c r="AD1643" s="3"/>
    </row>
    <row r="1644" spans="1:30" ht="45.5" customHeight="1">
      <c r="A1644" s="11" t="s">
        <v>4858</v>
      </c>
      <c r="B1644" s="11" t="s">
        <v>4908</v>
      </c>
      <c r="C1644" s="3" t="s">
        <v>24</v>
      </c>
      <c r="D1644" s="3" t="s">
        <v>2276</v>
      </c>
      <c r="E1644" s="3" t="s">
        <v>45</v>
      </c>
      <c r="F1644" s="4" t="s">
        <v>2276</v>
      </c>
      <c r="G1644" s="4" t="s">
        <v>2662</v>
      </c>
      <c r="H1644" s="3" t="s">
        <v>523</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4" t="s">
        <v>2276</v>
      </c>
      <c r="AB1644" s="4" t="s">
        <v>2276</v>
      </c>
      <c r="AC1644" s="3"/>
      <c r="AD1644" s="3"/>
    </row>
    <row r="1645" spans="1:30" ht="45.5" customHeight="1">
      <c r="A1645" s="11" t="s">
        <v>4859</v>
      </c>
      <c r="B1645" s="11" t="s">
        <v>4909</v>
      </c>
      <c r="C1645" s="3" t="s">
        <v>24</v>
      </c>
      <c r="D1645" s="3" t="s">
        <v>2276</v>
      </c>
      <c r="E1645" s="3" t="s">
        <v>45</v>
      </c>
      <c r="F1645" s="4" t="s">
        <v>2276</v>
      </c>
      <c r="G1645" s="4" t="s">
        <v>2662</v>
      </c>
      <c r="H1645" s="3" t="s">
        <v>523</v>
      </c>
      <c r="I1645" s="3"/>
      <c r="J1645" s="4" t="s">
        <v>2276</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4" t="s">
        <v>2276</v>
      </c>
      <c r="AB1645" s="4" t="s">
        <v>2276</v>
      </c>
      <c r="AC1645" s="3"/>
      <c r="AD1645" s="3"/>
    </row>
    <row r="1646" spans="1:30" ht="45.5" customHeight="1">
      <c r="A1646" s="11" t="s">
        <v>4860</v>
      </c>
      <c r="B1646" s="11" t="s">
        <v>4910</v>
      </c>
      <c r="C1646" s="3" t="s">
        <v>24</v>
      </c>
      <c r="D1646" s="3" t="s">
        <v>2276</v>
      </c>
      <c r="E1646" s="3" t="s">
        <v>45</v>
      </c>
      <c r="F1646" s="4" t="s">
        <v>2276</v>
      </c>
      <c r="G1646" s="4" t="s">
        <v>2662</v>
      </c>
      <c r="H1646" s="3" t="s">
        <v>523</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4" t="s">
        <v>2276</v>
      </c>
      <c r="AB1646" s="4" t="s">
        <v>2276</v>
      </c>
      <c r="AC1646" s="3"/>
      <c r="AD1646" s="3"/>
    </row>
    <row r="1647" spans="1:30" ht="45.5" customHeight="1">
      <c r="A1647" s="11" t="s">
        <v>4861</v>
      </c>
      <c r="B1647" s="11" t="s">
        <v>4911</v>
      </c>
      <c r="C1647" s="3" t="s">
        <v>24</v>
      </c>
      <c r="D1647" s="3" t="s">
        <v>2276</v>
      </c>
      <c r="E1647" s="3" t="s">
        <v>45</v>
      </c>
      <c r="F1647" s="4" t="s">
        <v>2276</v>
      </c>
      <c r="G1647" s="4" t="s">
        <v>2662</v>
      </c>
      <c r="H1647" s="3" t="s">
        <v>523</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4" t="s">
        <v>2276</v>
      </c>
      <c r="AB1647" s="4" t="s">
        <v>2276</v>
      </c>
      <c r="AC1647" s="3"/>
      <c r="AD1647" s="3"/>
    </row>
    <row r="1648" spans="1:30" ht="45.5" customHeight="1">
      <c r="A1648" s="11" t="s">
        <v>4862</v>
      </c>
      <c r="B1648" s="11" t="s">
        <v>4912</v>
      </c>
      <c r="C1648" s="3" t="s">
        <v>24</v>
      </c>
      <c r="D1648" s="3" t="s">
        <v>2276</v>
      </c>
      <c r="E1648" s="3" t="s">
        <v>45</v>
      </c>
      <c r="F1648" s="4" t="s">
        <v>2276</v>
      </c>
      <c r="G1648" s="4" t="s">
        <v>2662</v>
      </c>
      <c r="H1648" s="3" t="s">
        <v>523</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4" t="s">
        <v>2276</v>
      </c>
      <c r="AB1648" s="4" t="s">
        <v>2276</v>
      </c>
      <c r="AC1648" s="3"/>
      <c r="AD1648" s="3"/>
    </row>
    <row r="1649" spans="1:30" ht="45.5" customHeight="1">
      <c r="A1649" s="11" t="s">
        <v>4863</v>
      </c>
      <c r="B1649" s="11" t="s">
        <v>4913</v>
      </c>
      <c r="C1649" s="3" t="s">
        <v>24</v>
      </c>
      <c r="D1649" s="3" t="s">
        <v>2276</v>
      </c>
      <c r="E1649" s="3" t="s">
        <v>45</v>
      </c>
      <c r="F1649" s="4" t="s">
        <v>2276</v>
      </c>
      <c r="G1649" s="4" t="s">
        <v>2662</v>
      </c>
      <c r="H1649" s="3" t="s">
        <v>524</v>
      </c>
      <c r="I1649" s="3"/>
      <c r="J1649" s="1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2276</v>
      </c>
      <c r="Z1649" s="4" t="s">
        <v>2276</v>
      </c>
      <c r="AA1649" s="4" t="s">
        <v>2276</v>
      </c>
      <c r="AB1649" s="4" t="s">
        <v>2276</v>
      </c>
      <c r="AC1649" s="3"/>
      <c r="AD1649" s="3"/>
    </row>
    <row r="1650" spans="1:30" ht="45.5" customHeight="1">
      <c r="A1650" s="11" t="s">
        <v>4864</v>
      </c>
      <c r="B1650" s="11" t="s">
        <v>4914</v>
      </c>
      <c r="C1650" s="3" t="s">
        <v>24</v>
      </c>
      <c r="D1650" s="3" t="s">
        <v>2276</v>
      </c>
      <c r="E1650" s="3" t="s">
        <v>45</v>
      </c>
      <c r="F1650" s="4" t="s">
        <v>2276</v>
      </c>
      <c r="G1650" s="4" t="s">
        <v>2662</v>
      </c>
      <c r="H1650" s="3" t="s">
        <v>523</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4" t="s">
        <v>2276</v>
      </c>
      <c r="AB1650" s="4" t="s">
        <v>2276</v>
      </c>
      <c r="AC1650" s="3"/>
      <c r="AD1650" s="3"/>
    </row>
    <row r="1651" spans="1:30" ht="45.5" customHeight="1">
      <c r="A1651" s="11" t="s">
        <v>4865</v>
      </c>
      <c r="B1651" s="11" t="s">
        <v>4915</v>
      </c>
      <c r="C1651" s="3" t="s">
        <v>24</v>
      </c>
      <c r="D1651" s="3" t="s">
        <v>2276</v>
      </c>
      <c r="E1651" s="3" t="s">
        <v>45</v>
      </c>
      <c r="F1651" s="4" t="s">
        <v>2276</v>
      </c>
      <c r="G1651" s="4" t="s">
        <v>2662</v>
      </c>
      <c r="H1651" s="3" t="s">
        <v>523</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4" t="s">
        <v>2276</v>
      </c>
      <c r="AB1651" s="4" t="s">
        <v>2276</v>
      </c>
      <c r="AC1651" s="3"/>
      <c r="AD1651" s="3"/>
    </row>
    <row r="1652" spans="1:30" ht="45.5" customHeight="1">
      <c r="A1652" s="11" t="s">
        <v>4866</v>
      </c>
      <c r="B1652" s="11" t="s">
        <v>4916</v>
      </c>
      <c r="C1652" s="3" t="s">
        <v>24</v>
      </c>
      <c r="D1652" s="3" t="s">
        <v>2276</v>
      </c>
      <c r="E1652" s="3" t="s">
        <v>45</v>
      </c>
      <c r="F1652" s="4" t="s">
        <v>2276</v>
      </c>
      <c r="G1652" s="4" t="s">
        <v>2662</v>
      </c>
      <c r="H1652" s="3" t="s">
        <v>523</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4" t="s">
        <v>2276</v>
      </c>
      <c r="AB1652" s="4" t="s">
        <v>2276</v>
      </c>
      <c r="AC1652" s="3"/>
      <c r="AD1652" s="3"/>
    </row>
    <row r="1653" spans="1:30" ht="45.5" customHeight="1">
      <c r="A1653" s="11" t="s">
        <v>4867</v>
      </c>
      <c r="B1653" s="11" t="s">
        <v>4917</v>
      </c>
      <c r="C1653" s="3" t="s">
        <v>24</v>
      </c>
      <c r="D1653" s="3" t="s">
        <v>2276</v>
      </c>
      <c r="E1653" s="3" t="s">
        <v>45</v>
      </c>
      <c r="F1653" s="4" t="s">
        <v>2276</v>
      </c>
      <c r="G1653" s="4" t="s">
        <v>2662</v>
      </c>
      <c r="H1653" s="3" t="s">
        <v>523</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4" t="s">
        <v>2276</v>
      </c>
      <c r="AB1653" s="4" t="s">
        <v>2276</v>
      </c>
      <c r="AC1653" s="3"/>
      <c r="AD1653" s="3"/>
    </row>
    <row r="1654" spans="1:30" ht="45.5" customHeight="1">
      <c r="A1654" s="11" t="s">
        <v>4868</v>
      </c>
      <c r="B1654" s="11" t="s">
        <v>4918</v>
      </c>
      <c r="C1654" s="3" t="s">
        <v>24</v>
      </c>
      <c r="D1654" s="3" t="s">
        <v>2276</v>
      </c>
      <c r="E1654" s="3" t="s">
        <v>45</v>
      </c>
      <c r="F1654" s="4" t="s">
        <v>2276</v>
      </c>
      <c r="G1654" s="4" t="s">
        <v>2662</v>
      </c>
      <c r="H1654" s="3" t="s">
        <v>523</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4" t="s">
        <v>2276</v>
      </c>
      <c r="AB1654" s="4" t="s">
        <v>2276</v>
      </c>
      <c r="AC1654" s="3"/>
      <c r="AD1654" s="3"/>
    </row>
    <row r="1655" spans="1:30" ht="45.5" customHeight="1">
      <c r="A1655" s="11" t="s">
        <v>4869</v>
      </c>
      <c r="B1655" s="11" t="s">
        <v>4919</v>
      </c>
      <c r="C1655" s="3" t="s">
        <v>24</v>
      </c>
      <c r="D1655" s="3" t="s">
        <v>2276</v>
      </c>
      <c r="E1655" s="3" t="s">
        <v>45</v>
      </c>
      <c r="F1655" s="4" t="s">
        <v>2276</v>
      </c>
      <c r="G1655" s="4" t="s">
        <v>2662</v>
      </c>
      <c r="H1655" s="3" t="s">
        <v>523</v>
      </c>
      <c r="I1655" s="3"/>
      <c r="J1655" s="4" t="s">
        <v>2276</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4" t="s">
        <v>2276</v>
      </c>
      <c r="AB1655" s="4" t="s">
        <v>2276</v>
      </c>
      <c r="AC1655" s="3"/>
      <c r="AD1655" s="3"/>
    </row>
    <row r="1656" spans="1:30" ht="45.5" customHeight="1">
      <c r="A1656" s="11" t="s">
        <v>4870</v>
      </c>
      <c r="B1656" s="11" t="s">
        <v>4920</v>
      </c>
      <c r="C1656" s="3" t="s">
        <v>24</v>
      </c>
      <c r="D1656" s="3" t="s">
        <v>2276</v>
      </c>
      <c r="E1656" s="3" t="s">
        <v>45</v>
      </c>
      <c r="F1656" s="4" t="s">
        <v>2276</v>
      </c>
      <c r="G1656" s="4" t="s">
        <v>2662</v>
      </c>
      <c r="H1656" s="3" t="s">
        <v>523</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4" t="s">
        <v>2276</v>
      </c>
      <c r="AB1656" s="4" t="s">
        <v>2276</v>
      </c>
      <c r="AC1656" s="3"/>
      <c r="AD1656" s="3"/>
    </row>
    <row r="1657" spans="1:30" ht="45.5" customHeight="1">
      <c r="A1657" s="11" t="s">
        <v>4871</v>
      </c>
      <c r="B1657" s="11" t="s">
        <v>4921</v>
      </c>
      <c r="C1657" s="3" t="s">
        <v>24</v>
      </c>
      <c r="D1657" s="3" t="s">
        <v>2276</v>
      </c>
      <c r="E1657" s="3" t="s">
        <v>45</v>
      </c>
      <c r="F1657" s="4" t="s">
        <v>2276</v>
      </c>
      <c r="G1657" s="4" t="s">
        <v>2662</v>
      </c>
      <c r="H1657" s="3" t="s">
        <v>523</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4" t="s">
        <v>2276</v>
      </c>
      <c r="AB1657" s="4" t="s">
        <v>2276</v>
      </c>
      <c r="AC1657" s="3"/>
      <c r="AD1657" s="3"/>
    </row>
    <row r="1658" spans="1:30" ht="45.5" customHeight="1">
      <c r="A1658" s="11" t="s">
        <v>4872</v>
      </c>
      <c r="B1658" s="11" t="s">
        <v>4922</v>
      </c>
      <c r="C1658" s="3" t="s">
        <v>24</v>
      </c>
      <c r="D1658" s="3" t="s">
        <v>2276</v>
      </c>
      <c r="E1658" s="3" t="s">
        <v>45</v>
      </c>
      <c r="F1658" s="4" t="s">
        <v>2276</v>
      </c>
      <c r="G1658" s="4" t="s">
        <v>2662</v>
      </c>
      <c r="H1658" s="3" t="s">
        <v>523</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4" t="s">
        <v>2276</v>
      </c>
      <c r="AB1658" s="4" t="s">
        <v>2276</v>
      </c>
      <c r="AC1658" s="3"/>
      <c r="AD1658" s="3"/>
    </row>
    <row r="1659" spans="1:30" ht="45.5" customHeight="1">
      <c r="A1659" s="11" t="s">
        <v>4873</v>
      </c>
      <c r="B1659" s="11" t="s">
        <v>4923</v>
      </c>
      <c r="C1659" s="3" t="s">
        <v>24</v>
      </c>
      <c r="D1659" s="3" t="s">
        <v>2276</v>
      </c>
      <c r="E1659" s="3" t="s">
        <v>45</v>
      </c>
      <c r="F1659" s="4" t="s">
        <v>2276</v>
      </c>
      <c r="G1659" s="4" t="s">
        <v>2662</v>
      </c>
      <c r="H1659" s="3" t="s">
        <v>523</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4" t="s">
        <v>2276</v>
      </c>
      <c r="AB1659" s="4" t="s">
        <v>2276</v>
      </c>
      <c r="AC1659" s="3"/>
      <c r="AD1659" s="3"/>
    </row>
    <row r="1660" spans="1:30" ht="35.5" customHeight="1">
      <c r="A1660" s="11" t="s">
        <v>4939</v>
      </c>
      <c r="B1660" s="11" t="s">
        <v>4944</v>
      </c>
      <c r="C1660" s="3" t="s">
        <v>1105</v>
      </c>
      <c r="D1660" s="3" t="s">
        <v>1105</v>
      </c>
      <c r="E1660" s="3" t="s">
        <v>1105</v>
      </c>
      <c r="F1660" s="4" t="s">
        <v>1105</v>
      </c>
      <c r="G1660" s="3" t="s">
        <v>1105</v>
      </c>
      <c r="H1660" s="3" t="s">
        <v>523</v>
      </c>
      <c r="I1660" s="3"/>
      <c r="J1660" s="21">
        <f>(13377)/5/'Record info'!K810</f>
        <v>0.11403270608383284</v>
      </c>
      <c r="K1660" s="4" t="s">
        <v>2276</v>
      </c>
      <c r="L1660" s="21">
        <v>0.01</v>
      </c>
      <c r="M1660" s="4" t="s">
        <v>2276</v>
      </c>
      <c r="N1660" s="21">
        <v>1815</v>
      </c>
      <c r="O1660" s="4" t="s">
        <v>2276</v>
      </c>
      <c r="P1660" s="21">
        <f>T1660/13377</f>
        <v>1.3276519398968378</v>
      </c>
      <c r="Q1660" s="4" t="s">
        <v>2276</v>
      </c>
      <c r="R1660" s="4" t="s">
        <v>2276</v>
      </c>
      <c r="S1660" s="4" t="s">
        <v>2276</v>
      </c>
      <c r="T1660" s="21">
        <f>88800/5</f>
        <v>17760</v>
      </c>
      <c r="U1660" s="4" t="s">
        <v>2276</v>
      </c>
      <c r="V1660" s="4" t="s">
        <v>2276</v>
      </c>
      <c r="W1660" s="4" t="s">
        <v>2276</v>
      </c>
      <c r="X1660" s="21">
        <f>T1660/'Record info'!K810</f>
        <v>0.75697871721943311</v>
      </c>
      <c r="Y1660" s="4" t="s">
        <v>2276</v>
      </c>
      <c r="Z1660" s="3" t="s">
        <v>34</v>
      </c>
      <c r="AA1660" s="3" t="s">
        <v>68</v>
      </c>
      <c r="AB1660" s="3" t="s">
        <v>2655</v>
      </c>
      <c r="AC1660" s="3"/>
      <c r="AD1660" s="3" t="s">
        <v>4948</v>
      </c>
    </row>
    <row r="1661" spans="1:30" ht="52" customHeight="1">
      <c r="A1661" s="11" t="s">
        <v>4939</v>
      </c>
      <c r="B1661" s="11" t="s">
        <v>4945</v>
      </c>
      <c r="C1661" s="3" t="s">
        <v>1105</v>
      </c>
      <c r="D1661" s="3" t="s">
        <v>2276</v>
      </c>
      <c r="E1661" s="4" t="s">
        <v>396</v>
      </c>
      <c r="F1661" s="4" t="s">
        <v>28</v>
      </c>
      <c r="G1661" s="3" t="s">
        <v>28</v>
      </c>
      <c r="H1661" s="3" t="s">
        <v>523</v>
      </c>
      <c r="I1661" s="3"/>
      <c r="J1661" s="4" t="s">
        <v>2276</v>
      </c>
      <c r="K1661" s="4" t="s">
        <v>2276</v>
      </c>
      <c r="L1661" s="4" t="s">
        <v>2276</v>
      </c>
      <c r="M1661" s="4" t="s">
        <v>2276</v>
      </c>
      <c r="N1661" s="4" t="s">
        <v>2276</v>
      </c>
      <c r="O1661" s="4" t="s">
        <v>2276</v>
      </c>
      <c r="P1661" s="4" t="s">
        <v>2276</v>
      </c>
      <c r="Q1661" s="4" t="s">
        <v>2276</v>
      </c>
      <c r="R1661" s="4" t="s">
        <v>2276</v>
      </c>
      <c r="S1661" s="4" t="s">
        <v>2276</v>
      </c>
      <c r="T1661" s="4" t="s">
        <v>2276</v>
      </c>
      <c r="U1661" s="4" t="s">
        <v>2276</v>
      </c>
      <c r="V1661" s="4" t="s">
        <v>2276</v>
      </c>
      <c r="W1661" s="4" t="s">
        <v>2276</v>
      </c>
      <c r="X1661" s="4" t="s">
        <v>2276</v>
      </c>
      <c r="Y1661" s="4" t="s">
        <v>2276</v>
      </c>
      <c r="Z1661" s="3" t="s">
        <v>34</v>
      </c>
      <c r="AA1661" s="3" t="s">
        <v>68</v>
      </c>
      <c r="AB1661" s="3" t="s">
        <v>2655</v>
      </c>
      <c r="AC1661" s="4" t="s">
        <v>4946</v>
      </c>
      <c r="AD1661" s="4" t="s">
        <v>4955</v>
      </c>
    </row>
    <row r="1662" spans="1:30" ht="52" customHeight="1">
      <c r="A1662" s="11" t="s">
        <v>4939</v>
      </c>
      <c r="B1662" s="11" t="s">
        <v>4947</v>
      </c>
      <c r="C1662" s="3" t="s">
        <v>24</v>
      </c>
      <c r="D1662" s="3" t="s">
        <v>2659</v>
      </c>
      <c r="E1662" s="4" t="s">
        <v>396</v>
      </c>
      <c r="F1662" s="4" t="s">
        <v>28</v>
      </c>
      <c r="G1662" s="3" t="s">
        <v>2276</v>
      </c>
      <c r="H1662" s="3" t="s">
        <v>523</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4" t="s">
        <v>2276</v>
      </c>
      <c r="Y1662" s="4" t="s">
        <v>2276</v>
      </c>
      <c r="Z1662" s="3" t="s">
        <v>34</v>
      </c>
      <c r="AA1662" s="3" t="s">
        <v>68</v>
      </c>
      <c r="AB1662" s="3" t="s">
        <v>2655</v>
      </c>
      <c r="AC1662" s="4" t="s">
        <v>4946</v>
      </c>
      <c r="AD1662" s="4" t="s">
        <v>4955</v>
      </c>
    </row>
    <row r="1663" spans="1:30" ht="62" customHeight="1">
      <c r="A1663" s="11" t="s">
        <v>4939</v>
      </c>
      <c r="B1663" s="11" t="s">
        <v>4949</v>
      </c>
      <c r="C1663" s="3" t="s">
        <v>1105</v>
      </c>
      <c r="D1663" s="3" t="s">
        <v>1105</v>
      </c>
      <c r="E1663" s="4" t="s">
        <v>2650</v>
      </c>
      <c r="F1663" s="4" t="s">
        <v>2276</v>
      </c>
      <c r="G1663" s="3" t="s">
        <v>28</v>
      </c>
      <c r="H1663" s="3" t="s">
        <v>523</v>
      </c>
      <c r="I1663" s="3"/>
      <c r="J1663" s="4" t="s">
        <v>2276</v>
      </c>
      <c r="K1663" s="4" t="s">
        <v>2276</v>
      </c>
      <c r="L1663" s="4" t="s">
        <v>2276</v>
      </c>
      <c r="M1663" s="4" t="s">
        <v>2276</v>
      </c>
      <c r="N1663" s="4" t="s">
        <v>2276</v>
      </c>
      <c r="O1663" s="4" t="s">
        <v>2276</v>
      </c>
      <c r="P1663" s="4" t="s">
        <v>2276</v>
      </c>
      <c r="Q1663" s="4" t="s">
        <v>2276</v>
      </c>
      <c r="R1663" s="4" t="s">
        <v>2276</v>
      </c>
      <c r="S1663" s="4" t="s">
        <v>2276</v>
      </c>
      <c r="T1663" s="4" t="s">
        <v>2276</v>
      </c>
      <c r="U1663" s="4" t="s">
        <v>2276</v>
      </c>
      <c r="V1663" s="4" t="s">
        <v>2276</v>
      </c>
      <c r="W1663" s="4" t="s">
        <v>2276</v>
      </c>
      <c r="X1663" s="4" t="s">
        <v>2276</v>
      </c>
      <c r="Y1663" s="4" t="s">
        <v>2276</v>
      </c>
      <c r="Z1663" s="3" t="s">
        <v>34</v>
      </c>
      <c r="AA1663" s="3" t="s">
        <v>68</v>
      </c>
      <c r="AB1663" s="3" t="s">
        <v>2655</v>
      </c>
      <c r="AC1663" s="4"/>
      <c r="AD1663" s="4" t="s">
        <v>4956</v>
      </c>
    </row>
    <row r="1664" spans="1:30" ht="52" customHeight="1">
      <c r="A1664" s="11" t="s">
        <v>4939</v>
      </c>
      <c r="B1664" s="11" t="s">
        <v>4950</v>
      </c>
      <c r="C1664" s="3" t="s">
        <v>1105</v>
      </c>
      <c r="D1664" s="3" t="s">
        <v>1105</v>
      </c>
      <c r="E1664" s="4" t="s">
        <v>45</v>
      </c>
      <c r="F1664" s="4" t="s">
        <v>2276</v>
      </c>
      <c r="G1664" s="3" t="s">
        <v>29</v>
      </c>
      <c r="H1664" s="3" t="s">
        <v>523</v>
      </c>
      <c r="I1664" s="3"/>
      <c r="J1664" s="4" t="s">
        <v>2276</v>
      </c>
      <c r="K1664" s="4" t="s">
        <v>2276</v>
      </c>
      <c r="L1664" s="4" t="s">
        <v>2276</v>
      </c>
      <c r="M1664" s="4" t="s">
        <v>2276</v>
      </c>
      <c r="N1664" s="4" t="s">
        <v>2276</v>
      </c>
      <c r="O1664" s="4" t="s">
        <v>2276</v>
      </c>
      <c r="P1664" s="4" t="s">
        <v>2276</v>
      </c>
      <c r="Q1664" s="4" t="s">
        <v>2276</v>
      </c>
      <c r="R1664" s="4" t="s">
        <v>2276</v>
      </c>
      <c r="S1664" s="4" t="s">
        <v>2276</v>
      </c>
      <c r="T1664" s="4" t="s">
        <v>2276</v>
      </c>
      <c r="U1664" s="4" t="s">
        <v>2276</v>
      </c>
      <c r="V1664" s="4" t="s">
        <v>2276</v>
      </c>
      <c r="W1664" s="4" t="s">
        <v>2276</v>
      </c>
      <c r="X1664" s="4" t="s">
        <v>2276</v>
      </c>
      <c r="Y1664" s="4" t="s">
        <v>2276</v>
      </c>
      <c r="Z1664" s="3" t="s">
        <v>34</v>
      </c>
      <c r="AA1664" s="3" t="s">
        <v>68</v>
      </c>
      <c r="AB1664" s="3" t="s">
        <v>2655</v>
      </c>
      <c r="AC1664" s="4"/>
      <c r="AD1664" s="4" t="s">
        <v>4955</v>
      </c>
    </row>
    <row r="1665" spans="1:30" ht="37" customHeight="1">
      <c r="A1665" s="11" t="s">
        <v>4939</v>
      </c>
      <c r="B1665" s="11" t="s">
        <v>4953</v>
      </c>
      <c r="C1665" s="3" t="s">
        <v>1105</v>
      </c>
      <c r="D1665" s="3" t="s">
        <v>1105</v>
      </c>
      <c r="E1665" s="3" t="s">
        <v>2276</v>
      </c>
      <c r="F1665" s="4" t="s">
        <v>2276</v>
      </c>
      <c r="G1665" s="3" t="s">
        <v>74</v>
      </c>
      <c r="H1665" s="3" t="s">
        <v>523</v>
      </c>
      <c r="I1665" s="3"/>
      <c r="J1665" s="21">
        <f>862/5/3880</f>
        <v>4.4432989690721653E-2</v>
      </c>
      <c r="K1665" s="4" t="s">
        <v>2276</v>
      </c>
      <c r="L1665" s="4" t="s">
        <v>2276</v>
      </c>
      <c r="M1665" s="4" t="s">
        <v>2276</v>
      </c>
      <c r="N1665" s="4" t="s">
        <v>2276</v>
      </c>
      <c r="O1665" s="4" t="s">
        <v>2276</v>
      </c>
      <c r="P1665" s="21">
        <v>7.03</v>
      </c>
      <c r="Q1665" s="4" t="s">
        <v>2276</v>
      </c>
      <c r="R1665" s="4" t="s">
        <v>2276</v>
      </c>
      <c r="S1665" s="4" t="s">
        <v>2276</v>
      </c>
      <c r="T1665" s="21">
        <f>862*7.03/5</f>
        <v>1211.9720000000002</v>
      </c>
      <c r="U1665" s="4" t="s">
        <v>2276</v>
      </c>
      <c r="V1665" s="21">
        <f>T1665/387960.4</f>
        <v>3.1239580122094939E-3</v>
      </c>
      <c r="W1665" s="4" t="s">
        <v>2276</v>
      </c>
      <c r="X1665" s="4" t="s">
        <v>2276</v>
      </c>
      <c r="Y1665" s="4" t="s">
        <v>2276</v>
      </c>
      <c r="Z1665" s="3" t="s">
        <v>34</v>
      </c>
      <c r="AA1665" s="3" t="s">
        <v>68</v>
      </c>
      <c r="AB1665" s="3" t="s">
        <v>2655</v>
      </c>
      <c r="AC1665" s="3"/>
      <c r="AD1665" s="4" t="s">
        <v>4952</v>
      </c>
    </row>
    <row r="1666" spans="1:30" ht="41" customHeight="1">
      <c r="A1666" s="11" t="s">
        <v>4939</v>
      </c>
      <c r="B1666" s="11" t="s">
        <v>4954</v>
      </c>
      <c r="C1666" s="3" t="s">
        <v>1105</v>
      </c>
      <c r="D1666" s="3" t="s">
        <v>1105</v>
      </c>
      <c r="E1666" s="3" t="s">
        <v>2276</v>
      </c>
      <c r="F1666" s="4" t="s">
        <v>2276</v>
      </c>
      <c r="G1666" s="3" t="s">
        <v>74</v>
      </c>
      <c r="H1666" s="3" t="s">
        <v>523</v>
      </c>
      <c r="I1666" s="3"/>
      <c r="J1666" s="21">
        <f>1947/5/6825</f>
        <v>5.7054945054945051E-2</v>
      </c>
      <c r="K1666" s="4" t="s">
        <v>2276</v>
      </c>
      <c r="L1666" s="4" t="s">
        <v>2276</v>
      </c>
      <c r="M1666" s="4" t="s">
        <v>2276</v>
      </c>
      <c r="N1666" s="4" t="s">
        <v>2276</v>
      </c>
      <c r="O1666" s="4" t="s">
        <v>2276</v>
      </c>
      <c r="P1666" s="21">
        <v>9.1999999999999993</v>
      </c>
      <c r="Q1666" s="4" t="s">
        <v>2276</v>
      </c>
      <c r="R1666" s="4" t="s">
        <v>2276</v>
      </c>
      <c r="S1666" s="4" t="s">
        <v>2276</v>
      </c>
      <c r="T1666" s="21">
        <f>1947*9.2/5</f>
        <v>3582.4799999999996</v>
      </c>
      <c r="U1666" s="4" t="s">
        <v>2276</v>
      </c>
      <c r="V1666" s="21">
        <f>T1666/682507.76</f>
        <v>5.248995264171062E-3</v>
      </c>
      <c r="W1666" s="4" t="s">
        <v>2276</v>
      </c>
      <c r="X1666" s="4" t="s">
        <v>2276</v>
      </c>
      <c r="Y1666" s="4" t="s">
        <v>2276</v>
      </c>
      <c r="Z1666" s="3" t="s">
        <v>34</v>
      </c>
      <c r="AA1666" s="3" t="s">
        <v>68</v>
      </c>
      <c r="AB1666" s="3" t="s">
        <v>2655</v>
      </c>
      <c r="AC1666" s="3"/>
      <c r="AD1666" s="4" t="s">
        <v>4952</v>
      </c>
    </row>
    <row r="1667" spans="1:30" ht="32.5" customHeight="1">
      <c r="A1667" s="11" t="s">
        <v>4960</v>
      </c>
      <c r="B1667" s="11" t="s">
        <v>4963</v>
      </c>
      <c r="C1667" s="3" t="s">
        <v>24</v>
      </c>
      <c r="D1667" s="3" t="s">
        <v>3476</v>
      </c>
      <c r="E1667" s="3" t="s">
        <v>863</v>
      </c>
      <c r="F1667" s="4" t="s">
        <v>74</v>
      </c>
      <c r="G1667" s="3" t="s">
        <v>2276</v>
      </c>
      <c r="H1667" s="3" t="s">
        <v>523</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4" t="s">
        <v>2276</v>
      </c>
      <c r="AB1667" s="4" t="s">
        <v>2276</v>
      </c>
      <c r="AC1667" s="3"/>
      <c r="AD1667" s="3"/>
    </row>
    <row r="1668" spans="1:30" ht="84.5" customHeight="1">
      <c r="A1668" s="11" t="s">
        <v>4964</v>
      </c>
      <c r="B1668" s="11" t="s">
        <v>4966</v>
      </c>
      <c r="C1668" s="3" t="s">
        <v>24</v>
      </c>
      <c r="D1668" s="3" t="s">
        <v>25</v>
      </c>
      <c r="E1668" s="3" t="s">
        <v>5005</v>
      </c>
      <c r="F1668" s="4" t="s">
        <v>2662</v>
      </c>
      <c r="G1668" s="3" t="s">
        <v>2276</v>
      </c>
      <c r="H1668" s="3" t="s">
        <v>524</v>
      </c>
      <c r="I1668" s="3"/>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2276</v>
      </c>
      <c r="Z1668" s="4" t="s">
        <v>2276</v>
      </c>
      <c r="AA1668" s="4" t="s">
        <v>2276</v>
      </c>
      <c r="AB1668" s="4" t="s">
        <v>2276</v>
      </c>
      <c r="AC1668" s="4" t="s">
        <v>4967</v>
      </c>
      <c r="AD1668" s="3"/>
    </row>
    <row r="1669" spans="1:30" ht="47.5" customHeight="1">
      <c r="A1669" s="11" t="s">
        <v>4977</v>
      </c>
      <c r="B1669" s="11" t="s">
        <v>4983</v>
      </c>
      <c r="C1669" s="3" t="s">
        <v>24</v>
      </c>
      <c r="D1669" s="3" t="s">
        <v>25</v>
      </c>
      <c r="E1669" s="3" t="s">
        <v>5005</v>
      </c>
      <c r="F1669" s="4" t="s">
        <v>2662</v>
      </c>
      <c r="G1669" s="3" t="s">
        <v>2276</v>
      </c>
      <c r="H1669" s="3" t="s">
        <v>523</v>
      </c>
      <c r="I1669" s="3">
        <v>1976</v>
      </c>
      <c r="J1669" s="4" t="s">
        <v>2276</v>
      </c>
      <c r="K1669" s="4" t="s">
        <v>2276</v>
      </c>
      <c r="L1669" s="4" t="s">
        <v>2276</v>
      </c>
      <c r="M1669" s="4" t="s">
        <v>2276</v>
      </c>
      <c r="N1669" s="4" t="s">
        <v>2276</v>
      </c>
      <c r="O1669" s="4" t="s">
        <v>2276</v>
      </c>
      <c r="P1669" s="4" t="s">
        <v>2276</v>
      </c>
      <c r="Q1669" s="4" t="s">
        <v>2276</v>
      </c>
      <c r="R1669" s="4" t="s">
        <v>2276</v>
      </c>
      <c r="S1669" s="4" t="s">
        <v>2276</v>
      </c>
      <c r="T1669" s="4" t="s">
        <v>2276</v>
      </c>
      <c r="U1669" s="4" t="s">
        <v>2276</v>
      </c>
      <c r="V1669" s="4" t="s">
        <v>2276</v>
      </c>
      <c r="W1669" s="4" t="s">
        <v>2276</v>
      </c>
      <c r="X1669" s="4" t="s">
        <v>2276</v>
      </c>
      <c r="Y1669" s="4" t="s">
        <v>2276</v>
      </c>
      <c r="Z1669" s="4" t="s">
        <v>2276</v>
      </c>
      <c r="AA1669" s="4" t="s">
        <v>2276</v>
      </c>
      <c r="AB1669" s="4" t="s">
        <v>2276</v>
      </c>
      <c r="AC1669" s="3"/>
      <c r="AD1669" s="3"/>
    </row>
    <row r="1670" spans="1:30" ht="47.5" customHeight="1">
      <c r="A1670" s="11" t="s">
        <v>4977</v>
      </c>
      <c r="B1670" s="11" t="s">
        <v>4984</v>
      </c>
      <c r="C1670" s="3" t="s">
        <v>24</v>
      </c>
      <c r="D1670" s="3" t="s">
        <v>26</v>
      </c>
      <c r="E1670" s="3" t="s">
        <v>5005</v>
      </c>
      <c r="F1670" s="4" t="s">
        <v>2662</v>
      </c>
      <c r="G1670" s="3" t="s">
        <v>2276</v>
      </c>
      <c r="H1670" s="3" t="s">
        <v>523</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4" t="s">
        <v>2276</v>
      </c>
      <c r="Y1670" s="4" t="s">
        <v>2276</v>
      </c>
      <c r="Z1670" s="3" t="s">
        <v>38</v>
      </c>
      <c r="AA1670" s="3" t="s">
        <v>68</v>
      </c>
      <c r="AB1670" s="4" t="s">
        <v>2276</v>
      </c>
      <c r="AC1670" s="3"/>
      <c r="AD1670" s="3"/>
    </row>
    <row r="1671" spans="1:30" ht="47.5" customHeight="1">
      <c r="A1671" s="11" t="s">
        <v>4977</v>
      </c>
      <c r="B1671" s="11" t="s">
        <v>4985</v>
      </c>
      <c r="C1671" s="3" t="s">
        <v>24</v>
      </c>
      <c r="D1671" s="3" t="s">
        <v>1245</v>
      </c>
      <c r="E1671" s="3" t="s">
        <v>116</v>
      </c>
      <c r="F1671" s="4" t="s">
        <v>2662</v>
      </c>
      <c r="G1671" s="3" t="s">
        <v>2276</v>
      </c>
      <c r="H1671" s="3" t="s">
        <v>523</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4" t="s">
        <v>2276</v>
      </c>
      <c r="AB1671" s="4" t="s">
        <v>2276</v>
      </c>
      <c r="AC1671" s="3"/>
      <c r="AD1671" s="3"/>
    </row>
    <row r="1672" spans="1:30" ht="47.5" customHeight="1">
      <c r="A1672" s="11" t="s">
        <v>4977</v>
      </c>
      <c r="B1672" s="11" t="s">
        <v>4986</v>
      </c>
      <c r="C1672" s="3" t="s">
        <v>24</v>
      </c>
      <c r="D1672" s="3" t="s">
        <v>25</v>
      </c>
      <c r="E1672" s="3" t="s">
        <v>5005</v>
      </c>
      <c r="F1672" s="4" t="s">
        <v>2662</v>
      </c>
      <c r="G1672" s="3" t="s">
        <v>2276</v>
      </c>
      <c r="H1672" s="3" t="s">
        <v>524</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2276</v>
      </c>
      <c r="Z1672" s="4" t="s">
        <v>2276</v>
      </c>
      <c r="AA1672" s="4" t="s">
        <v>2276</v>
      </c>
      <c r="AB1672" s="4" t="s">
        <v>2276</v>
      </c>
      <c r="AC1672" s="3"/>
      <c r="AD1672" s="3"/>
    </row>
    <row r="1673" spans="1:30" ht="47.5" customHeight="1">
      <c r="A1673" s="11" t="s">
        <v>4977</v>
      </c>
      <c r="B1673" s="11" t="s">
        <v>4987</v>
      </c>
      <c r="C1673" s="3" t="s">
        <v>24</v>
      </c>
      <c r="D1673" s="3" t="s">
        <v>26</v>
      </c>
      <c r="E1673" s="3" t="s">
        <v>5005</v>
      </c>
      <c r="F1673" s="4" t="s">
        <v>2662</v>
      </c>
      <c r="G1673" s="3" t="s">
        <v>2276</v>
      </c>
      <c r="H1673" s="3" t="s">
        <v>524</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2276</v>
      </c>
      <c r="Z1673" s="4" t="s">
        <v>2276</v>
      </c>
      <c r="AA1673" s="4" t="s">
        <v>2276</v>
      </c>
      <c r="AB1673" s="4" t="s">
        <v>2276</v>
      </c>
      <c r="AC1673" s="3"/>
      <c r="AD1673" s="3"/>
    </row>
    <row r="1674" spans="1:30" ht="47.5" customHeight="1">
      <c r="A1674" s="11" t="s">
        <v>4977</v>
      </c>
      <c r="B1674" s="11" t="s">
        <v>4988</v>
      </c>
      <c r="C1674" s="3" t="s">
        <v>24</v>
      </c>
      <c r="D1674" s="3" t="s">
        <v>1245</v>
      </c>
      <c r="E1674" s="3" t="s">
        <v>116</v>
      </c>
      <c r="F1674" s="4" t="s">
        <v>2662</v>
      </c>
      <c r="G1674" s="3" t="s">
        <v>2276</v>
      </c>
      <c r="H1674" s="3" t="s">
        <v>524</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2276</v>
      </c>
      <c r="Z1674" s="4" t="s">
        <v>2276</v>
      </c>
      <c r="AA1674" s="4" t="s">
        <v>2276</v>
      </c>
      <c r="AB1674" s="4" t="s">
        <v>2276</v>
      </c>
      <c r="AC1674" s="3"/>
      <c r="AD1674" s="3"/>
    </row>
    <row r="1675" spans="1:30" ht="38" customHeight="1">
      <c r="A1675" s="11" t="s">
        <v>4977</v>
      </c>
      <c r="B1675" s="11" t="s">
        <v>4989</v>
      </c>
      <c r="C1675" s="3" t="s">
        <v>24</v>
      </c>
      <c r="D1675" s="3" t="s">
        <v>2276</v>
      </c>
      <c r="E1675" s="3" t="s">
        <v>5005</v>
      </c>
      <c r="F1675" s="4" t="s">
        <v>2662</v>
      </c>
      <c r="G1675" s="3" t="s">
        <v>2276</v>
      </c>
      <c r="H1675" s="3" t="s">
        <v>523</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4" t="s">
        <v>2276</v>
      </c>
      <c r="Y1675" s="4" t="s">
        <v>2276</v>
      </c>
      <c r="Z1675" s="3" t="s">
        <v>38</v>
      </c>
      <c r="AA1675" s="3" t="s">
        <v>68</v>
      </c>
      <c r="AB1675" s="4" t="s">
        <v>2276</v>
      </c>
      <c r="AC1675" s="4" t="s">
        <v>4991</v>
      </c>
      <c r="AD1675" s="3"/>
    </row>
    <row r="1676" spans="1:30" ht="37" customHeight="1">
      <c r="A1676" s="11" t="s">
        <v>4977</v>
      </c>
      <c r="B1676" s="11" t="s">
        <v>4990</v>
      </c>
      <c r="C1676" s="3" t="s">
        <v>24</v>
      </c>
      <c r="D1676" s="3" t="s">
        <v>2276</v>
      </c>
      <c r="E1676" s="3" t="s">
        <v>116</v>
      </c>
      <c r="F1676" s="4" t="s">
        <v>2662</v>
      </c>
      <c r="G1676" s="3" t="s">
        <v>2276</v>
      </c>
      <c r="H1676" s="3" t="s">
        <v>523</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4" t="s">
        <v>2276</v>
      </c>
      <c r="Y1676" s="4" t="s">
        <v>2276</v>
      </c>
      <c r="Z1676" s="3" t="s">
        <v>38</v>
      </c>
      <c r="AA1676" s="3" t="s">
        <v>68</v>
      </c>
      <c r="AB1676" s="4" t="s">
        <v>2276</v>
      </c>
      <c r="AC1676" s="4" t="s">
        <v>4991</v>
      </c>
      <c r="AD1676" s="3"/>
    </row>
    <row r="1677" spans="1:30" ht="46" customHeight="1">
      <c r="A1677" s="11" t="s">
        <v>4994</v>
      </c>
      <c r="B1677" s="11" t="s">
        <v>4998</v>
      </c>
      <c r="C1677" s="3" t="s">
        <v>24</v>
      </c>
      <c r="D1677" s="3" t="s">
        <v>25</v>
      </c>
      <c r="E1677" s="3" t="s">
        <v>5005</v>
      </c>
      <c r="F1677" s="4" t="s">
        <v>2662</v>
      </c>
      <c r="G1677" s="3" t="s">
        <v>2276</v>
      </c>
      <c r="H1677" s="3" t="s">
        <v>523</v>
      </c>
      <c r="I1677" s="3"/>
      <c r="J1677" s="4" t="s">
        <v>2276</v>
      </c>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t="s">
        <v>2276</v>
      </c>
      <c r="AB1677" s="4" t="s">
        <v>2276</v>
      </c>
      <c r="AC1677" s="3"/>
      <c r="AD1677" s="3"/>
    </row>
    <row r="1678" spans="1:30" ht="46" customHeight="1">
      <c r="A1678" s="11" t="s">
        <v>4994</v>
      </c>
      <c r="B1678" s="11" t="s">
        <v>4999</v>
      </c>
      <c r="C1678" s="3" t="s">
        <v>24</v>
      </c>
      <c r="D1678" s="3" t="s">
        <v>1245</v>
      </c>
      <c r="E1678" s="3" t="s">
        <v>116</v>
      </c>
      <c r="F1678" s="4" t="s">
        <v>2662</v>
      </c>
      <c r="G1678" s="3" t="s">
        <v>2276</v>
      </c>
      <c r="H1678" s="3" t="s">
        <v>523</v>
      </c>
      <c r="I1678" s="3"/>
      <c r="J1678" s="4" t="s">
        <v>2276</v>
      </c>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t="s">
        <v>2276</v>
      </c>
      <c r="AB1678" s="4" t="s">
        <v>2276</v>
      </c>
      <c r="AC1678" s="3"/>
      <c r="AD1678" s="3"/>
    </row>
    <row r="1679" spans="1:30" ht="46" customHeight="1">
      <c r="A1679" s="11" t="s">
        <v>4994</v>
      </c>
      <c r="B1679" s="11" t="s">
        <v>5000</v>
      </c>
      <c r="C1679" s="3" t="s">
        <v>24</v>
      </c>
      <c r="D1679" s="3" t="s">
        <v>1131</v>
      </c>
      <c r="E1679" s="3" t="s">
        <v>5005</v>
      </c>
      <c r="F1679" s="4" t="s">
        <v>2662</v>
      </c>
      <c r="G1679" s="3" t="s">
        <v>2276</v>
      </c>
      <c r="H1679" s="3" t="s">
        <v>523</v>
      </c>
      <c r="I1679" s="3"/>
      <c r="J1679" s="4" t="s">
        <v>2276</v>
      </c>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2276</v>
      </c>
      <c r="AB1679" s="4" t="s">
        <v>2276</v>
      </c>
      <c r="AC1679" s="3" t="s">
        <v>5002</v>
      </c>
      <c r="AD1679" s="3"/>
    </row>
    <row r="1680" spans="1:30" ht="46" customHeight="1">
      <c r="A1680" s="11" t="s">
        <v>4994</v>
      </c>
      <c r="B1680" s="11" t="s">
        <v>5001</v>
      </c>
      <c r="C1680" s="3" t="s">
        <v>24</v>
      </c>
      <c r="D1680" s="3" t="s">
        <v>1131</v>
      </c>
      <c r="E1680" s="3" t="s">
        <v>116</v>
      </c>
      <c r="F1680" s="4" t="s">
        <v>2662</v>
      </c>
      <c r="G1680" s="3" t="s">
        <v>2276</v>
      </c>
      <c r="H1680" s="3" t="s">
        <v>523</v>
      </c>
      <c r="I1680" s="3"/>
      <c r="J1680" s="4" t="s">
        <v>2276</v>
      </c>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2276</v>
      </c>
      <c r="AB1680" s="4" t="s">
        <v>2276</v>
      </c>
      <c r="AC1680" s="3" t="s">
        <v>5002</v>
      </c>
      <c r="AD1680" s="3"/>
    </row>
    <row r="1681" spans="1:30" ht="51" customHeight="1">
      <c r="A1681" s="11" t="s">
        <v>5088</v>
      </c>
      <c r="B1681" s="11" t="s">
        <v>5094</v>
      </c>
      <c r="C1681" s="3" t="s">
        <v>24</v>
      </c>
      <c r="D1681" s="3" t="s">
        <v>25</v>
      </c>
      <c r="E1681" s="3" t="s">
        <v>5005</v>
      </c>
      <c r="F1681" s="4" t="s">
        <v>74</v>
      </c>
      <c r="G1681" s="3" t="s">
        <v>2276</v>
      </c>
      <c r="H1681" s="3" t="s">
        <v>524</v>
      </c>
      <c r="I1681" s="3"/>
      <c r="J1681" s="3">
        <v>0</v>
      </c>
      <c r="K1681" s="3">
        <v>0</v>
      </c>
      <c r="L1681" s="3">
        <v>0</v>
      </c>
      <c r="M1681" s="3">
        <v>0</v>
      </c>
      <c r="N1681" s="3">
        <v>0</v>
      </c>
      <c r="O1681" s="3">
        <v>0</v>
      </c>
      <c r="P1681" s="3">
        <v>0</v>
      </c>
      <c r="Q1681" s="3">
        <v>0</v>
      </c>
      <c r="R1681" s="3">
        <v>0</v>
      </c>
      <c r="S1681" s="3">
        <v>0</v>
      </c>
      <c r="T1681" s="3">
        <v>0</v>
      </c>
      <c r="U1681" s="3">
        <v>0</v>
      </c>
      <c r="V1681" s="3">
        <v>0</v>
      </c>
      <c r="W1681" s="3">
        <v>0</v>
      </c>
      <c r="X1681" s="3">
        <v>0</v>
      </c>
      <c r="Y1681" s="4" t="s">
        <v>2276</v>
      </c>
      <c r="Z1681" s="4" t="s">
        <v>2276</v>
      </c>
      <c r="AA1681" s="4" t="s">
        <v>2276</v>
      </c>
      <c r="AB1681" s="4" t="s">
        <v>2276</v>
      </c>
      <c r="AC1681" s="4" t="s">
        <v>5098</v>
      </c>
      <c r="AD1681" s="3"/>
    </row>
    <row r="1682" spans="1:30" ht="53.5" customHeight="1">
      <c r="A1682" s="11" t="s">
        <v>5088</v>
      </c>
      <c r="B1682" s="11" t="s">
        <v>5095</v>
      </c>
      <c r="C1682" s="3" t="s">
        <v>24</v>
      </c>
      <c r="D1682" s="3" t="s">
        <v>61</v>
      </c>
      <c r="E1682" s="3" t="s">
        <v>5005</v>
      </c>
      <c r="F1682" s="4" t="s">
        <v>74</v>
      </c>
      <c r="G1682" s="3" t="s">
        <v>2276</v>
      </c>
      <c r="H1682" s="3" t="s">
        <v>524</v>
      </c>
      <c r="I1682" s="3"/>
      <c r="J1682" s="3">
        <v>0</v>
      </c>
      <c r="K1682" s="3">
        <v>0</v>
      </c>
      <c r="L1682" s="3">
        <v>0</v>
      </c>
      <c r="M1682" s="3">
        <v>0</v>
      </c>
      <c r="N1682" s="3">
        <v>0</v>
      </c>
      <c r="O1682" s="3">
        <v>0</v>
      </c>
      <c r="P1682" s="3">
        <v>0</v>
      </c>
      <c r="Q1682" s="3">
        <v>0</v>
      </c>
      <c r="R1682" s="3">
        <v>0</v>
      </c>
      <c r="S1682" s="3">
        <v>0</v>
      </c>
      <c r="T1682" s="3">
        <v>0</v>
      </c>
      <c r="U1682" s="3">
        <v>0</v>
      </c>
      <c r="V1682" s="3">
        <v>0</v>
      </c>
      <c r="W1682" s="3">
        <v>0</v>
      </c>
      <c r="X1682" s="3">
        <v>0</v>
      </c>
      <c r="Y1682" s="4" t="s">
        <v>2276</v>
      </c>
      <c r="Z1682" s="4" t="s">
        <v>2276</v>
      </c>
      <c r="AA1682" s="4" t="s">
        <v>2276</v>
      </c>
      <c r="AB1682" s="4" t="s">
        <v>2276</v>
      </c>
      <c r="AC1682" s="4" t="s">
        <v>5098</v>
      </c>
      <c r="AD1682" s="3"/>
    </row>
    <row r="1683" spans="1:30" ht="42" customHeight="1">
      <c r="A1683" s="11" t="s">
        <v>5088</v>
      </c>
      <c r="B1683" s="11" t="s">
        <v>5096</v>
      </c>
      <c r="C1683" s="3" t="s">
        <v>24</v>
      </c>
      <c r="D1683" s="3" t="s">
        <v>144</v>
      </c>
      <c r="E1683" s="3" t="s">
        <v>137</v>
      </c>
      <c r="F1683" s="4" t="s">
        <v>74</v>
      </c>
      <c r="G1683" s="3" t="s">
        <v>2276</v>
      </c>
      <c r="H1683" s="3" t="s">
        <v>523</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2276</v>
      </c>
      <c r="AB1683" s="4" t="s">
        <v>2276</v>
      </c>
      <c r="AC1683" s="4" t="s">
        <v>5097</v>
      </c>
      <c r="AD1683" s="3"/>
    </row>
    <row r="1684" spans="1:30" ht="39" customHeight="1">
      <c r="A1684" s="3" t="s">
        <v>5100</v>
      </c>
      <c r="B1684" s="11" t="s">
        <v>5106</v>
      </c>
      <c r="C1684" s="3" t="s">
        <v>24</v>
      </c>
      <c r="D1684" s="3" t="s">
        <v>2804</v>
      </c>
      <c r="E1684" s="3" t="s">
        <v>5005</v>
      </c>
      <c r="F1684" s="4" t="s">
        <v>2662</v>
      </c>
      <c r="G1684" s="3" t="s">
        <v>2276</v>
      </c>
      <c r="H1684" s="3" t="s">
        <v>523</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4" t="s">
        <v>2276</v>
      </c>
      <c r="AB1684" s="4" t="s">
        <v>2276</v>
      </c>
      <c r="AC1684" s="3"/>
      <c r="AD1684" s="3"/>
    </row>
    <row r="1685" spans="1:30" ht="97" customHeight="1">
      <c r="A1685" s="3" t="s">
        <v>5109</v>
      </c>
      <c r="B1685" s="11" t="s">
        <v>5111</v>
      </c>
      <c r="C1685" s="3" t="s">
        <v>24</v>
      </c>
      <c r="D1685" s="3" t="s">
        <v>26</v>
      </c>
      <c r="E1685" s="3" t="s">
        <v>5005</v>
      </c>
      <c r="F1685" s="4" t="s">
        <v>2662</v>
      </c>
      <c r="G1685" s="3" t="s">
        <v>2276</v>
      </c>
      <c r="H1685" s="3" t="s">
        <v>523</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2276</v>
      </c>
      <c r="AB1685" s="4" t="s">
        <v>2276</v>
      </c>
      <c r="AC1685" s="4" t="s">
        <v>5113</v>
      </c>
      <c r="AD1685" s="3"/>
    </row>
    <row r="1686" spans="1:30" ht="51" customHeight="1">
      <c r="A1686" s="3" t="s">
        <v>5109</v>
      </c>
      <c r="B1686" s="11" t="s">
        <v>5112</v>
      </c>
      <c r="C1686" s="3" t="s">
        <v>24</v>
      </c>
      <c r="D1686" s="3" t="s">
        <v>26</v>
      </c>
      <c r="E1686" s="3" t="s">
        <v>45</v>
      </c>
      <c r="F1686" s="4" t="s">
        <v>2662</v>
      </c>
      <c r="G1686" s="3" t="s">
        <v>2276</v>
      </c>
      <c r="H1686" s="3" t="s">
        <v>523</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2276</v>
      </c>
      <c r="AB1686" s="4" t="s">
        <v>2276</v>
      </c>
      <c r="AC1686" s="4" t="s">
        <v>5114</v>
      </c>
      <c r="AD1686" s="3"/>
    </row>
    <row r="1687" spans="1:30" ht="32" customHeight="1">
      <c r="A1687" s="5" t="s">
        <v>5117</v>
      </c>
      <c r="B1687" s="11" t="s">
        <v>5121</v>
      </c>
      <c r="C1687" s="3" t="s">
        <v>24</v>
      </c>
      <c r="D1687" s="3" t="s">
        <v>2804</v>
      </c>
      <c r="E1687" s="3" t="s">
        <v>5005</v>
      </c>
      <c r="F1687" s="4" t="s">
        <v>2662</v>
      </c>
      <c r="G1687" s="3" t="s">
        <v>2276</v>
      </c>
      <c r="H1687" s="3" t="s">
        <v>523</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4" t="s">
        <v>2276</v>
      </c>
      <c r="AB1687" s="4" t="s">
        <v>2276</v>
      </c>
      <c r="AC1687" s="3"/>
      <c r="AD1687" s="3"/>
    </row>
    <row r="1688" spans="1:30" ht="33.5" customHeight="1">
      <c r="A1688" s="11" t="s">
        <v>5123</v>
      </c>
      <c r="B1688" s="3" t="s">
        <v>5140</v>
      </c>
      <c r="C1688" s="3" t="s">
        <v>24</v>
      </c>
      <c r="D1688" s="3" t="s">
        <v>1242</v>
      </c>
      <c r="E1688" s="3" t="s">
        <v>137</v>
      </c>
      <c r="F1688" s="4" t="s">
        <v>2662</v>
      </c>
      <c r="G1688" s="4" t="s">
        <v>2662</v>
      </c>
      <c r="H1688" s="3" t="s">
        <v>524</v>
      </c>
      <c r="I1688" s="3"/>
      <c r="J1688" s="3">
        <v>0</v>
      </c>
      <c r="K1688" s="3">
        <v>0</v>
      </c>
      <c r="L1688" s="3">
        <v>0</v>
      </c>
      <c r="M1688" s="3">
        <v>0</v>
      </c>
      <c r="N1688" s="3">
        <v>0</v>
      </c>
      <c r="O1688" s="3">
        <v>0</v>
      </c>
      <c r="P1688" s="3">
        <v>0</v>
      </c>
      <c r="Q1688" s="3">
        <v>0</v>
      </c>
      <c r="R1688" s="3">
        <v>0</v>
      </c>
      <c r="S1688" s="3">
        <v>0</v>
      </c>
      <c r="T1688" s="3">
        <v>0</v>
      </c>
      <c r="U1688" s="3">
        <v>0</v>
      </c>
      <c r="V1688" s="3">
        <v>0</v>
      </c>
      <c r="W1688" s="3">
        <v>0</v>
      </c>
      <c r="X1688" s="3">
        <v>0</v>
      </c>
      <c r="Y1688" s="4" t="s">
        <v>2276</v>
      </c>
      <c r="Z1688" s="4" t="s">
        <v>2276</v>
      </c>
      <c r="AA1688" s="4" t="s">
        <v>2276</v>
      </c>
      <c r="AB1688" s="4" t="s">
        <v>2276</v>
      </c>
      <c r="AC1688" s="3"/>
      <c r="AD1688" s="3"/>
    </row>
    <row r="1689" spans="1:30" ht="33.5" customHeight="1">
      <c r="A1689" s="11" t="s">
        <v>5124</v>
      </c>
      <c r="B1689" s="3" t="s">
        <v>5141</v>
      </c>
      <c r="C1689" s="3" t="s">
        <v>24</v>
      </c>
      <c r="D1689" s="3" t="s">
        <v>1242</v>
      </c>
      <c r="E1689" s="3" t="s">
        <v>137</v>
      </c>
      <c r="F1689" s="4" t="s">
        <v>2662</v>
      </c>
      <c r="G1689" s="4" t="s">
        <v>2662</v>
      </c>
      <c r="H1689" s="3" t="s">
        <v>524</v>
      </c>
      <c r="I1689" s="3"/>
      <c r="J1689" s="3">
        <v>0</v>
      </c>
      <c r="K1689" s="3">
        <v>0</v>
      </c>
      <c r="L1689" s="3">
        <v>0</v>
      </c>
      <c r="M1689" s="3">
        <v>0</v>
      </c>
      <c r="N1689" s="3">
        <v>0</v>
      </c>
      <c r="O1689" s="3">
        <v>0</v>
      </c>
      <c r="P1689" s="3">
        <v>0</v>
      </c>
      <c r="Q1689" s="3">
        <v>0</v>
      </c>
      <c r="R1689" s="3">
        <v>0</v>
      </c>
      <c r="S1689" s="3">
        <v>0</v>
      </c>
      <c r="T1689" s="3">
        <v>0</v>
      </c>
      <c r="U1689" s="3">
        <v>0</v>
      </c>
      <c r="V1689" s="3">
        <v>0</v>
      </c>
      <c r="W1689" s="3">
        <v>0</v>
      </c>
      <c r="X1689" s="3">
        <v>0</v>
      </c>
      <c r="Y1689" s="4" t="s">
        <v>2276</v>
      </c>
      <c r="Z1689" s="4" t="s">
        <v>2276</v>
      </c>
      <c r="AA1689" s="4" t="s">
        <v>2276</v>
      </c>
      <c r="AB1689" s="4" t="s">
        <v>2276</v>
      </c>
      <c r="AC1689" s="3"/>
      <c r="AD1689" s="3"/>
    </row>
    <row r="1690" spans="1:30" ht="33.5" customHeight="1">
      <c r="A1690" s="11" t="s">
        <v>5125</v>
      </c>
      <c r="B1690" s="3" t="s">
        <v>5142</v>
      </c>
      <c r="C1690" s="3" t="s">
        <v>24</v>
      </c>
      <c r="D1690" s="3" t="s">
        <v>1242</v>
      </c>
      <c r="E1690" s="3" t="s">
        <v>137</v>
      </c>
      <c r="F1690" s="4" t="s">
        <v>2662</v>
      </c>
      <c r="G1690" s="4" t="s">
        <v>2662</v>
      </c>
      <c r="H1690" s="3" t="s">
        <v>524</v>
      </c>
      <c r="I1690" s="3"/>
      <c r="J1690" s="3">
        <v>0</v>
      </c>
      <c r="K1690" s="3">
        <v>0</v>
      </c>
      <c r="L1690" s="3">
        <v>0</v>
      </c>
      <c r="M1690" s="3">
        <v>0</v>
      </c>
      <c r="N1690" s="3">
        <v>0</v>
      </c>
      <c r="O1690" s="3">
        <v>0</v>
      </c>
      <c r="P1690" s="3">
        <v>0</v>
      </c>
      <c r="Q1690" s="3">
        <v>0</v>
      </c>
      <c r="R1690" s="3">
        <v>0</v>
      </c>
      <c r="S1690" s="3">
        <v>0</v>
      </c>
      <c r="T1690" s="3">
        <v>0</v>
      </c>
      <c r="U1690" s="3">
        <v>0</v>
      </c>
      <c r="V1690" s="3">
        <v>0</v>
      </c>
      <c r="W1690" s="3">
        <v>0</v>
      </c>
      <c r="X1690" s="3">
        <v>0</v>
      </c>
      <c r="Y1690" s="4" t="s">
        <v>2276</v>
      </c>
      <c r="Z1690" s="4" t="s">
        <v>2276</v>
      </c>
      <c r="AA1690" s="4" t="s">
        <v>2276</v>
      </c>
      <c r="AB1690" s="4" t="s">
        <v>2276</v>
      </c>
      <c r="AC1690" s="3"/>
      <c r="AD1690" s="3"/>
    </row>
    <row r="1691" spans="1:30" ht="33.5" customHeight="1">
      <c r="A1691" s="11" t="s">
        <v>5126</v>
      </c>
      <c r="B1691" s="3" t="s">
        <v>5143</v>
      </c>
      <c r="C1691" s="3" t="s">
        <v>24</v>
      </c>
      <c r="D1691" s="3" t="s">
        <v>1242</v>
      </c>
      <c r="E1691" s="3" t="s">
        <v>137</v>
      </c>
      <c r="F1691" s="4" t="s">
        <v>2662</v>
      </c>
      <c r="G1691" s="4" t="s">
        <v>2662</v>
      </c>
      <c r="H1691" s="3" t="s">
        <v>524</v>
      </c>
      <c r="I1691" s="3"/>
      <c r="J1691" s="3">
        <v>0</v>
      </c>
      <c r="K1691" s="3">
        <v>0</v>
      </c>
      <c r="L1691" s="3">
        <v>0</v>
      </c>
      <c r="M1691" s="3">
        <v>0</v>
      </c>
      <c r="N1691" s="3">
        <v>0</v>
      </c>
      <c r="O1691" s="3">
        <v>0</v>
      </c>
      <c r="P1691" s="3">
        <v>0</v>
      </c>
      <c r="Q1691" s="3">
        <v>0</v>
      </c>
      <c r="R1691" s="3">
        <v>0</v>
      </c>
      <c r="S1691" s="3">
        <v>0</v>
      </c>
      <c r="T1691" s="3">
        <v>0</v>
      </c>
      <c r="U1691" s="3">
        <v>0</v>
      </c>
      <c r="V1691" s="3">
        <v>0</v>
      </c>
      <c r="W1691" s="3">
        <v>0</v>
      </c>
      <c r="X1691" s="3">
        <v>0</v>
      </c>
      <c r="Y1691" s="4" t="s">
        <v>2276</v>
      </c>
      <c r="Z1691" s="4" t="s">
        <v>2276</v>
      </c>
      <c r="AA1691" s="4" t="s">
        <v>2276</v>
      </c>
      <c r="AB1691" s="4" t="s">
        <v>2276</v>
      </c>
      <c r="AC1691" s="3"/>
      <c r="AD1691" s="3"/>
    </row>
    <row r="1692" spans="1:30" ht="33.5" customHeight="1">
      <c r="A1692" s="11" t="s">
        <v>5127</v>
      </c>
      <c r="B1692" s="3" t="s">
        <v>5144</v>
      </c>
      <c r="C1692" s="3" t="s">
        <v>24</v>
      </c>
      <c r="D1692" s="3" t="s">
        <v>1242</v>
      </c>
      <c r="E1692" s="3" t="s">
        <v>137</v>
      </c>
      <c r="F1692" s="4" t="s">
        <v>2662</v>
      </c>
      <c r="G1692" s="4" t="s">
        <v>2662</v>
      </c>
      <c r="H1692" s="3" t="s">
        <v>524</v>
      </c>
      <c r="I1692" s="3"/>
      <c r="J1692" s="3">
        <v>0</v>
      </c>
      <c r="K1692" s="3">
        <v>0</v>
      </c>
      <c r="L1692" s="3">
        <v>0</v>
      </c>
      <c r="M1692" s="3">
        <v>0</v>
      </c>
      <c r="N1692" s="3">
        <v>0</v>
      </c>
      <c r="O1692" s="3">
        <v>0</v>
      </c>
      <c r="P1692" s="3">
        <v>0</v>
      </c>
      <c r="Q1692" s="3">
        <v>0</v>
      </c>
      <c r="R1692" s="3">
        <v>0</v>
      </c>
      <c r="S1692" s="3">
        <v>0</v>
      </c>
      <c r="T1692" s="3">
        <v>0</v>
      </c>
      <c r="U1692" s="3">
        <v>0</v>
      </c>
      <c r="V1692" s="3">
        <v>0</v>
      </c>
      <c r="W1692" s="3">
        <v>0</v>
      </c>
      <c r="X1692" s="3">
        <v>0</v>
      </c>
      <c r="Y1692" s="4" t="s">
        <v>2276</v>
      </c>
      <c r="Z1692" s="4" t="s">
        <v>2276</v>
      </c>
      <c r="AA1692" s="4" t="s">
        <v>2276</v>
      </c>
      <c r="AB1692" s="4" t="s">
        <v>2276</v>
      </c>
      <c r="AC1692" s="3"/>
      <c r="AD1692" s="3"/>
    </row>
    <row r="1693" spans="1:30" ht="91" customHeight="1">
      <c r="A1693" s="11" t="s">
        <v>5128</v>
      </c>
      <c r="B1693" s="3" t="s">
        <v>5145</v>
      </c>
      <c r="C1693" s="3" t="s">
        <v>24</v>
      </c>
      <c r="D1693" s="3" t="s">
        <v>1242</v>
      </c>
      <c r="E1693" s="3" t="s">
        <v>137</v>
      </c>
      <c r="F1693" s="4" t="s">
        <v>2662</v>
      </c>
      <c r="G1693" s="4" t="s">
        <v>2662</v>
      </c>
      <c r="H1693" s="3" t="s">
        <v>523</v>
      </c>
      <c r="I1693" s="3"/>
      <c r="J1693" s="4" t="s">
        <v>2276</v>
      </c>
      <c r="K1693" s="4" t="s">
        <v>2276</v>
      </c>
      <c r="L1693" s="4" t="s">
        <v>2276</v>
      </c>
      <c r="M1693" s="4" t="s">
        <v>2276</v>
      </c>
      <c r="N1693" s="4" t="s">
        <v>2276</v>
      </c>
      <c r="O1693" s="4" t="s">
        <v>2276</v>
      </c>
      <c r="P1693" s="4" t="s">
        <v>2276</v>
      </c>
      <c r="Q1693" s="4" t="s">
        <v>2276</v>
      </c>
      <c r="R1693" s="4" t="s">
        <v>2276</v>
      </c>
      <c r="S1693" s="4" t="s">
        <v>2276</v>
      </c>
      <c r="T1693" s="4" t="s">
        <v>2276</v>
      </c>
      <c r="U1693" s="4" t="s">
        <v>2276</v>
      </c>
      <c r="V1693" s="4" t="s">
        <v>2276</v>
      </c>
      <c r="W1693" s="4" t="s">
        <v>2276</v>
      </c>
      <c r="X1693" s="21">
        <v>29</v>
      </c>
      <c r="Y1693" s="21"/>
      <c r="Z1693" s="3" t="s">
        <v>86</v>
      </c>
      <c r="AA1693" s="3" t="s">
        <v>34</v>
      </c>
      <c r="AB1693" s="3" t="s">
        <v>2655</v>
      </c>
      <c r="AC1693" s="3" t="s">
        <v>5165</v>
      </c>
      <c r="AD1693" s="4" t="s">
        <v>5184</v>
      </c>
    </row>
    <row r="1694" spans="1:30" ht="91" customHeight="1">
      <c r="A1694" s="11" t="s">
        <v>5129</v>
      </c>
      <c r="B1694" s="3" t="s">
        <v>5146</v>
      </c>
      <c r="C1694" s="3" t="s">
        <v>24</v>
      </c>
      <c r="D1694" s="3" t="s">
        <v>1242</v>
      </c>
      <c r="E1694" s="3" t="s">
        <v>137</v>
      </c>
      <c r="F1694" s="4" t="s">
        <v>2662</v>
      </c>
      <c r="G1694" s="4" t="s">
        <v>2662</v>
      </c>
      <c r="H1694" s="3" t="s">
        <v>523</v>
      </c>
      <c r="I1694" s="3"/>
      <c r="J1694" s="4" t="s">
        <v>2276</v>
      </c>
      <c r="K1694" s="4" t="s">
        <v>2276</v>
      </c>
      <c r="L1694" s="4" t="s">
        <v>2276</v>
      </c>
      <c r="M1694" s="4" t="s">
        <v>2276</v>
      </c>
      <c r="N1694" s="4" t="s">
        <v>2276</v>
      </c>
      <c r="O1694" s="4" t="s">
        <v>2276</v>
      </c>
      <c r="P1694" s="4" t="s">
        <v>2276</v>
      </c>
      <c r="Q1694" s="4" t="s">
        <v>2276</v>
      </c>
      <c r="R1694" s="4" t="s">
        <v>2276</v>
      </c>
      <c r="S1694" s="4" t="s">
        <v>2276</v>
      </c>
      <c r="T1694" s="4" t="s">
        <v>2276</v>
      </c>
      <c r="U1694" s="4" t="s">
        <v>2276</v>
      </c>
      <c r="V1694" s="4" t="s">
        <v>2276</v>
      </c>
      <c r="W1694" s="4" t="s">
        <v>2276</v>
      </c>
      <c r="X1694" s="21">
        <v>30</v>
      </c>
      <c r="Y1694" s="21"/>
      <c r="Z1694" s="3" t="s">
        <v>86</v>
      </c>
      <c r="AA1694" s="3" t="s">
        <v>34</v>
      </c>
      <c r="AB1694" s="3" t="s">
        <v>2655</v>
      </c>
      <c r="AC1694" s="3" t="s">
        <v>5165</v>
      </c>
      <c r="AD1694" s="4" t="s">
        <v>5184</v>
      </c>
    </row>
    <row r="1695" spans="1:30" ht="91" customHeight="1">
      <c r="A1695" s="11" t="s">
        <v>5130</v>
      </c>
      <c r="B1695" s="3" t="s">
        <v>5147</v>
      </c>
      <c r="C1695" s="3" t="s">
        <v>24</v>
      </c>
      <c r="D1695" s="3" t="s">
        <v>1242</v>
      </c>
      <c r="E1695" s="3" t="s">
        <v>137</v>
      </c>
      <c r="F1695" s="4" t="s">
        <v>2662</v>
      </c>
      <c r="G1695" s="4" t="s">
        <v>2662</v>
      </c>
      <c r="H1695" s="3" t="s">
        <v>523</v>
      </c>
      <c r="I1695" s="3"/>
      <c r="J1695" s="4" t="s">
        <v>2276</v>
      </c>
      <c r="K1695" s="4" t="s">
        <v>2276</v>
      </c>
      <c r="L1695" s="4" t="s">
        <v>2276</v>
      </c>
      <c r="M1695" s="4" t="s">
        <v>2276</v>
      </c>
      <c r="N1695" s="4" t="s">
        <v>2276</v>
      </c>
      <c r="O1695" s="4" t="s">
        <v>2276</v>
      </c>
      <c r="P1695" s="4" t="s">
        <v>2276</v>
      </c>
      <c r="Q1695" s="4" t="s">
        <v>2276</v>
      </c>
      <c r="R1695" s="4" t="s">
        <v>2276</v>
      </c>
      <c r="S1695" s="4" t="s">
        <v>2276</v>
      </c>
      <c r="T1695" s="4" t="s">
        <v>2276</v>
      </c>
      <c r="U1695" s="4" t="s">
        <v>2276</v>
      </c>
      <c r="V1695" s="4" t="s">
        <v>2276</v>
      </c>
      <c r="W1695" s="4" t="s">
        <v>2276</v>
      </c>
      <c r="X1695" s="21">
        <v>13</v>
      </c>
      <c r="Y1695" s="21"/>
      <c r="Z1695" s="3" t="s">
        <v>86</v>
      </c>
      <c r="AA1695" s="3" t="s">
        <v>34</v>
      </c>
      <c r="AB1695" s="3" t="s">
        <v>2655</v>
      </c>
      <c r="AC1695" s="3" t="s">
        <v>5165</v>
      </c>
      <c r="AD1695" s="4" t="s">
        <v>5184</v>
      </c>
    </row>
    <row r="1696" spans="1:30" ht="91" customHeight="1">
      <c r="A1696" s="11" t="s">
        <v>5131</v>
      </c>
      <c r="B1696" s="3" t="s">
        <v>5148</v>
      </c>
      <c r="C1696" s="3" t="s">
        <v>24</v>
      </c>
      <c r="D1696" s="3" t="s">
        <v>1242</v>
      </c>
      <c r="E1696" s="3" t="s">
        <v>137</v>
      </c>
      <c r="F1696" s="4" t="s">
        <v>2662</v>
      </c>
      <c r="G1696" s="4" t="s">
        <v>2662</v>
      </c>
      <c r="H1696" s="3" t="s">
        <v>523</v>
      </c>
      <c r="I1696" s="3"/>
      <c r="J1696" s="4" t="s">
        <v>2276</v>
      </c>
      <c r="K1696" s="4" t="s">
        <v>2276</v>
      </c>
      <c r="L1696" s="4" t="s">
        <v>2276</v>
      </c>
      <c r="M1696" s="4" t="s">
        <v>2276</v>
      </c>
      <c r="N1696" s="4" t="s">
        <v>2276</v>
      </c>
      <c r="O1696" s="4" t="s">
        <v>2276</v>
      </c>
      <c r="P1696" s="4" t="s">
        <v>2276</v>
      </c>
      <c r="Q1696" s="4" t="s">
        <v>2276</v>
      </c>
      <c r="R1696" s="4" t="s">
        <v>2276</v>
      </c>
      <c r="S1696" s="4" t="s">
        <v>2276</v>
      </c>
      <c r="T1696" s="4" t="s">
        <v>2276</v>
      </c>
      <c r="U1696" s="4" t="s">
        <v>2276</v>
      </c>
      <c r="V1696" s="4" t="s">
        <v>2276</v>
      </c>
      <c r="W1696" s="4" t="s">
        <v>2276</v>
      </c>
      <c r="X1696" s="21">
        <v>12</v>
      </c>
      <c r="Y1696" s="21"/>
      <c r="Z1696" s="3" t="s">
        <v>86</v>
      </c>
      <c r="AA1696" s="3" t="s">
        <v>34</v>
      </c>
      <c r="AB1696" s="3" t="s">
        <v>2655</v>
      </c>
      <c r="AC1696" s="3" t="s">
        <v>5165</v>
      </c>
      <c r="AD1696" s="4" t="s">
        <v>5184</v>
      </c>
    </row>
    <row r="1697" spans="1:30" ht="91" customHeight="1">
      <c r="A1697" s="11" t="s">
        <v>5132</v>
      </c>
      <c r="B1697" s="3" t="s">
        <v>5149</v>
      </c>
      <c r="C1697" s="3" t="s">
        <v>24</v>
      </c>
      <c r="D1697" s="3" t="s">
        <v>1242</v>
      </c>
      <c r="E1697" s="3" t="s">
        <v>137</v>
      </c>
      <c r="F1697" s="4" t="s">
        <v>2662</v>
      </c>
      <c r="G1697" s="4" t="s">
        <v>2662</v>
      </c>
      <c r="H1697" s="3" t="s">
        <v>523</v>
      </c>
      <c r="I1697" s="3"/>
      <c r="J1697" s="4" t="s">
        <v>2276</v>
      </c>
      <c r="K1697" s="4" t="s">
        <v>2276</v>
      </c>
      <c r="L1697" s="4" t="s">
        <v>2276</v>
      </c>
      <c r="M1697" s="4" t="s">
        <v>2276</v>
      </c>
      <c r="N1697" s="4" t="s">
        <v>2276</v>
      </c>
      <c r="O1697" s="4" t="s">
        <v>2276</v>
      </c>
      <c r="P1697" s="4" t="s">
        <v>2276</v>
      </c>
      <c r="Q1697" s="4" t="s">
        <v>2276</v>
      </c>
      <c r="R1697" s="4" t="s">
        <v>2276</v>
      </c>
      <c r="S1697" s="4" t="s">
        <v>2276</v>
      </c>
      <c r="T1697" s="4" t="s">
        <v>2276</v>
      </c>
      <c r="U1697" s="4" t="s">
        <v>2276</v>
      </c>
      <c r="V1697" s="4" t="s">
        <v>2276</v>
      </c>
      <c r="W1697" s="4" t="s">
        <v>2276</v>
      </c>
      <c r="X1697" s="21">
        <v>8</v>
      </c>
      <c r="Y1697" s="21"/>
      <c r="Z1697" s="3" t="s">
        <v>86</v>
      </c>
      <c r="AA1697" s="3" t="s">
        <v>34</v>
      </c>
      <c r="AB1697" s="3" t="s">
        <v>2655</v>
      </c>
      <c r="AC1697" s="3" t="s">
        <v>5165</v>
      </c>
      <c r="AD1697" s="4" t="s">
        <v>5184</v>
      </c>
    </row>
    <row r="1698" spans="1:30" ht="39" customHeight="1">
      <c r="A1698" s="11" t="s">
        <v>5123</v>
      </c>
      <c r="B1698" s="3" t="s">
        <v>5166</v>
      </c>
      <c r="C1698" s="3" t="s">
        <v>1105</v>
      </c>
      <c r="D1698" s="3" t="s">
        <v>1105</v>
      </c>
      <c r="E1698" s="3" t="s">
        <v>1105</v>
      </c>
      <c r="F1698" s="3" t="s">
        <v>2276</v>
      </c>
      <c r="G1698" s="4" t="s">
        <v>2662</v>
      </c>
      <c r="H1698" s="3" t="s">
        <v>523</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21">
        <v>7</v>
      </c>
      <c r="Y1698" s="21"/>
      <c r="Z1698" s="3" t="s">
        <v>86</v>
      </c>
      <c r="AA1698" s="3" t="s">
        <v>34</v>
      </c>
      <c r="AB1698" s="3" t="s">
        <v>2276</v>
      </c>
      <c r="AC1698" s="3"/>
      <c r="AD1698" s="3"/>
    </row>
    <row r="1699" spans="1:30" ht="39" customHeight="1">
      <c r="A1699" s="11" t="s">
        <v>5124</v>
      </c>
      <c r="B1699" s="3" t="s">
        <v>5167</v>
      </c>
      <c r="C1699" s="3" t="s">
        <v>1105</v>
      </c>
      <c r="D1699" s="3" t="s">
        <v>1105</v>
      </c>
      <c r="E1699" s="3" t="s">
        <v>1105</v>
      </c>
      <c r="F1699" s="3" t="s">
        <v>2276</v>
      </c>
      <c r="G1699" s="4" t="s">
        <v>2662</v>
      </c>
      <c r="H1699" s="3" t="s">
        <v>523</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21">
        <v>9</v>
      </c>
      <c r="Y1699" s="21"/>
      <c r="Z1699" s="3" t="s">
        <v>86</v>
      </c>
      <c r="AA1699" s="3" t="s">
        <v>34</v>
      </c>
      <c r="AB1699" s="3" t="s">
        <v>2276</v>
      </c>
      <c r="AC1699" s="3"/>
      <c r="AD1699" s="3"/>
    </row>
    <row r="1700" spans="1:30" ht="39" customHeight="1">
      <c r="A1700" s="11" t="s">
        <v>5125</v>
      </c>
      <c r="B1700" s="3" t="s">
        <v>5168</v>
      </c>
      <c r="C1700" s="3" t="s">
        <v>1105</v>
      </c>
      <c r="D1700" s="3" t="s">
        <v>1105</v>
      </c>
      <c r="E1700" s="3" t="s">
        <v>1105</v>
      </c>
      <c r="F1700" s="3" t="s">
        <v>2276</v>
      </c>
      <c r="G1700" s="4" t="s">
        <v>2662</v>
      </c>
      <c r="H1700" s="3" t="s">
        <v>523</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21">
        <v>1</v>
      </c>
      <c r="Y1700" s="21"/>
      <c r="Z1700" s="3" t="s">
        <v>86</v>
      </c>
      <c r="AA1700" s="3" t="s">
        <v>34</v>
      </c>
      <c r="AB1700" s="3" t="s">
        <v>2276</v>
      </c>
      <c r="AC1700" s="3"/>
      <c r="AD1700" s="3"/>
    </row>
    <row r="1701" spans="1:30" ht="39" customHeight="1">
      <c r="A1701" s="11" t="s">
        <v>5126</v>
      </c>
      <c r="B1701" s="3" t="s">
        <v>5169</v>
      </c>
      <c r="C1701" s="3" t="s">
        <v>1105</v>
      </c>
      <c r="D1701" s="3" t="s">
        <v>1105</v>
      </c>
      <c r="E1701" s="3" t="s">
        <v>1105</v>
      </c>
      <c r="F1701" s="3" t="s">
        <v>2276</v>
      </c>
      <c r="G1701" s="4" t="s">
        <v>2662</v>
      </c>
      <c r="H1701" s="3" t="s">
        <v>523</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21">
        <v>2</v>
      </c>
      <c r="Y1701" s="21"/>
      <c r="Z1701" s="3" t="s">
        <v>86</v>
      </c>
      <c r="AA1701" s="3" t="s">
        <v>34</v>
      </c>
      <c r="AB1701" s="3" t="s">
        <v>2276</v>
      </c>
      <c r="AC1701" s="3"/>
      <c r="AD1701" s="3"/>
    </row>
    <row r="1702" spans="1:30" ht="39" customHeight="1">
      <c r="A1702" s="11" t="s">
        <v>5127</v>
      </c>
      <c r="B1702" s="3" t="s">
        <v>5170</v>
      </c>
      <c r="C1702" s="3" t="s">
        <v>1105</v>
      </c>
      <c r="D1702" s="3" t="s">
        <v>1105</v>
      </c>
      <c r="E1702" s="3" t="s">
        <v>1105</v>
      </c>
      <c r="F1702" s="3" t="s">
        <v>2276</v>
      </c>
      <c r="G1702" s="4" t="s">
        <v>2662</v>
      </c>
      <c r="H1702" s="3" t="s">
        <v>523</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21">
        <v>8</v>
      </c>
      <c r="Y1702" s="21"/>
      <c r="Z1702" s="3" t="s">
        <v>86</v>
      </c>
      <c r="AA1702" s="3" t="s">
        <v>34</v>
      </c>
      <c r="AB1702" s="3" t="s">
        <v>2276</v>
      </c>
      <c r="AC1702" s="3"/>
      <c r="AD1702" s="3"/>
    </row>
    <row r="1703" spans="1:30" ht="39" customHeight="1">
      <c r="A1703" s="11" t="s">
        <v>5128</v>
      </c>
      <c r="B1703" s="3" t="s">
        <v>5150</v>
      </c>
      <c r="C1703" s="3" t="s">
        <v>1105</v>
      </c>
      <c r="D1703" s="3" t="s">
        <v>1105</v>
      </c>
      <c r="E1703" s="3" t="s">
        <v>1105</v>
      </c>
      <c r="F1703" s="3" t="s">
        <v>2276</v>
      </c>
      <c r="G1703" s="4" t="s">
        <v>2662</v>
      </c>
      <c r="H1703" s="3" t="s">
        <v>523</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21">
        <v>2</v>
      </c>
      <c r="Y1703" s="4" t="s">
        <v>2276</v>
      </c>
      <c r="Z1703" s="3" t="s">
        <v>404</v>
      </c>
      <c r="AA1703" s="3" t="s">
        <v>68</v>
      </c>
      <c r="AB1703" s="3" t="s">
        <v>2276</v>
      </c>
      <c r="AC1703" s="3"/>
      <c r="AD1703" s="3"/>
    </row>
    <row r="1704" spans="1:30" ht="39" customHeight="1">
      <c r="A1704" s="11" t="s">
        <v>5129</v>
      </c>
      <c r="B1704" s="3" t="s">
        <v>5151</v>
      </c>
      <c r="C1704" s="3" t="s">
        <v>1105</v>
      </c>
      <c r="D1704" s="3" t="s">
        <v>1105</v>
      </c>
      <c r="E1704" s="3" t="s">
        <v>1105</v>
      </c>
      <c r="F1704" s="3" t="s">
        <v>2276</v>
      </c>
      <c r="G1704" s="4" t="s">
        <v>2662</v>
      </c>
      <c r="H1704" s="3" t="s">
        <v>523</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21">
        <v>7</v>
      </c>
      <c r="Y1704" s="4" t="s">
        <v>2276</v>
      </c>
      <c r="Z1704" s="3" t="s">
        <v>404</v>
      </c>
      <c r="AA1704" s="3" t="s">
        <v>68</v>
      </c>
      <c r="AB1704" s="3" t="s">
        <v>2276</v>
      </c>
      <c r="AC1704" s="3"/>
      <c r="AD1704" s="3"/>
    </row>
    <row r="1705" spans="1:30" ht="39" customHeight="1">
      <c r="A1705" s="11" t="s">
        <v>5130</v>
      </c>
      <c r="B1705" s="3" t="s">
        <v>5152</v>
      </c>
      <c r="C1705" s="3" t="s">
        <v>1105</v>
      </c>
      <c r="D1705" s="3" t="s">
        <v>1105</v>
      </c>
      <c r="E1705" s="3" t="s">
        <v>1105</v>
      </c>
      <c r="F1705" s="3" t="s">
        <v>2276</v>
      </c>
      <c r="G1705" s="4" t="s">
        <v>2662</v>
      </c>
      <c r="H1705" s="3" t="s">
        <v>523</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21">
        <v>9</v>
      </c>
      <c r="Y1705" s="4" t="s">
        <v>2276</v>
      </c>
      <c r="Z1705" s="3" t="s">
        <v>404</v>
      </c>
      <c r="AA1705" s="3" t="s">
        <v>68</v>
      </c>
      <c r="AB1705" s="3" t="s">
        <v>2276</v>
      </c>
      <c r="AC1705" s="3"/>
      <c r="AD1705" s="3"/>
    </row>
    <row r="1706" spans="1:30" ht="39" customHeight="1">
      <c r="A1706" s="11" t="s">
        <v>5131</v>
      </c>
      <c r="B1706" s="3" t="s">
        <v>5153</v>
      </c>
      <c r="C1706" s="3" t="s">
        <v>1105</v>
      </c>
      <c r="D1706" s="3" t="s">
        <v>1105</v>
      </c>
      <c r="E1706" s="3" t="s">
        <v>1105</v>
      </c>
      <c r="F1706" s="3" t="s">
        <v>2276</v>
      </c>
      <c r="G1706" s="4" t="s">
        <v>2662</v>
      </c>
      <c r="H1706" s="3" t="s">
        <v>523</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21">
        <v>1</v>
      </c>
      <c r="Y1706" s="4" t="s">
        <v>2276</v>
      </c>
      <c r="Z1706" s="3" t="s">
        <v>404</v>
      </c>
      <c r="AA1706" s="3" t="s">
        <v>68</v>
      </c>
      <c r="AB1706" s="3" t="s">
        <v>2276</v>
      </c>
      <c r="AC1706" s="3"/>
      <c r="AD1706" s="3"/>
    </row>
    <row r="1707" spans="1:30" ht="39" customHeight="1">
      <c r="A1707" s="11" t="s">
        <v>5132</v>
      </c>
      <c r="B1707" s="3" t="s">
        <v>5154</v>
      </c>
      <c r="C1707" s="3" t="s">
        <v>1105</v>
      </c>
      <c r="D1707" s="3" t="s">
        <v>1105</v>
      </c>
      <c r="E1707" s="3" t="s">
        <v>1105</v>
      </c>
      <c r="F1707" s="3" t="s">
        <v>2276</v>
      </c>
      <c r="G1707" s="4" t="s">
        <v>2662</v>
      </c>
      <c r="H1707" s="3" t="s">
        <v>523</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21">
        <v>1</v>
      </c>
      <c r="Y1707" s="4" t="s">
        <v>2276</v>
      </c>
      <c r="Z1707" s="3" t="s">
        <v>404</v>
      </c>
      <c r="AA1707" s="3" t="s">
        <v>68</v>
      </c>
      <c r="AB1707" s="3" t="s">
        <v>2276</v>
      </c>
      <c r="AC1707" s="3"/>
      <c r="AD1707" s="3"/>
    </row>
    <row r="1708" spans="1:30" ht="42" customHeight="1">
      <c r="A1708" s="11" t="s">
        <v>5123</v>
      </c>
      <c r="B1708" s="3" t="s">
        <v>5171</v>
      </c>
      <c r="C1708" s="3" t="s">
        <v>1105</v>
      </c>
      <c r="D1708" s="3" t="s">
        <v>1105</v>
      </c>
      <c r="E1708" s="3" t="s">
        <v>1105</v>
      </c>
      <c r="F1708" s="3" t="s">
        <v>2276</v>
      </c>
      <c r="G1708" s="4" t="s">
        <v>2662</v>
      </c>
      <c r="H1708" s="3" t="s">
        <v>523</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21">
        <v>47</v>
      </c>
      <c r="Y1708" s="4" t="s">
        <v>2276</v>
      </c>
      <c r="Z1708" s="3" t="s">
        <v>404</v>
      </c>
      <c r="AA1708" s="3" t="s">
        <v>68</v>
      </c>
      <c r="AB1708" s="3" t="s">
        <v>2276</v>
      </c>
      <c r="AC1708" s="3"/>
      <c r="AD1708" s="3"/>
    </row>
    <row r="1709" spans="1:30" ht="42" customHeight="1">
      <c r="A1709" s="11" t="s">
        <v>5124</v>
      </c>
      <c r="B1709" s="3" t="s">
        <v>5172</v>
      </c>
      <c r="C1709" s="3" t="s">
        <v>1105</v>
      </c>
      <c r="D1709" s="3" t="s">
        <v>1105</v>
      </c>
      <c r="E1709" s="3" t="s">
        <v>1105</v>
      </c>
      <c r="F1709" s="3" t="s">
        <v>2276</v>
      </c>
      <c r="G1709" s="4" t="s">
        <v>2662</v>
      </c>
      <c r="H1709" s="3" t="s">
        <v>523</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21">
        <v>35</v>
      </c>
      <c r="Y1709" s="4" t="s">
        <v>2276</v>
      </c>
      <c r="Z1709" s="3" t="s">
        <v>404</v>
      </c>
      <c r="AA1709" s="3" t="s">
        <v>68</v>
      </c>
      <c r="AB1709" s="3" t="s">
        <v>2276</v>
      </c>
      <c r="AC1709" s="3"/>
      <c r="AD1709" s="3"/>
    </row>
    <row r="1710" spans="1:30" ht="42" customHeight="1">
      <c r="A1710" s="11" t="s">
        <v>5125</v>
      </c>
      <c r="B1710" s="3" t="s">
        <v>5173</v>
      </c>
      <c r="C1710" s="3" t="s">
        <v>1105</v>
      </c>
      <c r="D1710" s="3" t="s">
        <v>1105</v>
      </c>
      <c r="E1710" s="3" t="s">
        <v>1105</v>
      </c>
      <c r="F1710" s="3" t="s">
        <v>2276</v>
      </c>
      <c r="G1710" s="4" t="s">
        <v>2662</v>
      </c>
      <c r="H1710" s="3" t="s">
        <v>523</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21">
        <v>42</v>
      </c>
      <c r="Y1710" s="4" t="s">
        <v>2276</v>
      </c>
      <c r="Z1710" s="3" t="s">
        <v>404</v>
      </c>
      <c r="AA1710" s="3" t="s">
        <v>68</v>
      </c>
      <c r="AB1710" s="3" t="s">
        <v>2276</v>
      </c>
      <c r="AC1710" s="3"/>
      <c r="AD1710" s="3"/>
    </row>
    <row r="1711" spans="1:30" ht="42" customHeight="1">
      <c r="A1711" s="11" t="s">
        <v>5126</v>
      </c>
      <c r="B1711" s="3" t="s">
        <v>5174</v>
      </c>
      <c r="C1711" s="3" t="s">
        <v>1105</v>
      </c>
      <c r="D1711" s="3" t="s">
        <v>1105</v>
      </c>
      <c r="E1711" s="3" t="s">
        <v>1105</v>
      </c>
      <c r="F1711" s="3" t="s">
        <v>2276</v>
      </c>
      <c r="G1711" s="4" t="s">
        <v>2662</v>
      </c>
      <c r="H1711" s="3" t="s">
        <v>523</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21">
        <v>37</v>
      </c>
      <c r="Y1711" s="4" t="s">
        <v>2276</v>
      </c>
      <c r="Z1711" s="3" t="s">
        <v>404</v>
      </c>
      <c r="AA1711" s="3" t="s">
        <v>68</v>
      </c>
      <c r="AB1711" s="3" t="s">
        <v>2276</v>
      </c>
      <c r="AC1711" s="3"/>
      <c r="AD1711" s="3"/>
    </row>
    <row r="1712" spans="1:30" ht="42" customHeight="1">
      <c r="A1712" s="11" t="s">
        <v>5127</v>
      </c>
      <c r="B1712" s="3" t="s">
        <v>5175</v>
      </c>
      <c r="C1712" s="3" t="s">
        <v>1105</v>
      </c>
      <c r="D1712" s="3" t="s">
        <v>1105</v>
      </c>
      <c r="E1712" s="3" t="s">
        <v>1105</v>
      </c>
      <c r="F1712" s="3" t="s">
        <v>2276</v>
      </c>
      <c r="G1712" s="4" t="s">
        <v>2662</v>
      </c>
      <c r="H1712" s="3" t="s">
        <v>523</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21">
        <v>25</v>
      </c>
      <c r="Y1712" s="4" t="s">
        <v>2276</v>
      </c>
      <c r="Z1712" s="3" t="s">
        <v>404</v>
      </c>
      <c r="AA1712" s="3" t="s">
        <v>68</v>
      </c>
      <c r="AB1712" s="3" t="s">
        <v>2276</v>
      </c>
      <c r="AC1712" s="3"/>
      <c r="AD1712" s="3"/>
    </row>
    <row r="1713" spans="1:30" ht="42" customHeight="1">
      <c r="A1713" s="11" t="s">
        <v>5128</v>
      </c>
      <c r="B1713" s="3" t="s">
        <v>5158</v>
      </c>
      <c r="C1713" s="3" t="s">
        <v>2458</v>
      </c>
      <c r="D1713" s="3" t="s">
        <v>1242</v>
      </c>
      <c r="E1713" s="3" t="s">
        <v>137</v>
      </c>
      <c r="F1713" s="4" t="s">
        <v>2662</v>
      </c>
      <c r="G1713" s="4" t="s">
        <v>2662</v>
      </c>
      <c r="H1713" s="3" t="s">
        <v>523</v>
      </c>
      <c r="I1713" s="3">
        <v>2017</v>
      </c>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4" t="s">
        <v>2276</v>
      </c>
      <c r="Y1713" s="4" t="s">
        <v>2276</v>
      </c>
      <c r="Z1713" s="3" t="s">
        <v>405</v>
      </c>
      <c r="AA1713" s="3" t="s">
        <v>35</v>
      </c>
      <c r="AB1713" s="3" t="s">
        <v>2276</v>
      </c>
      <c r="AC1713" s="3" t="s">
        <v>5185</v>
      </c>
      <c r="AD1713" s="3"/>
    </row>
    <row r="1714" spans="1:30" ht="42" customHeight="1">
      <c r="A1714" s="11" t="s">
        <v>5129</v>
      </c>
      <c r="B1714" s="3" t="s">
        <v>5159</v>
      </c>
      <c r="C1714" s="3" t="s">
        <v>2458</v>
      </c>
      <c r="D1714" s="3" t="s">
        <v>1242</v>
      </c>
      <c r="E1714" s="3" t="s">
        <v>137</v>
      </c>
      <c r="F1714" s="4" t="s">
        <v>2662</v>
      </c>
      <c r="G1714" s="4" t="s">
        <v>2662</v>
      </c>
      <c r="H1714" s="3" t="s">
        <v>523</v>
      </c>
      <c r="I1714" s="3">
        <v>2017</v>
      </c>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4" t="s">
        <v>2276</v>
      </c>
      <c r="Y1714" s="4" t="s">
        <v>2276</v>
      </c>
      <c r="Z1714" s="3" t="s">
        <v>405</v>
      </c>
      <c r="AA1714" s="3" t="s">
        <v>35</v>
      </c>
      <c r="AB1714" s="3" t="s">
        <v>2276</v>
      </c>
      <c r="AC1714" s="3" t="s">
        <v>5185</v>
      </c>
      <c r="AD1714" s="3"/>
    </row>
    <row r="1715" spans="1:30" ht="42" customHeight="1">
      <c r="A1715" s="11" t="s">
        <v>5128</v>
      </c>
      <c r="B1715" s="3" t="s">
        <v>5176</v>
      </c>
      <c r="C1715" s="3" t="s">
        <v>31</v>
      </c>
      <c r="D1715" s="3" t="s">
        <v>30</v>
      </c>
      <c r="E1715" s="3" t="s">
        <v>2652</v>
      </c>
      <c r="F1715" s="3" t="s">
        <v>2276</v>
      </c>
      <c r="G1715" s="4" t="s">
        <v>2662</v>
      </c>
      <c r="H1715" s="3" t="s">
        <v>523</v>
      </c>
      <c r="I1715" s="3">
        <v>2017</v>
      </c>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4" t="s">
        <v>2276</v>
      </c>
      <c r="Y1715" s="4" t="s">
        <v>2276</v>
      </c>
      <c r="Z1715" s="3" t="s">
        <v>405</v>
      </c>
      <c r="AA1715" s="3" t="s">
        <v>35</v>
      </c>
      <c r="AB1715" s="3" t="s">
        <v>2276</v>
      </c>
      <c r="AC1715" s="3" t="s">
        <v>5185</v>
      </c>
      <c r="AD1715" s="3"/>
    </row>
    <row r="1716" spans="1:30" ht="42" customHeight="1">
      <c r="A1716" s="11" t="s">
        <v>5129</v>
      </c>
      <c r="B1716" s="3" t="s">
        <v>5177</v>
      </c>
      <c r="C1716" s="3" t="s">
        <v>31</v>
      </c>
      <c r="D1716" s="3" t="s">
        <v>30</v>
      </c>
      <c r="E1716" s="3" t="s">
        <v>2652</v>
      </c>
      <c r="F1716" s="3" t="s">
        <v>2276</v>
      </c>
      <c r="G1716" s="4" t="s">
        <v>2662</v>
      </c>
      <c r="H1716" s="3" t="s">
        <v>523</v>
      </c>
      <c r="I1716" s="3">
        <v>2017</v>
      </c>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4" t="s">
        <v>2276</v>
      </c>
      <c r="Y1716" s="4" t="s">
        <v>2276</v>
      </c>
      <c r="Z1716" s="3" t="s">
        <v>405</v>
      </c>
      <c r="AA1716" s="3" t="s">
        <v>35</v>
      </c>
      <c r="AB1716" s="3" t="s">
        <v>2276</v>
      </c>
      <c r="AC1716" s="3" t="s">
        <v>5185</v>
      </c>
      <c r="AD1716" s="3"/>
    </row>
    <row r="1717" spans="1:30" ht="42" customHeight="1">
      <c r="A1717" s="11" t="s">
        <v>5128</v>
      </c>
      <c r="B1717" s="3" t="s">
        <v>5178</v>
      </c>
      <c r="C1717" s="3" t="s">
        <v>31</v>
      </c>
      <c r="D1717" s="3" t="s">
        <v>30</v>
      </c>
      <c r="E1717" s="3" t="s">
        <v>2653</v>
      </c>
      <c r="F1717" s="3" t="s">
        <v>2276</v>
      </c>
      <c r="G1717" s="4" t="s">
        <v>2662</v>
      </c>
      <c r="H1717" s="3" t="s">
        <v>523</v>
      </c>
      <c r="I1717" s="3">
        <v>2017</v>
      </c>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4" t="s">
        <v>2276</v>
      </c>
      <c r="Y1717" s="4" t="s">
        <v>2276</v>
      </c>
      <c r="Z1717" s="3" t="s">
        <v>405</v>
      </c>
      <c r="AA1717" s="3" t="s">
        <v>35</v>
      </c>
      <c r="AB1717" s="3" t="s">
        <v>2276</v>
      </c>
      <c r="AC1717" s="3" t="s">
        <v>5185</v>
      </c>
      <c r="AD1717" s="3"/>
    </row>
    <row r="1718" spans="1:30" ht="42" customHeight="1">
      <c r="A1718" s="11" t="s">
        <v>5129</v>
      </c>
      <c r="B1718" s="3" t="s">
        <v>5179</v>
      </c>
      <c r="C1718" s="3" t="s">
        <v>31</v>
      </c>
      <c r="D1718" s="3" t="s">
        <v>30</v>
      </c>
      <c r="E1718" s="3" t="s">
        <v>2653</v>
      </c>
      <c r="F1718" s="3" t="s">
        <v>2276</v>
      </c>
      <c r="G1718" s="4" t="s">
        <v>2662</v>
      </c>
      <c r="H1718" s="3" t="s">
        <v>523</v>
      </c>
      <c r="I1718" s="3">
        <v>2017</v>
      </c>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4" t="s">
        <v>2276</v>
      </c>
      <c r="Y1718" s="4" t="s">
        <v>2276</v>
      </c>
      <c r="Z1718" s="3" t="s">
        <v>405</v>
      </c>
      <c r="AA1718" s="3" t="s">
        <v>35</v>
      </c>
      <c r="AB1718" s="3" t="s">
        <v>2276</v>
      </c>
      <c r="AC1718" s="3" t="s">
        <v>5185</v>
      </c>
      <c r="AD1718" s="3"/>
    </row>
    <row r="1719" spans="1:30" ht="42" customHeight="1">
      <c r="A1719" s="11" t="s">
        <v>5128</v>
      </c>
      <c r="B1719" s="3" t="s">
        <v>5180</v>
      </c>
      <c r="C1719" s="3" t="s">
        <v>24</v>
      </c>
      <c r="D1719" s="3" t="s">
        <v>1245</v>
      </c>
      <c r="E1719" s="3" t="s">
        <v>116</v>
      </c>
      <c r="F1719" s="3" t="s">
        <v>2276</v>
      </c>
      <c r="G1719" s="4" t="s">
        <v>2662</v>
      </c>
      <c r="H1719" s="3" t="s">
        <v>523</v>
      </c>
      <c r="I1719" s="3">
        <v>2017</v>
      </c>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4" t="s">
        <v>2276</v>
      </c>
      <c r="Y1719" s="4" t="s">
        <v>2276</v>
      </c>
      <c r="Z1719" s="3" t="s">
        <v>405</v>
      </c>
      <c r="AA1719" s="3" t="s">
        <v>35</v>
      </c>
      <c r="AB1719" s="3" t="s">
        <v>2276</v>
      </c>
      <c r="AC1719" s="3" t="s">
        <v>5185</v>
      </c>
      <c r="AD1719" s="3"/>
    </row>
    <row r="1720" spans="1:30" ht="38.5" customHeight="1">
      <c r="A1720" s="11" t="s">
        <v>5129</v>
      </c>
      <c r="B1720" s="3" t="s">
        <v>5181</v>
      </c>
      <c r="C1720" s="3" t="s">
        <v>24</v>
      </c>
      <c r="D1720" s="3" t="s">
        <v>1245</v>
      </c>
      <c r="E1720" s="3" t="s">
        <v>116</v>
      </c>
      <c r="F1720" s="3" t="s">
        <v>2276</v>
      </c>
      <c r="G1720" s="4" t="s">
        <v>2662</v>
      </c>
      <c r="H1720" s="3" t="s">
        <v>523</v>
      </c>
      <c r="I1720" s="3">
        <v>2017</v>
      </c>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4" t="s">
        <v>2276</v>
      </c>
      <c r="Y1720" s="4" t="s">
        <v>2276</v>
      </c>
      <c r="Z1720" s="3" t="s">
        <v>405</v>
      </c>
      <c r="AA1720" s="3" t="s">
        <v>35</v>
      </c>
      <c r="AB1720" s="3" t="s">
        <v>2276</v>
      </c>
      <c r="AC1720" s="3" t="s">
        <v>5185</v>
      </c>
      <c r="AD1720" s="3"/>
    </row>
    <row r="1721" spans="1:30" ht="33.5" customHeight="1">
      <c r="A1721" s="11" t="s">
        <v>5128</v>
      </c>
      <c r="B1721" s="3" t="s">
        <v>5182</v>
      </c>
      <c r="C1721" s="3" t="s">
        <v>2656</v>
      </c>
      <c r="D1721" s="3" t="s">
        <v>2276</v>
      </c>
      <c r="E1721" s="3" t="s">
        <v>2276</v>
      </c>
      <c r="F1721" s="3" t="s">
        <v>2276</v>
      </c>
      <c r="G1721" s="4" t="s">
        <v>2662</v>
      </c>
      <c r="H1721" s="3" t="s">
        <v>523</v>
      </c>
      <c r="I1721" s="3">
        <v>2017</v>
      </c>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4" t="s">
        <v>2276</v>
      </c>
      <c r="Y1721" s="4" t="s">
        <v>2276</v>
      </c>
      <c r="Z1721" s="3" t="s">
        <v>405</v>
      </c>
      <c r="AA1721" s="3" t="s">
        <v>35</v>
      </c>
      <c r="AB1721" s="3" t="s">
        <v>2276</v>
      </c>
      <c r="AC1721" s="3" t="s">
        <v>5185</v>
      </c>
      <c r="AD1721" s="3"/>
    </row>
    <row r="1722" spans="1:30" ht="33.5" customHeight="1">
      <c r="A1722" s="11" t="s">
        <v>5129</v>
      </c>
      <c r="B1722" s="3" t="s">
        <v>5183</v>
      </c>
      <c r="C1722" s="3" t="s">
        <v>2656</v>
      </c>
      <c r="D1722" s="3" t="s">
        <v>2276</v>
      </c>
      <c r="E1722" s="3" t="s">
        <v>2276</v>
      </c>
      <c r="F1722" s="3" t="s">
        <v>2276</v>
      </c>
      <c r="G1722" s="4" t="s">
        <v>2662</v>
      </c>
      <c r="H1722" s="3" t="s">
        <v>523</v>
      </c>
      <c r="I1722" s="3">
        <v>2017</v>
      </c>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4" t="s">
        <v>2276</v>
      </c>
      <c r="Y1722" s="4" t="s">
        <v>2276</v>
      </c>
      <c r="Z1722" s="3" t="s">
        <v>405</v>
      </c>
      <c r="AA1722" s="3" t="s">
        <v>35</v>
      </c>
      <c r="AB1722" s="3" t="s">
        <v>2276</v>
      </c>
      <c r="AC1722" s="3" t="s">
        <v>5185</v>
      </c>
      <c r="AD1722" s="3"/>
    </row>
    <row r="1723" spans="1:30" ht="38" customHeight="1">
      <c r="A1723" s="19" t="s">
        <v>5190</v>
      </c>
      <c r="B1723" s="19" t="s">
        <v>5193</v>
      </c>
      <c r="C1723" s="4" t="s">
        <v>24</v>
      </c>
      <c r="D1723" s="4" t="s">
        <v>2231</v>
      </c>
      <c r="E1723" s="4" t="s">
        <v>396</v>
      </c>
      <c r="F1723" s="4" t="s">
        <v>74</v>
      </c>
      <c r="G1723" s="3" t="s">
        <v>2276</v>
      </c>
      <c r="H1723" s="3" t="s">
        <v>523</v>
      </c>
      <c r="I1723" s="4"/>
      <c r="J1723" s="3" t="s">
        <v>2276</v>
      </c>
      <c r="K1723" s="3" t="s">
        <v>2276</v>
      </c>
      <c r="L1723" s="3" t="s">
        <v>2276</v>
      </c>
      <c r="M1723" s="3" t="s">
        <v>2276</v>
      </c>
      <c r="N1723" s="3" t="s">
        <v>2276</v>
      </c>
      <c r="O1723" s="3" t="s">
        <v>2276</v>
      </c>
      <c r="P1723" s="3" t="s">
        <v>2276</v>
      </c>
      <c r="Q1723" s="3" t="s">
        <v>2276</v>
      </c>
      <c r="R1723" s="3" t="s">
        <v>2276</v>
      </c>
      <c r="S1723" s="3" t="s">
        <v>2276</v>
      </c>
      <c r="T1723" s="3" t="s">
        <v>2276</v>
      </c>
      <c r="U1723" s="3" t="s">
        <v>2276</v>
      </c>
      <c r="V1723" s="3" t="s">
        <v>2276</v>
      </c>
      <c r="W1723" s="3" t="s">
        <v>2276</v>
      </c>
      <c r="X1723" s="3" t="s">
        <v>2276</v>
      </c>
      <c r="Y1723" s="3" t="s">
        <v>2276</v>
      </c>
      <c r="Z1723" s="3" t="s">
        <v>2276</v>
      </c>
      <c r="AA1723" s="3" t="s">
        <v>2276</v>
      </c>
      <c r="AB1723" s="3" t="s">
        <v>2276</v>
      </c>
      <c r="AC1723" s="4"/>
      <c r="AD1723" s="4"/>
    </row>
    <row r="1724" spans="1:30" ht="38" customHeight="1">
      <c r="A1724" s="19" t="s">
        <v>5190</v>
      </c>
      <c r="B1724" s="19" t="s">
        <v>5195</v>
      </c>
      <c r="C1724" s="4" t="s">
        <v>24</v>
      </c>
      <c r="D1724" s="4" t="s">
        <v>4162</v>
      </c>
      <c r="E1724" s="4" t="s">
        <v>863</v>
      </c>
      <c r="F1724" s="4" t="s">
        <v>74</v>
      </c>
      <c r="G1724" s="3" t="s">
        <v>2276</v>
      </c>
      <c r="H1724" s="3" t="s">
        <v>523</v>
      </c>
      <c r="I1724" s="4"/>
      <c r="J1724" s="3" t="s">
        <v>2276</v>
      </c>
      <c r="K1724" s="3" t="s">
        <v>2276</v>
      </c>
      <c r="L1724" s="3" t="s">
        <v>2276</v>
      </c>
      <c r="M1724" s="3" t="s">
        <v>2276</v>
      </c>
      <c r="N1724" s="3" t="s">
        <v>2276</v>
      </c>
      <c r="O1724" s="3" t="s">
        <v>2276</v>
      </c>
      <c r="P1724" s="3" t="s">
        <v>2276</v>
      </c>
      <c r="Q1724" s="3" t="s">
        <v>2276</v>
      </c>
      <c r="R1724" s="3" t="s">
        <v>2276</v>
      </c>
      <c r="S1724" s="3" t="s">
        <v>2276</v>
      </c>
      <c r="T1724" s="3" t="s">
        <v>2276</v>
      </c>
      <c r="U1724" s="3" t="s">
        <v>2276</v>
      </c>
      <c r="V1724" s="3" t="s">
        <v>2276</v>
      </c>
      <c r="W1724" s="3" t="s">
        <v>2276</v>
      </c>
      <c r="X1724" s="3" t="s">
        <v>2276</v>
      </c>
      <c r="Y1724" s="3" t="s">
        <v>2276</v>
      </c>
      <c r="Z1724" s="3" t="s">
        <v>2276</v>
      </c>
      <c r="AA1724" s="3" t="s">
        <v>2276</v>
      </c>
      <c r="AB1724" s="3" t="s">
        <v>2276</v>
      </c>
      <c r="AC1724" s="4"/>
      <c r="AD1724" s="4"/>
    </row>
    <row r="1725" spans="1:30" ht="33.5" customHeight="1">
      <c r="A1725" s="19" t="s">
        <v>5190</v>
      </c>
      <c r="B1725" s="19" t="s">
        <v>5196</v>
      </c>
      <c r="C1725" s="4" t="s">
        <v>24</v>
      </c>
      <c r="D1725" s="4" t="s">
        <v>3476</v>
      </c>
      <c r="E1725" s="4" t="s">
        <v>863</v>
      </c>
      <c r="F1725" s="4" t="s">
        <v>74</v>
      </c>
      <c r="G1725" s="3" t="s">
        <v>2276</v>
      </c>
      <c r="H1725" s="3" t="s">
        <v>523</v>
      </c>
      <c r="I1725" s="4"/>
      <c r="J1725" s="3" t="s">
        <v>2276</v>
      </c>
      <c r="K1725" s="3" t="s">
        <v>2276</v>
      </c>
      <c r="L1725" s="3" t="s">
        <v>2276</v>
      </c>
      <c r="M1725" s="3" t="s">
        <v>2276</v>
      </c>
      <c r="N1725" s="3" t="s">
        <v>2276</v>
      </c>
      <c r="O1725" s="3" t="s">
        <v>2276</v>
      </c>
      <c r="P1725" s="3" t="s">
        <v>2276</v>
      </c>
      <c r="Q1725" s="3" t="s">
        <v>2276</v>
      </c>
      <c r="R1725" s="3" t="s">
        <v>2276</v>
      </c>
      <c r="S1725" s="3" t="s">
        <v>2276</v>
      </c>
      <c r="T1725" s="3" t="s">
        <v>2276</v>
      </c>
      <c r="U1725" s="3" t="s">
        <v>2276</v>
      </c>
      <c r="V1725" s="3" t="s">
        <v>2276</v>
      </c>
      <c r="W1725" s="3" t="s">
        <v>2276</v>
      </c>
      <c r="X1725" s="3" t="s">
        <v>2276</v>
      </c>
      <c r="Y1725" s="3" t="s">
        <v>2276</v>
      </c>
      <c r="Z1725" s="3" t="s">
        <v>2276</v>
      </c>
      <c r="AA1725" s="3" t="s">
        <v>2276</v>
      </c>
      <c r="AB1725" s="3" t="s">
        <v>2276</v>
      </c>
      <c r="AC1725" s="4"/>
      <c r="AD1725" s="4"/>
    </row>
    <row r="1726" spans="1:30" ht="36.5" customHeight="1">
      <c r="A1726" s="19" t="s">
        <v>5190</v>
      </c>
      <c r="B1726" s="19" t="s">
        <v>5197</v>
      </c>
      <c r="C1726" s="4" t="s">
        <v>24</v>
      </c>
      <c r="D1726" s="3" t="s">
        <v>27</v>
      </c>
      <c r="E1726" s="3" t="s">
        <v>130</v>
      </c>
      <c r="F1726" s="4" t="s">
        <v>160</v>
      </c>
      <c r="G1726" s="3" t="s">
        <v>2276</v>
      </c>
      <c r="H1726" s="3" t="s">
        <v>523</v>
      </c>
      <c r="I1726" s="3"/>
      <c r="J1726" s="3" t="s">
        <v>2276</v>
      </c>
      <c r="K1726" s="3" t="s">
        <v>2276</v>
      </c>
      <c r="L1726" s="3" t="s">
        <v>2276</v>
      </c>
      <c r="M1726" s="3" t="s">
        <v>2276</v>
      </c>
      <c r="N1726" s="3" t="s">
        <v>2276</v>
      </c>
      <c r="O1726" s="3" t="s">
        <v>2276</v>
      </c>
      <c r="P1726" s="3" t="s">
        <v>2276</v>
      </c>
      <c r="Q1726" s="3" t="s">
        <v>2276</v>
      </c>
      <c r="R1726" s="3" t="s">
        <v>2276</v>
      </c>
      <c r="S1726" s="3" t="s">
        <v>2276</v>
      </c>
      <c r="T1726" s="3" t="s">
        <v>2276</v>
      </c>
      <c r="U1726" s="3" t="s">
        <v>2276</v>
      </c>
      <c r="V1726" s="3" t="s">
        <v>2276</v>
      </c>
      <c r="W1726" s="3" t="s">
        <v>2276</v>
      </c>
      <c r="X1726" s="3" t="s">
        <v>2276</v>
      </c>
      <c r="Y1726" s="3" t="s">
        <v>2276</v>
      </c>
      <c r="Z1726" s="3" t="s">
        <v>2276</v>
      </c>
      <c r="AA1726" s="3" t="s">
        <v>2276</v>
      </c>
      <c r="AB1726" s="3" t="s">
        <v>2276</v>
      </c>
      <c r="AC1726" s="4" t="s">
        <v>5202</v>
      </c>
      <c r="AD1726" s="3"/>
    </row>
    <row r="1727" spans="1:30" ht="36.5" customHeight="1">
      <c r="A1727" s="19" t="s">
        <v>5190</v>
      </c>
      <c r="B1727" s="19" t="s">
        <v>5198</v>
      </c>
      <c r="C1727" s="4" t="s">
        <v>24</v>
      </c>
      <c r="D1727" s="3" t="s">
        <v>1245</v>
      </c>
      <c r="E1727" s="4" t="s">
        <v>863</v>
      </c>
      <c r="F1727" s="4" t="s">
        <v>74</v>
      </c>
      <c r="G1727" s="3" t="s">
        <v>2276</v>
      </c>
      <c r="H1727" s="3" t="s">
        <v>523</v>
      </c>
      <c r="I1727" s="3"/>
      <c r="J1727" s="3" t="s">
        <v>2276</v>
      </c>
      <c r="K1727" s="3" t="s">
        <v>2276</v>
      </c>
      <c r="L1727" s="3" t="s">
        <v>2276</v>
      </c>
      <c r="M1727" s="3" t="s">
        <v>2276</v>
      </c>
      <c r="N1727" s="3" t="s">
        <v>2276</v>
      </c>
      <c r="O1727" s="3" t="s">
        <v>2276</v>
      </c>
      <c r="P1727" s="3" t="s">
        <v>2276</v>
      </c>
      <c r="Q1727" s="3" t="s">
        <v>2276</v>
      </c>
      <c r="R1727" s="3" t="s">
        <v>2276</v>
      </c>
      <c r="S1727" s="3" t="s">
        <v>2276</v>
      </c>
      <c r="T1727" s="3" t="s">
        <v>2276</v>
      </c>
      <c r="U1727" s="3" t="s">
        <v>2276</v>
      </c>
      <c r="V1727" s="3" t="s">
        <v>2276</v>
      </c>
      <c r="W1727" s="3" t="s">
        <v>2276</v>
      </c>
      <c r="X1727" s="3" t="s">
        <v>2276</v>
      </c>
      <c r="Y1727" s="3" t="s">
        <v>2276</v>
      </c>
      <c r="Z1727" s="3" t="s">
        <v>2276</v>
      </c>
      <c r="AA1727" s="3" t="s">
        <v>2276</v>
      </c>
      <c r="AB1727" s="3" t="s">
        <v>2276</v>
      </c>
      <c r="AC1727" s="4" t="s">
        <v>5202</v>
      </c>
      <c r="AD1727" s="3"/>
    </row>
    <row r="1728" spans="1:30" ht="36.5" customHeight="1">
      <c r="A1728" s="19" t="s">
        <v>5190</v>
      </c>
      <c r="B1728" s="19" t="s">
        <v>5199</v>
      </c>
      <c r="C1728" s="4" t="s">
        <v>24</v>
      </c>
      <c r="D1728" s="3" t="s">
        <v>2305</v>
      </c>
      <c r="E1728" s="4" t="s">
        <v>863</v>
      </c>
      <c r="F1728" s="4" t="s">
        <v>74</v>
      </c>
      <c r="G1728" s="3" t="s">
        <v>2276</v>
      </c>
      <c r="H1728" s="3" t="s">
        <v>523</v>
      </c>
      <c r="I1728" s="3"/>
      <c r="J1728" s="3" t="s">
        <v>2276</v>
      </c>
      <c r="K1728" s="3" t="s">
        <v>2276</v>
      </c>
      <c r="L1728" s="3" t="s">
        <v>2276</v>
      </c>
      <c r="M1728" s="3" t="s">
        <v>2276</v>
      </c>
      <c r="N1728" s="3" t="s">
        <v>2276</v>
      </c>
      <c r="O1728" s="3" t="s">
        <v>2276</v>
      </c>
      <c r="P1728" s="3" t="s">
        <v>2276</v>
      </c>
      <c r="Q1728" s="3" t="s">
        <v>2276</v>
      </c>
      <c r="R1728" s="3" t="s">
        <v>2276</v>
      </c>
      <c r="S1728" s="3" t="s">
        <v>2276</v>
      </c>
      <c r="T1728" s="3" t="s">
        <v>2276</v>
      </c>
      <c r="U1728" s="3" t="s">
        <v>2276</v>
      </c>
      <c r="V1728" s="3" t="s">
        <v>2276</v>
      </c>
      <c r="W1728" s="3" t="s">
        <v>2276</v>
      </c>
      <c r="X1728" s="3" t="s">
        <v>2276</v>
      </c>
      <c r="Y1728" s="3" t="s">
        <v>2276</v>
      </c>
      <c r="Z1728" s="3" t="s">
        <v>2276</v>
      </c>
      <c r="AA1728" s="3" t="s">
        <v>2276</v>
      </c>
      <c r="AB1728" s="3" t="s">
        <v>2276</v>
      </c>
      <c r="AC1728" s="4" t="s">
        <v>5202</v>
      </c>
      <c r="AD1728" s="3"/>
    </row>
    <row r="1729" spans="1:30" ht="40" customHeight="1">
      <c r="A1729" s="19" t="s">
        <v>5190</v>
      </c>
      <c r="B1729" s="19" t="s">
        <v>5200</v>
      </c>
      <c r="C1729" s="4" t="s">
        <v>24</v>
      </c>
      <c r="D1729" s="3" t="s">
        <v>3480</v>
      </c>
      <c r="E1729" s="4" t="s">
        <v>863</v>
      </c>
      <c r="F1729" s="4" t="s">
        <v>74</v>
      </c>
      <c r="G1729" s="3" t="s">
        <v>2276</v>
      </c>
      <c r="H1729" s="3" t="s">
        <v>523</v>
      </c>
      <c r="I1729" s="3"/>
      <c r="J1729" s="3" t="s">
        <v>2276</v>
      </c>
      <c r="K1729" s="3" t="s">
        <v>2276</v>
      </c>
      <c r="L1729" s="3" t="s">
        <v>2276</v>
      </c>
      <c r="M1729" s="3" t="s">
        <v>2276</v>
      </c>
      <c r="N1729" s="3" t="s">
        <v>2276</v>
      </c>
      <c r="O1729" s="3" t="s">
        <v>2276</v>
      </c>
      <c r="P1729" s="3" t="s">
        <v>2276</v>
      </c>
      <c r="Q1729" s="3" t="s">
        <v>2276</v>
      </c>
      <c r="R1729" s="3" t="s">
        <v>2276</v>
      </c>
      <c r="S1729" s="3" t="s">
        <v>2276</v>
      </c>
      <c r="T1729" s="3" t="s">
        <v>2276</v>
      </c>
      <c r="U1729" s="3" t="s">
        <v>2276</v>
      </c>
      <c r="V1729" s="3" t="s">
        <v>2276</v>
      </c>
      <c r="W1729" s="3" t="s">
        <v>2276</v>
      </c>
      <c r="X1729" s="3" t="s">
        <v>2276</v>
      </c>
      <c r="Y1729" s="3" t="s">
        <v>2276</v>
      </c>
      <c r="Z1729" s="3" t="s">
        <v>2276</v>
      </c>
      <c r="AA1729" s="3" t="s">
        <v>2276</v>
      </c>
      <c r="AB1729" s="3" t="s">
        <v>2276</v>
      </c>
      <c r="AC1729" s="4" t="s">
        <v>5202</v>
      </c>
      <c r="AD1729" s="3"/>
    </row>
    <row r="1730" spans="1:30" ht="34.5" customHeight="1">
      <c r="A1730" s="19" t="s">
        <v>5190</v>
      </c>
      <c r="B1730" s="19" t="s">
        <v>5201</v>
      </c>
      <c r="C1730" s="4" t="s">
        <v>24</v>
      </c>
      <c r="D1730" s="3" t="s">
        <v>2341</v>
      </c>
      <c r="E1730" s="4" t="s">
        <v>863</v>
      </c>
      <c r="F1730" s="4" t="s">
        <v>74</v>
      </c>
      <c r="G1730" s="3" t="s">
        <v>2276</v>
      </c>
      <c r="H1730" s="3" t="s">
        <v>523</v>
      </c>
      <c r="I1730" s="3"/>
      <c r="J1730" s="3" t="s">
        <v>2276</v>
      </c>
      <c r="K1730" s="3" t="s">
        <v>2276</v>
      </c>
      <c r="L1730" s="3" t="s">
        <v>2276</v>
      </c>
      <c r="M1730" s="3" t="s">
        <v>2276</v>
      </c>
      <c r="N1730" s="3" t="s">
        <v>2276</v>
      </c>
      <c r="O1730" s="3" t="s">
        <v>2276</v>
      </c>
      <c r="P1730" s="3" t="s">
        <v>2276</v>
      </c>
      <c r="Q1730" s="3" t="s">
        <v>2276</v>
      </c>
      <c r="R1730" s="3" t="s">
        <v>2276</v>
      </c>
      <c r="S1730" s="3" t="s">
        <v>2276</v>
      </c>
      <c r="T1730" s="3" t="s">
        <v>2276</v>
      </c>
      <c r="U1730" s="3" t="s">
        <v>2276</v>
      </c>
      <c r="V1730" s="3" t="s">
        <v>2276</v>
      </c>
      <c r="W1730" s="3" t="s">
        <v>2276</v>
      </c>
      <c r="X1730" s="3" t="s">
        <v>2276</v>
      </c>
      <c r="Y1730" s="3" t="s">
        <v>2276</v>
      </c>
      <c r="Z1730" s="3" t="s">
        <v>2276</v>
      </c>
      <c r="AA1730" s="3" t="s">
        <v>2276</v>
      </c>
      <c r="AB1730" s="3" t="s">
        <v>2276</v>
      </c>
      <c r="AC1730" s="4" t="s">
        <v>5203</v>
      </c>
      <c r="AD1730" s="3"/>
    </row>
    <row r="1731" spans="1:30" ht="94.5" customHeight="1">
      <c r="A1731" s="19" t="s">
        <v>5190</v>
      </c>
      <c r="B1731" s="19" t="s">
        <v>5204</v>
      </c>
      <c r="C1731" s="3" t="s">
        <v>2658</v>
      </c>
      <c r="D1731" s="3" t="s">
        <v>1105</v>
      </c>
      <c r="E1731" s="3" t="s">
        <v>1105</v>
      </c>
      <c r="F1731" s="3" t="s">
        <v>2276</v>
      </c>
      <c r="G1731" s="3" t="s">
        <v>2276</v>
      </c>
      <c r="H1731" s="3" t="s">
        <v>523</v>
      </c>
      <c r="I1731" s="3"/>
      <c r="J1731" s="3" t="s">
        <v>2276</v>
      </c>
      <c r="K1731" s="3" t="s">
        <v>2276</v>
      </c>
      <c r="L1731" s="3" t="s">
        <v>2276</v>
      </c>
      <c r="M1731" s="3" t="s">
        <v>2276</v>
      </c>
      <c r="N1731" s="3" t="s">
        <v>2276</v>
      </c>
      <c r="O1731" s="3" t="s">
        <v>2276</v>
      </c>
      <c r="P1731" s="3" t="s">
        <v>2276</v>
      </c>
      <c r="Q1731" s="3" t="s">
        <v>2276</v>
      </c>
      <c r="R1731" s="3" t="s">
        <v>2276</v>
      </c>
      <c r="S1731" s="3" t="s">
        <v>2276</v>
      </c>
      <c r="T1731" s="3" t="s">
        <v>2276</v>
      </c>
      <c r="U1731" s="3" t="s">
        <v>2276</v>
      </c>
      <c r="V1731" s="3" t="s">
        <v>2276</v>
      </c>
      <c r="W1731" s="3" t="s">
        <v>2276</v>
      </c>
      <c r="X1731" s="3" t="s">
        <v>2276</v>
      </c>
      <c r="Y1731" s="3" t="s">
        <v>2276</v>
      </c>
      <c r="Z1731" s="3" t="s">
        <v>2276</v>
      </c>
      <c r="AA1731" s="3" t="s">
        <v>2276</v>
      </c>
      <c r="AB1731" s="3" t="s">
        <v>2276</v>
      </c>
      <c r="AC1731" s="3"/>
      <c r="AD1731" s="4" t="s">
        <v>5205</v>
      </c>
    </row>
    <row r="1732" spans="1:30" ht="53.5" customHeight="1">
      <c r="A1732" s="19" t="s">
        <v>5209</v>
      </c>
      <c r="B1732" s="19" t="s">
        <v>5216</v>
      </c>
      <c r="C1732" s="4" t="s">
        <v>24</v>
      </c>
      <c r="D1732" s="3" t="s">
        <v>144</v>
      </c>
      <c r="E1732" s="3" t="s">
        <v>137</v>
      </c>
      <c r="F1732" s="4" t="s">
        <v>55</v>
      </c>
      <c r="G1732" s="3" t="s">
        <v>55</v>
      </c>
      <c r="H1732" s="3" t="s">
        <v>523</v>
      </c>
      <c r="I1732" s="3"/>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2276</v>
      </c>
      <c r="Y1732" s="3" t="s">
        <v>2276</v>
      </c>
      <c r="Z1732" s="3" t="s">
        <v>38</v>
      </c>
      <c r="AA1732" s="3" t="s">
        <v>86</v>
      </c>
      <c r="AB1732" s="3" t="s">
        <v>2276</v>
      </c>
      <c r="AC1732" s="4" t="s">
        <v>5218</v>
      </c>
      <c r="AD1732" s="3"/>
    </row>
    <row r="1733" spans="1:30" ht="62.5" customHeight="1">
      <c r="A1733" s="19" t="s">
        <v>5209</v>
      </c>
      <c r="B1733" s="19" t="s">
        <v>5217</v>
      </c>
      <c r="C1733" s="4" t="s">
        <v>24</v>
      </c>
      <c r="D1733" s="3" t="s">
        <v>406</v>
      </c>
      <c r="E1733" s="3" t="s">
        <v>137</v>
      </c>
      <c r="F1733" s="4" t="s">
        <v>55</v>
      </c>
      <c r="G1733" s="3" t="s">
        <v>55</v>
      </c>
      <c r="H1733" s="3" t="s">
        <v>523</v>
      </c>
      <c r="I1733" s="3"/>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2276</v>
      </c>
      <c r="Y1733" s="3" t="s">
        <v>2276</v>
      </c>
      <c r="Z1733" s="3" t="s">
        <v>38</v>
      </c>
      <c r="AA1733" s="3" t="s">
        <v>86</v>
      </c>
      <c r="AB1733" s="3" t="s">
        <v>2276</v>
      </c>
      <c r="AC1733" s="4" t="s">
        <v>5218</v>
      </c>
      <c r="AD1733" s="3"/>
    </row>
    <row r="1734" spans="1:30" ht="50" customHeight="1">
      <c r="A1734" s="19" t="s">
        <v>5223</v>
      </c>
      <c r="B1734" s="19" t="s">
        <v>5227</v>
      </c>
      <c r="C1734" s="4" t="s">
        <v>24</v>
      </c>
      <c r="D1734" s="3" t="s">
        <v>25</v>
      </c>
      <c r="E1734" s="3" t="s">
        <v>5005</v>
      </c>
      <c r="F1734" s="4" t="s">
        <v>55</v>
      </c>
      <c r="G1734" s="3" t="s">
        <v>2276</v>
      </c>
      <c r="H1734" s="3" t="s">
        <v>523</v>
      </c>
      <c r="I1734" s="3"/>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t="s">
        <v>2276</v>
      </c>
      <c r="AB1734" s="3" t="s">
        <v>2276</v>
      </c>
      <c r="AC1734" s="3"/>
      <c r="AD1734" s="3"/>
    </row>
    <row r="1735" spans="1:30" ht="50" customHeight="1">
      <c r="A1735" s="19" t="s">
        <v>5223</v>
      </c>
      <c r="B1735" s="19" t="s">
        <v>5228</v>
      </c>
      <c r="C1735" s="4" t="s">
        <v>24</v>
      </c>
      <c r="D1735" s="3" t="s">
        <v>2231</v>
      </c>
      <c r="E1735" s="4" t="s">
        <v>397</v>
      </c>
      <c r="F1735" s="4" t="s">
        <v>2662</v>
      </c>
      <c r="G1735" s="3" t="s">
        <v>2276</v>
      </c>
      <c r="H1735" s="3" t="s">
        <v>523</v>
      </c>
      <c r="I1735" s="3"/>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t="s">
        <v>2276</v>
      </c>
      <c r="AB1735" s="3" t="s">
        <v>2276</v>
      </c>
      <c r="AC1735" s="3"/>
      <c r="AD1735" s="3"/>
    </row>
    <row r="1736" spans="1:30" ht="50" customHeight="1">
      <c r="A1736" s="19" t="s">
        <v>5223</v>
      </c>
      <c r="B1736" s="19" t="s">
        <v>5229</v>
      </c>
      <c r="C1736" s="4" t="s">
        <v>24</v>
      </c>
      <c r="D1736" s="3" t="s">
        <v>1245</v>
      </c>
      <c r="E1736" s="3" t="s">
        <v>116</v>
      </c>
      <c r="F1736" s="4" t="s">
        <v>55</v>
      </c>
      <c r="G1736" s="3" t="s">
        <v>2276</v>
      </c>
      <c r="H1736" s="3" t="s">
        <v>523</v>
      </c>
      <c r="I1736" s="3"/>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t="s">
        <v>2276</v>
      </c>
      <c r="AB1736" s="3" t="s">
        <v>2276</v>
      </c>
      <c r="AC1736" s="3"/>
      <c r="AD1736" s="3"/>
    </row>
    <row r="1737" spans="1:30" ht="50" customHeight="1">
      <c r="A1737" s="19" t="s">
        <v>5223</v>
      </c>
      <c r="B1737" s="19" t="s">
        <v>5230</v>
      </c>
      <c r="C1737" s="4" t="s">
        <v>24</v>
      </c>
      <c r="D1737" s="3" t="s">
        <v>3480</v>
      </c>
      <c r="E1737" s="3" t="s">
        <v>116</v>
      </c>
      <c r="F1737" s="4" t="s">
        <v>74</v>
      </c>
      <c r="G1737" s="3" t="s">
        <v>2276</v>
      </c>
      <c r="H1737" s="3" t="s">
        <v>523</v>
      </c>
      <c r="I1737" s="3"/>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t="s">
        <v>2276</v>
      </c>
      <c r="AB1737" s="3" t="s">
        <v>2276</v>
      </c>
      <c r="AC1737" s="3"/>
      <c r="AD1737" s="3"/>
    </row>
    <row r="1738" spans="1:30" ht="50" customHeight="1">
      <c r="A1738" s="19" t="s">
        <v>5223</v>
      </c>
      <c r="B1738" s="19" t="s">
        <v>5231</v>
      </c>
      <c r="C1738" s="4" t="s">
        <v>24</v>
      </c>
      <c r="D1738" s="3" t="s">
        <v>4162</v>
      </c>
      <c r="E1738" s="3" t="s">
        <v>863</v>
      </c>
      <c r="F1738" s="4" t="s">
        <v>74</v>
      </c>
      <c r="G1738" s="3" t="s">
        <v>2276</v>
      </c>
      <c r="H1738" s="3" t="s">
        <v>523</v>
      </c>
      <c r="I1738" s="3"/>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t="s">
        <v>2276</v>
      </c>
      <c r="AB1738" s="3" t="s">
        <v>2276</v>
      </c>
      <c r="AC1738" s="3"/>
      <c r="AD1738" s="3"/>
    </row>
    <row r="1739" spans="1:30" ht="45.5" customHeight="1">
      <c r="A1739" s="3" t="s">
        <v>5234</v>
      </c>
      <c r="B1739" s="3" t="s">
        <v>5251</v>
      </c>
      <c r="C1739" s="4" t="s">
        <v>24</v>
      </c>
      <c r="D1739" s="3" t="s">
        <v>25</v>
      </c>
      <c r="E1739" s="3" t="s">
        <v>5005</v>
      </c>
      <c r="F1739" s="4" t="s">
        <v>74</v>
      </c>
      <c r="G1739" s="4" t="s">
        <v>74</v>
      </c>
      <c r="H1739" s="3" t="s">
        <v>523</v>
      </c>
      <c r="I1739" s="3"/>
      <c r="J1739" s="3" t="s">
        <v>2276</v>
      </c>
      <c r="K1739" s="3" t="s">
        <v>2276</v>
      </c>
      <c r="L1739" s="3" t="s">
        <v>2276</v>
      </c>
      <c r="M1739" s="3" t="s">
        <v>2276</v>
      </c>
      <c r="N1739" s="3" t="s">
        <v>2276</v>
      </c>
      <c r="O1739" s="3" t="s">
        <v>2276</v>
      </c>
      <c r="P1739" s="3" t="s">
        <v>2276</v>
      </c>
      <c r="Q1739" s="3" t="s">
        <v>2276</v>
      </c>
      <c r="R1739" s="3" t="s">
        <v>2276</v>
      </c>
      <c r="S1739" s="3" t="s">
        <v>2276</v>
      </c>
      <c r="T1739" s="3" t="s">
        <v>2276</v>
      </c>
      <c r="U1739" s="3" t="s">
        <v>2276</v>
      </c>
      <c r="V1739" s="3" t="s">
        <v>2276</v>
      </c>
      <c r="W1739" s="3" t="s">
        <v>2276</v>
      </c>
      <c r="X1739" s="3" t="s">
        <v>2276</v>
      </c>
      <c r="Y1739" s="3" t="s">
        <v>2276</v>
      </c>
      <c r="Z1739" s="3" t="s">
        <v>2276</v>
      </c>
      <c r="AA1739" s="3" t="s">
        <v>2276</v>
      </c>
      <c r="AB1739" s="3" t="s">
        <v>2276</v>
      </c>
      <c r="AC1739" s="3"/>
      <c r="AD1739" s="4" t="s">
        <v>5336</v>
      </c>
    </row>
    <row r="1740" spans="1:30" ht="45.5" customHeight="1">
      <c r="A1740" s="3" t="s">
        <v>5234</v>
      </c>
      <c r="B1740" s="3" t="s">
        <v>5252</v>
      </c>
      <c r="C1740" s="4" t="s">
        <v>24</v>
      </c>
      <c r="D1740" s="3" t="s">
        <v>3480</v>
      </c>
      <c r="E1740" s="3" t="s">
        <v>116</v>
      </c>
      <c r="F1740" s="4" t="s">
        <v>74</v>
      </c>
      <c r="G1740" s="4" t="s">
        <v>74</v>
      </c>
      <c r="H1740" s="3" t="s">
        <v>523</v>
      </c>
      <c r="I1740" s="3"/>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t="s">
        <v>2276</v>
      </c>
      <c r="AB1740" s="3" t="s">
        <v>2276</v>
      </c>
      <c r="AC1740" s="3"/>
      <c r="AD1740" s="3"/>
    </row>
    <row r="1741" spans="1:30" ht="45.5" customHeight="1">
      <c r="A1741" s="3" t="s">
        <v>5234</v>
      </c>
      <c r="B1741" s="3" t="s">
        <v>5253</v>
      </c>
      <c r="C1741" s="4" t="s">
        <v>24</v>
      </c>
      <c r="D1741" s="3" t="s">
        <v>1245</v>
      </c>
      <c r="E1741" s="3" t="s">
        <v>116</v>
      </c>
      <c r="F1741" s="4" t="s">
        <v>74</v>
      </c>
      <c r="G1741" s="4" t="s">
        <v>74</v>
      </c>
      <c r="H1741" s="3" t="s">
        <v>523</v>
      </c>
      <c r="I1741" s="3"/>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t="s">
        <v>2276</v>
      </c>
      <c r="AB1741" s="3" t="s">
        <v>2276</v>
      </c>
      <c r="AC1741" s="3"/>
      <c r="AD1741" s="3"/>
    </row>
    <row r="1742" spans="1:30" ht="45.5" customHeight="1">
      <c r="A1742" s="3" t="s">
        <v>5234</v>
      </c>
      <c r="B1742" s="3" t="s">
        <v>5254</v>
      </c>
      <c r="C1742" s="4" t="s">
        <v>24</v>
      </c>
      <c r="D1742" s="3" t="s">
        <v>4162</v>
      </c>
      <c r="E1742" s="3" t="s">
        <v>863</v>
      </c>
      <c r="F1742" s="4" t="s">
        <v>74</v>
      </c>
      <c r="G1742" s="4" t="s">
        <v>74</v>
      </c>
      <c r="H1742" s="3" t="s">
        <v>523</v>
      </c>
      <c r="I1742" s="3"/>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t="s">
        <v>2276</v>
      </c>
      <c r="AB1742" s="3" t="s">
        <v>2276</v>
      </c>
      <c r="AC1742" s="3"/>
      <c r="AD1742" s="3"/>
    </row>
    <row r="1743" spans="1:30" ht="45.5" customHeight="1">
      <c r="A1743" s="3" t="s">
        <v>5234</v>
      </c>
      <c r="B1743" s="3" t="s">
        <v>5255</v>
      </c>
      <c r="C1743" s="4" t="s">
        <v>24</v>
      </c>
      <c r="D1743" s="3" t="s">
        <v>2346</v>
      </c>
      <c r="E1743" s="3" t="s">
        <v>2276</v>
      </c>
      <c r="F1743" s="4" t="s">
        <v>2276</v>
      </c>
      <c r="G1743" s="4" t="s">
        <v>74</v>
      </c>
      <c r="H1743" s="3" t="s">
        <v>523</v>
      </c>
      <c r="I1743" s="3"/>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t="s">
        <v>2276</v>
      </c>
      <c r="AB1743" s="3" t="s">
        <v>2276</v>
      </c>
      <c r="AC1743" s="3"/>
      <c r="AD1743" s="3"/>
    </row>
    <row r="1744" spans="1:30" ht="45.5" customHeight="1">
      <c r="A1744" s="3" t="s">
        <v>5234</v>
      </c>
      <c r="B1744" s="3" t="s">
        <v>5256</v>
      </c>
      <c r="C1744" s="4" t="s">
        <v>24</v>
      </c>
      <c r="D1744" s="3" t="s">
        <v>27</v>
      </c>
      <c r="E1744" s="3" t="s">
        <v>130</v>
      </c>
      <c r="F1744" s="4" t="s">
        <v>74</v>
      </c>
      <c r="G1744" s="3" t="s">
        <v>2276</v>
      </c>
      <c r="H1744" s="3" t="s">
        <v>523</v>
      </c>
      <c r="I1744" s="3"/>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t="s">
        <v>2276</v>
      </c>
      <c r="AB1744" s="3" t="s">
        <v>2276</v>
      </c>
      <c r="AC1744" s="3"/>
      <c r="AD1744" s="3"/>
    </row>
    <row r="1745" spans="1:30" ht="45.5" customHeight="1">
      <c r="A1745" s="3" t="s">
        <v>5234</v>
      </c>
      <c r="B1745" s="3" t="s">
        <v>5257</v>
      </c>
      <c r="C1745" s="3" t="s">
        <v>2458</v>
      </c>
      <c r="D1745" s="3" t="s">
        <v>3476</v>
      </c>
      <c r="E1745" s="3" t="s">
        <v>2276</v>
      </c>
      <c r="F1745" s="4" t="s">
        <v>2276</v>
      </c>
      <c r="G1745" s="4" t="s">
        <v>74</v>
      </c>
      <c r="H1745" s="3" t="s">
        <v>523</v>
      </c>
      <c r="I1745" s="3"/>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t="s">
        <v>2276</v>
      </c>
      <c r="AB1745" s="3" t="s">
        <v>2276</v>
      </c>
      <c r="AC1745" s="3"/>
      <c r="AD1745" s="3"/>
    </row>
    <row r="1746" spans="1:30" ht="45.5" customHeight="1">
      <c r="A1746" s="3" t="s">
        <v>5234</v>
      </c>
      <c r="B1746" s="3" t="s">
        <v>5258</v>
      </c>
      <c r="C1746" s="3" t="s">
        <v>31</v>
      </c>
      <c r="D1746" s="3" t="s">
        <v>2276</v>
      </c>
      <c r="E1746" s="3" t="s">
        <v>1105</v>
      </c>
      <c r="F1746" s="4" t="s">
        <v>2276</v>
      </c>
      <c r="G1746" s="4" t="s">
        <v>74</v>
      </c>
      <c r="H1746" s="3" t="s">
        <v>523</v>
      </c>
      <c r="I1746" s="3"/>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t="s">
        <v>2276</v>
      </c>
      <c r="AB1746" s="3" t="s">
        <v>2276</v>
      </c>
      <c r="AC1746" s="3"/>
      <c r="AD1746" s="3"/>
    </row>
    <row r="1747" spans="1:30" ht="45.5" customHeight="1">
      <c r="A1747" s="3" t="s">
        <v>5234</v>
      </c>
      <c r="B1747" s="3" t="s">
        <v>5259</v>
      </c>
      <c r="C1747" s="3" t="s">
        <v>2458</v>
      </c>
      <c r="D1747" s="3" t="s">
        <v>406</v>
      </c>
      <c r="E1747" s="3" t="s">
        <v>1105</v>
      </c>
      <c r="F1747" s="4" t="s">
        <v>2276</v>
      </c>
      <c r="G1747" s="4" t="s">
        <v>74</v>
      </c>
      <c r="H1747" s="3" t="s">
        <v>523</v>
      </c>
      <c r="I1747" s="3"/>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t="s">
        <v>2276</v>
      </c>
      <c r="AB1747" s="3" t="s">
        <v>2276</v>
      </c>
      <c r="AC1747" s="3"/>
      <c r="AD1747" s="3"/>
    </row>
    <row r="1748" spans="1:30" ht="45.5" customHeight="1">
      <c r="A1748" s="3" t="s">
        <v>5234</v>
      </c>
      <c r="B1748" s="3" t="s">
        <v>5260</v>
      </c>
      <c r="C1748" s="3" t="s">
        <v>2458</v>
      </c>
      <c r="D1748" s="3" t="s">
        <v>2994</v>
      </c>
      <c r="E1748" s="3" t="s">
        <v>1105</v>
      </c>
      <c r="F1748" s="4" t="s">
        <v>2276</v>
      </c>
      <c r="G1748" s="4" t="s">
        <v>74</v>
      </c>
      <c r="H1748" s="3" t="s">
        <v>523</v>
      </c>
      <c r="I1748" s="3"/>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t="s">
        <v>2276</v>
      </c>
      <c r="AB1748" s="3" t="s">
        <v>2276</v>
      </c>
      <c r="AC1748" s="3"/>
      <c r="AD1748" s="3"/>
    </row>
    <row r="1749" spans="1:30" ht="45.5" customHeight="1">
      <c r="A1749" s="3" t="s">
        <v>5236</v>
      </c>
      <c r="B1749" s="3" t="s">
        <v>5263</v>
      </c>
      <c r="C1749" s="4" t="s">
        <v>24</v>
      </c>
      <c r="D1749" s="3" t="s">
        <v>25</v>
      </c>
      <c r="E1749" s="3" t="s">
        <v>5005</v>
      </c>
      <c r="F1749" s="4" t="s">
        <v>74</v>
      </c>
      <c r="G1749" s="4" t="s">
        <v>74</v>
      </c>
      <c r="H1749" s="3" t="s">
        <v>523</v>
      </c>
      <c r="I1749" s="3"/>
      <c r="J1749" s="3" t="s">
        <v>2276</v>
      </c>
      <c r="K1749" s="3" t="s">
        <v>2276</v>
      </c>
      <c r="L1749" s="3" t="s">
        <v>2276</v>
      </c>
      <c r="M1749" s="3" t="s">
        <v>2276</v>
      </c>
      <c r="N1749" s="3" t="s">
        <v>2276</v>
      </c>
      <c r="O1749" s="3" t="s">
        <v>2276</v>
      </c>
      <c r="P1749" s="3" t="s">
        <v>2276</v>
      </c>
      <c r="Q1749" s="3" t="s">
        <v>2276</v>
      </c>
      <c r="R1749" s="3" t="s">
        <v>2276</v>
      </c>
      <c r="S1749" s="3" t="s">
        <v>2276</v>
      </c>
      <c r="T1749" s="3" t="s">
        <v>2276</v>
      </c>
      <c r="U1749" s="3" t="s">
        <v>2276</v>
      </c>
      <c r="V1749" s="3" t="s">
        <v>2276</v>
      </c>
      <c r="W1749" s="3" t="s">
        <v>2276</v>
      </c>
      <c r="X1749" s="3" t="s">
        <v>2276</v>
      </c>
      <c r="Y1749" s="3" t="s">
        <v>2276</v>
      </c>
      <c r="Z1749" s="3" t="s">
        <v>2276</v>
      </c>
      <c r="AA1749" s="3" t="s">
        <v>2276</v>
      </c>
      <c r="AB1749" s="3" t="s">
        <v>2276</v>
      </c>
      <c r="AC1749" s="3"/>
      <c r="AD1749" s="4" t="s">
        <v>5336</v>
      </c>
    </row>
    <row r="1750" spans="1:30" ht="45.5" customHeight="1">
      <c r="A1750" s="3" t="s">
        <v>5236</v>
      </c>
      <c r="B1750" s="3" t="s">
        <v>5264</v>
      </c>
      <c r="C1750" s="4" t="s">
        <v>24</v>
      </c>
      <c r="D1750" s="3" t="s">
        <v>3480</v>
      </c>
      <c r="E1750" s="3" t="s">
        <v>116</v>
      </c>
      <c r="F1750" s="4" t="s">
        <v>74</v>
      </c>
      <c r="G1750" s="4" t="s">
        <v>74</v>
      </c>
      <c r="H1750" s="3" t="s">
        <v>523</v>
      </c>
      <c r="I1750" s="3"/>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t="s">
        <v>2276</v>
      </c>
      <c r="AB1750" s="3" t="s">
        <v>2276</v>
      </c>
      <c r="AC1750" s="3"/>
      <c r="AD1750" s="3"/>
    </row>
    <row r="1751" spans="1:30" ht="45.5" customHeight="1">
      <c r="A1751" s="3" t="s">
        <v>5236</v>
      </c>
      <c r="B1751" s="3" t="s">
        <v>5265</v>
      </c>
      <c r="C1751" s="4" t="s">
        <v>24</v>
      </c>
      <c r="D1751" s="3" t="s">
        <v>1245</v>
      </c>
      <c r="E1751" s="3" t="s">
        <v>116</v>
      </c>
      <c r="F1751" s="4" t="s">
        <v>74</v>
      </c>
      <c r="G1751" s="4" t="s">
        <v>74</v>
      </c>
      <c r="H1751" s="3" t="s">
        <v>523</v>
      </c>
      <c r="I1751" s="3"/>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t="s">
        <v>2276</v>
      </c>
      <c r="AB1751" s="3" t="s">
        <v>2276</v>
      </c>
      <c r="AC1751" s="3"/>
      <c r="AD1751" s="3"/>
    </row>
    <row r="1752" spans="1:30" ht="45.5" customHeight="1">
      <c r="A1752" s="3" t="s">
        <v>5236</v>
      </c>
      <c r="B1752" s="3" t="s">
        <v>5266</v>
      </c>
      <c r="C1752" s="4" t="s">
        <v>24</v>
      </c>
      <c r="D1752" s="3" t="s">
        <v>4162</v>
      </c>
      <c r="E1752" s="3" t="s">
        <v>863</v>
      </c>
      <c r="F1752" s="4" t="s">
        <v>74</v>
      </c>
      <c r="G1752" s="4" t="s">
        <v>74</v>
      </c>
      <c r="H1752" s="3" t="s">
        <v>523</v>
      </c>
      <c r="I1752" s="3"/>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t="s">
        <v>2276</v>
      </c>
      <c r="AB1752" s="3" t="s">
        <v>2276</v>
      </c>
      <c r="AC1752" s="3"/>
      <c r="AD1752" s="3"/>
    </row>
    <row r="1753" spans="1:30" ht="45.5" customHeight="1">
      <c r="A1753" s="3" t="s">
        <v>5236</v>
      </c>
      <c r="B1753" s="3" t="s">
        <v>5267</v>
      </c>
      <c r="C1753" s="4" t="s">
        <v>24</v>
      </c>
      <c r="D1753" s="3" t="s">
        <v>2346</v>
      </c>
      <c r="E1753" s="3" t="s">
        <v>2276</v>
      </c>
      <c r="F1753" s="4" t="s">
        <v>2276</v>
      </c>
      <c r="G1753" s="4" t="s">
        <v>74</v>
      </c>
      <c r="H1753" s="3" t="s">
        <v>523</v>
      </c>
      <c r="I1753" s="3"/>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t="s">
        <v>2276</v>
      </c>
      <c r="AB1753" s="3" t="s">
        <v>2276</v>
      </c>
      <c r="AC1753" s="3"/>
      <c r="AD1753" s="3"/>
    </row>
    <row r="1754" spans="1:30" ht="45.5" customHeight="1">
      <c r="A1754" s="3" t="s">
        <v>5236</v>
      </c>
      <c r="B1754" s="3" t="s">
        <v>5268</v>
      </c>
      <c r="C1754" s="4" t="s">
        <v>24</v>
      </c>
      <c r="D1754" s="3" t="s">
        <v>27</v>
      </c>
      <c r="E1754" s="3" t="s">
        <v>130</v>
      </c>
      <c r="F1754" s="4" t="s">
        <v>74</v>
      </c>
      <c r="G1754" s="3" t="s">
        <v>2276</v>
      </c>
      <c r="H1754" s="3" t="s">
        <v>523</v>
      </c>
      <c r="I1754" s="3"/>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t="s">
        <v>2276</v>
      </c>
      <c r="AB1754" s="3" t="s">
        <v>2276</v>
      </c>
      <c r="AC1754" s="3"/>
      <c r="AD1754" s="3"/>
    </row>
    <row r="1755" spans="1:30" ht="45.5" customHeight="1">
      <c r="A1755" s="3" t="s">
        <v>5236</v>
      </c>
      <c r="B1755" s="3" t="s">
        <v>5269</v>
      </c>
      <c r="C1755" s="3" t="s">
        <v>2458</v>
      </c>
      <c r="D1755" s="3" t="s">
        <v>3476</v>
      </c>
      <c r="E1755" s="3" t="s">
        <v>2276</v>
      </c>
      <c r="F1755" s="4" t="s">
        <v>2276</v>
      </c>
      <c r="G1755" s="4" t="s">
        <v>74</v>
      </c>
      <c r="H1755" s="3" t="s">
        <v>523</v>
      </c>
      <c r="I1755" s="3"/>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t="s">
        <v>2276</v>
      </c>
      <c r="AB1755" s="3" t="s">
        <v>2276</v>
      </c>
      <c r="AC1755" s="3"/>
      <c r="AD1755" s="3"/>
    </row>
    <row r="1756" spans="1:30" ht="45.5" customHeight="1">
      <c r="A1756" s="3" t="s">
        <v>5236</v>
      </c>
      <c r="B1756" s="3" t="s">
        <v>5270</v>
      </c>
      <c r="C1756" s="3" t="s">
        <v>31</v>
      </c>
      <c r="D1756" s="3" t="s">
        <v>2276</v>
      </c>
      <c r="E1756" s="3" t="s">
        <v>1105</v>
      </c>
      <c r="F1756" s="4" t="s">
        <v>2276</v>
      </c>
      <c r="G1756" s="4" t="s">
        <v>74</v>
      </c>
      <c r="H1756" s="3" t="s">
        <v>523</v>
      </c>
      <c r="I1756" s="3"/>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t="s">
        <v>2276</v>
      </c>
      <c r="AB1756" s="3" t="s">
        <v>2276</v>
      </c>
      <c r="AC1756" s="3"/>
      <c r="AD1756" s="3"/>
    </row>
    <row r="1757" spans="1:30" ht="45.5" customHeight="1">
      <c r="A1757" s="3" t="s">
        <v>5236</v>
      </c>
      <c r="B1757" s="3" t="s">
        <v>5271</v>
      </c>
      <c r="C1757" s="3" t="s">
        <v>2458</v>
      </c>
      <c r="D1757" s="3" t="s">
        <v>406</v>
      </c>
      <c r="E1757" s="3" t="s">
        <v>1105</v>
      </c>
      <c r="F1757" s="4" t="s">
        <v>2276</v>
      </c>
      <c r="G1757" s="4" t="s">
        <v>74</v>
      </c>
      <c r="H1757" s="3" t="s">
        <v>523</v>
      </c>
      <c r="I1757" s="3"/>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t="s">
        <v>2276</v>
      </c>
      <c r="AB1757" s="3" t="s">
        <v>2276</v>
      </c>
      <c r="AC1757" s="3"/>
      <c r="AD1757" s="3"/>
    </row>
    <row r="1758" spans="1:30" ht="45.5" customHeight="1">
      <c r="A1758" s="3" t="s">
        <v>5236</v>
      </c>
      <c r="B1758" s="3" t="s">
        <v>5272</v>
      </c>
      <c r="C1758" s="3" t="s">
        <v>2458</v>
      </c>
      <c r="D1758" s="3" t="s">
        <v>2994</v>
      </c>
      <c r="E1758" s="3" t="s">
        <v>1105</v>
      </c>
      <c r="F1758" s="4" t="s">
        <v>2276</v>
      </c>
      <c r="G1758" s="4" t="s">
        <v>74</v>
      </c>
      <c r="H1758" s="3" t="s">
        <v>523</v>
      </c>
      <c r="I1758" s="3"/>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t="s">
        <v>2276</v>
      </c>
      <c r="AB1758" s="3" t="s">
        <v>2276</v>
      </c>
      <c r="AC1758" s="3"/>
      <c r="AD1758" s="3"/>
    </row>
    <row r="1759" spans="1:30" ht="45.5" customHeight="1">
      <c r="A1759" s="3" t="s">
        <v>5237</v>
      </c>
      <c r="B1759" s="3" t="s">
        <v>5273</v>
      </c>
      <c r="C1759" s="4" t="s">
        <v>24</v>
      </c>
      <c r="D1759" s="3" t="s">
        <v>25</v>
      </c>
      <c r="E1759" s="3" t="s">
        <v>5005</v>
      </c>
      <c r="F1759" s="4" t="s">
        <v>74</v>
      </c>
      <c r="G1759" s="4" t="s">
        <v>74</v>
      </c>
      <c r="H1759" s="3" t="s">
        <v>523</v>
      </c>
      <c r="I1759" s="3"/>
      <c r="J1759" s="3" t="s">
        <v>2276</v>
      </c>
      <c r="K1759" s="3" t="s">
        <v>2276</v>
      </c>
      <c r="L1759" s="3" t="s">
        <v>2276</v>
      </c>
      <c r="M1759" s="3" t="s">
        <v>2276</v>
      </c>
      <c r="N1759" s="3" t="s">
        <v>2276</v>
      </c>
      <c r="O1759" s="3" t="s">
        <v>2276</v>
      </c>
      <c r="P1759" s="3" t="s">
        <v>2276</v>
      </c>
      <c r="Q1759" s="3" t="s">
        <v>2276</v>
      </c>
      <c r="R1759" s="3" t="s">
        <v>2276</v>
      </c>
      <c r="S1759" s="3" t="s">
        <v>2276</v>
      </c>
      <c r="T1759" s="3" t="s">
        <v>2276</v>
      </c>
      <c r="U1759" s="3" t="s">
        <v>2276</v>
      </c>
      <c r="V1759" s="3" t="s">
        <v>2276</v>
      </c>
      <c r="W1759" s="3" t="s">
        <v>2276</v>
      </c>
      <c r="X1759" s="3" t="s">
        <v>2276</v>
      </c>
      <c r="Y1759" s="3" t="s">
        <v>2276</v>
      </c>
      <c r="Z1759" s="3" t="s">
        <v>2276</v>
      </c>
      <c r="AA1759" s="3" t="s">
        <v>2276</v>
      </c>
      <c r="AB1759" s="3" t="s">
        <v>2276</v>
      </c>
      <c r="AC1759" s="3"/>
      <c r="AD1759" s="4" t="s">
        <v>5336</v>
      </c>
    </row>
    <row r="1760" spans="1:30" ht="45.5" customHeight="1">
      <c r="A1760" s="3" t="s">
        <v>5237</v>
      </c>
      <c r="B1760" s="3" t="s">
        <v>5274</v>
      </c>
      <c r="C1760" s="4" t="s">
        <v>24</v>
      </c>
      <c r="D1760" s="3" t="s">
        <v>3480</v>
      </c>
      <c r="E1760" s="3" t="s">
        <v>116</v>
      </c>
      <c r="F1760" s="4" t="s">
        <v>74</v>
      </c>
      <c r="G1760" s="4" t="s">
        <v>74</v>
      </c>
      <c r="H1760" s="3" t="s">
        <v>523</v>
      </c>
      <c r="I1760" s="3"/>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t="s">
        <v>2276</v>
      </c>
      <c r="AB1760" s="3" t="s">
        <v>2276</v>
      </c>
      <c r="AC1760" s="3"/>
      <c r="AD1760" s="3"/>
    </row>
    <row r="1761" spans="1:30" ht="45.5" customHeight="1">
      <c r="A1761" s="3" t="s">
        <v>5237</v>
      </c>
      <c r="B1761" s="3" t="s">
        <v>5275</v>
      </c>
      <c r="C1761" s="4" t="s">
        <v>24</v>
      </c>
      <c r="D1761" s="3" t="s">
        <v>1245</v>
      </c>
      <c r="E1761" s="3" t="s">
        <v>116</v>
      </c>
      <c r="F1761" s="4" t="s">
        <v>74</v>
      </c>
      <c r="G1761" s="4" t="s">
        <v>74</v>
      </c>
      <c r="H1761" s="3" t="s">
        <v>523</v>
      </c>
      <c r="I1761" s="3"/>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t="s">
        <v>2276</v>
      </c>
      <c r="AB1761" s="3" t="s">
        <v>2276</v>
      </c>
      <c r="AC1761" s="3"/>
      <c r="AD1761" s="3"/>
    </row>
    <row r="1762" spans="1:30" ht="45.5" customHeight="1">
      <c r="A1762" s="3" t="s">
        <v>5237</v>
      </c>
      <c r="B1762" s="3" t="s">
        <v>5276</v>
      </c>
      <c r="C1762" s="4" t="s">
        <v>24</v>
      </c>
      <c r="D1762" s="3" t="s">
        <v>4162</v>
      </c>
      <c r="E1762" s="3" t="s">
        <v>863</v>
      </c>
      <c r="F1762" s="4" t="s">
        <v>74</v>
      </c>
      <c r="G1762" s="4" t="s">
        <v>74</v>
      </c>
      <c r="H1762" s="3" t="s">
        <v>523</v>
      </c>
      <c r="I1762" s="3"/>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t="s">
        <v>2276</v>
      </c>
      <c r="AB1762" s="3" t="s">
        <v>2276</v>
      </c>
      <c r="AC1762" s="3"/>
      <c r="AD1762" s="3"/>
    </row>
    <row r="1763" spans="1:30" ht="45.5" customHeight="1">
      <c r="A1763" s="3" t="s">
        <v>5237</v>
      </c>
      <c r="B1763" s="3" t="s">
        <v>5277</v>
      </c>
      <c r="C1763" s="4" t="s">
        <v>24</v>
      </c>
      <c r="D1763" s="3" t="s">
        <v>2346</v>
      </c>
      <c r="E1763" s="3" t="s">
        <v>2276</v>
      </c>
      <c r="F1763" s="4" t="s">
        <v>2276</v>
      </c>
      <c r="G1763" s="4" t="s">
        <v>74</v>
      </c>
      <c r="H1763" s="3" t="s">
        <v>523</v>
      </c>
      <c r="I1763" s="3"/>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t="s">
        <v>2276</v>
      </c>
      <c r="AB1763" s="3" t="s">
        <v>2276</v>
      </c>
      <c r="AC1763" s="3"/>
      <c r="AD1763" s="3"/>
    </row>
    <row r="1764" spans="1:30" ht="45.5" customHeight="1">
      <c r="A1764" s="3" t="s">
        <v>5237</v>
      </c>
      <c r="B1764" s="3" t="s">
        <v>5278</v>
      </c>
      <c r="C1764" s="4" t="s">
        <v>24</v>
      </c>
      <c r="D1764" s="3" t="s">
        <v>27</v>
      </c>
      <c r="E1764" s="3" t="s">
        <v>130</v>
      </c>
      <c r="F1764" s="4" t="s">
        <v>74</v>
      </c>
      <c r="G1764" s="3" t="s">
        <v>2276</v>
      </c>
      <c r="H1764" s="3" t="s">
        <v>523</v>
      </c>
      <c r="I1764" s="3"/>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t="s">
        <v>2276</v>
      </c>
      <c r="AB1764" s="3" t="s">
        <v>2276</v>
      </c>
      <c r="AC1764" s="3"/>
      <c r="AD1764" s="3"/>
    </row>
    <row r="1765" spans="1:30" ht="45.5" customHeight="1">
      <c r="A1765" s="3" t="s">
        <v>5237</v>
      </c>
      <c r="B1765" s="3" t="s">
        <v>5279</v>
      </c>
      <c r="C1765" s="3" t="s">
        <v>2458</v>
      </c>
      <c r="D1765" s="3" t="s">
        <v>3476</v>
      </c>
      <c r="E1765" s="3" t="s">
        <v>2276</v>
      </c>
      <c r="F1765" s="4" t="s">
        <v>2276</v>
      </c>
      <c r="G1765" s="4" t="s">
        <v>74</v>
      </c>
      <c r="H1765" s="3" t="s">
        <v>523</v>
      </c>
      <c r="I1765" s="3"/>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t="s">
        <v>2276</v>
      </c>
      <c r="AB1765" s="3" t="s">
        <v>2276</v>
      </c>
      <c r="AC1765" s="3"/>
      <c r="AD1765" s="3"/>
    </row>
    <row r="1766" spans="1:30" ht="45.5" customHeight="1">
      <c r="A1766" s="3" t="s">
        <v>5237</v>
      </c>
      <c r="B1766" s="3" t="s">
        <v>5280</v>
      </c>
      <c r="C1766" s="3" t="s">
        <v>31</v>
      </c>
      <c r="D1766" s="3" t="s">
        <v>2276</v>
      </c>
      <c r="E1766" s="3" t="s">
        <v>1105</v>
      </c>
      <c r="F1766" s="4" t="s">
        <v>2276</v>
      </c>
      <c r="G1766" s="4" t="s">
        <v>74</v>
      </c>
      <c r="H1766" s="3" t="s">
        <v>523</v>
      </c>
      <c r="I1766" s="3"/>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t="s">
        <v>2276</v>
      </c>
      <c r="AB1766" s="3" t="s">
        <v>2276</v>
      </c>
      <c r="AC1766" s="3"/>
      <c r="AD1766" s="3"/>
    </row>
    <row r="1767" spans="1:30" ht="45.5" customHeight="1">
      <c r="A1767" s="3" t="s">
        <v>5237</v>
      </c>
      <c r="B1767" s="3" t="s">
        <v>5281</v>
      </c>
      <c r="C1767" s="3" t="s">
        <v>2458</v>
      </c>
      <c r="D1767" s="3" t="s">
        <v>406</v>
      </c>
      <c r="E1767" s="3" t="s">
        <v>1105</v>
      </c>
      <c r="F1767" s="4" t="s">
        <v>2276</v>
      </c>
      <c r="G1767" s="4" t="s">
        <v>74</v>
      </c>
      <c r="H1767" s="3" t="s">
        <v>523</v>
      </c>
      <c r="I1767" s="3"/>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t="s">
        <v>2276</v>
      </c>
      <c r="AB1767" s="3" t="s">
        <v>2276</v>
      </c>
      <c r="AC1767" s="3"/>
      <c r="AD1767" s="3"/>
    </row>
    <row r="1768" spans="1:30" ht="45.5" customHeight="1">
      <c r="A1768" s="3" t="s">
        <v>5237</v>
      </c>
      <c r="B1768" s="3" t="s">
        <v>5282</v>
      </c>
      <c r="C1768" s="3" t="s">
        <v>2458</v>
      </c>
      <c r="D1768" s="3" t="s">
        <v>2994</v>
      </c>
      <c r="E1768" s="3" t="s">
        <v>1105</v>
      </c>
      <c r="F1768" s="4" t="s">
        <v>2276</v>
      </c>
      <c r="G1768" s="4" t="s">
        <v>74</v>
      </c>
      <c r="H1768" s="3" t="s">
        <v>523</v>
      </c>
      <c r="I1768" s="3"/>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t="s">
        <v>2276</v>
      </c>
      <c r="AB1768" s="3" t="s">
        <v>2276</v>
      </c>
      <c r="AC1768" s="3"/>
      <c r="AD1768" s="3"/>
    </row>
    <row r="1769" spans="1:30" ht="45.5" customHeight="1">
      <c r="A1769" s="3" t="s">
        <v>5238</v>
      </c>
      <c r="B1769" s="3" t="s">
        <v>5283</v>
      </c>
      <c r="C1769" s="4" t="s">
        <v>24</v>
      </c>
      <c r="D1769" s="3" t="s">
        <v>25</v>
      </c>
      <c r="E1769" s="3" t="s">
        <v>5005</v>
      </c>
      <c r="F1769" s="4" t="s">
        <v>74</v>
      </c>
      <c r="G1769" s="4" t="s">
        <v>74</v>
      </c>
      <c r="H1769" s="3" t="s">
        <v>523</v>
      </c>
      <c r="I1769" s="3"/>
      <c r="J1769" s="3" t="s">
        <v>2276</v>
      </c>
      <c r="K1769" s="3" t="s">
        <v>2276</v>
      </c>
      <c r="L1769" s="3" t="s">
        <v>2276</v>
      </c>
      <c r="M1769" s="3" t="s">
        <v>2276</v>
      </c>
      <c r="N1769" s="3" t="s">
        <v>2276</v>
      </c>
      <c r="O1769" s="3" t="s">
        <v>2276</v>
      </c>
      <c r="P1769" s="3" t="s">
        <v>2276</v>
      </c>
      <c r="Q1769" s="3" t="s">
        <v>2276</v>
      </c>
      <c r="R1769" s="3" t="s">
        <v>2276</v>
      </c>
      <c r="S1769" s="3" t="s">
        <v>2276</v>
      </c>
      <c r="T1769" s="3" t="s">
        <v>2276</v>
      </c>
      <c r="U1769" s="3" t="s">
        <v>2276</v>
      </c>
      <c r="V1769" s="3" t="s">
        <v>2276</v>
      </c>
      <c r="W1769" s="3" t="s">
        <v>2276</v>
      </c>
      <c r="X1769" s="3" t="s">
        <v>2276</v>
      </c>
      <c r="Y1769" s="3" t="s">
        <v>2276</v>
      </c>
      <c r="Z1769" s="3" t="s">
        <v>2276</v>
      </c>
      <c r="AA1769" s="3" t="s">
        <v>2276</v>
      </c>
      <c r="AB1769" s="3" t="s">
        <v>2276</v>
      </c>
      <c r="AC1769" s="3"/>
      <c r="AD1769" s="4" t="s">
        <v>5336</v>
      </c>
    </row>
    <row r="1770" spans="1:30" ht="45.5" customHeight="1">
      <c r="A1770" s="3" t="s">
        <v>5238</v>
      </c>
      <c r="B1770" s="3" t="s">
        <v>5284</v>
      </c>
      <c r="C1770" s="4" t="s">
        <v>24</v>
      </c>
      <c r="D1770" s="3" t="s">
        <v>3480</v>
      </c>
      <c r="E1770" s="3" t="s">
        <v>116</v>
      </c>
      <c r="F1770" s="4" t="s">
        <v>74</v>
      </c>
      <c r="G1770" s="4" t="s">
        <v>74</v>
      </c>
      <c r="H1770" s="3" t="s">
        <v>523</v>
      </c>
      <c r="I1770" s="3"/>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t="s">
        <v>2276</v>
      </c>
      <c r="AB1770" s="3" t="s">
        <v>2276</v>
      </c>
      <c r="AC1770" s="3"/>
      <c r="AD1770" s="3"/>
    </row>
    <row r="1771" spans="1:30" ht="45.5" customHeight="1">
      <c r="A1771" s="3" t="s">
        <v>5238</v>
      </c>
      <c r="B1771" s="3" t="s">
        <v>5285</v>
      </c>
      <c r="C1771" s="4" t="s">
        <v>24</v>
      </c>
      <c r="D1771" s="3" t="s">
        <v>1245</v>
      </c>
      <c r="E1771" s="3" t="s">
        <v>116</v>
      </c>
      <c r="F1771" s="4" t="s">
        <v>74</v>
      </c>
      <c r="G1771" s="4" t="s">
        <v>74</v>
      </c>
      <c r="H1771" s="3" t="s">
        <v>523</v>
      </c>
      <c r="I1771" s="3"/>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t="s">
        <v>2276</v>
      </c>
      <c r="AB1771" s="3" t="s">
        <v>2276</v>
      </c>
      <c r="AC1771" s="3"/>
      <c r="AD1771" s="3"/>
    </row>
    <row r="1772" spans="1:30" ht="45.5" customHeight="1">
      <c r="A1772" s="3" t="s">
        <v>5238</v>
      </c>
      <c r="B1772" s="3" t="s">
        <v>5286</v>
      </c>
      <c r="C1772" s="4" t="s">
        <v>24</v>
      </c>
      <c r="D1772" s="3" t="s">
        <v>4162</v>
      </c>
      <c r="E1772" s="3" t="s">
        <v>863</v>
      </c>
      <c r="F1772" s="4" t="s">
        <v>74</v>
      </c>
      <c r="G1772" s="4" t="s">
        <v>74</v>
      </c>
      <c r="H1772" s="3" t="s">
        <v>523</v>
      </c>
      <c r="I1772" s="3"/>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t="s">
        <v>2276</v>
      </c>
      <c r="AB1772" s="3" t="s">
        <v>2276</v>
      </c>
      <c r="AC1772" s="3"/>
      <c r="AD1772" s="3"/>
    </row>
    <row r="1773" spans="1:30" ht="45.5" customHeight="1">
      <c r="A1773" s="3" t="s">
        <v>5238</v>
      </c>
      <c r="B1773" s="3" t="s">
        <v>5287</v>
      </c>
      <c r="C1773" s="4" t="s">
        <v>24</v>
      </c>
      <c r="D1773" s="3" t="s">
        <v>2346</v>
      </c>
      <c r="E1773" s="3" t="s">
        <v>2276</v>
      </c>
      <c r="F1773" s="4" t="s">
        <v>2276</v>
      </c>
      <c r="G1773" s="4" t="s">
        <v>74</v>
      </c>
      <c r="H1773" s="3" t="s">
        <v>523</v>
      </c>
      <c r="I1773" s="3"/>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t="s">
        <v>2276</v>
      </c>
      <c r="AB1773" s="3" t="s">
        <v>2276</v>
      </c>
      <c r="AC1773" s="3"/>
      <c r="AD1773" s="3"/>
    </row>
    <row r="1774" spans="1:30" ht="45.5" customHeight="1">
      <c r="A1774" s="3" t="s">
        <v>5238</v>
      </c>
      <c r="B1774" s="3" t="s">
        <v>5288</v>
      </c>
      <c r="C1774" s="4" t="s">
        <v>24</v>
      </c>
      <c r="D1774" s="3" t="s">
        <v>27</v>
      </c>
      <c r="E1774" s="3" t="s">
        <v>130</v>
      </c>
      <c r="F1774" s="4" t="s">
        <v>74</v>
      </c>
      <c r="G1774" s="3" t="s">
        <v>2276</v>
      </c>
      <c r="H1774" s="3" t="s">
        <v>523</v>
      </c>
      <c r="I1774" s="3"/>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t="s">
        <v>2276</v>
      </c>
      <c r="AB1774" s="3" t="s">
        <v>2276</v>
      </c>
      <c r="AC1774" s="3"/>
      <c r="AD1774" s="3"/>
    </row>
    <row r="1775" spans="1:30" ht="45.5" customHeight="1">
      <c r="A1775" s="3" t="s">
        <v>5238</v>
      </c>
      <c r="B1775" s="3" t="s">
        <v>5289</v>
      </c>
      <c r="C1775" s="3" t="s">
        <v>2458</v>
      </c>
      <c r="D1775" s="3" t="s">
        <v>3476</v>
      </c>
      <c r="E1775" s="3" t="s">
        <v>2276</v>
      </c>
      <c r="F1775" s="4" t="s">
        <v>2276</v>
      </c>
      <c r="G1775" s="4" t="s">
        <v>74</v>
      </c>
      <c r="H1775" s="3" t="s">
        <v>523</v>
      </c>
      <c r="I1775" s="3"/>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t="s">
        <v>2276</v>
      </c>
      <c r="AB1775" s="3" t="s">
        <v>2276</v>
      </c>
      <c r="AC1775" s="3"/>
      <c r="AD1775" s="3"/>
    </row>
    <row r="1776" spans="1:30" ht="45.5" customHeight="1">
      <c r="A1776" s="3" t="s">
        <v>5238</v>
      </c>
      <c r="B1776" s="3" t="s">
        <v>5290</v>
      </c>
      <c r="C1776" s="3" t="s">
        <v>31</v>
      </c>
      <c r="D1776" s="3" t="s">
        <v>2276</v>
      </c>
      <c r="E1776" s="3" t="s">
        <v>1105</v>
      </c>
      <c r="F1776" s="4" t="s">
        <v>2276</v>
      </c>
      <c r="G1776" s="4" t="s">
        <v>74</v>
      </c>
      <c r="H1776" s="3" t="s">
        <v>523</v>
      </c>
      <c r="I1776" s="3"/>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t="s">
        <v>2276</v>
      </c>
      <c r="AB1776" s="3" t="s">
        <v>2276</v>
      </c>
      <c r="AC1776" s="3"/>
      <c r="AD1776" s="3"/>
    </row>
    <row r="1777" spans="1:30" ht="45.5" customHeight="1">
      <c r="A1777" s="3" t="s">
        <v>5238</v>
      </c>
      <c r="B1777" s="3" t="s">
        <v>5291</v>
      </c>
      <c r="C1777" s="3" t="s">
        <v>2458</v>
      </c>
      <c r="D1777" s="3" t="s">
        <v>406</v>
      </c>
      <c r="E1777" s="3" t="s">
        <v>1105</v>
      </c>
      <c r="F1777" s="4" t="s">
        <v>2276</v>
      </c>
      <c r="G1777" s="4" t="s">
        <v>74</v>
      </c>
      <c r="H1777" s="3" t="s">
        <v>523</v>
      </c>
      <c r="I1777" s="3"/>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t="s">
        <v>2276</v>
      </c>
      <c r="AB1777" s="3" t="s">
        <v>2276</v>
      </c>
      <c r="AC1777" s="3"/>
      <c r="AD1777" s="3"/>
    </row>
    <row r="1778" spans="1:30" ht="45.5" customHeight="1">
      <c r="A1778" s="3" t="s">
        <v>5238</v>
      </c>
      <c r="B1778" s="3" t="s">
        <v>5292</v>
      </c>
      <c r="C1778" s="3" t="s">
        <v>2458</v>
      </c>
      <c r="D1778" s="3" t="s">
        <v>2994</v>
      </c>
      <c r="E1778" s="3" t="s">
        <v>1105</v>
      </c>
      <c r="F1778" s="4" t="s">
        <v>2276</v>
      </c>
      <c r="G1778" s="4" t="s">
        <v>74</v>
      </c>
      <c r="H1778" s="3" t="s">
        <v>523</v>
      </c>
      <c r="I1778" s="3"/>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t="s">
        <v>2276</v>
      </c>
      <c r="AB1778" s="3" t="s">
        <v>2276</v>
      </c>
      <c r="AC1778" s="3"/>
      <c r="AD1778" s="3"/>
    </row>
    <row r="1779" spans="1:30" ht="45.5" customHeight="1">
      <c r="A1779" s="3" t="s">
        <v>5239</v>
      </c>
      <c r="B1779" s="3" t="s">
        <v>5293</v>
      </c>
      <c r="C1779" s="4" t="s">
        <v>24</v>
      </c>
      <c r="D1779" s="3" t="s">
        <v>25</v>
      </c>
      <c r="E1779" s="3" t="s">
        <v>5005</v>
      </c>
      <c r="F1779" s="4" t="s">
        <v>74</v>
      </c>
      <c r="G1779" s="4" t="s">
        <v>74</v>
      </c>
      <c r="H1779" s="3" t="s">
        <v>523</v>
      </c>
      <c r="I1779" s="3"/>
      <c r="J1779" s="3" t="s">
        <v>2276</v>
      </c>
      <c r="K1779" s="3" t="s">
        <v>2276</v>
      </c>
      <c r="L1779" s="3" t="s">
        <v>2276</v>
      </c>
      <c r="M1779" s="3" t="s">
        <v>2276</v>
      </c>
      <c r="N1779" s="3" t="s">
        <v>2276</v>
      </c>
      <c r="O1779" s="3" t="s">
        <v>2276</v>
      </c>
      <c r="P1779" s="3" t="s">
        <v>2276</v>
      </c>
      <c r="Q1779" s="3" t="s">
        <v>2276</v>
      </c>
      <c r="R1779" s="3" t="s">
        <v>2276</v>
      </c>
      <c r="S1779" s="3" t="s">
        <v>2276</v>
      </c>
      <c r="T1779" s="3" t="s">
        <v>2276</v>
      </c>
      <c r="U1779" s="3" t="s">
        <v>2276</v>
      </c>
      <c r="V1779" s="3" t="s">
        <v>2276</v>
      </c>
      <c r="W1779" s="3" t="s">
        <v>2276</v>
      </c>
      <c r="X1779" s="3" t="s">
        <v>2276</v>
      </c>
      <c r="Y1779" s="3" t="s">
        <v>2276</v>
      </c>
      <c r="Z1779" s="3" t="s">
        <v>2276</v>
      </c>
      <c r="AA1779" s="3" t="s">
        <v>2276</v>
      </c>
      <c r="AB1779" s="3" t="s">
        <v>2276</v>
      </c>
      <c r="AC1779" s="3"/>
      <c r="AD1779" s="4" t="s">
        <v>5336</v>
      </c>
    </row>
    <row r="1780" spans="1:30" ht="45.5" customHeight="1">
      <c r="A1780" s="3" t="s">
        <v>5239</v>
      </c>
      <c r="B1780" s="3" t="s">
        <v>5294</v>
      </c>
      <c r="C1780" s="4" t="s">
        <v>24</v>
      </c>
      <c r="D1780" s="3" t="s">
        <v>3480</v>
      </c>
      <c r="E1780" s="3" t="s">
        <v>116</v>
      </c>
      <c r="F1780" s="4" t="s">
        <v>74</v>
      </c>
      <c r="G1780" s="4" t="s">
        <v>74</v>
      </c>
      <c r="H1780" s="3" t="s">
        <v>523</v>
      </c>
      <c r="I1780" s="3"/>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t="s">
        <v>2276</v>
      </c>
      <c r="AB1780" s="3" t="s">
        <v>2276</v>
      </c>
      <c r="AC1780" s="3"/>
      <c r="AD1780" s="3"/>
    </row>
    <row r="1781" spans="1:30" ht="45.5" customHeight="1">
      <c r="A1781" s="3" t="s">
        <v>5239</v>
      </c>
      <c r="B1781" s="3" t="s">
        <v>5295</v>
      </c>
      <c r="C1781" s="4" t="s">
        <v>24</v>
      </c>
      <c r="D1781" s="3" t="s">
        <v>1245</v>
      </c>
      <c r="E1781" s="3" t="s">
        <v>116</v>
      </c>
      <c r="F1781" s="4" t="s">
        <v>74</v>
      </c>
      <c r="G1781" s="4" t="s">
        <v>74</v>
      </c>
      <c r="H1781" s="3" t="s">
        <v>523</v>
      </c>
      <c r="I1781" s="3"/>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t="s">
        <v>2276</v>
      </c>
      <c r="AB1781" s="3" t="s">
        <v>2276</v>
      </c>
      <c r="AC1781" s="3"/>
      <c r="AD1781" s="3"/>
    </row>
    <row r="1782" spans="1:30" ht="45.5" customHeight="1">
      <c r="A1782" s="3" t="s">
        <v>5239</v>
      </c>
      <c r="B1782" s="3" t="s">
        <v>5296</v>
      </c>
      <c r="C1782" s="4" t="s">
        <v>24</v>
      </c>
      <c r="D1782" s="3" t="s">
        <v>4162</v>
      </c>
      <c r="E1782" s="3" t="s">
        <v>863</v>
      </c>
      <c r="F1782" s="4" t="s">
        <v>74</v>
      </c>
      <c r="G1782" s="4" t="s">
        <v>74</v>
      </c>
      <c r="H1782" s="3" t="s">
        <v>523</v>
      </c>
      <c r="I1782" s="3"/>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t="s">
        <v>2276</v>
      </c>
      <c r="AB1782" s="3" t="s">
        <v>2276</v>
      </c>
      <c r="AC1782" s="3"/>
      <c r="AD1782" s="3"/>
    </row>
    <row r="1783" spans="1:30" ht="45.5" customHeight="1">
      <c r="A1783" s="3" t="s">
        <v>5239</v>
      </c>
      <c r="B1783" s="3" t="s">
        <v>5297</v>
      </c>
      <c r="C1783" s="4" t="s">
        <v>24</v>
      </c>
      <c r="D1783" s="3" t="s">
        <v>2346</v>
      </c>
      <c r="E1783" s="3" t="s">
        <v>2276</v>
      </c>
      <c r="F1783" s="4" t="s">
        <v>2276</v>
      </c>
      <c r="G1783" s="4" t="s">
        <v>74</v>
      </c>
      <c r="H1783" s="3" t="s">
        <v>523</v>
      </c>
      <c r="I1783" s="3"/>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t="s">
        <v>2276</v>
      </c>
      <c r="AB1783" s="3" t="s">
        <v>2276</v>
      </c>
      <c r="AC1783" s="3"/>
      <c r="AD1783" s="3"/>
    </row>
    <row r="1784" spans="1:30" ht="45.5" customHeight="1">
      <c r="A1784" s="3" t="s">
        <v>5239</v>
      </c>
      <c r="B1784" s="3" t="s">
        <v>5298</v>
      </c>
      <c r="C1784" s="4" t="s">
        <v>24</v>
      </c>
      <c r="D1784" s="3" t="s">
        <v>27</v>
      </c>
      <c r="E1784" s="3" t="s">
        <v>130</v>
      </c>
      <c r="F1784" s="4" t="s">
        <v>74</v>
      </c>
      <c r="G1784" s="3" t="s">
        <v>2276</v>
      </c>
      <c r="H1784" s="3" t="s">
        <v>523</v>
      </c>
      <c r="I1784" s="3"/>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t="s">
        <v>2276</v>
      </c>
      <c r="AB1784" s="3" t="s">
        <v>2276</v>
      </c>
      <c r="AC1784" s="3"/>
      <c r="AD1784" s="3"/>
    </row>
    <row r="1785" spans="1:30" ht="45.5" customHeight="1">
      <c r="A1785" s="3" t="s">
        <v>5239</v>
      </c>
      <c r="B1785" s="3" t="s">
        <v>5299</v>
      </c>
      <c r="C1785" s="3" t="s">
        <v>2458</v>
      </c>
      <c r="D1785" s="3" t="s">
        <v>3476</v>
      </c>
      <c r="E1785" s="3" t="s">
        <v>2276</v>
      </c>
      <c r="F1785" s="4" t="s">
        <v>2276</v>
      </c>
      <c r="G1785" s="4" t="s">
        <v>74</v>
      </c>
      <c r="H1785" s="3" t="s">
        <v>523</v>
      </c>
      <c r="I1785" s="3"/>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t="s">
        <v>2276</v>
      </c>
      <c r="AB1785" s="3" t="s">
        <v>2276</v>
      </c>
      <c r="AC1785" s="3"/>
      <c r="AD1785" s="3"/>
    </row>
    <row r="1786" spans="1:30" ht="45.5" customHeight="1">
      <c r="A1786" s="3" t="s">
        <v>5239</v>
      </c>
      <c r="B1786" s="3" t="s">
        <v>5300</v>
      </c>
      <c r="C1786" s="3" t="s">
        <v>31</v>
      </c>
      <c r="D1786" s="3" t="s">
        <v>2276</v>
      </c>
      <c r="E1786" s="3" t="s">
        <v>1105</v>
      </c>
      <c r="F1786" s="4" t="s">
        <v>2276</v>
      </c>
      <c r="G1786" s="4" t="s">
        <v>74</v>
      </c>
      <c r="H1786" s="3" t="s">
        <v>523</v>
      </c>
      <c r="I1786" s="3"/>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t="s">
        <v>2276</v>
      </c>
      <c r="AB1786" s="3" t="s">
        <v>2276</v>
      </c>
      <c r="AC1786" s="3"/>
      <c r="AD1786" s="3"/>
    </row>
    <row r="1787" spans="1:30" ht="45.5" customHeight="1">
      <c r="A1787" s="3" t="s">
        <v>5239</v>
      </c>
      <c r="B1787" s="3" t="s">
        <v>5301</v>
      </c>
      <c r="C1787" s="3" t="s">
        <v>2458</v>
      </c>
      <c r="D1787" s="3" t="s">
        <v>406</v>
      </c>
      <c r="E1787" s="3" t="s">
        <v>1105</v>
      </c>
      <c r="F1787" s="4" t="s">
        <v>2276</v>
      </c>
      <c r="G1787" s="4" t="s">
        <v>74</v>
      </c>
      <c r="H1787" s="3" t="s">
        <v>523</v>
      </c>
      <c r="I1787" s="3"/>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t="s">
        <v>2276</v>
      </c>
      <c r="AB1787" s="3" t="s">
        <v>2276</v>
      </c>
      <c r="AC1787" s="3"/>
      <c r="AD1787" s="3"/>
    </row>
    <row r="1788" spans="1:30" ht="45.5" customHeight="1">
      <c r="A1788" s="3" t="s">
        <v>5239</v>
      </c>
      <c r="B1788" s="3" t="s">
        <v>5302</v>
      </c>
      <c r="C1788" s="3" t="s">
        <v>2458</v>
      </c>
      <c r="D1788" s="3" t="s">
        <v>2994</v>
      </c>
      <c r="E1788" s="3" t="s">
        <v>1105</v>
      </c>
      <c r="F1788" s="4" t="s">
        <v>2276</v>
      </c>
      <c r="G1788" s="4" t="s">
        <v>74</v>
      </c>
      <c r="H1788" s="3" t="s">
        <v>523</v>
      </c>
      <c r="I1788" s="3"/>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t="s">
        <v>2276</v>
      </c>
      <c r="AB1788" s="3" t="s">
        <v>2276</v>
      </c>
      <c r="AC1788" s="3"/>
      <c r="AD1788" s="3"/>
    </row>
    <row r="1789" spans="1:30" ht="45.5" customHeight="1">
      <c r="A1789" s="3" t="s">
        <v>5240</v>
      </c>
      <c r="B1789" s="3" t="s">
        <v>5303</v>
      </c>
      <c r="C1789" s="4" t="s">
        <v>24</v>
      </c>
      <c r="D1789" s="3" t="s">
        <v>25</v>
      </c>
      <c r="E1789" s="3" t="s">
        <v>5005</v>
      </c>
      <c r="F1789" s="4" t="s">
        <v>74</v>
      </c>
      <c r="G1789" s="4" t="s">
        <v>74</v>
      </c>
      <c r="H1789" s="3" t="s">
        <v>523</v>
      </c>
      <c r="I1789" s="3"/>
      <c r="J1789" s="3" t="s">
        <v>2276</v>
      </c>
      <c r="K1789" s="3" t="s">
        <v>2276</v>
      </c>
      <c r="L1789" s="3" t="s">
        <v>2276</v>
      </c>
      <c r="M1789" s="3" t="s">
        <v>2276</v>
      </c>
      <c r="N1789" s="3" t="s">
        <v>2276</v>
      </c>
      <c r="O1789" s="3" t="s">
        <v>2276</v>
      </c>
      <c r="P1789" s="3" t="s">
        <v>2276</v>
      </c>
      <c r="Q1789" s="3" t="s">
        <v>2276</v>
      </c>
      <c r="R1789" s="3" t="s">
        <v>2276</v>
      </c>
      <c r="S1789" s="3" t="s">
        <v>2276</v>
      </c>
      <c r="T1789" s="3" t="s">
        <v>2276</v>
      </c>
      <c r="U1789" s="3" t="s">
        <v>2276</v>
      </c>
      <c r="V1789" s="3" t="s">
        <v>2276</v>
      </c>
      <c r="W1789" s="3" t="s">
        <v>2276</v>
      </c>
      <c r="X1789" s="3" t="s">
        <v>2276</v>
      </c>
      <c r="Y1789" s="3" t="s">
        <v>2276</v>
      </c>
      <c r="Z1789" s="3" t="s">
        <v>2276</v>
      </c>
      <c r="AA1789" s="3" t="s">
        <v>2276</v>
      </c>
      <c r="AB1789" s="3" t="s">
        <v>2276</v>
      </c>
      <c r="AC1789" s="3"/>
      <c r="AD1789" s="4" t="s">
        <v>5336</v>
      </c>
    </row>
    <row r="1790" spans="1:30" ht="45.5" customHeight="1">
      <c r="A1790" s="3" t="s">
        <v>5240</v>
      </c>
      <c r="B1790" s="3" t="s">
        <v>5304</v>
      </c>
      <c r="C1790" s="4" t="s">
        <v>24</v>
      </c>
      <c r="D1790" s="3" t="s">
        <v>3480</v>
      </c>
      <c r="E1790" s="3" t="s">
        <v>116</v>
      </c>
      <c r="F1790" s="4" t="s">
        <v>74</v>
      </c>
      <c r="G1790" s="4" t="s">
        <v>74</v>
      </c>
      <c r="H1790" s="3" t="s">
        <v>523</v>
      </c>
      <c r="I1790" s="3"/>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t="s">
        <v>2276</v>
      </c>
      <c r="AB1790" s="3" t="s">
        <v>2276</v>
      </c>
      <c r="AC1790" s="3"/>
      <c r="AD1790" s="3"/>
    </row>
    <row r="1791" spans="1:30" ht="45.5" customHeight="1">
      <c r="A1791" s="3" t="s">
        <v>5240</v>
      </c>
      <c r="B1791" s="3" t="s">
        <v>5305</v>
      </c>
      <c r="C1791" s="4" t="s">
        <v>24</v>
      </c>
      <c r="D1791" s="3" t="s">
        <v>1245</v>
      </c>
      <c r="E1791" s="3" t="s">
        <v>116</v>
      </c>
      <c r="F1791" s="4" t="s">
        <v>74</v>
      </c>
      <c r="G1791" s="4" t="s">
        <v>74</v>
      </c>
      <c r="H1791" s="3" t="s">
        <v>523</v>
      </c>
      <c r="I1791" s="3"/>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t="s">
        <v>2276</v>
      </c>
      <c r="AB1791" s="3" t="s">
        <v>2276</v>
      </c>
      <c r="AC1791" s="3"/>
      <c r="AD1791" s="3"/>
    </row>
    <row r="1792" spans="1:30" ht="45.5" customHeight="1">
      <c r="A1792" s="3" t="s">
        <v>5240</v>
      </c>
      <c r="B1792" s="3" t="s">
        <v>5306</v>
      </c>
      <c r="C1792" s="4" t="s">
        <v>24</v>
      </c>
      <c r="D1792" s="3" t="s">
        <v>4162</v>
      </c>
      <c r="E1792" s="3" t="s">
        <v>863</v>
      </c>
      <c r="F1792" s="4" t="s">
        <v>74</v>
      </c>
      <c r="G1792" s="4" t="s">
        <v>74</v>
      </c>
      <c r="H1792" s="3" t="s">
        <v>523</v>
      </c>
      <c r="I1792" s="3"/>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t="s">
        <v>2276</v>
      </c>
      <c r="AB1792" s="3" t="s">
        <v>2276</v>
      </c>
      <c r="AC1792" s="3"/>
      <c r="AD1792" s="3"/>
    </row>
    <row r="1793" spans="1:30" ht="45.5" customHeight="1">
      <c r="A1793" s="3" t="s">
        <v>5240</v>
      </c>
      <c r="B1793" s="3" t="s">
        <v>5307</v>
      </c>
      <c r="C1793" s="4" t="s">
        <v>24</v>
      </c>
      <c r="D1793" s="3" t="s">
        <v>2346</v>
      </c>
      <c r="E1793" s="3" t="s">
        <v>2276</v>
      </c>
      <c r="F1793" s="4" t="s">
        <v>2276</v>
      </c>
      <c r="G1793" s="4" t="s">
        <v>74</v>
      </c>
      <c r="H1793" s="3" t="s">
        <v>523</v>
      </c>
      <c r="I1793" s="3"/>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t="s">
        <v>2276</v>
      </c>
      <c r="AB1793" s="3" t="s">
        <v>2276</v>
      </c>
      <c r="AC1793" s="3"/>
      <c r="AD1793" s="3"/>
    </row>
    <row r="1794" spans="1:30" ht="45.5" customHeight="1">
      <c r="A1794" s="3" t="s">
        <v>5240</v>
      </c>
      <c r="B1794" s="3" t="s">
        <v>5308</v>
      </c>
      <c r="C1794" s="4" t="s">
        <v>24</v>
      </c>
      <c r="D1794" s="3" t="s">
        <v>27</v>
      </c>
      <c r="E1794" s="3" t="s">
        <v>130</v>
      </c>
      <c r="F1794" s="4" t="s">
        <v>74</v>
      </c>
      <c r="G1794" s="3" t="s">
        <v>2276</v>
      </c>
      <c r="H1794" s="3" t="s">
        <v>523</v>
      </c>
      <c r="I1794" s="3"/>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t="s">
        <v>2276</v>
      </c>
      <c r="AB1794" s="3" t="s">
        <v>2276</v>
      </c>
      <c r="AC1794" s="3"/>
      <c r="AD1794" s="3"/>
    </row>
    <row r="1795" spans="1:30" ht="45.5" customHeight="1">
      <c r="A1795" s="3" t="s">
        <v>5240</v>
      </c>
      <c r="B1795" s="3" t="s">
        <v>5309</v>
      </c>
      <c r="C1795" s="3" t="s">
        <v>2458</v>
      </c>
      <c r="D1795" s="3" t="s">
        <v>3476</v>
      </c>
      <c r="E1795" s="3" t="s">
        <v>2276</v>
      </c>
      <c r="F1795" s="4" t="s">
        <v>2276</v>
      </c>
      <c r="G1795" s="4" t="s">
        <v>74</v>
      </c>
      <c r="H1795" s="3" t="s">
        <v>523</v>
      </c>
      <c r="I1795" s="3"/>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t="s">
        <v>2276</v>
      </c>
      <c r="AB1795" s="3" t="s">
        <v>2276</v>
      </c>
      <c r="AC1795" s="3"/>
      <c r="AD1795" s="3"/>
    </row>
    <row r="1796" spans="1:30" ht="45.5" customHeight="1">
      <c r="A1796" s="3" t="s">
        <v>5240</v>
      </c>
      <c r="B1796" s="3" t="s">
        <v>5310</v>
      </c>
      <c r="C1796" s="3" t="s">
        <v>31</v>
      </c>
      <c r="D1796" s="3" t="s">
        <v>2276</v>
      </c>
      <c r="E1796" s="3" t="s">
        <v>1105</v>
      </c>
      <c r="F1796" s="4" t="s">
        <v>2276</v>
      </c>
      <c r="G1796" s="4" t="s">
        <v>74</v>
      </c>
      <c r="H1796" s="3" t="s">
        <v>523</v>
      </c>
      <c r="I1796" s="3"/>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t="s">
        <v>2276</v>
      </c>
      <c r="AB1796" s="3" t="s">
        <v>2276</v>
      </c>
      <c r="AC1796" s="3"/>
      <c r="AD1796" s="3"/>
    </row>
    <row r="1797" spans="1:30" ht="45.5" customHeight="1">
      <c r="A1797" s="3" t="s">
        <v>5240</v>
      </c>
      <c r="B1797" s="3" t="s">
        <v>5311</v>
      </c>
      <c r="C1797" s="3" t="s">
        <v>2458</v>
      </c>
      <c r="D1797" s="3" t="s">
        <v>406</v>
      </c>
      <c r="E1797" s="3" t="s">
        <v>1105</v>
      </c>
      <c r="F1797" s="4" t="s">
        <v>2276</v>
      </c>
      <c r="G1797" s="4" t="s">
        <v>74</v>
      </c>
      <c r="H1797" s="3" t="s">
        <v>523</v>
      </c>
      <c r="I1797" s="3"/>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t="s">
        <v>2276</v>
      </c>
      <c r="AB1797" s="3" t="s">
        <v>2276</v>
      </c>
      <c r="AC1797" s="3"/>
      <c r="AD1797" s="3"/>
    </row>
    <row r="1798" spans="1:30" ht="45.5" customHeight="1">
      <c r="A1798" s="3" t="s">
        <v>5240</v>
      </c>
      <c r="B1798" s="3" t="s">
        <v>5312</v>
      </c>
      <c r="C1798" s="3" t="s">
        <v>2458</v>
      </c>
      <c r="D1798" s="3" t="s">
        <v>2994</v>
      </c>
      <c r="E1798" s="3" t="s">
        <v>1105</v>
      </c>
      <c r="F1798" s="4" t="s">
        <v>2276</v>
      </c>
      <c r="G1798" s="4" t="s">
        <v>74</v>
      </c>
      <c r="H1798" s="3" t="s">
        <v>523</v>
      </c>
      <c r="I1798" s="3"/>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t="s">
        <v>2276</v>
      </c>
      <c r="AB1798" s="3" t="s">
        <v>2276</v>
      </c>
      <c r="AC1798" s="3"/>
      <c r="AD1798" s="3"/>
    </row>
    <row r="1799" spans="1:30" ht="45.5" customHeight="1">
      <c r="A1799" s="3" t="s">
        <v>5241</v>
      </c>
      <c r="B1799" s="3" t="s">
        <v>5313</v>
      </c>
      <c r="C1799" s="4" t="s">
        <v>24</v>
      </c>
      <c r="D1799" s="3" t="s">
        <v>25</v>
      </c>
      <c r="E1799" s="3" t="s">
        <v>5005</v>
      </c>
      <c r="F1799" s="4" t="s">
        <v>74</v>
      </c>
      <c r="G1799" s="4" t="s">
        <v>74</v>
      </c>
      <c r="H1799" s="3" t="s">
        <v>523</v>
      </c>
      <c r="I1799" s="3"/>
      <c r="J1799" s="3" t="s">
        <v>2276</v>
      </c>
      <c r="K1799" s="3" t="s">
        <v>2276</v>
      </c>
      <c r="L1799" s="3" t="s">
        <v>2276</v>
      </c>
      <c r="M1799" s="3" t="s">
        <v>2276</v>
      </c>
      <c r="N1799" s="3" t="s">
        <v>2276</v>
      </c>
      <c r="O1799" s="3" t="s">
        <v>2276</v>
      </c>
      <c r="P1799" s="3" t="s">
        <v>2276</v>
      </c>
      <c r="Q1799" s="3" t="s">
        <v>2276</v>
      </c>
      <c r="R1799" s="3" t="s">
        <v>2276</v>
      </c>
      <c r="S1799" s="3" t="s">
        <v>2276</v>
      </c>
      <c r="T1799" s="3" t="s">
        <v>2276</v>
      </c>
      <c r="U1799" s="3" t="s">
        <v>2276</v>
      </c>
      <c r="V1799" s="3" t="s">
        <v>2276</v>
      </c>
      <c r="W1799" s="3" t="s">
        <v>2276</v>
      </c>
      <c r="X1799" s="3" t="s">
        <v>2276</v>
      </c>
      <c r="Y1799" s="3" t="s">
        <v>2276</v>
      </c>
      <c r="Z1799" s="3" t="s">
        <v>2276</v>
      </c>
      <c r="AA1799" s="3" t="s">
        <v>2276</v>
      </c>
      <c r="AB1799" s="3" t="s">
        <v>2276</v>
      </c>
      <c r="AC1799" s="3"/>
      <c r="AD1799" s="4" t="s">
        <v>5336</v>
      </c>
    </row>
    <row r="1800" spans="1:30" ht="45.5" customHeight="1">
      <c r="A1800" s="3" t="s">
        <v>5241</v>
      </c>
      <c r="B1800" s="3" t="s">
        <v>5314</v>
      </c>
      <c r="C1800" s="4" t="s">
        <v>24</v>
      </c>
      <c r="D1800" s="3" t="s">
        <v>3480</v>
      </c>
      <c r="E1800" s="3" t="s">
        <v>116</v>
      </c>
      <c r="F1800" s="4" t="s">
        <v>74</v>
      </c>
      <c r="G1800" s="4" t="s">
        <v>74</v>
      </c>
      <c r="H1800" s="3" t="s">
        <v>523</v>
      </c>
      <c r="I1800" s="3"/>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t="s">
        <v>2276</v>
      </c>
      <c r="AB1800" s="3" t="s">
        <v>2276</v>
      </c>
      <c r="AC1800" s="3"/>
      <c r="AD1800" s="3"/>
    </row>
    <row r="1801" spans="1:30" ht="45.5" customHeight="1">
      <c r="A1801" s="3" t="s">
        <v>5241</v>
      </c>
      <c r="B1801" s="3" t="s">
        <v>5315</v>
      </c>
      <c r="C1801" s="4" t="s">
        <v>24</v>
      </c>
      <c r="D1801" s="3" t="s">
        <v>1245</v>
      </c>
      <c r="E1801" s="3" t="s">
        <v>116</v>
      </c>
      <c r="F1801" s="4" t="s">
        <v>74</v>
      </c>
      <c r="G1801" s="4" t="s">
        <v>74</v>
      </c>
      <c r="H1801" s="3" t="s">
        <v>523</v>
      </c>
      <c r="I1801" s="3"/>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t="s">
        <v>2276</v>
      </c>
      <c r="AB1801" s="3" t="s">
        <v>2276</v>
      </c>
      <c r="AC1801" s="3"/>
      <c r="AD1801" s="3"/>
    </row>
    <row r="1802" spans="1:30" ht="45.5" customHeight="1">
      <c r="A1802" s="3" t="s">
        <v>5241</v>
      </c>
      <c r="B1802" s="3" t="s">
        <v>5316</v>
      </c>
      <c r="C1802" s="4" t="s">
        <v>24</v>
      </c>
      <c r="D1802" s="3" t="s">
        <v>4162</v>
      </c>
      <c r="E1802" s="3" t="s">
        <v>863</v>
      </c>
      <c r="F1802" s="4" t="s">
        <v>74</v>
      </c>
      <c r="G1802" s="4" t="s">
        <v>74</v>
      </c>
      <c r="H1802" s="3" t="s">
        <v>523</v>
      </c>
      <c r="I1802" s="3"/>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t="s">
        <v>2276</v>
      </c>
      <c r="AB1802" s="3" t="s">
        <v>2276</v>
      </c>
      <c r="AC1802" s="3"/>
      <c r="AD1802" s="3"/>
    </row>
    <row r="1803" spans="1:30" ht="45.5" customHeight="1">
      <c r="A1803" s="3" t="s">
        <v>5241</v>
      </c>
      <c r="B1803" s="3" t="s">
        <v>5317</v>
      </c>
      <c r="C1803" s="4" t="s">
        <v>24</v>
      </c>
      <c r="D1803" s="3" t="s">
        <v>2346</v>
      </c>
      <c r="E1803" s="3" t="s">
        <v>2276</v>
      </c>
      <c r="F1803" s="4" t="s">
        <v>2276</v>
      </c>
      <c r="G1803" s="4" t="s">
        <v>74</v>
      </c>
      <c r="H1803" s="3" t="s">
        <v>523</v>
      </c>
      <c r="I1803" s="3"/>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t="s">
        <v>2276</v>
      </c>
      <c r="AB1803" s="3" t="s">
        <v>2276</v>
      </c>
      <c r="AC1803" s="3"/>
      <c r="AD1803" s="3"/>
    </row>
    <row r="1804" spans="1:30" ht="45.5" customHeight="1">
      <c r="A1804" s="3" t="s">
        <v>5241</v>
      </c>
      <c r="B1804" s="3" t="s">
        <v>5318</v>
      </c>
      <c r="C1804" s="4" t="s">
        <v>24</v>
      </c>
      <c r="D1804" s="3" t="s">
        <v>27</v>
      </c>
      <c r="E1804" s="3" t="s">
        <v>130</v>
      </c>
      <c r="F1804" s="4" t="s">
        <v>74</v>
      </c>
      <c r="G1804" s="3" t="s">
        <v>2276</v>
      </c>
      <c r="H1804" s="3" t="s">
        <v>523</v>
      </c>
      <c r="I1804" s="3"/>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t="s">
        <v>2276</v>
      </c>
      <c r="AB1804" s="3" t="s">
        <v>2276</v>
      </c>
      <c r="AC1804" s="3"/>
      <c r="AD1804" s="3"/>
    </row>
    <row r="1805" spans="1:30" ht="45.5" customHeight="1">
      <c r="A1805" s="3" t="s">
        <v>5241</v>
      </c>
      <c r="B1805" s="3" t="s">
        <v>5319</v>
      </c>
      <c r="C1805" s="3" t="s">
        <v>2458</v>
      </c>
      <c r="D1805" s="3" t="s">
        <v>3476</v>
      </c>
      <c r="E1805" s="3" t="s">
        <v>2276</v>
      </c>
      <c r="F1805" s="4" t="s">
        <v>2276</v>
      </c>
      <c r="G1805" s="4" t="s">
        <v>74</v>
      </c>
      <c r="H1805" s="3" t="s">
        <v>523</v>
      </c>
      <c r="I1805" s="3"/>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t="s">
        <v>2276</v>
      </c>
      <c r="AB1805" s="3" t="s">
        <v>2276</v>
      </c>
      <c r="AC1805" s="3"/>
      <c r="AD1805" s="3"/>
    </row>
    <row r="1806" spans="1:30" ht="45.5" customHeight="1">
      <c r="A1806" s="3" t="s">
        <v>5241</v>
      </c>
      <c r="B1806" s="3" t="s">
        <v>5320</v>
      </c>
      <c r="C1806" s="3" t="s">
        <v>31</v>
      </c>
      <c r="D1806" s="3" t="s">
        <v>2276</v>
      </c>
      <c r="E1806" s="3" t="s">
        <v>1105</v>
      </c>
      <c r="F1806" s="4" t="s">
        <v>2276</v>
      </c>
      <c r="G1806" s="4" t="s">
        <v>74</v>
      </c>
      <c r="H1806" s="3" t="s">
        <v>523</v>
      </c>
      <c r="I1806" s="3"/>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t="s">
        <v>2276</v>
      </c>
      <c r="AB1806" s="3" t="s">
        <v>2276</v>
      </c>
      <c r="AC1806" s="3"/>
      <c r="AD1806" s="3"/>
    </row>
    <row r="1807" spans="1:30" ht="45.5" customHeight="1">
      <c r="A1807" s="3" t="s">
        <v>5241</v>
      </c>
      <c r="B1807" s="3" t="s">
        <v>5321</v>
      </c>
      <c r="C1807" s="3" t="s">
        <v>2458</v>
      </c>
      <c r="D1807" s="3" t="s">
        <v>406</v>
      </c>
      <c r="E1807" s="3" t="s">
        <v>1105</v>
      </c>
      <c r="F1807" s="4" t="s">
        <v>2276</v>
      </c>
      <c r="G1807" s="4" t="s">
        <v>74</v>
      </c>
      <c r="H1807" s="3" t="s">
        <v>523</v>
      </c>
      <c r="I1807" s="3"/>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t="s">
        <v>2276</v>
      </c>
      <c r="AB1807" s="3" t="s">
        <v>2276</v>
      </c>
      <c r="AC1807" s="3"/>
      <c r="AD1807" s="3"/>
    </row>
    <row r="1808" spans="1:30" ht="45.5" customHeight="1">
      <c r="A1808" s="3" t="s">
        <v>5241</v>
      </c>
      <c r="B1808" s="3" t="s">
        <v>5322</v>
      </c>
      <c r="C1808" s="3" t="s">
        <v>2458</v>
      </c>
      <c r="D1808" s="3" t="s">
        <v>2994</v>
      </c>
      <c r="E1808" s="3" t="s">
        <v>1105</v>
      </c>
      <c r="F1808" s="4" t="s">
        <v>2276</v>
      </c>
      <c r="G1808" s="4" t="s">
        <v>74</v>
      </c>
      <c r="H1808" s="3" t="s">
        <v>523</v>
      </c>
      <c r="I1808" s="3"/>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t="s">
        <v>2276</v>
      </c>
      <c r="AB1808" s="3" t="s">
        <v>2276</v>
      </c>
      <c r="AC1808" s="3"/>
      <c r="AD1808" s="3"/>
    </row>
    <row r="1809" spans="1:30" ht="45.5" customHeight="1">
      <c r="A1809" s="11" t="s">
        <v>5234</v>
      </c>
      <c r="B1809" s="11" t="s">
        <v>5261</v>
      </c>
      <c r="C1809" s="3" t="s">
        <v>1105</v>
      </c>
      <c r="D1809" s="3" t="s">
        <v>2276</v>
      </c>
      <c r="E1809" s="3" t="s">
        <v>1105</v>
      </c>
      <c r="F1809" s="4" t="s">
        <v>2276</v>
      </c>
      <c r="G1809" s="4" t="s">
        <v>74</v>
      </c>
      <c r="H1809" s="3" t="s">
        <v>523</v>
      </c>
      <c r="I1809" s="3">
        <v>2003</v>
      </c>
      <c r="J1809" s="3" t="s">
        <v>2276</v>
      </c>
      <c r="K1809" s="3" t="s">
        <v>2276</v>
      </c>
      <c r="L1809" s="3" t="s">
        <v>2276</v>
      </c>
      <c r="M1809" s="3" t="s">
        <v>2276</v>
      </c>
      <c r="N1809" s="3" t="s">
        <v>2276</v>
      </c>
      <c r="O1809" s="3" t="s">
        <v>2276</v>
      </c>
      <c r="P1809" s="3" t="s">
        <v>2276</v>
      </c>
      <c r="Q1809" s="3" t="s">
        <v>2276</v>
      </c>
      <c r="R1809" s="3" t="s">
        <v>2276</v>
      </c>
      <c r="S1809" s="3" t="s">
        <v>2276</v>
      </c>
      <c r="T1809" s="21">
        <v>279</v>
      </c>
      <c r="U1809" s="3" t="s">
        <v>2276</v>
      </c>
      <c r="V1809" s="21">
        <v>17</v>
      </c>
      <c r="W1809" s="3" t="s">
        <v>2276</v>
      </c>
      <c r="X1809" s="3" t="s">
        <v>2276</v>
      </c>
      <c r="Y1809" s="3" t="s">
        <v>2276</v>
      </c>
      <c r="Z1809" s="3" t="s">
        <v>399</v>
      </c>
      <c r="AA1809" s="3" t="s">
        <v>86</v>
      </c>
      <c r="AB1809" s="3" t="s">
        <v>76</v>
      </c>
      <c r="AC1809" s="3"/>
      <c r="AD1809" s="3" t="s">
        <v>5335</v>
      </c>
    </row>
    <row r="1810" spans="1:30" ht="45.5" customHeight="1">
      <c r="A1810" s="11" t="s">
        <v>5234</v>
      </c>
      <c r="B1810" s="11" t="s">
        <v>5262</v>
      </c>
      <c r="C1810" s="3" t="s">
        <v>1105</v>
      </c>
      <c r="D1810" s="3" t="s">
        <v>2276</v>
      </c>
      <c r="E1810" s="3" t="s">
        <v>1105</v>
      </c>
      <c r="F1810" s="4" t="s">
        <v>2276</v>
      </c>
      <c r="G1810" s="4" t="s">
        <v>74</v>
      </c>
      <c r="H1810" s="3" t="s">
        <v>523</v>
      </c>
      <c r="I1810" s="3">
        <v>2004</v>
      </c>
      <c r="J1810" s="3" t="s">
        <v>2276</v>
      </c>
      <c r="K1810" s="3" t="s">
        <v>2276</v>
      </c>
      <c r="L1810" s="3" t="s">
        <v>2276</v>
      </c>
      <c r="M1810" s="3" t="s">
        <v>2276</v>
      </c>
      <c r="N1810" s="3" t="s">
        <v>2276</v>
      </c>
      <c r="O1810" s="3" t="s">
        <v>2276</v>
      </c>
      <c r="P1810" s="3" t="s">
        <v>2276</v>
      </c>
      <c r="Q1810" s="3" t="s">
        <v>2276</v>
      </c>
      <c r="R1810" s="3" t="s">
        <v>2276</v>
      </c>
      <c r="S1810" s="3" t="s">
        <v>2276</v>
      </c>
      <c r="T1810" s="21">
        <v>199</v>
      </c>
      <c r="U1810" s="3" t="s">
        <v>2276</v>
      </c>
      <c r="V1810" s="21">
        <v>12</v>
      </c>
      <c r="W1810" s="3" t="s">
        <v>2276</v>
      </c>
      <c r="X1810" s="3" t="s">
        <v>2276</v>
      </c>
      <c r="Y1810" s="3" t="s">
        <v>2276</v>
      </c>
      <c r="Z1810" s="3" t="s">
        <v>399</v>
      </c>
      <c r="AA1810" s="3" t="s">
        <v>86</v>
      </c>
      <c r="AB1810" s="3" t="s">
        <v>76</v>
      </c>
      <c r="AC1810" s="3"/>
      <c r="AD1810" s="3" t="s">
        <v>5335</v>
      </c>
    </row>
    <row r="1811" spans="1:30" ht="45.5" customHeight="1">
      <c r="A1811" s="11" t="s">
        <v>5236</v>
      </c>
      <c r="B1811" s="11" t="s">
        <v>5323</v>
      </c>
      <c r="C1811" s="3" t="s">
        <v>1105</v>
      </c>
      <c r="D1811" s="3" t="s">
        <v>2276</v>
      </c>
      <c r="E1811" s="3" t="s">
        <v>1105</v>
      </c>
      <c r="F1811" s="4" t="s">
        <v>2276</v>
      </c>
      <c r="G1811" s="4" t="s">
        <v>74</v>
      </c>
      <c r="H1811" s="3" t="s">
        <v>523</v>
      </c>
      <c r="I1811" s="3">
        <v>2003</v>
      </c>
      <c r="J1811" s="3" t="s">
        <v>2276</v>
      </c>
      <c r="K1811" s="3" t="s">
        <v>2276</v>
      </c>
      <c r="L1811" s="3" t="s">
        <v>2276</v>
      </c>
      <c r="M1811" s="3" t="s">
        <v>2276</v>
      </c>
      <c r="N1811" s="3" t="s">
        <v>2276</v>
      </c>
      <c r="O1811" s="3" t="s">
        <v>2276</v>
      </c>
      <c r="P1811" s="3" t="s">
        <v>2276</v>
      </c>
      <c r="Q1811" s="3" t="s">
        <v>2276</v>
      </c>
      <c r="R1811" s="3" t="s">
        <v>2276</v>
      </c>
      <c r="S1811" s="3" t="s">
        <v>2276</v>
      </c>
      <c r="T1811" s="3" t="s">
        <v>2276</v>
      </c>
      <c r="U1811" s="3" t="s">
        <v>2276</v>
      </c>
      <c r="V1811" s="3" t="s">
        <v>2276</v>
      </c>
      <c r="W1811" s="3" t="s">
        <v>2276</v>
      </c>
      <c r="X1811" s="3" t="s">
        <v>2276</v>
      </c>
      <c r="Y1811" s="3" t="s">
        <v>2276</v>
      </c>
      <c r="Z1811" s="3" t="s">
        <v>399</v>
      </c>
      <c r="AA1811" s="3" t="s">
        <v>86</v>
      </c>
      <c r="AB1811" s="3" t="s">
        <v>76</v>
      </c>
      <c r="AC1811" s="3"/>
      <c r="AD1811" s="3" t="s">
        <v>5335</v>
      </c>
    </row>
    <row r="1812" spans="1:30" ht="45.5" customHeight="1">
      <c r="A1812" s="11" t="s">
        <v>5236</v>
      </c>
      <c r="B1812" s="11" t="s">
        <v>5324</v>
      </c>
      <c r="C1812" s="3" t="s">
        <v>1105</v>
      </c>
      <c r="D1812" s="3" t="s">
        <v>2276</v>
      </c>
      <c r="E1812" s="3" t="s">
        <v>1105</v>
      </c>
      <c r="F1812" s="4" t="s">
        <v>2276</v>
      </c>
      <c r="G1812" s="4" t="s">
        <v>74</v>
      </c>
      <c r="H1812" s="3" t="s">
        <v>523</v>
      </c>
      <c r="I1812" s="3">
        <v>2004</v>
      </c>
      <c r="J1812" s="3" t="s">
        <v>2276</v>
      </c>
      <c r="K1812" s="3" t="s">
        <v>2276</v>
      </c>
      <c r="L1812" s="3" t="s">
        <v>2276</v>
      </c>
      <c r="M1812" s="3" t="s">
        <v>2276</v>
      </c>
      <c r="N1812" s="3" t="s">
        <v>2276</v>
      </c>
      <c r="O1812" s="3" t="s">
        <v>2276</v>
      </c>
      <c r="P1812" s="3" t="s">
        <v>2276</v>
      </c>
      <c r="Q1812" s="3" t="s">
        <v>2276</v>
      </c>
      <c r="R1812" s="3" t="s">
        <v>2276</v>
      </c>
      <c r="S1812" s="3" t="s">
        <v>2276</v>
      </c>
      <c r="T1812" s="3" t="s">
        <v>2276</v>
      </c>
      <c r="U1812" s="3" t="s">
        <v>2276</v>
      </c>
      <c r="V1812" s="3" t="s">
        <v>2276</v>
      </c>
      <c r="W1812" s="3" t="s">
        <v>2276</v>
      </c>
      <c r="X1812" s="3" t="s">
        <v>2276</v>
      </c>
      <c r="Y1812" s="3" t="s">
        <v>2276</v>
      </c>
      <c r="Z1812" s="3" t="s">
        <v>399</v>
      </c>
      <c r="AA1812" s="3" t="s">
        <v>86</v>
      </c>
      <c r="AB1812" s="3" t="s">
        <v>76</v>
      </c>
      <c r="AC1812" s="3"/>
      <c r="AD1812" s="3" t="s">
        <v>5335</v>
      </c>
    </row>
    <row r="1813" spans="1:30" ht="45.5" customHeight="1">
      <c r="A1813" s="11" t="s">
        <v>5237</v>
      </c>
      <c r="B1813" s="11" t="s">
        <v>5325</v>
      </c>
      <c r="C1813" s="3" t="s">
        <v>1105</v>
      </c>
      <c r="D1813" s="3" t="s">
        <v>2276</v>
      </c>
      <c r="E1813" s="3" t="s">
        <v>1105</v>
      </c>
      <c r="F1813" s="4" t="s">
        <v>2276</v>
      </c>
      <c r="G1813" s="4" t="s">
        <v>74</v>
      </c>
      <c r="H1813" s="3" t="s">
        <v>523</v>
      </c>
      <c r="I1813" s="3">
        <v>2003</v>
      </c>
      <c r="J1813" s="3" t="s">
        <v>2276</v>
      </c>
      <c r="K1813" s="3" t="s">
        <v>2276</v>
      </c>
      <c r="L1813" s="3" t="s">
        <v>2276</v>
      </c>
      <c r="M1813" s="3" t="s">
        <v>2276</v>
      </c>
      <c r="N1813" s="3" t="s">
        <v>2276</v>
      </c>
      <c r="O1813" s="3" t="s">
        <v>2276</v>
      </c>
      <c r="P1813" s="3" t="s">
        <v>2276</v>
      </c>
      <c r="Q1813" s="3" t="s">
        <v>2276</v>
      </c>
      <c r="R1813" s="3" t="s">
        <v>2276</v>
      </c>
      <c r="S1813" s="3" t="s">
        <v>2276</v>
      </c>
      <c r="T1813" s="21">
        <v>30</v>
      </c>
      <c r="U1813" s="3" t="s">
        <v>2276</v>
      </c>
      <c r="V1813" s="21">
        <v>2</v>
      </c>
      <c r="W1813" s="3" t="s">
        <v>2276</v>
      </c>
      <c r="X1813" s="3" t="s">
        <v>2276</v>
      </c>
      <c r="Y1813" s="3" t="s">
        <v>2276</v>
      </c>
      <c r="Z1813" s="3" t="s">
        <v>399</v>
      </c>
      <c r="AA1813" s="3" t="s">
        <v>86</v>
      </c>
      <c r="AB1813" s="3" t="s">
        <v>76</v>
      </c>
      <c r="AC1813" s="3"/>
      <c r="AD1813" s="3" t="s">
        <v>5335</v>
      </c>
    </row>
    <row r="1814" spans="1:30" ht="45.5" customHeight="1">
      <c r="A1814" s="11" t="s">
        <v>5237</v>
      </c>
      <c r="B1814" s="11" t="s">
        <v>5326</v>
      </c>
      <c r="C1814" s="3" t="s">
        <v>1105</v>
      </c>
      <c r="D1814" s="3" t="s">
        <v>2276</v>
      </c>
      <c r="E1814" s="3" t="s">
        <v>1105</v>
      </c>
      <c r="F1814" s="4" t="s">
        <v>2276</v>
      </c>
      <c r="G1814" s="4" t="s">
        <v>74</v>
      </c>
      <c r="H1814" s="3" t="s">
        <v>523</v>
      </c>
      <c r="I1814" s="3">
        <v>2004</v>
      </c>
      <c r="J1814" s="3" t="s">
        <v>2276</v>
      </c>
      <c r="K1814" s="3" t="s">
        <v>2276</v>
      </c>
      <c r="L1814" s="3" t="s">
        <v>2276</v>
      </c>
      <c r="M1814" s="3" t="s">
        <v>2276</v>
      </c>
      <c r="N1814" s="3" t="s">
        <v>2276</v>
      </c>
      <c r="O1814" s="3" t="s">
        <v>2276</v>
      </c>
      <c r="P1814" s="3" t="s">
        <v>2276</v>
      </c>
      <c r="Q1814" s="3" t="s">
        <v>2276</v>
      </c>
      <c r="R1814" s="3" t="s">
        <v>2276</v>
      </c>
      <c r="S1814" s="3" t="s">
        <v>2276</v>
      </c>
      <c r="T1814" s="21">
        <v>30</v>
      </c>
      <c r="U1814" s="3" t="s">
        <v>2276</v>
      </c>
      <c r="V1814" s="21">
        <v>2</v>
      </c>
      <c r="W1814" s="3" t="s">
        <v>2276</v>
      </c>
      <c r="X1814" s="3" t="s">
        <v>2276</v>
      </c>
      <c r="Y1814" s="3" t="s">
        <v>2276</v>
      </c>
      <c r="Z1814" s="3" t="s">
        <v>399</v>
      </c>
      <c r="AA1814" s="3" t="s">
        <v>86</v>
      </c>
      <c r="AB1814" s="3" t="s">
        <v>76</v>
      </c>
      <c r="AC1814" s="3"/>
      <c r="AD1814" s="3" t="s">
        <v>5335</v>
      </c>
    </row>
    <row r="1815" spans="1:30" ht="45.5" customHeight="1">
      <c r="A1815" s="11" t="s">
        <v>5238</v>
      </c>
      <c r="B1815" s="11" t="s">
        <v>5327</v>
      </c>
      <c r="C1815" s="3" t="s">
        <v>1105</v>
      </c>
      <c r="D1815" s="3" t="s">
        <v>2276</v>
      </c>
      <c r="E1815" s="3" t="s">
        <v>1105</v>
      </c>
      <c r="F1815" s="4" t="s">
        <v>2276</v>
      </c>
      <c r="G1815" s="4" t="s">
        <v>74</v>
      </c>
      <c r="H1815" s="3" t="s">
        <v>523</v>
      </c>
      <c r="I1815" s="3">
        <v>2003</v>
      </c>
      <c r="J1815" s="3" t="s">
        <v>2276</v>
      </c>
      <c r="K1815" s="3" t="s">
        <v>2276</v>
      </c>
      <c r="L1815" s="3" t="s">
        <v>2276</v>
      </c>
      <c r="M1815" s="3" t="s">
        <v>2276</v>
      </c>
      <c r="N1815" s="3" t="s">
        <v>2276</v>
      </c>
      <c r="O1815" s="3" t="s">
        <v>2276</v>
      </c>
      <c r="P1815" s="3" t="s">
        <v>2276</v>
      </c>
      <c r="Q1815" s="3" t="s">
        <v>2276</v>
      </c>
      <c r="R1815" s="3" t="s">
        <v>2276</v>
      </c>
      <c r="S1815" s="3" t="s">
        <v>2276</v>
      </c>
      <c r="T1815" s="21">
        <v>195</v>
      </c>
      <c r="U1815" s="3" t="s">
        <v>2276</v>
      </c>
      <c r="V1815" s="21">
        <v>7</v>
      </c>
      <c r="W1815" s="3" t="s">
        <v>2276</v>
      </c>
      <c r="X1815" s="3" t="s">
        <v>2276</v>
      </c>
      <c r="Y1815" s="3" t="s">
        <v>2276</v>
      </c>
      <c r="Z1815" s="3" t="s">
        <v>399</v>
      </c>
      <c r="AA1815" s="3" t="s">
        <v>86</v>
      </c>
      <c r="AB1815" s="3" t="s">
        <v>76</v>
      </c>
      <c r="AC1815" s="3"/>
      <c r="AD1815" s="3" t="s">
        <v>5335</v>
      </c>
    </row>
    <row r="1816" spans="1:30" ht="45.5" customHeight="1">
      <c r="A1816" s="11" t="s">
        <v>5238</v>
      </c>
      <c r="B1816" s="11" t="s">
        <v>5328</v>
      </c>
      <c r="C1816" s="3" t="s">
        <v>1105</v>
      </c>
      <c r="D1816" s="3" t="s">
        <v>2276</v>
      </c>
      <c r="E1816" s="3" t="s">
        <v>1105</v>
      </c>
      <c r="F1816" s="4" t="s">
        <v>2276</v>
      </c>
      <c r="G1816" s="4" t="s">
        <v>74</v>
      </c>
      <c r="H1816" s="3" t="s">
        <v>523</v>
      </c>
      <c r="I1816" s="3">
        <v>2004</v>
      </c>
      <c r="J1816" s="3" t="s">
        <v>2276</v>
      </c>
      <c r="K1816" s="3" t="s">
        <v>2276</v>
      </c>
      <c r="L1816" s="3" t="s">
        <v>2276</v>
      </c>
      <c r="M1816" s="3" t="s">
        <v>2276</v>
      </c>
      <c r="N1816" s="3" t="s">
        <v>2276</v>
      </c>
      <c r="O1816" s="3" t="s">
        <v>2276</v>
      </c>
      <c r="P1816" s="3" t="s">
        <v>2276</v>
      </c>
      <c r="Q1816" s="3" t="s">
        <v>2276</v>
      </c>
      <c r="R1816" s="3" t="s">
        <v>2276</v>
      </c>
      <c r="S1816" s="3" t="s">
        <v>2276</v>
      </c>
      <c r="T1816" s="21">
        <v>800</v>
      </c>
      <c r="U1816" s="3" t="s">
        <v>2276</v>
      </c>
      <c r="V1816" s="21">
        <v>30</v>
      </c>
      <c r="W1816" s="3" t="s">
        <v>2276</v>
      </c>
      <c r="X1816" s="3" t="s">
        <v>2276</v>
      </c>
      <c r="Y1816" s="3" t="s">
        <v>2276</v>
      </c>
      <c r="Z1816" s="3" t="s">
        <v>399</v>
      </c>
      <c r="AA1816" s="3" t="s">
        <v>86</v>
      </c>
      <c r="AB1816" s="3" t="s">
        <v>76</v>
      </c>
      <c r="AC1816" s="3"/>
      <c r="AD1816" s="3" t="s">
        <v>5335</v>
      </c>
    </row>
    <row r="1817" spans="1:30" ht="45.5" customHeight="1">
      <c r="A1817" s="11" t="s">
        <v>5239</v>
      </c>
      <c r="B1817" s="11" t="s">
        <v>5329</v>
      </c>
      <c r="C1817" s="3" t="s">
        <v>1105</v>
      </c>
      <c r="D1817" s="3" t="s">
        <v>2276</v>
      </c>
      <c r="E1817" s="3" t="s">
        <v>1105</v>
      </c>
      <c r="F1817" s="4" t="s">
        <v>2276</v>
      </c>
      <c r="G1817" s="4" t="s">
        <v>74</v>
      </c>
      <c r="H1817" s="3" t="s">
        <v>523</v>
      </c>
      <c r="I1817" s="3">
        <v>2003</v>
      </c>
      <c r="J1817" s="3" t="s">
        <v>2276</v>
      </c>
      <c r="K1817" s="3" t="s">
        <v>2276</v>
      </c>
      <c r="L1817" s="3" t="s">
        <v>2276</v>
      </c>
      <c r="M1817" s="3" t="s">
        <v>2276</v>
      </c>
      <c r="N1817" s="3" t="s">
        <v>2276</v>
      </c>
      <c r="O1817" s="3" t="s">
        <v>2276</v>
      </c>
      <c r="P1817" s="3" t="s">
        <v>2276</v>
      </c>
      <c r="Q1817" s="3" t="s">
        <v>2276</v>
      </c>
      <c r="R1817" s="3" t="s">
        <v>2276</v>
      </c>
      <c r="S1817" s="3" t="s">
        <v>2276</v>
      </c>
      <c r="T1817" s="21">
        <v>75</v>
      </c>
      <c r="U1817" s="3" t="s">
        <v>2276</v>
      </c>
      <c r="V1817" s="21">
        <v>8</v>
      </c>
      <c r="W1817" s="3" t="s">
        <v>2276</v>
      </c>
      <c r="X1817" s="3" t="s">
        <v>2276</v>
      </c>
      <c r="Y1817" s="3" t="s">
        <v>2276</v>
      </c>
      <c r="Z1817" s="3" t="s">
        <v>399</v>
      </c>
      <c r="AA1817" s="3" t="s">
        <v>86</v>
      </c>
      <c r="AB1817" s="3" t="s">
        <v>76</v>
      </c>
      <c r="AC1817" s="3"/>
      <c r="AD1817" s="3" t="s">
        <v>5335</v>
      </c>
    </row>
    <row r="1818" spans="1:30" ht="45.5" customHeight="1">
      <c r="A1818" s="11" t="s">
        <v>5239</v>
      </c>
      <c r="B1818" s="11" t="s">
        <v>5330</v>
      </c>
      <c r="C1818" s="3" t="s">
        <v>1105</v>
      </c>
      <c r="D1818" s="3" t="s">
        <v>2276</v>
      </c>
      <c r="E1818" s="3" t="s">
        <v>1105</v>
      </c>
      <c r="F1818" s="4" t="s">
        <v>2276</v>
      </c>
      <c r="G1818" s="4" t="s">
        <v>74</v>
      </c>
      <c r="H1818" s="3" t="s">
        <v>523</v>
      </c>
      <c r="I1818" s="3">
        <v>2004</v>
      </c>
      <c r="J1818" s="3" t="s">
        <v>2276</v>
      </c>
      <c r="K1818" s="3" t="s">
        <v>2276</v>
      </c>
      <c r="L1818" s="3" t="s">
        <v>2276</v>
      </c>
      <c r="M1818" s="3" t="s">
        <v>2276</v>
      </c>
      <c r="N1818" s="3" t="s">
        <v>2276</v>
      </c>
      <c r="O1818" s="3" t="s">
        <v>2276</v>
      </c>
      <c r="P1818" s="3" t="s">
        <v>2276</v>
      </c>
      <c r="Q1818" s="3" t="s">
        <v>2276</v>
      </c>
      <c r="R1818" s="3" t="s">
        <v>2276</v>
      </c>
      <c r="S1818" s="3" t="s">
        <v>2276</v>
      </c>
      <c r="T1818" s="21">
        <v>135</v>
      </c>
      <c r="U1818" s="3" t="s">
        <v>2276</v>
      </c>
      <c r="V1818" s="21">
        <v>15</v>
      </c>
      <c r="W1818" s="3" t="s">
        <v>2276</v>
      </c>
      <c r="X1818" s="3" t="s">
        <v>2276</v>
      </c>
      <c r="Y1818" s="3" t="s">
        <v>2276</v>
      </c>
      <c r="Z1818" s="3" t="s">
        <v>399</v>
      </c>
      <c r="AA1818" s="3" t="s">
        <v>86</v>
      </c>
      <c r="AB1818" s="3" t="s">
        <v>76</v>
      </c>
      <c r="AC1818" s="3"/>
      <c r="AD1818" s="3" t="s">
        <v>5335</v>
      </c>
    </row>
    <row r="1819" spans="1:30" ht="45.5" customHeight="1">
      <c r="A1819" s="11" t="s">
        <v>5240</v>
      </c>
      <c r="B1819" s="11" t="s">
        <v>5331</v>
      </c>
      <c r="C1819" s="3" t="s">
        <v>1105</v>
      </c>
      <c r="D1819" s="3" t="s">
        <v>2276</v>
      </c>
      <c r="E1819" s="3" t="s">
        <v>1105</v>
      </c>
      <c r="F1819" s="4" t="s">
        <v>2276</v>
      </c>
      <c r="G1819" s="4" t="s">
        <v>74</v>
      </c>
      <c r="H1819" s="3" t="s">
        <v>523</v>
      </c>
      <c r="I1819" s="3">
        <v>2003</v>
      </c>
      <c r="J1819" s="3" t="s">
        <v>2276</v>
      </c>
      <c r="K1819" s="3" t="s">
        <v>2276</v>
      </c>
      <c r="L1819" s="3" t="s">
        <v>2276</v>
      </c>
      <c r="M1819" s="3" t="s">
        <v>2276</v>
      </c>
      <c r="N1819" s="3" t="s">
        <v>2276</v>
      </c>
      <c r="O1819" s="3" t="s">
        <v>2276</v>
      </c>
      <c r="P1819" s="3" t="s">
        <v>2276</v>
      </c>
      <c r="Q1819" s="3" t="s">
        <v>2276</v>
      </c>
      <c r="R1819" s="3" t="s">
        <v>2276</v>
      </c>
      <c r="S1819" s="3" t="s">
        <v>2276</v>
      </c>
      <c r="T1819" s="21">
        <v>924</v>
      </c>
      <c r="U1819" s="3" t="s">
        <v>2276</v>
      </c>
      <c r="V1819" s="21">
        <v>19</v>
      </c>
      <c r="W1819" s="3" t="s">
        <v>2276</v>
      </c>
      <c r="X1819" s="3" t="s">
        <v>2276</v>
      </c>
      <c r="Y1819" s="3" t="s">
        <v>2276</v>
      </c>
      <c r="Z1819" s="3" t="s">
        <v>399</v>
      </c>
      <c r="AA1819" s="3" t="s">
        <v>86</v>
      </c>
      <c r="AB1819" s="3" t="s">
        <v>76</v>
      </c>
      <c r="AC1819" s="3"/>
      <c r="AD1819" s="3" t="s">
        <v>5335</v>
      </c>
    </row>
    <row r="1820" spans="1:30" ht="45.5" customHeight="1">
      <c r="A1820" s="11" t="s">
        <v>5240</v>
      </c>
      <c r="B1820" s="11" t="s">
        <v>5332</v>
      </c>
      <c r="C1820" s="3" t="s">
        <v>1105</v>
      </c>
      <c r="D1820" s="3" t="s">
        <v>2276</v>
      </c>
      <c r="E1820" s="3" t="s">
        <v>1105</v>
      </c>
      <c r="F1820" s="4" t="s">
        <v>2276</v>
      </c>
      <c r="G1820" s="4" t="s">
        <v>74</v>
      </c>
      <c r="H1820" s="3" t="s">
        <v>523</v>
      </c>
      <c r="I1820" s="3">
        <v>2004</v>
      </c>
      <c r="J1820" s="3" t="s">
        <v>2276</v>
      </c>
      <c r="K1820" s="3" t="s">
        <v>2276</v>
      </c>
      <c r="L1820" s="3" t="s">
        <v>2276</v>
      </c>
      <c r="M1820" s="3" t="s">
        <v>2276</v>
      </c>
      <c r="N1820" s="3" t="s">
        <v>2276</v>
      </c>
      <c r="O1820" s="3" t="s">
        <v>2276</v>
      </c>
      <c r="P1820" s="3" t="s">
        <v>2276</v>
      </c>
      <c r="Q1820" s="3" t="s">
        <v>2276</v>
      </c>
      <c r="R1820" s="3" t="s">
        <v>2276</v>
      </c>
      <c r="S1820" s="3" t="s">
        <v>2276</v>
      </c>
      <c r="T1820" s="21">
        <v>1644</v>
      </c>
      <c r="U1820" s="3" t="s">
        <v>2276</v>
      </c>
      <c r="V1820" s="21">
        <v>34</v>
      </c>
      <c r="W1820" s="3" t="s">
        <v>2276</v>
      </c>
      <c r="X1820" s="3" t="s">
        <v>2276</v>
      </c>
      <c r="Y1820" s="3" t="s">
        <v>2276</v>
      </c>
      <c r="Z1820" s="3" t="s">
        <v>399</v>
      </c>
      <c r="AA1820" s="3" t="s">
        <v>86</v>
      </c>
      <c r="AB1820" s="3" t="s">
        <v>76</v>
      </c>
      <c r="AC1820" s="3"/>
      <c r="AD1820" s="3" t="s">
        <v>5335</v>
      </c>
    </row>
    <row r="1821" spans="1:30" ht="45.5" customHeight="1">
      <c r="A1821" s="11" t="s">
        <v>5241</v>
      </c>
      <c r="B1821" s="11" t="s">
        <v>5333</v>
      </c>
      <c r="C1821" s="3" t="s">
        <v>1105</v>
      </c>
      <c r="D1821" s="3" t="s">
        <v>2276</v>
      </c>
      <c r="E1821" s="3" t="s">
        <v>1105</v>
      </c>
      <c r="F1821" s="4" t="s">
        <v>2276</v>
      </c>
      <c r="G1821" s="4" t="s">
        <v>74</v>
      </c>
      <c r="H1821" s="3" t="s">
        <v>523</v>
      </c>
      <c r="I1821" s="3">
        <v>2003</v>
      </c>
      <c r="J1821" s="3" t="s">
        <v>2276</v>
      </c>
      <c r="K1821" s="3" t="s">
        <v>2276</v>
      </c>
      <c r="L1821" s="3" t="s">
        <v>2276</v>
      </c>
      <c r="M1821" s="3" t="s">
        <v>2276</v>
      </c>
      <c r="N1821" s="3" t="s">
        <v>2276</v>
      </c>
      <c r="O1821" s="3" t="s">
        <v>2276</v>
      </c>
      <c r="P1821" s="3" t="s">
        <v>2276</v>
      </c>
      <c r="Q1821" s="3" t="s">
        <v>2276</v>
      </c>
      <c r="R1821" s="3" t="s">
        <v>2276</v>
      </c>
      <c r="S1821" s="3" t="s">
        <v>2276</v>
      </c>
      <c r="T1821" s="21">
        <v>130</v>
      </c>
      <c r="U1821" s="3" t="s">
        <v>2276</v>
      </c>
      <c r="V1821" s="21">
        <v>16</v>
      </c>
      <c r="W1821" s="3" t="s">
        <v>2276</v>
      </c>
      <c r="X1821" s="3" t="s">
        <v>2276</v>
      </c>
      <c r="Y1821" s="3" t="s">
        <v>2276</v>
      </c>
      <c r="Z1821" s="3" t="s">
        <v>399</v>
      </c>
      <c r="AA1821" s="3" t="s">
        <v>86</v>
      </c>
      <c r="AB1821" s="3" t="s">
        <v>76</v>
      </c>
      <c r="AC1821" s="3"/>
      <c r="AD1821" s="3" t="s">
        <v>5335</v>
      </c>
    </row>
    <row r="1822" spans="1:30" ht="45.5" customHeight="1">
      <c r="A1822" s="11" t="s">
        <v>5241</v>
      </c>
      <c r="B1822" s="11" t="s">
        <v>5334</v>
      </c>
      <c r="C1822" s="3" t="s">
        <v>1105</v>
      </c>
      <c r="D1822" s="3" t="s">
        <v>2276</v>
      </c>
      <c r="E1822" s="3" t="s">
        <v>1105</v>
      </c>
      <c r="F1822" s="4" t="s">
        <v>2276</v>
      </c>
      <c r="G1822" s="4" t="s">
        <v>74</v>
      </c>
      <c r="H1822" s="3" t="s">
        <v>523</v>
      </c>
      <c r="I1822" s="3">
        <v>2004</v>
      </c>
      <c r="J1822" s="3" t="s">
        <v>2276</v>
      </c>
      <c r="K1822" s="3" t="s">
        <v>2276</v>
      </c>
      <c r="L1822" s="3" t="s">
        <v>2276</v>
      </c>
      <c r="M1822" s="3" t="s">
        <v>2276</v>
      </c>
      <c r="N1822" s="3" t="s">
        <v>2276</v>
      </c>
      <c r="O1822" s="3" t="s">
        <v>2276</v>
      </c>
      <c r="P1822" s="3" t="s">
        <v>2276</v>
      </c>
      <c r="Q1822" s="3" t="s">
        <v>2276</v>
      </c>
      <c r="R1822" s="3" t="s">
        <v>2276</v>
      </c>
      <c r="S1822" s="3" t="s">
        <v>2276</v>
      </c>
      <c r="T1822" s="21">
        <v>46</v>
      </c>
      <c r="U1822" s="3" t="s">
        <v>2276</v>
      </c>
      <c r="V1822" s="21">
        <v>6</v>
      </c>
      <c r="W1822" s="3" t="s">
        <v>2276</v>
      </c>
      <c r="X1822" s="3" t="s">
        <v>2276</v>
      </c>
      <c r="Y1822" s="3" t="s">
        <v>2276</v>
      </c>
      <c r="Z1822" s="3" t="s">
        <v>399</v>
      </c>
      <c r="AA1822" s="3" t="s">
        <v>86</v>
      </c>
      <c r="AB1822" s="3" t="s">
        <v>76</v>
      </c>
      <c r="AC1822" s="3"/>
      <c r="AD1822" s="3" t="s">
        <v>5335</v>
      </c>
    </row>
    <row r="1823" spans="1:30" ht="44.5" customHeight="1">
      <c r="A1823" s="11" t="s">
        <v>5337</v>
      </c>
      <c r="B1823" s="11" t="s">
        <v>5346</v>
      </c>
      <c r="C1823" s="3" t="s">
        <v>24</v>
      </c>
      <c r="D1823" s="3" t="s">
        <v>27</v>
      </c>
      <c r="E1823" s="3" t="s">
        <v>130</v>
      </c>
      <c r="F1823" s="4" t="s">
        <v>74</v>
      </c>
      <c r="G1823" s="4" t="s">
        <v>2276</v>
      </c>
      <c r="H1823" s="3" t="s">
        <v>523</v>
      </c>
      <c r="I1823" s="3"/>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4" t="s">
        <v>2276</v>
      </c>
      <c r="AB1823" s="4" t="s">
        <v>2276</v>
      </c>
      <c r="AC1823" s="3"/>
      <c r="AD1823" s="3"/>
    </row>
    <row r="1824" spans="1:30" ht="44.5" customHeight="1">
      <c r="A1824" s="11" t="s">
        <v>5337</v>
      </c>
      <c r="B1824" s="11" t="s">
        <v>5347</v>
      </c>
      <c r="C1824" s="3" t="s">
        <v>24</v>
      </c>
      <c r="D1824" s="3" t="s">
        <v>2231</v>
      </c>
      <c r="E1824" s="3" t="s">
        <v>130</v>
      </c>
      <c r="F1824" s="4" t="s">
        <v>74</v>
      </c>
      <c r="G1824" s="4" t="s">
        <v>2276</v>
      </c>
      <c r="H1824" s="3" t="s">
        <v>523</v>
      </c>
      <c r="I1824" s="3"/>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4" t="s">
        <v>2276</v>
      </c>
      <c r="AB1824" s="4" t="s">
        <v>2276</v>
      </c>
      <c r="AC1824" s="3"/>
      <c r="AD1824" s="3"/>
    </row>
    <row r="1825" spans="1:30" ht="44.5" customHeight="1">
      <c r="A1825" s="11" t="s">
        <v>5337</v>
      </c>
      <c r="B1825" s="11" t="s">
        <v>5348</v>
      </c>
      <c r="C1825" s="3" t="s">
        <v>24</v>
      </c>
      <c r="D1825" s="3" t="s">
        <v>2231</v>
      </c>
      <c r="E1825" s="4" t="s">
        <v>396</v>
      </c>
      <c r="F1825" s="4" t="s">
        <v>74</v>
      </c>
      <c r="G1825" s="4" t="s">
        <v>2276</v>
      </c>
      <c r="H1825" s="3" t="s">
        <v>523</v>
      </c>
      <c r="I1825" s="3"/>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4" t="s">
        <v>2276</v>
      </c>
      <c r="AB1825" s="4" t="s">
        <v>2276</v>
      </c>
      <c r="AC1825" s="3"/>
      <c r="AD1825" s="3"/>
    </row>
    <row r="1826" spans="1:30" ht="44.5" customHeight="1">
      <c r="A1826" s="11" t="s">
        <v>5338</v>
      </c>
      <c r="B1826" s="11" t="s">
        <v>5349</v>
      </c>
      <c r="C1826" s="3" t="s">
        <v>24</v>
      </c>
      <c r="D1826" s="3" t="s">
        <v>27</v>
      </c>
      <c r="E1826" s="3" t="s">
        <v>130</v>
      </c>
      <c r="F1826" s="4" t="s">
        <v>74</v>
      </c>
      <c r="G1826" s="4" t="s">
        <v>2276</v>
      </c>
      <c r="H1826" s="3" t="s">
        <v>524</v>
      </c>
      <c r="I1826" s="3"/>
      <c r="J1826" s="3">
        <v>0</v>
      </c>
      <c r="K1826" s="3">
        <v>0</v>
      </c>
      <c r="L1826" s="3">
        <v>0</v>
      </c>
      <c r="M1826" s="3">
        <v>0</v>
      </c>
      <c r="N1826" s="3">
        <v>0</v>
      </c>
      <c r="O1826" s="3">
        <v>0</v>
      </c>
      <c r="P1826" s="3">
        <v>0</v>
      </c>
      <c r="Q1826" s="3">
        <v>0</v>
      </c>
      <c r="R1826" s="3">
        <v>0</v>
      </c>
      <c r="S1826" s="3">
        <v>0</v>
      </c>
      <c r="T1826" s="3">
        <v>0</v>
      </c>
      <c r="U1826" s="3">
        <v>0</v>
      </c>
      <c r="V1826" s="3">
        <v>0</v>
      </c>
      <c r="W1826" s="3">
        <v>0</v>
      </c>
      <c r="X1826" s="3">
        <v>0</v>
      </c>
      <c r="Y1826" s="4" t="s">
        <v>2276</v>
      </c>
      <c r="Z1826" s="4" t="s">
        <v>2276</v>
      </c>
      <c r="AA1826" s="4" t="s">
        <v>2276</v>
      </c>
      <c r="AB1826" s="4" t="s">
        <v>2276</v>
      </c>
      <c r="AC1826" s="4" t="s">
        <v>5352</v>
      </c>
      <c r="AD1826" s="3"/>
    </row>
    <row r="1827" spans="1:30" ht="44.5" customHeight="1">
      <c r="A1827" s="11" t="s">
        <v>5338</v>
      </c>
      <c r="B1827" s="11" t="s">
        <v>5350</v>
      </c>
      <c r="C1827" s="3" t="s">
        <v>24</v>
      </c>
      <c r="D1827" s="3" t="s">
        <v>2231</v>
      </c>
      <c r="E1827" s="3" t="s">
        <v>130</v>
      </c>
      <c r="F1827" s="4" t="s">
        <v>74</v>
      </c>
      <c r="G1827" s="4" t="s">
        <v>2276</v>
      </c>
      <c r="H1827" s="3" t="s">
        <v>524</v>
      </c>
      <c r="I1827" s="3"/>
      <c r="J1827" s="3">
        <v>0</v>
      </c>
      <c r="K1827" s="3">
        <v>0</v>
      </c>
      <c r="L1827" s="3">
        <v>0</v>
      </c>
      <c r="M1827" s="3">
        <v>0</v>
      </c>
      <c r="N1827" s="3">
        <v>0</v>
      </c>
      <c r="O1827" s="3">
        <v>0</v>
      </c>
      <c r="P1827" s="3">
        <v>0</v>
      </c>
      <c r="Q1827" s="3">
        <v>0</v>
      </c>
      <c r="R1827" s="3">
        <v>0</v>
      </c>
      <c r="S1827" s="3">
        <v>0</v>
      </c>
      <c r="T1827" s="3">
        <v>0</v>
      </c>
      <c r="U1827" s="3">
        <v>0</v>
      </c>
      <c r="V1827" s="3">
        <v>0</v>
      </c>
      <c r="W1827" s="3">
        <v>0</v>
      </c>
      <c r="X1827" s="3">
        <v>0</v>
      </c>
      <c r="Y1827" s="4" t="s">
        <v>2276</v>
      </c>
      <c r="Z1827" s="4" t="s">
        <v>2276</v>
      </c>
      <c r="AA1827" s="4" t="s">
        <v>2276</v>
      </c>
      <c r="AB1827" s="4" t="s">
        <v>2276</v>
      </c>
      <c r="AC1827" s="4" t="s">
        <v>5352</v>
      </c>
      <c r="AD1827" s="3"/>
    </row>
    <row r="1828" spans="1:30" ht="44.5" customHeight="1">
      <c r="A1828" s="11" t="s">
        <v>5338</v>
      </c>
      <c r="B1828" s="11" t="s">
        <v>5351</v>
      </c>
      <c r="C1828" s="3" t="s">
        <v>24</v>
      </c>
      <c r="D1828" s="3" t="s">
        <v>2231</v>
      </c>
      <c r="E1828" s="4" t="s">
        <v>396</v>
      </c>
      <c r="F1828" s="4" t="s">
        <v>74</v>
      </c>
      <c r="G1828" s="4" t="s">
        <v>2276</v>
      </c>
      <c r="H1828" s="3" t="s">
        <v>524</v>
      </c>
      <c r="I1828" s="3"/>
      <c r="J1828" s="3">
        <v>0</v>
      </c>
      <c r="K1828" s="3">
        <v>0</v>
      </c>
      <c r="L1828" s="3">
        <v>0</v>
      </c>
      <c r="M1828" s="3">
        <v>0</v>
      </c>
      <c r="N1828" s="3">
        <v>0</v>
      </c>
      <c r="O1828" s="3">
        <v>0</v>
      </c>
      <c r="P1828" s="3">
        <v>0</v>
      </c>
      <c r="Q1828" s="3">
        <v>0</v>
      </c>
      <c r="R1828" s="3">
        <v>0</v>
      </c>
      <c r="S1828" s="3">
        <v>0</v>
      </c>
      <c r="T1828" s="3">
        <v>0</v>
      </c>
      <c r="U1828" s="3">
        <v>0</v>
      </c>
      <c r="V1828" s="3">
        <v>0</v>
      </c>
      <c r="W1828" s="3">
        <v>0</v>
      </c>
      <c r="X1828" s="3">
        <v>0</v>
      </c>
      <c r="Y1828" s="4" t="s">
        <v>2276</v>
      </c>
      <c r="Z1828" s="4" t="s">
        <v>2276</v>
      </c>
      <c r="AA1828" s="4" t="s">
        <v>2276</v>
      </c>
      <c r="AB1828" s="4" t="s">
        <v>2276</v>
      </c>
      <c r="AC1828" s="4" t="s">
        <v>5352</v>
      </c>
      <c r="AD1828" s="3"/>
    </row>
    <row r="1829" spans="1:30" ht="29" customHeight="1">
      <c r="A1829" s="11" t="s">
        <v>5339</v>
      </c>
      <c r="B1829" s="11" t="s">
        <v>5353</v>
      </c>
      <c r="C1829" s="3" t="s">
        <v>24</v>
      </c>
      <c r="D1829" s="3" t="s">
        <v>27</v>
      </c>
      <c r="E1829" s="3" t="s">
        <v>130</v>
      </c>
      <c r="F1829" s="4" t="s">
        <v>74</v>
      </c>
      <c r="G1829" s="4" t="s">
        <v>2276</v>
      </c>
      <c r="H1829" s="3" t="s">
        <v>523</v>
      </c>
      <c r="I1829" s="3"/>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4" t="s">
        <v>2276</v>
      </c>
      <c r="AB1829" s="4" t="s">
        <v>2276</v>
      </c>
      <c r="AC1829" s="3"/>
      <c r="AD1829" s="3"/>
    </row>
    <row r="1830" spans="1:30" ht="28" customHeight="1">
      <c r="A1830" s="11" t="s">
        <v>5339</v>
      </c>
      <c r="B1830" s="11" t="s">
        <v>5354</v>
      </c>
      <c r="C1830" s="3" t="s">
        <v>24</v>
      </c>
      <c r="D1830" s="3" t="s">
        <v>2231</v>
      </c>
      <c r="E1830" s="3" t="s">
        <v>130</v>
      </c>
      <c r="F1830" s="4" t="s">
        <v>74</v>
      </c>
      <c r="G1830" s="4" t="s">
        <v>2276</v>
      </c>
      <c r="H1830" s="3" t="s">
        <v>523</v>
      </c>
      <c r="I1830" s="3"/>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4" t="s">
        <v>2276</v>
      </c>
      <c r="AB1830" s="4" t="s">
        <v>2276</v>
      </c>
      <c r="AC1830" s="3"/>
      <c r="AD1830" s="3"/>
    </row>
    <row r="1831" spans="1:30" ht="29">
      <c r="A1831" s="11" t="s">
        <v>5339</v>
      </c>
      <c r="B1831" s="11" t="s">
        <v>5355</v>
      </c>
      <c r="C1831" s="3" t="s">
        <v>24</v>
      </c>
      <c r="D1831" s="3" t="s">
        <v>2231</v>
      </c>
      <c r="E1831" s="4" t="s">
        <v>396</v>
      </c>
      <c r="F1831" s="4" t="s">
        <v>74</v>
      </c>
      <c r="G1831" s="4" t="s">
        <v>2276</v>
      </c>
      <c r="H1831" s="3" t="s">
        <v>523</v>
      </c>
      <c r="I1831" s="3"/>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4" t="s">
        <v>2276</v>
      </c>
      <c r="AB1831" s="4" t="s">
        <v>2276</v>
      </c>
      <c r="AC1831" s="3"/>
      <c r="AD1831" s="3"/>
    </row>
    <row r="1832" spans="1:30" ht="30" customHeight="1">
      <c r="A1832" s="11" t="s">
        <v>5361</v>
      </c>
      <c r="B1832" s="11" t="s">
        <v>5365</v>
      </c>
      <c r="C1832" s="3" t="s">
        <v>24</v>
      </c>
      <c r="D1832" s="52" t="s">
        <v>1245</v>
      </c>
      <c r="E1832" s="3" t="s">
        <v>116</v>
      </c>
      <c r="F1832" s="4" t="s">
        <v>2662</v>
      </c>
      <c r="G1832" s="4" t="s">
        <v>2276</v>
      </c>
      <c r="H1832" s="3" t="s">
        <v>523</v>
      </c>
      <c r="I1832" s="3"/>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4" t="s">
        <v>2276</v>
      </c>
      <c r="AB1832" s="4" t="s">
        <v>2276</v>
      </c>
      <c r="AC1832" s="3"/>
      <c r="AD1832" s="3"/>
    </row>
    <row r="1833" spans="1:30" ht="34.5" customHeight="1">
      <c r="A1833" s="11" t="s">
        <v>5361</v>
      </c>
      <c r="B1833" s="11" t="s">
        <v>5366</v>
      </c>
      <c r="C1833" s="3" t="s">
        <v>24</v>
      </c>
      <c r="D1833" s="52" t="s">
        <v>27</v>
      </c>
      <c r="E1833" s="3" t="s">
        <v>130</v>
      </c>
      <c r="F1833" s="4" t="s">
        <v>160</v>
      </c>
      <c r="G1833" s="4" t="s">
        <v>2276</v>
      </c>
      <c r="H1833" s="3" t="s">
        <v>523</v>
      </c>
      <c r="I1833" s="3"/>
      <c r="J1833" s="4" t="s">
        <v>2276</v>
      </c>
      <c r="K1833" s="4" t="s">
        <v>2276</v>
      </c>
      <c r="L1833" s="4" t="s">
        <v>2276</v>
      </c>
      <c r="M1833" s="4" t="s">
        <v>2276</v>
      </c>
      <c r="N1833" s="4" t="s">
        <v>2276</v>
      </c>
      <c r="O1833" s="4" t="s">
        <v>2276</v>
      </c>
      <c r="P1833" s="4" t="s">
        <v>2276</v>
      </c>
      <c r="Q1833" s="4" t="s">
        <v>2276</v>
      </c>
      <c r="R1833" s="4" t="s">
        <v>2276</v>
      </c>
      <c r="S1833" s="4" t="s">
        <v>2276</v>
      </c>
      <c r="T1833" s="4" t="s">
        <v>2276</v>
      </c>
      <c r="U1833" s="4" t="s">
        <v>2276</v>
      </c>
      <c r="V1833" s="4" t="s">
        <v>2276</v>
      </c>
      <c r="W1833" s="4" t="s">
        <v>2276</v>
      </c>
      <c r="X1833" s="4" t="s">
        <v>2276</v>
      </c>
      <c r="Y1833" s="4" t="s">
        <v>2276</v>
      </c>
      <c r="Z1833" s="4" t="s">
        <v>2276</v>
      </c>
      <c r="AA1833" s="4" t="s">
        <v>2276</v>
      </c>
      <c r="AB1833" s="4" t="s">
        <v>2276</v>
      </c>
      <c r="AC1833" s="3"/>
      <c r="AD1833" s="3"/>
    </row>
    <row r="1834" spans="1:30" ht="28" customHeight="1">
      <c r="A1834" s="11" t="s">
        <v>5370</v>
      </c>
      <c r="B1834" s="11" t="s">
        <v>5374</v>
      </c>
      <c r="C1834" s="3" t="s">
        <v>24</v>
      </c>
      <c r="D1834" s="3" t="s">
        <v>1242</v>
      </c>
      <c r="E1834" s="3" t="s">
        <v>116</v>
      </c>
      <c r="F1834" s="4" t="s">
        <v>74</v>
      </c>
      <c r="G1834" s="4" t="s">
        <v>2276</v>
      </c>
      <c r="H1834" s="3" t="s">
        <v>523</v>
      </c>
      <c r="I1834" s="3"/>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4" t="s">
        <v>2276</v>
      </c>
      <c r="Y1834" s="4" t="s">
        <v>2276</v>
      </c>
      <c r="Z1834" s="3" t="s">
        <v>189</v>
      </c>
      <c r="AA1834" s="3" t="s">
        <v>405</v>
      </c>
      <c r="AB1834" s="3" t="s">
        <v>2655</v>
      </c>
      <c r="AC1834" s="3"/>
      <c r="AD1834" s="3"/>
    </row>
    <row r="1835" spans="1:30" ht="30" customHeight="1">
      <c r="A1835" s="11" t="s">
        <v>5370</v>
      </c>
      <c r="B1835" s="11" t="s">
        <v>5375</v>
      </c>
      <c r="C1835" s="3" t="s">
        <v>24</v>
      </c>
      <c r="D1835" s="3" t="s">
        <v>25</v>
      </c>
      <c r="E1835" s="3" t="s">
        <v>45</v>
      </c>
      <c r="F1835" s="4" t="s">
        <v>55</v>
      </c>
      <c r="G1835" s="4" t="s">
        <v>2276</v>
      </c>
      <c r="H1835" s="3" t="s">
        <v>523</v>
      </c>
      <c r="I1835" s="3"/>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4" t="s">
        <v>2276</v>
      </c>
      <c r="Y1835" s="4" t="s">
        <v>2276</v>
      </c>
      <c r="Z1835" s="3" t="s">
        <v>189</v>
      </c>
      <c r="AA1835" s="3" t="s">
        <v>38</v>
      </c>
      <c r="AB1835" s="3" t="s">
        <v>2276</v>
      </c>
      <c r="AC1835" s="4" t="s">
        <v>5377</v>
      </c>
      <c r="AD1835" s="3"/>
    </row>
    <row r="1836" spans="1:30" ht="28" customHeight="1">
      <c r="A1836" s="11" t="s">
        <v>5370</v>
      </c>
      <c r="B1836" s="11" t="s">
        <v>5376</v>
      </c>
      <c r="C1836" s="3" t="s">
        <v>24</v>
      </c>
      <c r="D1836" s="3" t="s">
        <v>3480</v>
      </c>
      <c r="E1836" s="3" t="s">
        <v>116</v>
      </c>
      <c r="F1836" s="4" t="s">
        <v>74</v>
      </c>
      <c r="G1836" s="4" t="s">
        <v>2276</v>
      </c>
      <c r="H1836" s="3" t="s">
        <v>523</v>
      </c>
      <c r="I1836" s="3"/>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4" t="s">
        <v>2276</v>
      </c>
      <c r="Y1836" s="4" t="s">
        <v>2276</v>
      </c>
      <c r="Z1836" s="3" t="s">
        <v>189</v>
      </c>
      <c r="AA1836" s="3" t="s">
        <v>405</v>
      </c>
      <c r="AB1836" s="3" t="s">
        <v>2655</v>
      </c>
      <c r="AC1836" s="3"/>
      <c r="AD1836" s="3"/>
    </row>
    <row r="1837" spans="1:30" ht="51.5" customHeight="1">
      <c r="A1837" s="11" t="s">
        <v>5385</v>
      </c>
      <c r="B1837" s="11" t="s">
        <v>5388</v>
      </c>
      <c r="C1837" s="3" t="s">
        <v>24</v>
      </c>
      <c r="D1837" s="3" t="s">
        <v>1242</v>
      </c>
      <c r="E1837" s="3" t="s">
        <v>137</v>
      </c>
      <c r="F1837" s="4" t="s">
        <v>2662</v>
      </c>
      <c r="G1837" s="4" t="s">
        <v>2276</v>
      </c>
      <c r="H1837" s="3" t="s">
        <v>523</v>
      </c>
      <c r="I1837" s="3"/>
      <c r="J1837" s="4" t="s">
        <v>2276</v>
      </c>
      <c r="K1837" s="4" t="s">
        <v>2276</v>
      </c>
      <c r="L1837" s="4" t="s">
        <v>2276</v>
      </c>
      <c r="M1837" s="4" t="s">
        <v>2276</v>
      </c>
      <c r="N1837" s="4" t="s">
        <v>2276</v>
      </c>
      <c r="O1837" s="21">
        <v>351</v>
      </c>
      <c r="P1837" s="21">
        <v>685</v>
      </c>
      <c r="Q1837" s="4" t="s">
        <v>2276</v>
      </c>
      <c r="R1837" s="4" t="s">
        <v>2276</v>
      </c>
      <c r="S1837" s="4" t="s">
        <v>2276</v>
      </c>
      <c r="T1837" s="4" t="s">
        <v>2276</v>
      </c>
      <c r="U1837" s="4" t="s">
        <v>2276</v>
      </c>
      <c r="V1837" s="4" t="s">
        <v>2276</v>
      </c>
      <c r="W1837" s="4" t="s">
        <v>2276</v>
      </c>
      <c r="X1837" s="4" t="s">
        <v>2276</v>
      </c>
      <c r="Y1837" s="4" t="s">
        <v>2276</v>
      </c>
      <c r="Z1837" s="3" t="s">
        <v>405</v>
      </c>
      <c r="AA1837" s="3" t="s">
        <v>68</v>
      </c>
      <c r="AB1837" s="4" t="s">
        <v>2276</v>
      </c>
      <c r="AC1837" s="4" t="s">
        <v>5396</v>
      </c>
      <c r="AD1837" s="4" t="s">
        <v>5392</v>
      </c>
    </row>
    <row r="1838" spans="1:30" ht="50.5" customHeight="1">
      <c r="A1838" s="11" t="s">
        <v>5385</v>
      </c>
      <c r="B1838" s="11" t="s">
        <v>5389</v>
      </c>
      <c r="C1838" s="3" t="s">
        <v>24</v>
      </c>
      <c r="D1838" s="3" t="s">
        <v>1242</v>
      </c>
      <c r="E1838" s="3" t="s">
        <v>116</v>
      </c>
      <c r="F1838" s="4" t="s">
        <v>2662</v>
      </c>
      <c r="G1838" s="4" t="s">
        <v>2276</v>
      </c>
      <c r="H1838" s="3" t="s">
        <v>523</v>
      </c>
      <c r="I1838" s="3"/>
      <c r="J1838" s="4" t="s">
        <v>2276</v>
      </c>
      <c r="K1838" s="4" t="s">
        <v>2276</v>
      </c>
      <c r="L1838" s="4" t="s">
        <v>2276</v>
      </c>
      <c r="M1838" s="4" t="s">
        <v>2276</v>
      </c>
      <c r="N1838" s="4" t="s">
        <v>2276</v>
      </c>
      <c r="O1838" s="21">
        <v>4</v>
      </c>
      <c r="P1838" s="21">
        <v>4</v>
      </c>
      <c r="Q1838" s="4" t="s">
        <v>2276</v>
      </c>
      <c r="R1838" s="4" t="s">
        <v>2276</v>
      </c>
      <c r="S1838" s="4" t="s">
        <v>2276</v>
      </c>
      <c r="T1838" s="4" t="s">
        <v>2276</v>
      </c>
      <c r="U1838" s="4" t="s">
        <v>2276</v>
      </c>
      <c r="V1838" s="4" t="s">
        <v>2276</v>
      </c>
      <c r="W1838" s="4" t="s">
        <v>2276</v>
      </c>
      <c r="X1838" s="4" t="s">
        <v>2276</v>
      </c>
      <c r="Y1838" s="4" t="s">
        <v>2276</v>
      </c>
      <c r="Z1838" s="3" t="s">
        <v>405</v>
      </c>
      <c r="AA1838" s="3" t="s">
        <v>68</v>
      </c>
      <c r="AB1838" s="3" t="s">
        <v>2655</v>
      </c>
      <c r="AC1838" s="4" t="s">
        <v>5397</v>
      </c>
      <c r="AD1838" s="4" t="s">
        <v>5391</v>
      </c>
    </row>
    <row r="1839" spans="1:30" ht="59" customHeight="1">
      <c r="A1839" s="11" t="s">
        <v>5385</v>
      </c>
      <c r="B1839" s="11" t="s">
        <v>5390</v>
      </c>
      <c r="C1839" s="3" t="s">
        <v>2458</v>
      </c>
      <c r="D1839" s="3" t="s">
        <v>1242</v>
      </c>
      <c r="E1839" s="3" t="s">
        <v>137</v>
      </c>
      <c r="F1839" s="4" t="s">
        <v>2662</v>
      </c>
      <c r="G1839" s="4" t="s">
        <v>2276</v>
      </c>
      <c r="H1839" s="3" t="s">
        <v>523</v>
      </c>
      <c r="I1839" s="3"/>
      <c r="J1839" s="4" t="s">
        <v>2276</v>
      </c>
      <c r="K1839" s="4" t="s">
        <v>2276</v>
      </c>
      <c r="L1839" s="4" t="s">
        <v>2276</v>
      </c>
      <c r="M1839" s="4" t="s">
        <v>2276</v>
      </c>
      <c r="N1839" s="4" t="s">
        <v>2276</v>
      </c>
      <c r="O1839" s="4" t="s">
        <v>2276</v>
      </c>
      <c r="P1839" s="21">
        <f>P1837-O1837</f>
        <v>334</v>
      </c>
      <c r="Q1839" s="4" t="s">
        <v>2276</v>
      </c>
      <c r="R1839" s="4" t="s">
        <v>2276</v>
      </c>
      <c r="S1839" s="4" t="s">
        <v>2276</v>
      </c>
      <c r="T1839" s="4" t="s">
        <v>2276</v>
      </c>
      <c r="U1839" s="4" t="s">
        <v>2276</v>
      </c>
      <c r="V1839" s="4" t="s">
        <v>2276</v>
      </c>
      <c r="W1839" s="4" t="s">
        <v>2276</v>
      </c>
      <c r="X1839" s="4" t="s">
        <v>2276</v>
      </c>
      <c r="Y1839" s="4" t="s">
        <v>2276</v>
      </c>
      <c r="Z1839" s="3" t="s">
        <v>405</v>
      </c>
      <c r="AA1839" s="3" t="s">
        <v>68</v>
      </c>
      <c r="AB1839" s="4" t="s">
        <v>2276</v>
      </c>
      <c r="AC1839" s="4"/>
      <c r="AD1839" s="3"/>
    </row>
    <row r="1840" spans="1:30" ht="37" customHeight="1">
      <c r="A1840" s="11" t="s">
        <v>5403</v>
      </c>
      <c r="B1840" s="11" t="s">
        <v>5407</v>
      </c>
      <c r="C1840" s="3" t="s">
        <v>24</v>
      </c>
      <c r="D1840" s="3" t="s">
        <v>1242</v>
      </c>
      <c r="E1840" s="3" t="s">
        <v>116</v>
      </c>
      <c r="F1840" s="4" t="s">
        <v>2662</v>
      </c>
      <c r="G1840" s="4" t="s">
        <v>2276</v>
      </c>
      <c r="H1840" s="3" t="s">
        <v>523</v>
      </c>
      <c r="I1840" s="3"/>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4" t="s">
        <v>2276</v>
      </c>
      <c r="Y1840" s="4" t="s">
        <v>2276</v>
      </c>
      <c r="Z1840" s="3" t="s">
        <v>38</v>
      </c>
      <c r="AA1840" s="3" t="s">
        <v>68</v>
      </c>
      <c r="AB1840" s="4" t="s">
        <v>2276</v>
      </c>
      <c r="AC1840" s="3"/>
      <c r="AD1840" s="3"/>
    </row>
    <row r="1841" spans="1:30" ht="29">
      <c r="A1841" s="11" t="s">
        <v>5403</v>
      </c>
      <c r="B1841" s="11" t="s">
        <v>5408</v>
      </c>
      <c r="C1841" s="3" t="s">
        <v>24</v>
      </c>
      <c r="D1841" s="3" t="s">
        <v>1245</v>
      </c>
      <c r="E1841" s="3" t="s">
        <v>116</v>
      </c>
      <c r="F1841" s="4" t="s">
        <v>2662</v>
      </c>
      <c r="G1841" s="4" t="s">
        <v>2276</v>
      </c>
      <c r="H1841" s="3" t="s">
        <v>523</v>
      </c>
      <c r="I1841" s="3"/>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4" t="s">
        <v>2276</v>
      </c>
      <c r="Y1841" s="4" t="s">
        <v>2276</v>
      </c>
      <c r="Z1841" s="3" t="s">
        <v>38</v>
      </c>
      <c r="AA1841" s="3" t="s">
        <v>68</v>
      </c>
      <c r="AB1841" s="4" t="s">
        <v>2276</v>
      </c>
      <c r="AC1841" s="3"/>
      <c r="AD1841" s="3"/>
    </row>
    <row r="1842" spans="1:30" ht="29">
      <c r="A1842" s="11" t="s">
        <v>5403</v>
      </c>
      <c r="B1842" s="11" t="s">
        <v>5409</v>
      </c>
      <c r="C1842" s="3" t="s">
        <v>24</v>
      </c>
      <c r="D1842" s="3" t="s">
        <v>2276</v>
      </c>
      <c r="E1842" s="3" t="s">
        <v>116</v>
      </c>
      <c r="F1842" s="4" t="s">
        <v>2662</v>
      </c>
      <c r="G1842" s="4" t="s">
        <v>2276</v>
      </c>
      <c r="H1842" s="3" t="s">
        <v>523</v>
      </c>
      <c r="I1842" s="3"/>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4" t="s">
        <v>2276</v>
      </c>
      <c r="Y1842" s="4" t="s">
        <v>2276</v>
      </c>
      <c r="Z1842" s="3" t="s">
        <v>38</v>
      </c>
      <c r="AA1842" s="3" t="s">
        <v>68</v>
      </c>
      <c r="AB1842" s="4" t="s">
        <v>2276</v>
      </c>
      <c r="AC1842" s="3"/>
      <c r="AD1842" s="3"/>
    </row>
    <row r="1843" spans="1:30" ht="37" customHeight="1">
      <c r="A1843" s="11" t="s">
        <v>5403</v>
      </c>
      <c r="B1843" s="11" t="s">
        <v>5410</v>
      </c>
      <c r="C1843" s="3" t="s">
        <v>24</v>
      </c>
      <c r="D1843" s="3" t="s">
        <v>25</v>
      </c>
      <c r="E1843" s="3" t="s">
        <v>2647</v>
      </c>
      <c r="F1843" s="4" t="s">
        <v>29</v>
      </c>
      <c r="G1843" s="4" t="s">
        <v>2276</v>
      </c>
      <c r="H1843" s="3" t="s">
        <v>523</v>
      </c>
      <c r="I1843" s="3"/>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4" t="s">
        <v>2276</v>
      </c>
      <c r="Y1843" s="4" t="s">
        <v>2276</v>
      </c>
      <c r="Z1843" s="3" t="s">
        <v>38</v>
      </c>
      <c r="AA1843" s="3" t="s">
        <v>68</v>
      </c>
      <c r="AB1843" s="4" t="s">
        <v>2276</v>
      </c>
      <c r="AC1843" s="3"/>
      <c r="AD1843" s="3"/>
    </row>
    <row r="1844" spans="1:30" ht="37" customHeight="1">
      <c r="A1844" s="11" t="s">
        <v>5403</v>
      </c>
      <c r="B1844" s="11" t="s">
        <v>5411</v>
      </c>
      <c r="C1844" s="3" t="s">
        <v>24</v>
      </c>
      <c r="D1844" s="3" t="s">
        <v>1242</v>
      </c>
      <c r="E1844" s="3" t="s">
        <v>2647</v>
      </c>
      <c r="F1844" s="4" t="s">
        <v>29</v>
      </c>
      <c r="G1844" s="4" t="s">
        <v>2276</v>
      </c>
      <c r="H1844" s="3" t="s">
        <v>523</v>
      </c>
      <c r="I1844" s="3"/>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4" t="s">
        <v>2276</v>
      </c>
      <c r="Y1844" s="4" t="s">
        <v>2276</v>
      </c>
      <c r="Z1844" s="3" t="s">
        <v>38</v>
      </c>
      <c r="AA1844" s="3" t="s">
        <v>68</v>
      </c>
      <c r="AB1844" s="4" t="s">
        <v>2276</v>
      </c>
      <c r="AC1844" s="3"/>
      <c r="AD1844" s="3"/>
    </row>
    <row r="1845" spans="1:30" ht="28" customHeight="1">
      <c r="A1845" s="11" t="s">
        <v>5414</v>
      </c>
      <c r="B1845" s="11" t="s">
        <v>5416</v>
      </c>
      <c r="C1845" s="3" t="s">
        <v>24</v>
      </c>
      <c r="D1845" s="3" t="s">
        <v>1242</v>
      </c>
      <c r="E1845" s="3" t="s">
        <v>137</v>
      </c>
      <c r="F1845" s="4" t="s">
        <v>74</v>
      </c>
      <c r="G1845" s="4" t="s">
        <v>2276</v>
      </c>
      <c r="H1845" s="3" t="s">
        <v>523</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4" t="s">
        <v>2276</v>
      </c>
      <c r="AB1845" s="4" t="s">
        <v>2276</v>
      </c>
      <c r="AC1845" s="3"/>
      <c r="AD1845" s="3"/>
    </row>
    <row r="1846" spans="1:30" ht="32" customHeight="1">
      <c r="A1846" s="11" t="s">
        <v>5414</v>
      </c>
      <c r="B1846" s="11" t="s">
        <v>5417</v>
      </c>
      <c r="C1846" s="3" t="s">
        <v>24</v>
      </c>
      <c r="D1846" s="3" t="s">
        <v>3480</v>
      </c>
      <c r="E1846" s="3" t="s">
        <v>116</v>
      </c>
      <c r="F1846" s="4" t="s">
        <v>55</v>
      </c>
      <c r="G1846" s="4" t="s">
        <v>2276</v>
      </c>
      <c r="H1846" s="3" t="s">
        <v>523</v>
      </c>
      <c r="I1846" s="3"/>
      <c r="J1846" s="4" t="s">
        <v>2276</v>
      </c>
      <c r="K1846" s="4" t="s">
        <v>2276</v>
      </c>
      <c r="L1846" s="4" t="s">
        <v>2276</v>
      </c>
      <c r="M1846" s="4" t="s">
        <v>2276</v>
      </c>
      <c r="N1846" s="4" t="s">
        <v>2276</v>
      </c>
      <c r="O1846" s="4" t="s">
        <v>2276</v>
      </c>
      <c r="P1846" s="4" t="s">
        <v>2276</v>
      </c>
      <c r="Q1846" s="4" t="s">
        <v>2276</v>
      </c>
      <c r="R1846" s="4" t="s">
        <v>2276</v>
      </c>
      <c r="S1846" s="4" t="s">
        <v>2276</v>
      </c>
      <c r="T1846" s="4" t="s">
        <v>2276</v>
      </c>
      <c r="U1846" s="4" t="s">
        <v>2276</v>
      </c>
      <c r="V1846" s="4" t="s">
        <v>2276</v>
      </c>
      <c r="W1846" s="4" t="s">
        <v>2276</v>
      </c>
      <c r="X1846" s="4" t="s">
        <v>2276</v>
      </c>
      <c r="Y1846" s="4" t="s">
        <v>2276</v>
      </c>
      <c r="Z1846" s="4" t="s">
        <v>2276</v>
      </c>
      <c r="AA1846" s="4" t="s">
        <v>2276</v>
      </c>
      <c r="AB1846" s="4" t="s">
        <v>2276</v>
      </c>
      <c r="AC1846" s="4" t="s">
        <v>5418</v>
      </c>
      <c r="AD1846" s="3"/>
    </row>
    <row r="1847" spans="1:30" ht="37" customHeight="1">
      <c r="A1847" s="11" t="s">
        <v>5421</v>
      </c>
      <c r="B1847" s="11" t="s">
        <v>5423</v>
      </c>
      <c r="C1847" s="3" t="s">
        <v>24</v>
      </c>
      <c r="D1847" s="3" t="s">
        <v>1242</v>
      </c>
      <c r="E1847" s="3" t="s">
        <v>137</v>
      </c>
      <c r="F1847" s="4" t="s">
        <v>2662</v>
      </c>
      <c r="G1847" s="4" t="s">
        <v>2276</v>
      </c>
      <c r="H1847" s="3" t="s">
        <v>523</v>
      </c>
      <c r="I1847" s="3"/>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4" t="s">
        <v>2276</v>
      </c>
      <c r="Y1847" s="4" t="s">
        <v>2276</v>
      </c>
      <c r="Z1847" s="3" t="s">
        <v>38</v>
      </c>
      <c r="AA1847" s="3" t="s">
        <v>404</v>
      </c>
      <c r="AB1847" s="3" t="s">
        <v>2655</v>
      </c>
      <c r="AC1847" s="3"/>
      <c r="AD1847" s="3"/>
    </row>
    <row r="1848" spans="1:30" ht="35.5" customHeight="1">
      <c r="A1848" s="11" t="s">
        <v>5421</v>
      </c>
      <c r="B1848" s="11" t="s">
        <v>5424</v>
      </c>
      <c r="C1848" s="3" t="s">
        <v>24</v>
      </c>
      <c r="D1848" s="3" t="s">
        <v>1242</v>
      </c>
      <c r="E1848" s="3" t="s">
        <v>116</v>
      </c>
      <c r="F1848" s="4" t="s">
        <v>2662</v>
      </c>
      <c r="G1848" s="4" t="s">
        <v>2276</v>
      </c>
      <c r="H1848" s="3" t="s">
        <v>523</v>
      </c>
      <c r="I1848" s="3"/>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4" t="s">
        <v>2276</v>
      </c>
      <c r="Y1848" s="4" t="s">
        <v>2276</v>
      </c>
      <c r="Z1848" s="3" t="s">
        <v>38</v>
      </c>
      <c r="AA1848" s="3" t="s">
        <v>404</v>
      </c>
      <c r="AB1848" s="3" t="s">
        <v>2655</v>
      </c>
      <c r="AC1848" s="3"/>
      <c r="AD1848" s="3"/>
    </row>
    <row r="1849" spans="1:30" ht="45.5" customHeight="1">
      <c r="A1849" s="11" t="s">
        <v>5427</v>
      </c>
      <c r="B1849" s="11" t="s">
        <v>5430</v>
      </c>
      <c r="C1849" s="3" t="s">
        <v>24</v>
      </c>
      <c r="D1849" s="3" t="s">
        <v>1242</v>
      </c>
      <c r="E1849" s="3" t="s">
        <v>137</v>
      </c>
      <c r="F1849" s="4" t="s">
        <v>74</v>
      </c>
      <c r="G1849" s="4" t="s">
        <v>2276</v>
      </c>
      <c r="H1849" s="3" t="s">
        <v>524</v>
      </c>
      <c r="I1849" s="3">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2276</v>
      </c>
      <c r="AA1849" s="4" t="s">
        <v>2276</v>
      </c>
      <c r="AB1849" s="4" t="s">
        <v>2276</v>
      </c>
      <c r="AC1849" s="4" t="s">
        <v>5435</v>
      </c>
      <c r="AD1849" s="3"/>
    </row>
    <row r="1850" spans="1:30" ht="45.5" customHeight="1">
      <c r="A1850" s="11" t="s">
        <v>5427</v>
      </c>
      <c r="B1850" s="11" t="s">
        <v>5431</v>
      </c>
      <c r="C1850" s="3" t="s">
        <v>24</v>
      </c>
      <c r="D1850" s="3" t="s">
        <v>1242</v>
      </c>
      <c r="E1850" s="3" t="s">
        <v>116</v>
      </c>
      <c r="F1850" s="4" t="s">
        <v>74</v>
      </c>
      <c r="G1850" s="4" t="s">
        <v>2276</v>
      </c>
      <c r="H1850" s="3" t="s">
        <v>524</v>
      </c>
      <c r="I1850" s="3">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2276</v>
      </c>
      <c r="AA1850" s="4" t="s">
        <v>2276</v>
      </c>
      <c r="AB1850" s="4" t="s">
        <v>2276</v>
      </c>
      <c r="AC1850" s="4" t="s">
        <v>5435</v>
      </c>
      <c r="AD1850" s="3"/>
    </row>
    <row r="1851" spans="1:30" ht="45.5" customHeight="1">
      <c r="A1851" s="11" t="s">
        <v>5427</v>
      </c>
      <c r="B1851" s="11" t="s">
        <v>5432</v>
      </c>
      <c r="C1851" s="3" t="s">
        <v>2656</v>
      </c>
      <c r="D1851" s="3" t="s">
        <v>2276</v>
      </c>
      <c r="E1851" s="3" t="s">
        <v>2276</v>
      </c>
      <c r="F1851" s="4" t="s">
        <v>2276</v>
      </c>
      <c r="G1851" s="3" t="s">
        <v>74</v>
      </c>
      <c r="H1851" s="3" t="s">
        <v>523</v>
      </c>
      <c r="I1851" s="3">
        <v>2016</v>
      </c>
      <c r="J1851" s="4" t="s">
        <v>2276</v>
      </c>
      <c r="K1851" s="4" t="s">
        <v>2276</v>
      </c>
      <c r="L1851" s="4" t="s">
        <v>2276</v>
      </c>
      <c r="M1851" s="4" t="s">
        <v>2276</v>
      </c>
      <c r="N1851" s="4" t="s">
        <v>2276</v>
      </c>
      <c r="O1851" s="4" t="s">
        <v>2276</v>
      </c>
      <c r="P1851" s="4" t="s">
        <v>2276</v>
      </c>
      <c r="Q1851" s="4" t="s">
        <v>2276</v>
      </c>
      <c r="R1851" s="4" t="s">
        <v>2276</v>
      </c>
      <c r="S1851" s="4" t="s">
        <v>2276</v>
      </c>
      <c r="T1851" s="21">
        <v>1140</v>
      </c>
      <c r="U1851" s="4" t="s">
        <v>2276</v>
      </c>
      <c r="V1851" s="4" t="s">
        <v>2276</v>
      </c>
      <c r="W1851" s="4" t="s">
        <v>2276</v>
      </c>
      <c r="X1851" s="4" t="s">
        <v>2276</v>
      </c>
      <c r="Y1851" s="4" t="s">
        <v>2276</v>
      </c>
      <c r="Z1851" s="3" t="s">
        <v>405</v>
      </c>
      <c r="AA1851" s="4" t="s">
        <v>2276</v>
      </c>
      <c r="AB1851" s="4" t="s">
        <v>2276</v>
      </c>
      <c r="AC1851" s="4" t="s">
        <v>5436</v>
      </c>
      <c r="AD1851" s="3"/>
    </row>
    <row r="1852" spans="1:30" ht="45.5" customHeight="1">
      <c r="A1852" s="45" t="s">
        <v>5427</v>
      </c>
      <c r="B1852" s="45" t="s">
        <v>5433</v>
      </c>
      <c r="C1852" s="3" t="s">
        <v>24</v>
      </c>
      <c r="D1852" s="3" t="s">
        <v>1242</v>
      </c>
      <c r="E1852" s="3" t="s">
        <v>137</v>
      </c>
      <c r="F1852" s="4" t="s">
        <v>74</v>
      </c>
      <c r="G1852" s="4" t="s">
        <v>2276</v>
      </c>
      <c r="H1852" s="3" t="s">
        <v>523</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2276</v>
      </c>
      <c r="AB1852" s="4" t="s">
        <v>2276</v>
      </c>
      <c r="AC1852" s="4" t="s">
        <v>5435</v>
      </c>
      <c r="AD1852" s="3"/>
    </row>
    <row r="1853" spans="1:30" ht="45.5" customHeight="1">
      <c r="A1853" s="11" t="s">
        <v>5427</v>
      </c>
      <c r="B1853" s="11" t="s">
        <v>5434</v>
      </c>
      <c r="C1853" s="3" t="s">
        <v>24</v>
      </c>
      <c r="D1853" s="3" t="s">
        <v>1242</v>
      </c>
      <c r="E1853" s="3" t="s">
        <v>116</v>
      </c>
      <c r="F1853" s="4" t="s">
        <v>74</v>
      </c>
      <c r="G1853" s="4" t="s">
        <v>2276</v>
      </c>
      <c r="H1853" s="3" t="s">
        <v>523</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2276</v>
      </c>
      <c r="AB1853" s="4" t="s">
        <v>2276</v>
      </c>
      <c r="AC1853" s="4" t="s">
        <v>5435</v>
      </c>
      <c r="AD1853" s="3"/>
    </row>
    <row r="1854" spans="1:30" ht="47" customHeight="1">
      <c r="A1854" s="11" t="s">
        <v>5440</v>
      </c>
      <c r="B1854" s="11" t="s">
        <v>5456</v>
      </c>
      <c r="C1854" s="3" t="s">
        <v>24</v>
      </c>
      <c r="D1854" s="3" t="s">
        <v>27</v>
      </c>
      <c r="E1854" s="3" t="s">
        <v>130</v>
      </c>
      <c r="F1854" s="4" t="s">
        <v>160</v>
      </c>
      <c r="G1854" s="4" t="s">
        <v>2276</v>
      </c>
      <c r="H1854" s="3" t="s">
        <v>523</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4" t="s">
        <v>2276</v>
      </c>
      <c r="X1854" s="4" t="s">
        <v>2276</v>
      </c>
      <c r="Y1854" s="4" t="s">
        <v>2276</v>
      </c>
      <c r="Z1854" s="3" t="s">
        <v>86</v>
      </c>
      <c r="AA1854" s="3" t="s">
        <v>86</v>
      </c>
      <c r="AB1854" s="4" t="s">
        <v>2276</v>
      </c>
      <c r="AC1854" s="3"/>
      <c r="AD1854" s="19"/>
    </row>
    <row r="1855" spans="1:30" ht="40" customHeight="1">
      <c r="A1855" s="11" t="s">
        <v>5440</v>
      </c>
      <c r="B1855" s="11" t="s">
        <v>5457</v>
      </c>
      <c r="C1855" s="3" t="s">
        <v>24</v>
      </c>
      <c r="D1855" s="3" t="s">
        <v>27</v>
      </c>
      <c r="E1855" s="3" t="s">
        <v>130</v>
      </c>
      <c r="F1855" s="4" t="s">
        <v>28</v>
      </c>
      <c r="G1855" s="4" t="s">
        <v>2276</v>
      </c>
      <c r="H1855" s="3" t="s">
        <v>523</v>
      </c>
      <c r="I1855" s="3"/>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4" t="s">
        <v>2276</v>
      </c>
      <c r="Y1855" s="21">
        <v>1</v>
      </c>
      <c r="Z1855" s="3" t="s">
        <v>86</v>
      </c>
      <c r="AA1855" s="3" t="s">
        <v>86</v>
      </c>
      <c r="AB1855" s="4" t="s">
        <v>2276</v>
      </c>
      <c r="AC1855" s="3"/>
      <c r="AD1855" s="3"/>
    </row>
    <row r="1856" spans="1:30" ht="40" customHeight="1">
      <c r="A1856" s="11" t="s">
        <v>5440</v>
      </c>
      <c r="B1856" s="11" t="s">
        <v>5458</v>
      </c>
      <c r="C1856" s="3" t="s">
        <v>24</v>
      </c>
      <c r="D1856" s="3" t="s">
        <v>2659</v>
      </c>
      <c r="E1856" s="3" t="s">
        <v>130</v>
      </c>
      <c r="F1856" s="4" t="s">
        <v>28</v>
      </c>
      <c r="G1856" s="4" t="s">
        <v>2276</v>
      </c>
      <c r="H1856" s="3" t="s">
        <v>523</v>
      </c>
      <c r="I1856" s="3"/>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4" t="s">
        <v>2276</v>
      </c>
      <c r="Y1856" s="21">
        <v>1</v>
      </c>
      <c r="Z1856" s="3" t="s">
        <v>35</v>
      </c>
      <c r="AA1856" s="3" t="s">
        <v>127</v>
      </c>
      <c r="AB1856" s="3" t="s">
        <v>2655</v>
      </c>
      <c r="AC1856" s="3" t="s">
        <v>5460</v>
      </c>
      <c r="AD1856" s="3"/>
    </row>
    <row r="1857" spans="1:30" ht="38.5" customHeight="1">
      <c r="A1857" s="11" t="s">
        <v>5440</v>
      </c>
      <c r="B1857" s="11" t="s">
        <v>5461</v>
      </c>
      <c r="C1857" s="3" t="s">
        <v>24</v>
      </c>
      <c r="D1857" s="3" t="s">
        <v>27</v>
      </c>
      <c r="E1857" s="4" t="s">
        <v>397</v>
      </c>
      <c r="F1857" s="4" t="s">
        <v>28</v>
      </c>
      <c r="G1857" s="4" t="s">
        <v>2276</v>
      </c>
      <c r="H1857" s="3" t="s">
        <v>523</v>
      </c>
      <c r="I1857" s="3"/>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4" t="s">
        <v>2276</v>
      </c>
      <c r="Y1857" s="21">
        <v>0.5</v>
      </c>
      <c r="Z1857" s="3" t="s">
        <v>189</v>
      </c>
      <c r="AA1857" s="3" t="s">
        <v>86</v>
      </c>
      <c r="AB1857" s="3" t="s">
        <v>64</v>
      </c>
      <c r="AC1857" s="19" t="s">
        <v>5459</v>
      </c>
      <c r="AD1857" s="3"/>
    </row>
    <row r="1858" spans="1:30" ht="35.5" customHeight="1">
      <c r="A1858" s="11" t="s">
        <v>5440</v>
      </c>
      <c r="B1858" s="11" t="s">
        <v>5462</v>
      </c>
      <c r="C1858" s="3" t="s">
        <v>24</v>
      </c>
      <c r="D1858" s="3" t="s">
        <v>25</v>
      </c>
      <c r="E1858" s="3" t="s">
        <v>5005</v>
      </c>
      <c r="F1858" s="4" t="s">
        <v>2662</v>
      </c>
      <c r="G1858" s="4" t="s">
        <v>2276</v>
      </c>
      <c r="H1858" s="3" t="s">
        <v>523</v>
      </c>
      <c r="I1858" s="3"/>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4" t="s">
        <v>2276</v>
      </c>
      <c r="Y1858" s="4" t="s">
        <v>2276</v>
      </c>
      <c r="Z1858" s="3" t="s">
        <v>38</v>
      </c>
      <c r="AA1858" s="3" t="s">
        <v>86</v>
      </c>
      <c r="AB1858" s="4" t="s">
        <v>2276</v>
      </c>
      <c r="AC1858" s="3" t="s">
        <v>5460</v>
      </c>
      <c r="AD1858" s="3"/>
    </row>
    <row r="1859" spans="1:30" ht="37" customHeight="1">
      <c r="A1859" s="11" t="s">
        <v>5440</v>
      </c>
      <c r="B1859" s="11" t="s">
        <v>5464</v>
      </c>
      <c r="C1859" s="3" t="s">
        <v>24</v>
      </c>
      <c r="D1859" s="3" t="s">
        <v>2341</v>
      </c>
      <c r="E1859" s="3" t="s">
        <v>116</v>
      </c>
      <c r="F1859" s="4" t="s">
        <v>2662</v>
      </c>
      <c r="G1859" s="4" t="s">
        <v>2276</v>
      </c>
      <c r="H1859" s="3" t="s">
        <v>523</v>
      </c>
      <c r="I1859" s="3"/>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4" t="s">
        <v>2276</v>
      </c>
      <c r="Y1859" s="4" t="s">
        <v>2276</v>
      </c>
      <c r="Z1859" s="3" t="s">
        <v>2276</v>
      </c>
      <c r="AA1859" s="3" t="s">
        <v>2276</v>
      </c>
      <c r="AB1859" s="3" t="s">
        <v>2276</v>
      </c>
      <c r="AC1859" s="3"/>
      <c r="AD1859" s="3"/>
    </row>
    <row r="1860" spans="1:30" ht="37" customHeight="1">
      <c r="A1860" s="11" t="s">
        <v>5440</v>
      </c>
      <c r="B1860" s="11" t="s">
        <v>5465</v>
      </c>
      <c r="C1860" s="3" t="s">
        <v>24</v>
      </c>
      <c r="D1860" s="3" t="s">
        <v>1245</v>
      </c>
      <c r="E1860" s="3" t="s">
        <v>116</v>
      </c>
      <c r="F1860" s="4" t="s">
        <v>2662</v>
      </c>
      <c r="G1860" s="4" t="s">
        <v>2276</v>
      </c>
      <c r="H1860" s="3" t="s">
        <v>523</v>
      </c>
      <c r="I1860" s="3"/>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4" t="s">
        <v>2276</v>
      </c>
      <c r="Y1860" s="4" t="s">
        <v>2276</v>
      </c>
      <c r="Z1860" s="3" t="s">
        <v>2276</v>
      </c>
      <c r="AA1860" s="3" t="s">
        <v>2276</v>
      </c>
      <c r="AB1860" s="4" t="s">
        <v>2276</v>
      </c>
      <c r="AC1860" s="3"/>
      <c r="AD1860" s="3"/>
    </row>
    <row r="1861" spans="1:30" ht="32.5" customHeight="1">
      <c r="A1861" s="11" t="s">
        <v>5440</v>
      </c>
      <c r="B1861" s="11" t="s">
        <v>5466</v>
      </c>
      <c r="C1861" s="3" t="s">
        <v>24</v>
      </c>
      <c r="D1861" s="3" t="s">
        <v>3480</v>
      </c>
      <c r="E1861" s="3" t="s">
        <v>116</v>
      </c>
      <c r="F1861" s="4" t="s">
        <v>2662</v>
      </c>
      <c r="G1861" s="4" t="s">
        <v>2276</v>
      </c>
      <c r="H1861" s="3" t="s">
        <v>523</v>
      </c>
      <c r="I1861" s="3"/>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4" t="s">
        <v>2276</v>
      </c>
      <c r="Y1861" s="4" t="s">
        <v>2276</v>
      </c>
      <c r="Z1861" s="3" t="s">
        <v>2276</v>
      </c>
      <c r="AA1861" s="3" t="s">
        <v>2276</v>
      </c>
      <c r="AB1861" s="3" t="s">
        <v>2276</v>
      </c>
      <c r="AC1861" s="3"/>
      <c r="AD1861" s="3"/>
    </row>
    <row r="1862" spans="1:30" ht="32.5" customHeight="1">
      <c r="A1862" s="11" t="s">
        <v>5440</v>
      </c>
      <c r="B1862" s="11" t="s">
        <v>5467</v>
      </c>
      <c r="C1862" s="3" t="s">
        <v>24</v>
      </c>
      <c r="D1862" s="3" t="s">
        <v>26</v>
      </c>
      <c r="E1862" s="3" t="s">
        <v>5005</v>
      </c>
      <c r="F1862" s="4" t="s">
        <v>2662</v>
      </c>
      <c r="G1862" s="4" t="s">
        <v>2276</v>
      </c>
      <c r="H1862" s="3" t="s">
        <v>523</v>
      </c>
      <c r="I1862" s="3"/>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4" t="s">
        <v>2276</v>
      </c>
      <c r="AB1862" s="4" t="s">
        <v>2276</v>
      </c>
      <c r="AC1862" s="3"/>
      <c r="AD1862" s="3"/>
    </row>
    <row r="1863" spans="1:30" ht="30" customHeight="1">
      <c r="A1863" s="11" t="s">
        <v>5440</v>
      </c>
      <c r="B1863" s="11" t="s">
        <v>5468</v>
      </c>
      <c r="C1863" s="3" t="s">
        <v>2458</v>
      </c>
      <c r="D1863" s="3" t="s">
        <v>27</v>
      </c>
      <c r="E1863" s="3" t="s">
        <v>130</v>
      </c>
      <c r="F1863" s="4" t="s">
        <v>160</v>
      </c>
      <c r="G1863" s="4" t="s">
        <v>2276</v>
      </c>
      <c r="H1863" s="3" t="s">
        <v>523</v>
      </c>
      <c r="I1863" s="3"/>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4" t="s">
        <v>2276</v>
      </c>
      <c r="Y1863" s="4" t="s">
        <v>2276</v>
      </c>
      <c r="Z1863" s="3" t="s">
        <v>86</v>
      </c>
      <c r="AA1863" s="3" t="s">
        <v>86</v>
      </c>
      <c r="AB1863" s="4" t="s">
        <v>2276</v>
      </c>
      <c r="AC1863" s="3"/>
      <c r="AD1863" s="3"/>
    </row>
    <row r="1864" spans="1:30" ht="30" customHeight="1">
      <c r="A1864" s="11" t="s">
        <v>5440</v>
      </c>
      <c r="B1864" s="11" t="s">
        <v>5469</v>
      </c>
      <c r="C1864" s="3" t="s">
        <v>2458</v>
      </c>
      <c r="D1864" s="3" t="s">
        <v>27</v>
      </c>
      <c r="E1864" s="3" t="s">
        <v>130</v>
      </c>
      <c r="F1864" s="4" t="s">
        <v>28</v>
      </c>
      <c r="G1864" s="4" t="s">
        <v>2276</v>
      </c>
      <c r="H1864" s="3" t="s">
        <v>523</v>
      </c>
      <c r="I1864" s="3"/>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4" t="s">
        <v>2276</v>
      </c>
      <c r="X1864" s="4" t="s">
        <v>2276</v>
      </c>
      <c r="Y1864" s="4" t="s">
        <v>2276</v>
      </c>
      <c r="Z1864" s="3" t="s">
        <v>86</v>
      </c>
      <c r="AA1864" s="3" t="s">
        <v>86</v>
      </c>
      <c r="AB1864" s="4" t="s">
        <v>2276</v>
      </c>
      <c r="AC1864" s="3"/>
      <c r="AD1864" s="3"/>
    </row>
    <row r="1865" spans="1:30" ht="30" customHeight="1">
      <c r="A1865" s="11" t="s">
        <v>5440</v>
      </c>
      <c r="B1865" s="11" t="s">
        <v>5470</v>
      </c>
      <c r="C1865" s="3" t="s">
        <v>2458</v>
      </c>
      <c r="D1865" s="3" t="s">
        <v>2659</v>
      </c>
      <c r="E1865" s="3" t="s">
        <v>130</v>
      </c>
      <c r="F1865" s="4" t="s">
        <v>28</v>
      </c>
      <c r="G1865" s="4" t="s">
        <v>2276</v>
      </c>
      <c r="H1865" s="3" t="s">
        <v>523</v>
      </c>
      <c r="I1865" s="3"/>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4" t="s">
        <v>2276</v>
      </c>
      <c r="X1865" s="4" t="s">
        <v>2276</v>
      </c>
      <c r="Y1865" s="4" t="s">
        <v>2276</v>
      </c>
      <c r="Z1865" s="3" t="s">
        <v>35</v>
      </c>
      <c r="AA1865" s="3" t="s">
        <v>127</v>
      </c>
      <c r="AB1865" s="3" t="s">
        <v>2655</v>
      </c>
      <c r="AC1865" s="3" t="s">
        <v>5460</v>
      </c>
      <c r="AD1865" s="3"/>
    </row>
    <row r="1866" spans="1:30" ht="41" customHeight="1">
      <c r="A1866" s="11" t="s">
        <v>5440</v>
      </c>
      <c r="B1866" s="11" t="s">
        <v>5471</v>
      </c>
      <c r="C1866" s="3" t="s">
        <v>2458</v>
      </c>
      <c r="D1866" s="3" t="s">
        <v>2659</v>
      </c>
      <c r="E1866" s="3" t="s">
        <v>130</v>
      </c>
      <c r="F1866" s="4" t="s">
        <v>2662</v>
      </c>
      <c r="G1866" s="4" t="s">
        <v>2276</v>
      </c>
      <c r="H1866" s="3" t="s">
        <v>523</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4" t="s">
        <v>2276</v>
      </c>
      <c r="AB1866" s="4" t="s">
        <v>2276</v>
      </c>
      <c r="AC1866" s="3"/>
      <c r="AD1866" s="3"/>
    </row>
    <row r="1867" spans="1:30" ht="36.5" customHeight="1">
      <c r="A1867" s="11" t="s">
        <v>5440</v>
      </c>
      <c r="B1867" s="11" t="s">
        <v>5472</v>
      </c>
      <c r="C1867" s="3" t="s">
        <v>24</v>
      </c>
      <c r="D1867" s="3" t="s">
        <v>2231</v>
      </c>
      <c r="E1867" s="4" t="s">
        <v>396</v>
      </c>
      <c r="F1867" s="4" t="s">
        <v>28</v>
      </c>
      <c r="G1867" s="4" t="s">
        <v>2276</v>
      </c>
      <c r="H1867" s="3" t="s">
        <v>523</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4" t="s">
        <v>2276</v>
      </c>
      <c r="AB1867" s="4" t="s">
        <v>2276</v>
      </c>
      <c r="AC1867" s="3" t="s">
        <v>5475</v>
      </c>
      <c r="AD1867" s="3"/>
    </row>
    <row r="1868" spans="1:30" ht="29" customHeight="1">
      <c r="A1868" s="11" t="s">
        <v>5440</v>
      </c>
      <c r="B1868" s="11" t="s">
        <v>5473</v>
      </c>
      <c r="C1868" s="3" t="s">
        <v>24</v>
      </c>
      <c r="D1868" s="3" t="s">
        <v>1131</v>
      </c>
      <c r="E1868" s="4" t="s">
        <v>396</v>
      </c>
      <c r="F1868" s="4" t="s">
        <v>28</v>
      </c>
      <c r="G1868" s="4" t="s">
        <v>2276</v>
      </c>
      <c r="H1868" s="3" t="s">
        <v>523</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4" t="s">
        <v>2276</v>
      </c>
      <c r="X1868" s="4" t="s">
        <v>2276</v>
      </c>
      <c r="Y1868" s="4" t="s">
        <v>2276</v>
      </c>
      <c r="Z1868" s="3" t="s">
        <v>189</v>
      </c>
      <c r="AA1868" s="3" t="s">
        <v>38</v>
      </c>
      <c r="AB1868" s="4" t="s">
        <v>2276</v>
      </c>
      <c r="AC1868" s="3" t="s">
        <v>5474</v>
      </c>
      <c r="AD1868" s="3"/>
    </row>
    <row r="1869" spans="1:30" ht="30" customHeight="1">
      <c r="A1869" s="11" t="s">
        <v>5440</v>
      </c>
      <c r="B1869" s="11" t="s">
        <v>5480</v>
      </c>
      <c r="C1869" s="3" t="s">
        <v>24</v>
      </c>
      <c r="D1869" s="3" t="s">
        <v>2346</v>
      </c>
      <c r="E1869" s="3" t="s">
        <v>130</v>
      </c>
      <c r="F1869" s="4" t="s">
        <v>28</v>
      </c>
      <c r="G1869" s="4" t="s">
        <v>2276</v>
      </c>
      <c r="H1869" s="3" t="s">
        <v>523</v>
      </c>
      <c r="I1869" s="3"/>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4" t="s">
        <v>2276</v>
      </c>
      <c r="AB1869" s="4" t="s">
        <v>2276</v>
      </c>
      <c r="AC1869" s="3"/>
      <c r="AD1869" s="3"/>
    </row>
    <row r="1870" spans="1:30" ht="35.5" customHeight="1">
      <c r="A1870" s="11" t="s">
        <v>5440</v>
      </c>
      <c r="B1870" s="11" t="s">
        <v>5481</v>
      </c>
      <c r="C1870" s="3" t="s">
        <v>24</v>
      </c>
      <c r="D1870" s="3" t="s">
        <v>1245</v>
      </c>
      <c r="E1870" s="3" t="s">
        <v>2652</v>
      </c>
      <c r="F1870" s="4" t="s">
        <v>2662</v>
      </c>
      <c r="G1870" s="4" t="s">
        <v>2276</v>
      </c>
      <c r="H1870" s="3" t="s">
        <v>523</v>
      </c>
      <c r="I1870" s="3"/>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4" t="s">
        <v>2276</v>
      </c>
      <c r="AB1870" s="4" t="s">
        <v>2276</v>
      </c>
      <c r="AC1870" s="3"/>
      <c r="AD1870" s="3"/>
    </row>
    <row r="1871" spans="1:30" ht="35.5" customHeight="1">
      <c r="A1871" s="11" t="s">
        <v>5440</v>
      </c>
      <c r="B1871" s="11" t="s">
        <v>5482</v>
      </c>
      <c r="C1871" s="3" t="s">
        <v>24</v>
      </c>
      <c r="D1871" s="3" t="s">
        <v>2341</v>
      </c>
      <c r="E1871" s="3" t="s">
        <v>2652</v>
      </c>
      <c r="F1871" s="4" t="s">
        <v>2662</v>
      </c>
      <c r="G1871" s="4" t="s">
        <v>2276</v>
      </c>
      <c r="H1871" s="3" t="s">
        <v>523</v>
      </c>
      <c r="I1871" s="3"/>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4" t="s">
        <v>2276</v>
      </c>
      <c r="AB1871" s="4" t="s">
        <v>2276</v>
      </c>
      <c r="AC1871" s="3"/>
      <c r="AD1871" s="3"/>
    </row>
    <row r="1872" spans="1:30" ht="46" customHeight="1">
      <c r="A1872" s="11" t="s">
        <v>5440</v>
      </c>
      <c r="B1872" s="11" t="s">
        <v>5503</v>
      </c>
      <c r="C1872" s="3" t="s">
        <v>24</v>
      </c>
      <c r="D1872" s="3" t="s">
        <v>4162</v>
      </c>
      <c r="E1872" s="3" t="s">
        <v>2649</v>
      </c>
      <c r="F1872" s="4" t="s">
        <v>74</v>
      </c>
      <c r="G1872" s="4" t="s">
        <v>2276</v>
      </c>
      <c r="H1872" s="3" t="s">
        <v>523</v>
      </c>
      <c r="I1872" s="3"/>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4" t="s">
        <v>2276</v>
      </c>
      <c r="AB1872" s="4" t="s">
        <v>2276</v>
      </c>
      <c r="AC1872" s="3"/>
      <c r="AD1872" s="3"/>
    </row>
    <row r="1873" spans="1:30" ht="34.5" customHeight="1">
      <c r="A1873" s="11" t="s">
        <v>5443</v>
      </c>
      <c r="B1873" s="11" t="s">
        <v>5483</v>
      </c>
      <c r="C1873" s="3" t="s">
        <v>24</v>
      </c>
      <c r="D1873" s="3" t="s">
        <v>27</v>
      </c>
      <c r="E1873" s="3" t="s">
        <v>130</v>
      </c>
      <c r="F1873" s="4" t="s">
        <v>160</v>
      </c>
      <c r="G1873" s="4" t="s">
        <v>2276</v>
      </c>
      <c r="H1873" s="3" t="s">
        <v>523</v>
      </c>
      <c r="I1873" s="3"/>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4" t="s">
        <v>2276</v>
      </c>
      <c r="X1873" s="4" t="s">
        <v>2276</v>
      </c>
      <c r="Y1873" s="4" t="s">
        <v>2276</v>
      </c>
      <c r="Z1873" s="3" t="s">
        <v>86</v>
      </c>
      <c r="AA1873" s="3" t="s">
        <v>86</v>
      </c>
      <c r="AB1873" s="4" t="s">
        <v>2276</v>
      </c>
      <c r="AC1873" s="3"/>
      <c r="AD1873" s="3"/>
    </row>
    <row r="1874" spans="1:30" ht="29">
      <c r="A1874" s="11" t="s">
        <v>5443</v>
      </c>
      <c r="B1874" s="11" t="s">
        <v>5484</v>
      </c>
      <c r="C1874" s="3" t="s">
        <v>24</v>
      </c>
      <c r="D1874" s="3" t="s">
        <v>25</v>
      </c>
      <c r="E1874" s="3" t="s">
        <v>5005</v>
      </c>
      <c r="F1874" s="4" t="s">
        <v>2662</v>
      </c>
      <c r="G1874" s="4" t="s">
        <v>2276</v>
      </c>
      <c r="H1874" s="3" t="s">
        <v>523</v>
      </c>
      <c r="I1874" s="3"/>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4" t="s">
        <v>2276</v>
      </c>
      <c r="Y1874" s="4" t="s">
        <v>2276</v>
      </c>
      <c r="Z1874" s="3" t="s">
        <v>86</v>
      </c>
      <c r="AA1874" s="3" t="s">
        <v>86</v>
      </c>
      <c r="AB1874" s="4" t="s">
        <v>2276</v>
      </c>
      <c r="AC1874" s="3"/>
      <c r="AD1874" s="3"/>
    </row>
    <row r="1875" spans="1:30" ht="29">
      <c r="A1875" s="11" t="s">
        <v>5443</v>
      </c>
      <c r="B1875" s="11" t="s">
        <v>5485</v>
      </c>
      <c r="C1875" s="3" t="s">
        <v>24</v>
      </c>
      <c r="D1875" s="3" t="s">
        <v>2341</v>
      </c>
      <c r="E1875" s="3" t="s">
        <v>116</v>
      </c>
      <c r="F1875" s="4" t="s">
        <v>2662</v>
      </c>
      <c r="G1875" s="4" t="s">
        <v>2276</v>
      </c>
      <c r="H1875" s="3" t="s">
        <v>523</v>
      </c>
      <c r="I1875" s="3"/>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4" t="s">
        <v>2276</v>
      </c>
      <c r="Y1875" s="4" t="s">
        <v>2276</v>
      </c>
      <c r="Z1875" s="3" t="s">
        <v>2276</v>
      </c>
      <c r="AA1875" s="3" t="s">
        <v>2276</v>
      </c>
      <c r="AB1875" s="4" t="s">
        <v>2276</v>
      </c>
      <c r="AC1875" s="3"/>
      <c r="AD1875" s="3"/>
    </row>
    <row r="1876" spans="1:30" ht="29">
      <c r="A1876" s="11" t="s">
        <v>5443</v>
      </c>
      <c r="B1876" s="11" t="s">
        <v>5486</v>
      </c>
      <c r="C1876" s="3" t="s">
        <v>24</v>
      </c>
      <c r="D1876" s="3" t="s">
        <v>1245</v>
      </c>
      <c r="E1876" s="3" t="s">
        <v>116</v>
      </c>
      <c r="F1876" s="4" t="s">
        <v>2662</v>
      </c>
      <c r="G1876" s="4" t="s">
        <v>2276</v>
      </c>
      <c r="H1876" s="3" t="s">
        <v>523</v>
      </c>
      <c r="I1876" s="3"/>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4" t="s">
        <v>2276</v>
      </c>
      <c r="Y1876" s="4" t="s">
        <v>2276</v>
      </c>
      <c r="Z1876" s="3" t="s">
        <v>189</v>
      </c>
      <c r="AA1876" s="3" t="s">
        <v>86</v>
      </c>
      <c r="AB1876" s="4" t="s">
        <v>2276</v>
      </c>
      <c r="AC1876" s="3"/>
      <c r="AD1876" s="3"/>
    </row>
    <row r="1877" spans="1:30" ht="29">
      <c r="A1877" s="11" t="s">
        <v>5443</v>
      </c>
      <c r="B1877" s="11" t="s">
        <v>5487</v>
      </c>
      <c r="C1877" s="3" t="s">
        <v>24</v>
      </c>
      <c r="D1877" s="3" t="s">
        <v>3480</v>
      </c>
      <c r="E1877" s="3" t="s">
        <v>116</v>
      </c>
      <c r="F1877" s="4" t="s">
        <v>2662</v>
      </c>
      <c r="G1877" s="4" t="s">
        <v>2276</v>
      </c>
      <c r="H1877" s="3" t="s">
        <v>523</v>
      </c>
      <c r="I1877" s="3"/>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4" t="s">
        <v>2276</v>
      </c>
      <c r="Y1877" s="4" t="s">
        <v>2276</v>
      </c>
      <c r="Z1877" s="3" t="s">
        <v>188</v>
      </c>
      <c r="AA1877" s="3" t="s">
        <v>189</v>
      </c>
      <c r="AB1877" s="4" t="s">
        <v>2276</v>
      </c>
      <c r="AC1877" s="3"/>
      <c r="AD1877" s="3"/>
    </row>
    <row r="1878" spans="1:30" ht="29">
      <c r="A1878" s="11" t="s">
        <v>5443</v>
      </c>
      <c r="B1878" s="11" t="s">
        <v>5488</v>
      </c>
      <c r="C1878" s="3" t="s">
        <v>24</v>
      </c>
      <c r="D1878" s="3" t="s">
        <v>26</v>
      </c>
      <c r="E1878" s="3" t="s">
        <v>5005</v>
      </c>
      <c r="F1878" s="4" t="s">
        <v>2662</v>
      </c>
      <c r="G1878" s="4" t="s">
        <v>2276</v>
      </c>
      <c r="H1878" s="3" t="s">
        <v>523</v>
      </c>
      <c r="I1878" s="3"/>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4" t="s">
        <v>2276</v>
      </c>
      <c r="AB1878" s="4" t="s">
        <v>2276</v>
      </c>
      <c r="AC1878" s="3"/>
      <c r="AD1878" s="3"/>
    </row>
    <row r="1879" spans="1:30" ht="34" customHeight="1">
      <c r="A1879" s="11" t="s">
        <v>5443</v>
      </c>
      <c r="B1879" s="11" t="s">
        <v>5489</v>
      </c>
      <c r="C1879" s="3" t="s">
        <v>2458</v>
      </c>
      <c r="D1879" s="3" t="s">
        <v>27</v>
      </c>
      <c r="E1879" s="3" t="s">
        <v>130</v>
      </c>
      <c r="F1879" s="4" t="s">
        <v>160</v>
      </c>
      <c r="G1879" s="4" t="s">
        <v>2276</v>
      </c>
      <c r="H1879" s="3" t="s">
        <v>523</v>
      </c>
      <c r="I1879" s="3"/>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4" t="s">
        <v>2276</v>
      </c>
      <c r="Y1879" s="4" t="s">
        <v>2276</v>
      </c>
      <c r="Z1879" s="3" t="s">
        <v>86</v>
      </c>
      <c r="AA1879" s="3" t="s">
        <v>86</v>
      </c>
      <c r="AB1879" s="4" t="s">
        <v>2276</v>
      </c>
      <c r="AC1879" s="3"/>
      <c r="AD1879" s="3"/>
    </row>
    <row r="1880" spans="1:30" ht="29">
      <c r="A1880" s="11" t="s">
        <v>5443</v>
      </c>
      <c r="B1880" s="11" t="s">
        <v>5490</v>
      </c>
      <c r="C1880" s="3" t="s">
        <v>24</v>
      </c>
      <c r="D1880" s="3" t="s">
        <v>2231</v>
      </c>
      <c r="E1880" s="4" t="s">
        <v>396</v>
      </c>
      <c r="F1880" s="4" t="s">
        <v>28</v>
      </c>
      <c r="G1880" s="4" t="s">
        <v>2276</v>
      </c>
      <c r="H1880" s="3" t="s">
        <v>523</v>
      </c>
      <c r="I1880" s="3"/>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4" t="s">
        <v>2276</v>
      </c>
      <c r="AB1880" s="4" t="s">
        <v>2276</v>
      </c>
      <c r="AC1880" s="3"/>
      <c r="AD1880" s="3"/>
    </row>
    <row r="1881" spans="1:30" ht="29">
      <c r="A1881" s="11" t="s">
        <v>5443</v>
      </c>
      <c r="B1881" s="11" t="s">
        <v>5491</v>
      </c>
      <c r="C1881" s="3" t="s">
        <v>24</v>
      </c>
      <c r="D1881" s="3" t="s">
        <v>1131</v>
      </c>
      <c r="E1881" s="4" t="s">
        <v>396</v>
      </c>
      <c r="F1881" s="4" t="s">
        <v>28</v>
      </c>
      <c r="G1881" s="4" t="s">
        <v>2276</v>
      </c>
      <c r="H1881" s="3" t="s">
        <v>523</v>
      </c>
      <c r="I1881" s="3"/>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4" t="s">
        <v>2276</v>
      </c>
      <c r="Y1881" s="4" t="s">
        <v>2276</v>
      </c>
      <c r="Z1881" s="3" t="s">
        <v>189</v>
      </c>
      <c r="AA1881" s="3" t="s">
        <v>38</v>
      </c>
      <c r="AB1881" s="4" t="s">
        <v>2276</v>
      </c>
      <c r="AC1881" s="3"/>
      <c r="AD1881" s="3"/>
    </row>
    <row r="1882" spans="1:30" ht="33.5" customHeight="1">
      <c r="A1882" s="11" t="s">
        <v>5443</v>
      </c>
      <c r="B1882" s="11" t="s">
        <v>5492</v>
      </c>
      <c r="C1882" s="3" t="s">
        <v>24</v>
      </c>
      <c r="D1882" s="3" t="s">
        <v>2346</v>
      </c>
      <c r="E1882" s="3" t="s">
        <v>130</v>
      </c>
      <c r="F1882" s="4" t="s">
        <v>28</v>
      </c>
      <c r="G1882" s="4" t="s">
        <v>2276</v>
      </c>
      <c r="H1882" s="3" t="s">
        <v>523</v>
      </c>
      <c r="I1882" s="3"/>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4" t="s">
        <v>2276</v>
      </c>
      <c r="AB1882" s="4" t="s">
        <v>2276</v>
      </c>
      <c r="AC1882" s="3"/>
      <c r="AD1882" s="3"/>
    </row>
    <row r="1883" spans="1:30" ht="29">
      <c r="A1883" s="11" t="s">
        <v>5443</v>
      </c>
      <c r="B1883" s="11" t="s">
        <v>5493</v>
      </c>
      <c r="C1883" s="3" t="s">
        <v>24</v>
      </c>
      <c r="D1883" s="3" t="s">
        <v>1245</v>
      </c>
      <c r="E1883" s="3" t="s">
        <v>2652</v>
      </c>
      <c r="F1883" s="4" t="s">
        <v>2662</v>
      </c>
      <c r="G1883" s="4" t="s">
        <v>2276</v>
      </c>
      <c r="H1883" s="3" t="s">
        <v>523</v>
      </c>
      <c r="I1883" s="3"/>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4" t="s">
        <v>2276</v>
      </c>
      <c r="AB1883" s="4" t="s">
        <v>2276</v>
      </c>
      <c r="AC1883" s="3"/>
      <c r="AD1883" s="3"/>
    </row>
    <row r="1884" spans="1:30" ht="29">
      <c r="A1884" s="11" t="s">
        <v>5443</v>
      </c>
      <c r="B1884" s="11" t="s">
        <v>5494</v>
      </c>
      <c r="C1884" s="3" t="s">
        <v>24</v>
      </c>
      <c r="D1884" s="3" t="s">
        <v>2341</v>
      </c>
      <c r="E1884" s="3" t="s">
        <v>2652</v>
      </c>
      <c r="F1884" s="4" t="s">
        <v>2662</v>
      </c>
      <c r="G1884" s="4" t="s">
        <v>2276</v>
      </c>
      <c r="H1884" s="3" t="s">
        <v>523</v>
      </c>
      <c r="I1884" s="3"/>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4" t="s">
        <v>2276</v>
      </c>
      <c r="AB1884" s="4" t="s">
        <v>2276</v>
      </c>
      <c r="AC1884" s="3"/>
      <c r="AD1884" s="3"/>
    </row>
    <row r="1885" spans="1:30" ht="33.5" customHeight="1">
      <c r="A1885" s="11" t="s">
        <v>5443</v>
      </c>
      <c r="B1885" s="11" t="s">
        <v>5504</v>
      </c>
      <c r="C1885" s="3" t="s">
        <v>24</v>
      </c>
      <c r="D1885" s="3" t="s">
        <v>4162</v>
      </c>
      <c r="E1885" s="3" t="s">
        <v>2649</v>
      </c>
      <c r="F1885" s="4" t="s">
        <v>74</v>
      </c>
      <c r="G1885" s="4" t="s">
        <v>2276</v>
      </c>
      <c r="H1885" s="3" t="s">
        <v>523</v>
      </c>
      <c r="I1885" s="3"/>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4" t="s">
        <v>2276</v>
      </c>
      <c r="AB1885" s="4" t="s">
        <v>2276</v>
      </c>
      <c r="AC1885" s="3"/>
      <c r="AD1885" s="3"/>
    </row>
    <row r="1886" spans="1:30" ht="38.5" customHeight="1">
      <c r="A1886" s="11" t="s">
        <v>5444</v>
      </c>
      <c r="B1886" s="11" t="s">
        <v>5495</v>
      </c>
      <c r="C1886" s="3" t="s">
        <v>24</v>
      </c>
      <c r="D1886" s="3" t="s">
        <v>27</v>
      </c>
      <c r="E1886" s="3" t="s">
        <v>130</v>
      </c>
      <c r="F1886" s="4" t="s">
        <v>160</v>
      </c>
      <c r="G1886" s="4" t="s">
        <v>2276</v>
      </c>
      <c r="H1886" s="3" t="s">
        <v>523</v>
      </c>
      <c r="I1886" s="3"/>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4" t="s">
        <v>2276</v>
      </c>
      <c r="X1886" s="4" t="s">
        <v>2276</v>
      </c>
      <c r="Y1886" s="4" t="s">
        <v>2276</v>
      </c>
      <c r="Z1886" s="3" t="s">
        <v>86</v>
      </c>
      <c r="AA1886" s="3" t="s">
        <v>86</v>
      </c>
      <c r="AB1886" s="4" t="s">
        <v>2276</v>
      </c>
      <c r="AC1886" s="3"/>
      <c r="AD1886" s="3"/>
    </row>
    <row r="1887" spans="1:30" ht="38.5" customHeight="1">
      <c r="A1887" s="11" t="s">
        <v>5444</v>
      </c>
      <c r="B1887" s="11" t="s">
        <v>5496</v>
      </c>
      <c r="C1887" s="3" t="s">
        <v>24</v>
      </c>
      <c r="D1887" s="3" t="s">
        <v>25</v>
      </c>
      <c r="E1887" s="3" t="s">
        <v>5005</v>
      </c>
      <c r="F1887" s="4" t="s">
        <v>55</v>
      </c>
      <c r="G1887" s="4" t="s">
        <v>2276</v>
      </c>
      <c r="H1887" s="3" t="s">
        <v>523</v>
      </c>
      <c r="I1887" s="3"/>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4" t="s">
        <v>2276</v>
      </c>
      <c r="Y1887" s="4" t="s">
        <v>2276</v>
      </c>
      <c r="Z1887" s="3" t="s">
        <v>2276</v>
      </c>
      <c r="AA1887" s="3" t="s">
        <v>2276</v>
      </c>
      <c r="AB1887" s="4" t="s">
        <v>2276</v>
      </c>
      <c r="AC1887" s="3"/>
      <c r="AD1887" s="3"/>
    </row>
    <row r="1888" spans="1:30" ht="38.5" customHeight="1">
      <c r="A1888" s="11" t="s">
        <v>5444</v>
      </c>
      <c r="B1888" s="11" t="s">
        <v>5497</v>
      </c>
      <c r="C1888" s="3" t="s">
        <v>24</v>
      </c>
      <c r="D1888" s="3" t="s">
        <v>3480</v>
      </c>
      <c r="E1888" s="3" t="s">
        <v>116</v>
      </c>
      <c r="F1888" s="4" t="s">
        <v>55</v>
      </c>
      <c r="G1888" s="4" t="s">
        <v>2276</v>
      </c>
      <c r="H1888" s="3" t="s">
        <v>523</v>
      </c>
      <c r="I1888" s="3"/>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4" t="s">
        <v>2276</v>
      </c>
      <c r="Y1888" s="4" t="s">
        <v>2276</v>
      </c>
      <c r="Z1888" s="3" t="s">
        <v>2276</v>
      </c>
      <c r="AA1888" s="3" t="s">
        <v>2276</v>
      </c>
      <c r="AB1888" s="4" t="s">
        <v>2276</v>
      </c>
      <c r="AC1888" s="3"/>
      <c r="AD1888" s="3"/>
    </row>
    <row r="1889" spans="1:30" ht="38.5" customHeight="1">
      <c r="A1889" s="11" t="s">
        <v>5444</v>
      </c>
      <c r="B1889" s="11" t="s">
        <v>5498</v>
      </c>
      <c r="C1889" s="3" t="s">
        <v>24</v>
      </c>
      <c r="D1889" s="3" t="s">
        <v>1245</v>
      </c>
      <c r="E1889" s="3" t="s">
        <v>116</v>
      </c>
      <c r="F1889" s="4" t="s">
        <v>55</v>
      </c>
      <c r="G1889" s="4" t="s">
        <v>2276</v>
      </c>
      <c r="H1889" s="3" t="s">
        <v>523</v>
      </c>
      <c r="I1889" s="3"/>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4" t="s">
        <v>2276</v>
      </c>
      <c r="AB1889" s="4" t="s">
        <v>2276</v>
      </c>
      <c r="AC1889" s="3"/>
      <c r="AD1889" s="3"/>
    </row>
    <row r="1890" spans="1:30" ht="38.5" customHeight="1">
      <c r="A1890" s="11" t="s">
        <v>5444</v>
      </c>
      <c r="B1890" s="11" t="s">
        <v>5499</v>
      </c>
      <c r="C1890" s="3" t="s">
        <v>24</v>
      </c>
      <c r="D1890" s="3" t="s">
        <v>2231</v>
      </c>
      <c r="E1890" s="4" t="s">
        <v>396</v>
      </c>
      <c r="F1890" s="4" t="s">
        <v>28</v>
      </c>
      <c r="G1890" s="4" t="s">
        <v>2276</v>
      </c>
      <c r="H1890" s="3" t="s">
        <v>523</v>
      </c>
      <c r="I1890" s="3"/>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4" t="s">
        <v>2276</v>
      </c>
      <c r="Y1890" s="4" t="s">
        <v>2276</v>
      </c>
      <c r="Z1890" s="3" t="s">
        <v>2276</v>
      </c>
      <c r="AA1890" s="3" t="s">
        <v>2276</v>
      </c>
      <c r="AB1890" s="4" t="s">
        <v>2276</v>
      </c>
      <c r="AC1890" s="3"/>
      <c r="AD1890" s="3"/>
    </row>
    <row r="1891" spans="1:30" ht="38.5" customHeight="1">
      <c r="A1891" s="11" t="s">
        <v>5444</v>
      </c>
      <c r="B1891" s="11" t="s">
        <v>5500</v>
      </c>
      <c r="C1891" s="3" t="s">
        <v>24</v>
      </c>
      <c r="D1891" s="3" t="s">
        <v>1131</v>
      </c>
      <c r="E1891" s="4" t="s">
        <v>396</v>
      </c>
      <c r="F1891" s="4" t="s">
        <v>28</v>
      </c>
      <c r="G1891" s="4" t="s">
        <v>2276</v>
      </c>
      <c r="H1891" s="3" t="s">
        <v>523</v>
      </c>
      <c r="I1891" s="3"/>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4" t="s">
        <v>2276</v>
      </c>
      <c r="Y1891" s="4" t="s">
        <v>2276</v>
      </c>
      <c r="Z1891" s="3" t="s">
        <v>86</v>
      </c>
      <c r="AA1891" s="3" t="s">
        <v>86</v>
      </c>
      <c r="AB1891" s="4" t="s">
        <v>2276</v>
      </c>
      <c r="AC1891" s="3"/>
      <c r="AD1891" s="3"/>
    </row>
    <row r="1892" spans="1:30" ht="38.5" customHeight="1">
      <c r="A1892" s="11" t="s">
        <v>5444</v>
      </c>
      <c r="B1892" s="11" t="s">
        <v>5501</v>
      </c>
      <c r="C1892" s="3" t="s">
        <v>24</v>
      </c>
      <c r="D1892" s="3" t="s">
        <v>1245</v>
      </c>
      <c r="E1892" s="3" t="s">
        <v>2652</v>
      </c>
      <c r="F1892" s="4" t="s">
        <v>2662</v>
      </c>
      <c r="G1892" s="4" t="s">
        <v>2276</v>
      </c>
      <c r="H1892" s="3" t="s">
        <v>523</v>
      </c>
      <c r="I1892" s="3"/>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4" t="s">
        <v>2276</v>
      </c>
      <c r="AB1892" s="4" t="s">
        <v>2276</v>
      </c>
      <c r="AC1892" s="3"/>
      <c r="AD1892" s="3"/>
    </row>
    <row r="1893" spans="1:30" ht="38.5" customHeight="1">
      <c r="A1893" s="11" t="s">
        <v>5444</v>
      </c>
      <c r="B1893" s="11" t="s">
        <v>5502</v>
      </c>
      <c r="C1893" s="3" t="s">
        <v>24</v>
      </c>
      <c r="D1893" s="3" t="s">
        <v>2341</v>
      </c>
      <c r="E1893" s="3" t="s">
        <v>2652</v>
      </c>
      <c r="F1893" s="4" t="s">
        <v>2662</v>
      </c>
      <c r="G1893" s="4" t="s">
        <v>2276</v>
      </c>
      <c r="H1893" s="3" t="s">
        <v>523</v>
      </c>
      <c r="I1893" s="3"/>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4" t="s">
        <v>2276</v>
      </c>
      <c r="AB1893" s="4" t="s">
        <v>2276</v>
      </c>
      <c r="AC1893" s="3"/>
      <c r="AD1893" s="3"/>
    </row>
    <row r="1894" spans="1:30" ht="38.5" customHeight="1">
      <c r="A1894" s="11" t="s">
        <v>5444</v>
      </c>
      <c r="B1894" s="11" t="s">
        <v>5505</v>
      </c>
      <c r="C1894" s="3" t="s">
        <v>24</v>
      </c>
      <c r="D1894" s="3" t="s">
        <v>4162</v>
      </c>
      <c r="E1894" s="3" t="s">
        <v>2649</v>
      </c>
      <c r="F1894" s="4" t="s">
        <v>74</v>
      </c>
      <c r="G1894" s="4" t="s">
        <v>2276</v>
      </c>
      <c r="H1894" s="3" t="s">
        <v>523</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4" t="s">
        <v>2276</v>
      </c>
      <c r="AB1894" s="4" t="s">
        <v>2276</v>
      </c>
      <c r="AC1894" s="3"/>
      <c r="AD1894" s="3"/>
    </row>
    <row r="1895" spans="1:30" ht="38" customHeight="1">
      <c r="A1895" s="11" t="s">
        <v>5446</v>
      </c>
      <c r="B1895" s="11" t="s">
        <v>5507</v>
      </c>
      <c r="C1895" s="3" t="s">
        <v>24</v>
      </c>
      <c r="D1895" s="3" t="s">
        <v>27</v>
      </c>
      <c r="E1895" s="3" t="s">
        <v>130</v>
      </c>
      <c r="F1895" s="4" t="s">
        <v>160</v>
      </c>
      <c r="G1895" s="4" t="s">
        <v>2276</v>
      </c>
      <c r="H1895" s="3" t="s">
        <v>523</v>
      </c>
      <c r="I1895" s="3"/>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4" t="s">
        <v>2276</v>
      </c>
      <c r="Y1895" s="21">
        <v>6</v>
      </c>
      <c r="Z1895" s="3" t="s">
        <v>86</v>
      </c>
      <c r="AA1895" s="3" t="s">
        <v>86</v>
      </c>
      <c r="AB1895" s="4" t="s">
        <v>2276</v>
      </c>
      <c r="AC1895" s="3"/>
      <c r="AD1895" s="3"/>
    </row>
    <row r="1896" spans="1:30" ht="29">
      <c r="A1896" s="11" t="s">
        <v>5446</v>
      </c>
      <c r="B1896" s="11" t="s">
        <v>5508</v>
      </c>
      <c r="C1896" s="3" t="s">
        <v>24</v>
      </c>
      <c r="D1896" s="3" t="s">
        <v>25</v>
      </c>
      <c r="E1896" s="3" t="s">
        <v>5005</v>
      </c>
      <c r="F1896" s="4" t="s">
        <v>2662</v>
      </c>
      <c r="G1896" s="4" t="s">
        <v>2276</v>
      </c>
      <c r="H1896" s="3" t="s">
        <v>523</v>
      </c>
      <c r="I1896" s="3"/>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4" t="s">
        <v>2276</v>
      </c>
      <c r="AB1896" s="4" t="s">
        <v>2276</v>
      </c>
      <c r="AC1896" s="5"/>
      <c r="AD1896" s="5"/>
    </row>
    <row r="1897" spans="1:30" ht="29">
      <c r="A1897" s="11" t="s">
        <v>5446</v>
      </c>
      <c r="B1897" s="11" t="s">
        <v>5509</v>
      </c>
      <c r="C1897" s="3" t="s">
        <v>24</v>
      </c>
      <c r="D1897" s="3" t="s">
        <v>3480</v>
      </c>
      <c r="E1897" s="3" t="s">
        <v>116</v>
      </c>
      <c r="F1897" s="4" t="s">
        <v>2662</v>
      </c>
      <c r="G1897" s="4" t="s">
        <v>2276</v>
      </c>
      <c r="H1897" s="3" t="s">
        <v>523</v>
      </c>
      <c r="I1897" s="3"/>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4" t="s">
        <v>2276</v>
      </c>
      <c r="Y1897" s="4" t="s">
        <v>2276</v>
      </c>
      <c r="Z1897" s="3" t="s">
        <v>188</v>
      </c>
      <c r="AA1897" s="3" t="s">
        <v>189</v>
      </c>
      <c r="AB1897" s="4" t="s">
        <v>2276</v>
      </c>
      <c r="AC1897" s="3"/>
      <c r="AD1897" s="3"/>
    </row>
    <row r="1898" spans="1:30" ht="29">
      <c r="A1898" s="11" t="s">
        <v>5446</v>
      </c>
      <c r="B1898" s="11" t="s">
        <v>5510</v>
      </c>
      <c r="C1898" s="3" t="s">
        <v>24</v>
      </c>
      <c r="D1898" s="3" t="s">
        <v>1245</v>
      </c>
      <c r="E1898" s="3" t="s">
        <v>116</v>
      </c>
      <c r="F1898" s="4" t="s">
        <v>2662</v>
      </c>
      <c r="G1898" s="4" t="s">
        <v>2276</v>
      </c>
      <c r="H1898" s="3" t="s">
        <v>523</v>
      </c>
      <c r="I1898" s="3"/>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4" t="s">
        <v>2276</v>
      </c>
      <c r="Y1898" s="4" t="s">
        <v>2276</v>
      </c>
      <c r="Z1898" s="3" t="s">
        <v>189</v>
      </c>
      <c r="AA1898" s="3" t="s">
        <v>86</v>
      </c>
      <c r="AB1898" s="4" t="s">
        <v>2276</v>
      </c>
      <c r="AC1898" s="3"/>
      <c r="AD1898" s="3"/>
    </row>
    <row r="1899" spans="1:30" ht="30" customHeight="1">
      <c r="A1899" s="11" t="s">
        <v>5446</v>
      </c>
      <c r="B1899" s="11" t="s">
        <v>5511</v>
      </c>
      <c r="C1899" s="3" t="s">
        <v>2458</v>
      </c>
      <c r="D1899" s="3" t="s">
        <v>27</v>
      </c>
      <c r="E1899" s="3" t="s">
        <v>130</v>
      </c>
      <c r="F1899" s="4" t="s">
        <v>160</v>
      </c>
      <c r="G1899" s="4" t="s">
        <v>2276</v>
      </c>
      <c r="H1899" s="3" t="s">
        <v>523</v>
      </c>
      <c r="I1899" s="3"/>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4" t="s">
        <v>2276</v>
      </c>
      <c r="Y1899" s="4" t="s">
        <v>2276</v>
      </c>
      <c r="Z1899" s="3" t="s">
        <v>86</v>
      </c>
      <c r="AA1899" s="3" t="s">
        <v>86</v>
      </c>
      <c r="AB1899" s="4" t="s">
        <v>2276</v>
      </c>
      <c r="AC1899" s="3"/>
      <c r="AD1899" s="3"/>
    </row>
    <row r="1900" spans="1:30" ht="30" customHeight="1">
      <c r="A1900" s="11" t="s">
        <v>5446</v>
      </c>
      <c r="B1900" s="11" t="s">
        <v>5512</v>
      </c>
      <c r="C1900" s="3" t="s">
        <v>24</v>
      </c>
      <c r="D1900" s="3" t="s">
        <v>2231</v>
      </c>
      <c r="E1900" s="4" t="s">
        <v>396</v>
      </c>
      <c r="F1900" s="4" t="s">
        <v>28</v>
      </c>
      <c r="G1900" s="4" t="s">
        <v>2276</v>
      </c>
      <c r="H1900" s="3" t="s">
        <v>523</v>
      </c>
      <c r="I1900" s="3"/>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4" t="s">
        <v>2276</v>
      </c>
      <c r="AB1900" s="4" t="s">
        <v>2276</v>
      </c>
      <c r="AC1900" s="3"/>
      <c r="AD1900" s="3"/>
    </row>
    <row r="1901" spans="1:30" ht="29">
      <c r="A1901" s="11" t="s">
        <v>5446</v>
      </c>
      <c r="B1901" s="11" t="s">
        <v>5513</v>
      </c>
      <c r="C1901" s="3" t="s">
        <v>24</v>
      </c>
      <c r="D1901" s="3" t="s">
        <v>1131</v>
      </c>
      <c r="E1901" s="4" t="s">
        <v>396</v>
      </c>
      <c r="F1901" s="4" t="s">
        <v>28</v>
      </c>
      <c r="G1901" s="4" t="s">
        <v>2276</v>
      </c>
      <c r="H1901" s="3" t="s">
        <v>523</v>
      </c>
      <c r="I1901" s="3"/>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4" t="s">
        <v>2276</v>
      </c>
      <c r="AB1901" s="4" t="s">
        <v>2276</v>
      </c>
      <c r="AC1901" s="3"/>
      <c r="AD1901" s="3"/>
    </row>
    <row r="1902" spans="1:30" ht="29">
      <c r="A1902" s="11" t="s">
        <v>5446</v>
      </c>
      <c r="B1902" s="11" t="s">
        <v>5514</v>
      </c>
      <c r="C1902" s="3" t="s">
        <v>24</v>
      </c>
      <c r="D1902" s="3" t="s">
        <v>1245</v>
      </c>
      <c r="E1902" s="3" t="s">
        <v>2652</v>
      </c>
      <c r="F1902" s="4" t="s">
        <v>2662</v>
      </c>
      <c r="G1902" s="4" t="s">
        <v>2276</v>
      </c>
      <c r="H1902" s="3" t="s">
        <v>523</v>
      </c>
      <c r="I1902" s="3"/>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4" t="s">
        <v>2276</v>
      </c>
      <c r="AB1902" s="4" t="s">
        <v>2276</v>
      </c>
      <c r="AC1902" s="3"/>
      <c r="AD1902" s="3"/>
    </row>
    <row r="1903" spans="1:30" ht="29">
      <c r="A1903" s="11" t="s">
        <v>5446</v>
      </c>
      <c r="B1903" s="11" t="s">
        <v>5515</v>
      </c>
      <c r="C1903" s="3" t="s">
        <v>24</v>
      </c>
      <c r="D1903" s="3" t="s">
        <v>2341</v>
      </c>
      <c r="E1903" s="3" t="s">
        <v>2652</v>
      </c>
      <c r="F1903" s="4" t="s">
        <v>2662</v>
      </c>
      <c r="G1903" s="4" t="s">
        <v>2276</v>
      </c>
      <c r="H1903" s="3" t="s">
        <v>523</v>
      </c>
      <c r="I1903" s="3"/>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4" t="s">
        <v>2276</v>
      </c>
      <c r="AB1903" s="4" t="s">
        <v>2276</v>
      </c>
      <c r="AC1903" s="3"/>
      <c r="AD1903" s="3"/>
    </row>
    <row r="1904" spans="1:30" ht="42" customHeight="1">
      <c r="A1904" s="11" t="s">
        <v>5446</v>
      </c>
      <c r="B1904" s="11" t="s">
        <v>5516</v>
      </c>
      <c r="C1904" s="3" t="s">
        <v>24</v>
      </c>
      <c r="D1904" s="3" t="s">
        <v>4162</v>
      </c>
      <c r="E1904" s="3" t="s">
        <v>2649</v>
      </c>
      <c r="F1904" s="4" t="s">
        <v>74</v>
      </c>
      <c r="G1904" s="4" t="s">
        <v>2276</v>
      </c>
      <c r="H1904" s="3" t="s">
        <v>523</v>
      </c>
      <c r="I1904" s="3"/>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4" t="s">
        <v>2276</v>
      </c>
      <c r="AB1904" s="4" t="s">
        <v>2276</v>
      </c>
      <c r="AC1904" s="3"/>
      <c r="AD1904" s="3"/>
    </row>
    <row r="1905" spans="1:30" ht="50" customHeight="1">
      <c r="A1905" s="11" t="s">
        <v>5445</v>
      </c>
      <c r="B1905" s="11" t="s">
        <v>5517</v>
      </c>
      <c r="C1905" s="3" t="s">
        <v>24</v>
      </c>
      <c r="D1905" s="3" t="s">
        <v>27</v>
      </c>
      <c r="E1905" s="3" t="s">
        <v>130</v>
      </c>
      <c r="F1905" s="4" t="s">
        <v>160</v>
      </c>
      <c r="G1905" s="4" t="s">
        <v>2276</v>
      </c>
      <c r="H1905" s="3" t="s">
        <v>523</v>
      </c>
      <c r="I1905" s="3"/>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4" t="s">
        <v>2276</v>
      </c>
      <c r="Y1905" s="14">
        <v>6</v>
      </c>
      <c r="Z1905" s="3" t="s">
        <v>86</v>
      </c>
      <c r="AA1905" s="3" t="s">
        <v>86</v>
      </c>
      <c r="AB1905" s="4" t="s">
        <v>2276</v>
      </c>
      <c r="AC1905" s="3"/>
      <c r="AD1905" s="3"/>
    </row>
    <row r="1906" spans="1:30" ht="50" customHeight="1">
      <c r="A1906" s="11" t="s">
        <v>5445</v>
      </c>
      <c r="B1906" s="11" t="s">
        <v>5518</v>
      </c>
      <c r="C1906" s="3" t="s">
        <v>24</v>
      </c>
      <c r="D1906" s="3" t="s">
        <v>25</v>
      </c>
      <c r="E1906" s="3" t="s">
        <v>5005</v>
      </c>
      <c r="F1906" s="4" t="s">
        <v>55</v>
      </c>
      <c r="G1906" s="4" t="s">
        <v>2276</v>
      </c>
      <c r="H1906" s="3" t="s">
        <v>523</v>
      </c>
      <c r="I1906" s="3"/>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4" t="s">
        <v>2276</v>
      </c>
      <c r="AB1906" s="4" t="s">
        <v>2276</v>
      </c>
      <c r="AC1906" s="3"/>
      <c r="AD1906" s="3"/>
    </row>
    <row r="1907" spans="1:30" ht="50" customHeight="1">
      <c r="A1907" s="11" t="s">
        <v>5445</v>
      </c>
      <c r="B1907" s="11" t="s">
        <v>5519</v>
      </c>
      <c r="C1907" s="3" t="s">
        <v>24</v>
      </c>
      <c r="D1907" s="3" t="s">
        <v>3480</v>
      </c>
      <c r="E1907" s="3" t="s">
        <v>116</v>
      </c>
      <c r="F1907" s="4" t="s">
        <v>55</v>
      </c>
      <c r="G1907" s="4" t="s">
        <v>2276</v>
      </c>
      <c r="H1907" s="3" t="s">
        <v>523</v>
      </c>
      <c r="I1907" s="3"/>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4" t="s">
        <v>2276</v>
      </c>
      <c r="AB1907" s="4" t="s">
        <v>2276</v>
      </c>
      <c r="AC1907" s="3"/>
      <c r="AD1907" s="3"/>
    </row>
    <row r="1908" spans="1:30" ht="50" customHeight="1">
      <c r="A1908" s="11" t="s">
        <v>5445</v>
      </c>
      <c r="B1908" s="11" t="s">
        <v>5520</v>
      </c>
      <c r="C1908" s="3" t="s">
        <v>24</v>
      </c>
      <c r="D1908" s="3" t="s">
        <v>1245</v>
      </c>
      <c r="E1908" s="3" t="s">
        <v>116</v>
      </c>
      <c r="F1908" s="4" t="s">
        <v>55</v>
      </c>
      <c r="G1908" s="4" t="s">
        <v>2276</v>
      </c>
      <c r="H1908" s="3" t="s">
        <v>523</v>
      </c>
      <c r="I1908" s="3"/>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4" t="s">
        <v>2276</v>
      </c>
      <c r="AB1908" s="4" t="s">
        <v>2276</v>
      </c>
      <c r="AC1908" s="3"/>
      <c r="AD1908" s="3"/>
    </row>
    <row r="1909" spans="1:30" ht="50" customHeight="1">
      <c r="A1909" s="11" t="s">
        <v>5445</v>
      </c>
      <c r="B1909" s="11" t="s">
        <v>5521</v>
      </c>
      <c r="C1909" s="3" t="s">
        <v>24</v>
      </c>
      <c r="D1909" s="3" t="s">
        <v>2231</v>
      </c>
      <c r="E1909" s="4" t="s">
        <v>396</v>
      </c>
      <c r="F1909" s="4" t="s">
        <v>28</v>
      </c>
      <c r="G1909" s="4" t="s">
        <v>2276</v>
      </c>
      <c r="H1909" s="3" t="s">
        <v>523</v>
      </c>
      <c r="I1909" s="3"/>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4" t="s">
        <v>2276</v>
      </c>
      <c r="AB1909" s="4" t="s">
        <v>2276</v>
      </c>
      <c r="AC1909" s="3"/>
      <c r="AD1909" s="3"/>
    </row>
    <row r="1910" spans="1:30" ht="50" customHeight="1">
      <c r="A1910" s="11" t="s">
        <v>5445</v>
      </c>
      <c r="B1910" s="11" t="s">
        <v>5522</v>
      </c>
      <c r="C1910" s="3" t="s">
        <v>24</v>
      </c>
      <c r="D1910" s="3" t="s">
        <v>1131</v>
      </c>
      <c r="E1910" s="4" t="s">
        <v>396</v>
      </c>
      <c r="F1910" s="4" t="s">
        <v>28</v>
      </c>
      <c r="G1910" s="4" t="s">
        <v>2276</v>
      </c>
      <c r="H1910" s="3" t="s">
        <v>523</v>
      </c>
      <c r="I1910" s="3"/>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4" t="s">
        <v>2276</v>
      </c>
      <c r="AB1910" s="4" t="s">
        <v>2276</v>
      </c>
      <c r="AC1910" s="3"/>
      <c r="AD1910" s="3"/>
    </row>
    <row r="1911" spans="1:30" ht="50" customHeight="1">
      <c r="A1911" s="11" t="s">
        <v>5445</v>
      </c>
      <c r="B1911" s="11" t="s">
        <v>5523</v>
      </c>
      <c r="C1911" s="3" t="s">
        <v>24</v>
      </c>
      <c r="D1911" s="3" t="s">
        <v>1245</v>
      </c>
      <c r="E1911" s="3" t="s">
        <v>2652</v>
      </c>
      <c r="F1911" s="4" t="s">
        <v>2662</v>
      </c>
      <c r="G1911" s="4" t="s">
        <v>2276</v>
      </c>
      <c r="H1911" s="3" t="s">
        <v>523</v>
      </c>
      <c r="I1911" s="3"/>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4" t="s">
        <v>2276</v>
      </c>
      <c r="AB1911" s="4" t="s">
        <v>2276</v>
      </c>
      <c r="AC1911" s="3"/>
      <c r="AD1911" s="3"/>
    </row>
    <row r="1912" spans="1:30" ht="50" customHeight="1">
      <c r="A1912" s="11" t="s">
        <v>5445</v>
      </c>
      <c r="B1912" s="11" t="s">
        <v>5524</v>
      </c>
      <c r="C1912" s="3" t="s">
        <v>24</v>
      </c>
      <c r="D1912" s="3" t="s">
        <v>2341</v>
      </c>
      <c r="E1912" s="3" t="s">
        <v>2652</v>
      </c>
      <c r="F1912" s="4" t="s">
        <v>2662</v>
      </c>
      <c r="G1912" s="4" t="s">
        <v>2276</v>
      </c>
      <c r="H1912" s="3" t="s">
        <v>523</v>
      </c>
      <c r="I1912" s="3"/>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4" t="s">
        <v>2276</v>
      </c>
      <c r="AB1912" s="4" t="s">
        <v>2276</v>
      </c>
      <c r="AC1912" s="3"/>
      <c r="AD1912" s="3"/>
    </row>
    <row r="1913" spans="1:30" ht="50" customHeight="1">
      <c r="A1913" s="11" t="s">
        <v>5445</v>
      </c>
      <c r="B1913" s="11" t="s">
        <v>5525</v>
      </c>
      <c r="C1913" s="3" t="s">
        <v>24</v>
      </c>
      <c r="D1913" s="3" t="s">
        <v>4162</v>
      </c>
      <c r="E1913" s="3" t="s">
        <v>2649</v>
      </c>
      <c r="F1913" s="4" t="s">
        <v>74</v>
      </c>
      <c r="G1913" s="4" t="s">
        <v>2276</v>
      </c>
      <c r="H1913" s="3" t="s">
        <v>523</v>
      </c>
      <c r="I1913" s="3"/>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4" t="s">
        <v>2276</v>
      </c>
      <c r="AB1913" s="4" t="s">
        <v>2276</v>
      </c>
      <c r="AC1913" s="3"/>
      <c r="AD1913" s="3"/>
    </row>
    <row r="1914" spans="1:30" ht="36.5" customHeight="1">
      <c r="A1914" s="11" t="s">
        <v>5527</v>
      </c>
      <c r="B1914" s="11" t="s">
        <v>5551</v>
      </c>
      <c r="C1914" s="3" t="s">
        <v>24</v>
      </c>
      <c r="D1914" s="3" t="s">
        <v>27</v>
      </c>
      <c r="E1914" s="3" t="s">
        <v>130</v>
      </c>
      <c r="F1914" s="4" t="s">
        <v>160</v>
      </c>
      <c r="G1914" s="4" t="s">
        <v>2276</v>
      </c>
      <c r="H1914" s="3" t="s">
        <v>523</v>
      </c>
      <c r="I1914" s="3"/>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4" t="s">
        <v>2276</v>
      </c>
      <c r="AB1914" s="4" t="s">
        <v>2276</v>
      </c>
      <c r="AC1914" s="3"/>
      <c r="AD1914" s="3"/>
    </row>
    <row r="1915" spans="1:30" ht="36.5" customHeight="1">
      <c r="A1915" s="11" t="s">
        <v>5539</v>
      </c>
      <c r="B1915" s="11" t="s">
        <v>5552</v>
      </c>
      <c r="C1915" s="3" t="s">
        <v>24</v>
      </c>
      <c r="D1915" s="3" t="s">
        <v>27</v>
      </c>
      <c r="E1915" s="3" t="s">
        <v>130</v>
      </c>
      <c r="F1915" s="4" t="s">
        <v>160</v>
      </c>
      <c r="G1915" s="4" t="s">
        <v>2276</v>
      </c>
      <c r="H1915" s="3" t="s">
        <v>523</v>
      </c>
      <c r="I1915" s="3"/>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4" t="s">
        <v>2276</v>
      </c>
      <c r="AB1915" s="4" t="s">
        <v>2276</v>
      </c>
      <c r="AC1915" s="3"/>
      <c r="AD1915" s="3"/>
    </row>
    <row r="1916" spans="1:30" ht="36.5" customHeight="1">
      <c r="A1916" s="11" t="s">
        <v>5540</v>
      </c>
      <c r="B1916" s="11" t="s">
        <v>5553</v>
      </c>
      <c r="C1916" s="3" t="s">
        <v>24</v>
      </c>
      <c r="D1916" s="3" t="s">
        <v>27</v>
      </c>
      <c r="E1916" s="3" t="s">
        <v>130</v>
      </c>
      <c r="F1916" s="4" t="s">
        <v>160</v>
      </c>
      <c r="G1916" s="4" t="s">
        <v>2276</v>
      </c>
      <c r="H1916" s="3" t="s">
        <v>523</v>
      </c>
      <c r="I1916" s="3"/>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4" t="s">
        <v>2276</v>
      </c>
      <c r="AB1916" s="4" t="s">
        <v>2276</v>
      </c>
      <c r="AC1916" s="3"/>
      <c r="AD1916" s="3"/>
    </row>
    <row r="1917" spans="1:30" ht="36.5" customHeight="1">
      <c r="A1917" s="11" t="s">
        <v>5541</v>
      </c>
      <c r="B1917" s="11" t="s">
        <v>5554</v>
      </c>
      <c r="C1917" s="3" t="s">
        <v>24</v>
      </c>
      <c r="D1917" s="3" t="s">
        <v>27</v>
      </c>
      <c r="E1917" s="3" t="s">
        <v>130</v>
      </c>
      <c r="F1917" s="4" t="s">
        <v>160</v>
      </c>
      <c r="G1917" s="4" t="s">
        <v>2276</v>
      </c>
      <c r="H1917" s="3" t="s">
        <v>523</v>
      </c>
      <c r="I1917" s="3"/>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4" t="s">
        <v>2276</v>
      </c>
      <c r="AB1917" s="4" t="s">
        <v>2276</v>
      </c>
      <c r="AC1917" s="3"/>
      <c r="AD1917" s="3"/>
    </row>
    <row r="1918" spans="1:30" ht="36.5" customHeight="1">
      <c r="A1918" s="11" t="s">
        <v>5542</v>
      </c>
      <c r="B1918" s="11" t="s">
        <v>5555</v>
      </c>
      <c r="C1918" s="3" t="s">
        <v>24</v>
      </c>
      <c r="D1918" s="3" t="s">
        <v>27</v>
      </c>
      <c r="E1918" s="3" t="s">
        <v>130</v>
      </c>
      <c r="F1918" s="4" t="s">
        <v>160</v>
      </c>
      <c r="G1918" s="4" t="s">
        <v>2276</v>
      </c>
      <c r="H1918" s="3" t="s">
        <v>523</v>
      </c>
      <c r="I1918" s="3"/>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4" t="s">
        <v>2276</v>
      </c>
      <c r="AB1918" s="4" t="s">
        <v>2276</v>
      </c>
      <c r="AC1918" s="3"/>
      <c r="AD1918" s="3"/>
    </row>
    <row r="1919" spans="1:30" ht="36.5" customHeight="1">
      <c r="A1919" s="11" t="s">
        <v>5543</v>
      </c>
      <c r="B1919" s="11" t="s">
        <v>5556</v>
      </c>
      <c r="C1919" s="3" t="s">
        <v>24</v>
      </c>
      <c r="D1919" s="3" t="s">
        <v>27</v>
      </c>
      <c r="E1919" s="3" t="s">
        <v>130</v>
      </c>
      <c r="F1919" s="4" t="s">
        <v>160</v>
      </c>
      <c r="G1919" s="4" t="s">
        <v>2276</v>
      </c>
      <c r="H1919" s="3" t="s">
        <v>523</v>
      </c>
      <c r="I1919" s="3"/>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4" t="s">
        <v>2276</v>
      </c>
      <c r="AB1919" s="4" t="s">
        <v>2276</v>
      </c>
      <c r="AC1919" s="3"/>
      <c r="AD1919" s="3"/>
    </row>
    <row r="1920" spans="1:30" ht="36.5" customHeight="1">
      <c r="A1920" s="11" t="s">
        <v>5547</v>
      </c>
      <c r="B1920" s="11" t="s">
        <v>5557</v>
      </c>
      <c r="C1920" s="3" t="s">
        <v>24</v>
      </c>
      <c r="D1920" s="3" t="s">
        <v>27</v>
      </c>
      <c r="E1920" s="3" t="s">
        <v>130</v>
      </c>
      <c r="F1920" s="4" t="s">
        <v>160</v>
      </c>
      <c r="G1920" s="4" t="s">
        <v>2276</v>
      </c>
      <c r="H1920" s="3" t="s">
        <v>523</v>
      </c>
      <c r="I1920" s="3"/>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4" t="s">
        <v>2276</v>
      </c>
      <c r="AB1920" s="4" t="s">
        <v>2276</v>
      </c>
      <c r="AC1920" s="3"/>
      <c r="AD1920" s="3"/>
    </row>
    <row r="1921" spans="1:30" ht="36.5" customHeight="1">
      <c r="A1921" s="11" t="s">
        <v>5548</v>
      </c>
      <c r="B1921" s="11" t="s">
        <v>5558</v>
      </c>
      <c r="C1921" s="3" t="s">
        <v>24</v>
      </c>
      <c r="D1921" s="3" t="s">
        <v>27</v>
      </c>
      <c r="E1921" s="3" t="s">
        <v>130</v>
      </c>
      <c r="F1921" s="4" t="s">
        <v>160</v>
      </c>
      <c r="G1921" s="4" t="s">
        <v>2276</v>
      </c>
      <c r="H1921" s="3" t="s">
        <v>523</v>
      </c>
      <c r="I1921" s="3"/>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4" t="s">
        <v>2276</v>
      </c>
      <c r="AB1921" s="4" t="s">
        <v>2276</v>
      </c>
      <c r="AC1921" s="3"/>
      <c r="AD1921" s="3"/>
    </row>
    <row r="1922" spans="1:30" ht="29" customHeight="1">
      <c r="A1922" s="11" t="s">
        <v>5527</v>
      </c>
      <c r="B1922" s="11" t="s">
        <v>5559</v>
      </c>
      <c r="C1922" s="3" t="s">
        <v>24</v>
      </c>
      <c r="D1922" s="3" t="s">
        <v>27</v>
      </c>
      <c r="E1922" s="4" t="s">
        <v>397</v>
      </c>
      <c r="F1922" s="4" t="s">
        <v>2276</v>
      </c>
      <c r="G1922" s="4" t="s">
        <v>2276</v>
      </c>
      <c r="H1922" s="3" t="s">
        <v>524</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2276</v>
      </c>
      <c r="Z1922" s="4" t="s">
        <v>2276</v>
      </c>
      <c r="AA1922" s="4" t="s">
        <v>2276</v>
      </c>
      <c r="AB1922" s="4" t="s">
        <v>2276</v>
      </c>
      <c r="AC1922" s="4" t="s">
        <v>5575</v>
      </c>
      <c r="AD1922" s="3"/>
    </row>
    <row r="1923" spans="1:30" ht="29" customHeight="1">
      <c r="A1923" s="11" t="s">
        <v>5539</v>
      </c>
      <c r="B1923" s="11" t="s">
        <v>5560</v>
      </c>
      <c r="C1923" s="3" t="s">
        <v>24</v>
      </c>
      <c r="D1923" s="3" t="s">
        <v>27</v>
      </c>
      <c r="E1923" s="4" t="s">
        <v>397</v>
      </c>
      <c r="F1923" s="4" t="s">
        <v>2276</v>
      </c>
      <c r="G1923" s="4" t="s">
        <v>2276</v>
      </c>
      <c r="H1923" s="3" t="s">
        <v>524</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2276</v>
      </c>
      <c r="Z1923" s="4" t="s">
        <v>2276</v>
      </c>
      <c r="AA1923" s="4" t="s">
        <v>2276</v>
      </c>
      <c r="AB1923" s="4" t="s">
        <v>2276</v>
      </c>
      <c r="AC1923" s="4" t="s">
        <v>5575</v>
      </c>
      <c r="AD1923" s="3"/>
    </row>
    <row r="1924" spans="1:30" ht="29" customHeight="1">
      <c r="A1924" s="11" t="s">
        <v>5540</v>
      </c>
      <c r="B1924" s="11" t="s">
        <v>5561</v>
      </c>
      <c r="C1924" s="3" t="s">
        <v>24</v>
      </c>
      <c r="D1924" s="3" t="s">
        <v>27</v>
      </c>
      <c r="E1924" s="4" t="s">
        <v>397</v>
      </c>
      <c r="F1924" s="4" t="s">
        <v>2276</v>
      </c>
      <c r="G1924" s="4" t="s">
        <v>2276</v>
      </c>
      <c r="H1924" s="3" t="s">
        <v>524</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2276</v>
      </c>
      <c r="Z1924" s="4" t="s">
        <v>2276</v>
      </c>
      <c r="AA1924" s="4" t="s">
        <v>2276</v>
      </c>
      <c r="AB1924" s="4" t="s">
        <v>2276</v>
      </c>
      <c r="AC1924" s="4" t="s">
        <v>5575</v>
      </c>
      <c r="AD1924" s="3"/>
    </row>
    <row r="1925" spans="1:30" ht="29" customHeight="1">
      <c r="A1925" s="11" t="s">
        <v>5541</v>
      </c>
      <c r="B1925" s="11" t="s">
        <v>5562</v>
      </c>
      <c r="C1925" s="3" t="s">
        <v>24</v>
      </c>
      <c r="D1925" s="3" t="s">
        <v>27</v>
      </c>
      <c r="E1925" s="4" t="s">
        <v>397</v>
      </c>
      <c r="F1925" s="4" t="s">
        <v>2276</v>
      </c>
      <c r="G1925" s="4" t="s">
        <v>2276</v>
      </c>
      <c r="H1925" s="3" t="s">
        <v>524</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2276</v>
      </c>
      <c r="Z1925" s="4" t="s">
        <v>2276</v>
      </c>
      <c r="AA1925" s="4" t="s">
        <v>2276</v>
      </c>
      <c r="AB1925" s="4" t="s">
        <v>2276</v>
      </c>
      <c r="AC1925" s="4" t="s">
        <v>5575</v>
      </c>
      <c r="AD1925" s="3"/>
    </row>
    <row r="1926" spans="1:30" ht="29" customHeight="1">
      <c r="A1926" s="11" t="s">
        <v>5542</v>
      </c>
      <c r="B1926" s="11" t="s">
        <v>5563</v>
      </c>
      <c r="C1926" s="3" t="s">
        <v>24</v>
      </c>
      <c r="D1926" s="3" t="s">
        <v>27</v>
      </c>
      <c r="E1926" s="4" t="s">
        <v>397</v>
      </c>
      <c r="F1926" s="4" t="s">
        <v>2276</v>
      </c>
      <c r="G1926" s="4" t="s">
        <v>2276</v>
      </c>
      <c r="H1926" s="3" t="s">
        <v>524</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2276</v>
      </c>
      <c r="Z1926" s="4" t="s">
        <v>2276</v>
      </c>
      <c r="AA1926" s="4" t="s">
        <v>2276</v>
      </c>
      <c r="AB1926" s="4" t="s">
        <v>2276</v>
      </c>
      <c r="AC1926" s="4" t="s">
        <v>5575</v>
      </c>
      <c r="AD1926" s="3"/>
    </row>
    <row r="1927" spans="1:30" ht="29" customHeight="1">
      <c r="A1927" s="11" t="s">
        <v>5543</v>
      </c>
      <c r="B1927" s="11" t="s">
        <v>5564</v>
      </c>
      <c r="C1927" s="3" t="s">
        <v>24</v>
      </c>
      <c r="D1927" s="3" t="s">
        <v>27</v>
      </c>
      <c r="E1927" s="4" t="s">
        <v>397</v>
      </c>
      <c r="F1927" s="4" t="s">
        <v>2276</v>
      </c>
      <c r="G1927" s="4" t="s">
        <v>2276</v>
      </c>
      <c r="H1927" s="3" t="s">
        <v>524</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2276</v>
      </c>
      <c r="Z1927" s="4" t="s">
        <v>2276</v>
      </c>
      <c r="AA1927" s="4" t="s">
        <v>2276</v>
      </c>
      <c r="AB1927" s="4" t="s">
        <v>2276</v>
      </c>
      <c r="AC1927" s="4" t="s">
        <v>5575</v>
      </c>
      <c r="AD1927" s="3"/>
    </row>
    <row r="1928" spans="1:30" ht="29" customHeight="1">
      <c r="A1928" s="11" t="s">
        <v>5547</v>
      </c>
      <c r="B1928" s="11" t="s">
        <v>5565</v>
      </c>
      <c r="C1928" s="3" t="s">
        <v>24</v>
      </c>
      <c r="D1928" s="3" t="s">
        <v>27</v>
      </c>
      <c r="E1928" s="4" t="s">
        <v>397</v>
      </c>
      <c r="F1928" s="4" t="s">
        <v>2276</v>
      </c>
      <c r="G1928" s="4" t="s">
        <v>2276</v>
      </c>
      <c r="H1928" s="3" t="s">
        <v>524</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2276</v>
      </c>
      <c r="Z1928" s="4" t="s">
        <v>2276</v>
      </c>
      <c r="AA1928" s="4" t="s">
        <v>2276</v>
      </c>
      <c r="AB1928" s="4" t="s">
        <v>2276</v>
      </c>
      <c r="AC1928" s="4" t="s">
        <v>5575</v>
      </c>
      <c r="AD1928" s="3"/>
    </row>
    <row r="1929" spans="1:30" ht="29" customHeight="1">
      <c r="A1929" s="11" t="s">
        <v>5548</v>
      </c>
      <c r="B1929" s="11" t="s">
        <v>5566</v>
      </c>
      <c r="C1929" s="3" t="s">
        <v>24</v>
      </c>
      <c r="D1929" s="3" t="s">
        <v>27</v>
      </c>
      <c r="E1929" s="4" t="s">
        <v>397</v>
      </c>
      <c r="F1929" s="4" t="s">
        <v>2276</v>
      </c>
      <c r="G1929" s="4" t="s">
        <v>2276</v>
      </c>
      <c r="H1929" s="3" t="s">
        <v>524</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2276</v>
      </c>
      <c r="Z1929" s="4" t="s">
        <v>2276</v>
      </c>
      <c r="AA1929" s="4" t="s">
        <v>2276</v>
      </c>
      <c r="AB1929" s="4" t="s">
        <v>2276</v>
      </c>
      <c r="AC1929" s="4" t="s">
        <v>5575</v>
      </c>
      <c r="AD1929" s="3"/>
    </row>
    <row r="1930" spans="1:30" ht="29" customHeight="1">
      <c r="A1930" s="11" t="s">
        <v>5527</v>
      </c>
      <c r="B1930" s="11" t="s">
        <v>5567</v>
      </c>
      <c r="C1930" s="3" t="s">
        <v>24</v>
      </c>
      <c r="D1930" s="3" t="s">
        <v>27</v>
      </c>
      <c r="E1930" s="4" t="s">
        <v>396</v>
      </c>
      <c r="F1930" s="4" t="s">
        <v>2276</v>
      </c>
      <c r="G1930" s="4" t="s">
        <v>2276</v>
      </c>
      <c r="H1930" s="3" t="s">
        <v>524</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2276</v>
      </c>
      <c r="Z1930" s="4" t="s">
        <v>2276</v>
      </c>
      <c r="AA1930" s="4" t="s">
        <v>2276</v>
      </c>
      <c r="AB1930" s="4" t="s">
        <v>2276</v>
      </c>
      <c r="AC1930" s="4" t="s">
        <v>5575</v>
      </c>
      <c r="AD1930" s="3"/>
    </row>
    <row r="1931" spans="1:30" ht="29" customHeight="1">
      <c r="A1931" s="11" t="s">
        <v>5539</v>
      </c>
      <c r="B1931" s="11" t="s">
        <v>5568</v>
      </c>
      <c r="C1931" s="3" t="s">
        <v>24</v>
      </c>
      <c r="D1931" s="3" t="s">
        <v>27</v>
      </c>
      <c r="E1931" s="4" t="s">
        <v>396</v>
      </c>
      <c r="F1931" s="4" t="s">
        <v>2276</v>
      </c>
      <c r="G1931" s="4" t="s">
        <v>2276</v>
      </c>
      <c r="H1931" s="3" t="s">
        <v>524</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2276</v>
      </c>
      <c r="Z1931" s="4" t="s">
        <v>2276</v>
      </c>
      <c r="AA1931" s="4" t="s">
        <v>2276</v>
      </c>
      <c r="AB1931" s="4" t="s">
        <v>2276</v>
      </c>
      <c r="AC1931" s="4" t="s">
        <v>5575</v>
      </c>
      <c r="AD1931" s="3"/>
    </row>
    <row r="1932" spans="1:30" ht="29" customHeight="1">
      <c r="A1932" s="11" t="s">
        <v>5540</v>
      </c>
      <c r="B1932" s="11" t="s">
        <v>5569</v>
      </c>
      <c r="C1932" s="3" t="s">
        <v>24</v>
      </c>
      <c r="D1932" s="3" t="s">
        <v>27</v>
      </c>
      <c r="E1932" s="4" t="s">
        <v>396</v>
      </c>
      <c r="F1932" s="4" t="s">
        <v>2276</v>
      </c>
      <c r="G1932" s="4" t="s">
        <v>2276</v>
      </c>
      <c r="H1932" s="3" t="s">
        <v>524</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2276</v>
      </c>
      <c r="Z1932" s="4" t="s">
        <v>2276</v>
      </c>
      <c r="AA1932" s="4" t="s">
        <v>2276</v>
      </c>
      <c r="AB1932" s="4" t="s">
        <v>2276</v>
      </c>
      <c r="AC1932" s="4" t="s">
        <v>5575</v>
      </c>
      <c r="AD1932" s="3"/>
    </row>
    <row r="1933" spans="1:30" ht="29" customHeight="1">
      <c r="A1933" s="11" t="s">
        <v>5541</v>
      </c>
      <c r="B1933" s="11" t="s">
        <v>5570</v>
      </c>
      <c r="C1933" s="3" t="s">
        <v>24</v>
      </c>
      <c r="D1933" s="3" t="s">
        <v>27</v>
      </c>
      <c r="E1933" s="4" t="s">
        <v>396</v>
      </c>
      <c r="F1933" s="4" t="s">
        <v>2276</v>
      </c>
      <c r="G1933" s="4" t="s">
        <v>2276</v>
      </c>
      <c r="H1933" s="3" t="s">
        <v>524</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2276</v>
      </c>
      <c r="Z1933" s="4" t="s">
        <v>2276</v>
      </c>
      <c r="AA1933" s="4" t="s">
        <v>2276</v>
      </c>
      <c r="AB1933" s="4" t="s">
        <v>2276</v>
      </c>
      <c r="AC1933" s="4" t="s">
        <v>5575</v>
      </c>
      <c r="AD1933" s="3"/>
    </row>
    <row r="1934" spans="1:30" ht="29" customHeight="1">
      <c r="A1934" s="11" t="s">
        <v>5542</v>
      </c>
      <c r="B1934" s="11" t="s">
        <v>5571</v>
      </c>
      <c r="C1934" s="3" t="s">
        <v>24</v>
      </c>
      <c r="D1934" s="3" t="s">
        <v>27</v>
      </c>
      <c r="E1934" s="4" t="s">
        <v>396</v>
      </c>
      <c r="F1934" s="4" t="s">
        <v>2276</v>
      </c>
      <c r="G1934" s="4" t="s">
        <v>2276</v>
      </c>
      <c r="H1934" s="3" t="s">
        <v>524</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2276</v>
      </c>
      <c r="Z1934" s="4" t="s">
        <v>2276</v>
      </c>
      <c r="AA1934" s="4" t="s">
        <v>2276</v>
      </c>
      <c r="AB1934" s="4" t="s">
        <v>2276</v>
      </c>
      <c r="AC1934" s="4" t="s">
        <v>5575</v>
      </c>
      <c r="AD1934" s="3"/>
    </row>
    <row r="1935" spans="1:30" ht="29" customHeight="1">
      <c r="A1935" s="11" t="s">
        <v>5543</v>
      </c>
      <c r="B1935" s="11" t="s">
        <v>5572</v>
      </c>
      <c r="C1935" s="3" t="s">
        <v>24</v>
      </c>
      <c r="D1935" s="3" t="s">
        <v>27</v>
      </c>
      <c r="E1935" s="4" t="s">
        <v>396</v>
      </c>
      <c r="F1935" s="4" t="s">
        <v>2276</v>
      </c>
      <c r="G1935" s="4" t="s">
        <v>2276</v>
      </c>
      <c r="H1935" s="3" t="s">
        <v>524</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2276</v>
      </c>
      <c r="Z1935" s="4" t="s">
        <v>2276</v>
      </c>
      <c r="AA1935" s="4" t="s">
        <v>2276</v>
      </c>
      <c r="AB1935" s="4" t="s">
        <v>2276</v>
      </c>
      <c r="AC1935" s="4" t="s">
        <v>5575</v>
      </c>
      <c r="AD1935" s="3"/>
    </row>
    <row r="1936" spans="1:30" ht="29" customHeight="1">
      <c r="A1936" s="11" t="s">
        <v>5547</v>
      </c>
      <c r="B1936" s="11" t="s">
        <v>5573</v>
      </c>
      <c r="C1936" s="3" t="s">
        <v>24</v>
      </c>
      <c r="D1936" s="3" t="s">
        <v>27</v>
      </c>
      <c r="E1936" s="4" t="s">
        <v>396</v>
      </c>
      <c r="F1936" s="4" t="s">
        <v>2276</v>
      </c>
      <c r="G1936" s="4" t="s">
        <v>2276</v>
      </c>
      <c r="H1936" s="3" t="s">
        <v>524</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2276</v>
      </c>
      <c r="Z1936" s="4" t="s">
        <v>2276</v>
      </c>
      <c r="AA1936" s="4" t="s">
        <v>2276</v>
      </c>
      <c r="AB1936" s="4" t="s">
        <v>2276</v>
      </c>
      <c r="AC1936" s="4" t="s">
        <v>5575</v>
      </c>
      <c r="AD1936" s="3"/>
    </row>
    <row r="1937" spans="1:30" ht="29" customHeight="1">
      <c r="A1937" s="11" t="s">
        <v>5548</v>
      </c>
      <c r="B1937" s="11" t="s">
        <v>5574</v>
      </c>
      <c r="C1937" s="3" t="s">
        <v>24</v>
      </c>
      <c r="D1937" s="3" t="s">
        <v>27</v>
      </c>
      <c r="E1937" s="4" t="s">
        <v>396</v>
      </c>
      <c r="F1937" s="4" t="s">
        <v>2276</v>
      </c>
      <c r="G1937" s="4" t="s">
        <v>2276</v>
      </c>
      <c r="H1937" s="3" t="s">
        <v>524</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2276</v>
      </c>
      <c r="Z1937" s="4" t="s">
        <v>2276</v>
      </c>
      <c r="AA1937" s="4" t="s">
        <v>2276</v>
      </c>
      <c r="AB1937" s="4" t="s">
        <v>2276</v>
      </c>
      <c r="AC1937" s="4" t="s">
        <v>5575</v>
      </c>
      <c r="AD1937" s="3"/>
    </row>
    <row r="1938" spans="1:30" ht="28" customHeight="1">
      <c r="A1938" s="11" t="s">
        <v>5578</v>
      </c>
      <c r="B1938" s="11" t="s">
        <v>5582</v>
      </c>
      <c r="C1938" s="3" t="s">
        <v>24</v>
      </c>
      <c r="D1938" s="3" t="s">
        <v>1242</v>
      </c>
      <c r="E1938" s="4" t="s">
        <v>397</v>
      </c>
      <c r="F1938" s="4" t="s">
        <v>2276</v>
      </c>
      <c r="G1938" s="4" t="s">
        <v>2276</v>
      </c>
      <c r="H1938" s="3" t="s">
        <v>523</v>
      </c>
      <c r="I1938" s="3"/>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4" t="s">
        <v>2276</v>
      </c>
      <c r="AB1938" s="4" t="s">
        <v>2276</v>
      </c>
      <c r="AC1938" s="3"/>
      <c r="AD1938" s="3"/>
    </row>
    <row r="1939" spans="1:30" ht="35.5" customHeight="1">
      <c r="A1939" s="11" t="s">
        <v>5578</v>
      </c>
      <c r="B1939" s="11" t="s">
        <v>5583</v>
      </c>
      <c r="C1939" s="3" t="s">
        <v>24</v>
      </c>
      <c r="D1939" s="3" t="s">
        <v>1242</v>
      </c>
      <c r="E1939" s="4" t="s">
        <v>2651</v>
      </c>
      <c r="F1939" s="4" t="s">
        <v>2276</v>
      </c>
      <c r="G1939" s="4" t="s">
        <v>2276</v>
      </c>
      <c r="H1939" s="3" t="s">
        <v>523</v>
      </c>
      <c r="I1939" s="3"/>
      <c r="J1939" s="4" t="s">
        <v>2276</v>
      </c>
      <c r="K1939" s="4" t="s">
        <v>2276</v>
      </c>
      <c r="L1939" s="4" t="s">
        <v>2276</v>
      </c>
      <c r="M1939" s="4" t="s">
        <v>2276</v>
      </c>
      <c r="N1939" s="4" t="s">
        <v>2276</v>
      </c>
      <c r="O1939" s="4" t="s">
        <v>2276</v>
      </c>
      <c r="P1939" s="4" t="s">
        <v>2276</v>
      </c>
      <c r="Q1939" s="4" t="s">
        <v>2276</v>
      </c>
      <c r="R1939" s="4" t="s">
        <v>2276</v>
      </c>
      <c r="S1939" s="4" t="s">
        <v>2276</v>
      </c>
      <c r="T1939" s="4" t="s">
        <v>2276</v>
      </c>
      <c r="U1939" s="4" t="s">
        <v>2276</v>
      </c>
      <c r="V1939" s="4" t="s">
        <v>2276</v>
      </c>
      <c r="W1939" s="4" t="s">
        <v>2276</v>
      </c>
      <c r="X1939" s="4" t="s">
        <v>2276</v>
      </c>
      <c r="Y1939" s="4" t="s">
        <v>2276</v>
      </c>
      <c r="Z1939" s="4" t="s">
        <v>2276</v>
      </c>
      <c r="AA1939" s="4" t="s">
        <v>2276</v>
      </c>
      <c r="AB1939" s="4" t="s">
        <v>2276</v>
      </c>
      <c r="AC1939" s="3"/>
      <c r="AD1939" s="3"/>
    </row>
    <row r="1940" spans="1:30" ht="28" customHeight="1">
      <c r="A1940" s="11" t="s">
        <v>5590</v>
      </c>
      <c r="B1940" s="11" t="s">
        <v>5593</v>
      </c>
      <c r="C1940" s="3" t="s">
        <v>24</v>
      </c>
      <c r="D1940" s="3" t="s">
        <v>27</v>
      </c>
      <c r="E1940" s="3" t="s">
        <v>130</v>
      </c>
      <c r="F1940" s="4" t="s">
        <v>74</v>
      </c>
      <c r="G1940" s="4" t="s">
        <v>2276</v>
      </c>
      <c r="H1940" s="3" t="s">
        <v>523</v>
      </c>
      <c r="I1940" s="3"/>
      <c r="J1940" s="4" t="s">
        <v>2276</v>
      </c>
      <c r="K1940" s="4" t="s">
        <v>2276</v>
      </c>
      <c r="L1940" s="4" t="s">
        <v>2276</v>
      </c>
      <c r="M1940" s="4" t="s">
        <v>2276</v>
      </c>
      <c r="N1940" s="4" t="s">
        <v>2276</v>
      </c>
      <c r="O1940" s="4" t="s">
        <v>2276</v>
      </c>
      <c r="P1940" s="4" t="s">
        <v>2276</v>
      </c>
      <c r="Q1940" s="4" t="s">
        <v>2276</v>
      </c>
      <c r="R1940" s="4" t="s">
        <v>2276</v>
      </c>
      <c r="S1940" s="4" t="s">
        <v>2276</v>
      </c>
      <c r="T1940" s="4" t="s">
        <v>2276</v>
      </c>
      <c r="U1940" s="4" t="s">
        <v>2276</v>
      </c>
      <c r="V1940" s="4" t="s">
        <v>2276</v>
      </c>
      <c r="W1940" s="4" t="s">
        <v>2276</v>
      </c>
      <c r="X1940" s="4" t="s">
        <v>2276</v>
      </c>
      <c r="Y1940" s="4" t="s">
        <v>2276</v>
      </c>
      <c r="Z1940" s="4" t="s">
        <v>2276</v>
      </c>
      <c r="AA1940" s="4" t="s">
        <v>2276</v>
      </c>
      <c r="AB1940" s="4" t="s">
        <v>2276</v>
      </c>
      <c r="AC1940" s="3"/>
      <c r="AD1940" s="3"/>
    </row>
    <row r="1941" spans="1:30" ht="31" customHeight="1">
      <c r="A1941" s="11" t="s">
        <v>5590</v>
      </c>
      <c r="B1941" s="11" t="s">
        <v>5594</v>
      </c>
      <c r="C1941" s="3" t="s">
        <v>24</v>
      </c>
      <c r="D1941" s="3" t="s">
        <v>2231</v>
      </c>
      <c r="E1941" s="3" t="s">
        <v>84</v>
      </c>
      <c r="F1941" s="4" t="s">
        <v>74</v>
      </c>
      <c r="G1941" s="4" t="s">
        <v>2276</v>
      </c>
      <c r="H1941" s="3" t="s">
        <v>523</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4" t="s">
        <v>2276</v>
      </c>
      <c r="AB1941" s="4" t="s">
        <v>2276</v>
      </c>
      <c r="AC1941" s="3"/>
      <c r="AD1941" s="3"/>
    </row>
    <row r="1942" spans="1:30" ht="30" customHeight="1">
      <c r="A1942" s="11" t="s">
        <v>5599</v>
      </c>
      <c r="B1942" s="11" t="s">
        <v>5603</v>
      </c>
      <c r="C1942" s="3" t="s">
        <v>24</v>
      </c>
      <c r="D1942" s="3" t="s">
        <v>27</v>
      </c>
      <c r="E1942" s="3" t="s">
        <v>130</v>
      </c>
      <c r="F1942" s="4" t="s">
        <v>160</v>
      </c>
      <c r="G1942" s="4" t="s">
        <v>2276</v>
      </c>
      <c r="H1942" s="3" t="s">
        <v>523</v>
      </c>
      <c r="I1942" s="3"/>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t="s">
        <v>2276</v>
      </c>
      <c r="AB1942" s="4" t="s">
        <v>2276</v>
      </c>
      <c r="AC1942" s="3"/>
      <c r="AD1942" s="3"/>
    </row>
    <row r="1943" spans="1:30" ht="30" customHeight="1">
      <c r="A1943" s="11" t="s">
        <v>5600</v>
      </c>
      <c r="B1943" s="11" t="s">
        <v>5604</v>
      </c>
      <c r="C1943" s="3" t="s">
        <v>24</v>
      </c>
      <c r="D1943" s="3" t="s">
        <v>27</v>
      </c>
      <c r="E1943" s="3" t="s">
        <v>130</v>
      </c>
      <c r="F1943" s="4" t="s">
        <v>160</v>
      </c>
      <c r="G1943" s="4" t="s">
        <v>2276</v>
      </c>
      <c r="H1943" s="3" t="s">
        <v>523</v>
      </c>
      <c r="I1943" s="3"/>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t="s">
        <v>2276</v>
      </c>
      <c r="AB1943" s="4" t="s">
        <v>2276</v>
      </c>
      <c r="AC1943" s="3"/>
      <c r="AD1943" s="3"/>
    </row>
    <row r="1944" spans="1:30" ht="30" customHeight="1">
      <c r="A1944" s="11" t="s">
        <v>5599</v>
      </c>
      <c r="B1944" s="11" t="s">
        <v>5605</v>
      </c>
      <c r="C1944" s="3" t="s">
        <v>24</v>
      </c>
      <c r="D1944" s="3" t="s">
        <v>27</v>
      </c>
      <c r="E1944" s="3" t="s">
        <v>130</v>
      </c>
      <c r="F1944" s="4" t="s">
        <v>74</v>
      </c>
      <c r="G1944" s="4" t="s">
        <v>2276</v>
      </c>
      <c r="H1944" s="3" t="s">
        <v>523</v>
      </c>
      <c r="I1944" s="3"/>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t="s">
        <v>2276</v>
      </c>
      <c r="AB1944" s="4" t="s">
        <v>2276</v>
      </c>
      <c r="AC1944" s="3"/>
      <c r="AD1944" s="3"/>
    </row>
    <row r="1945" spans="1:30" ht="30" customHeight="1">
      <c r="A1945" s="11" t="s">
        <v>5600</v>
      </c>
      <c r="B1945" s="11" t="s">
        <v>5606</v>
      </c>
      <c r="C1945" s="3" t="s">
        <v>24</v>
      </c>
      <c r="D1945" s="3" t="s">
        <v>27</v>
      </c>
      <c r="E1945" s="3" t="s">
        <v>130</v>
      </c>
      <c r="F1945" s="4" t="s">
        <v>74</v>
      </c>
      <c r="G1945" s="4" t="s">
        <v>2276</v>
      </c>
      <c r="H1945" s="3" t="s">
        <v>523</v>
      </c>
      <c r="I1945" s="3"/>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t="s">
        <v>2276</v>
      </c>
      <c r="AB1945" s="4" t="s">
        <v>2276</v>
      </c>
      <c r="AC1945" s="3"/>
      <c r="AD1945" s="3"/>
    </row>
    <row r="1946" spans="1:30" ht="25.5" customHeight="1">
      <c r="A1946" s="11" t="s">
        <v>5599</v>
      </c>
      <c r="B1946" s="11" t="s">
        <v>5607</v>
      </c>
      <c r="C1946" s="3" t="s">
        <v>24</v>
      </c>
      <c r="D1946" s="3" t="s">
        <v>25</v>
      </c>
      <c r="E1946" s="3" t="s">
        <v>45</v>
      </c>
      <c r="F1946" s="4" t="s">
        <v>29</v>
      </c>
      <c r="G1946" s="4" t="s">
        <v>29</v>
      </c>
      <c r="H1946" s="3" t="s">
        <v>523</v>
      </c>
      <c r="I1946" s="3"/>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t="s">
        <v>2276</v>
      </c>
      <c r="AB1946" s="4" t="s">
        <v>2276</v>
      </c>
      <c r="AC1946" s="3"/>
      <c r="AD1946" s="3"/>
    </row>
    <row r="1947" spans="1:30" ht="25.5" customHeight="1">
      <c r="A1947" s="11" t="s">
        <v>5600</v>
      </c>
      <c r="B1947" s="11" t="s">
        <v>5608</v>
      </c>
      <c r="C1947" s="3" t="s">
        <v>24</v>
      </c>
      <c r="D1947" s="3" t="s">
        <v>25</v>
      </c>
      <c r="E1947" s="3" t="s">
        <v>45</v>
      </c>
      <c r="F1947" s="4" t="s">
        <v>29</v>
      </c>
      <c r="G1947" s="4" t="s">
        <v>29</v>
      </c>
      <c r="H1947" s="3" t="s">
        <v>523</v>
      </c>
      <c r="I1947" s="3"/>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t="s">
        <v>2276</v>
      </c>
      <c r="AB1947" s="4" t="s">
        <v>2276</v>
      </c>
      <c r="AC1947" s="3"/>
      <c r="AD1947" s="3"/>
    </row>
    <row r="1948" spans="1:30" ht="25.5" customHeight="1">
      <c r="A1948" s="11" t="s">
        <v>5599</v>
      </c>
      <c r="B1948" s="11" t="s">
        <v>5609</v>
      </c>
      <c r="C1948" s="3" t="s">
        <v>2458</v>
      </c>
      <c r="D1948" s="3" t="s">
        <v>143</v>
      </c>
      <c r="E1948" s="3" t="s">
        <v>45</v>
      </c>
      <c r="F1948" s="4" t="s">
        <v>29</v>
      </c>
      <c r="G1948" s="4" t="s">
        <v>2276</v>
      </c>
      <c r="H1948" s="3" t="s">
        <v>523</v>
      </c>
      <c r="I1948" s="3"/>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t="s">
        <v>2276</v>
      </c>
      <c r="AB1948" s="4" t="s">
        <v>2276</v>
      </c>
      <c r="AC1948" s="3"/>
      <c r="AD1948" s="3"/>
    </row>
    <row r="1949" spans="1:30" ht="32.5" customHeight="1">
      <c r="A1949" s="11" t="s">
        <v>5600</v>
      </c>
      <c r="B1949" s="11" t="s">
        <v>5610</v>
      </c>
      <c r="C1949" s="3" t="s">
        <v>2458</v>
      </c>
      <c r="D1949" s="3" t="s">
        <v>143</v>
      </c>
      <c r="E1949" s="3" t="s">
        <v>45</v>
      </c>
      <c r="F1949" s="4" t="s">
        <v>29</v>
      </c>
      <c r="G1949" s="4" t="s">
        <v>2276</v>
      </c>
      <c r="H1949" s="3" t="s">
        <v>523</v>
      </c>
      <c r="I1949" s="3"/>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t="s">
        <v>2276</v>
      </c>
      <c r="AB1949" s="4" t="s">
        <v>2276</v>
      </c>
      <c r="AC1949" s="3"/>
      <c r="AD1949" s="3"/>
    </row>
    <row r="1950" spans="1:30" ht="93.5" customHeight="1">
      <c r="A1950" s="11" t="s">
        <v>5599</v>
      </c>
      <c r="B1950" s="11" t="s">
        <v>5611</v>
      </c>
      <c r="C1950" s="3" t="s">
        <v>2458</v>
      </c>
      <c r="D1950" s="3" t="s">
        <v>2276</v>
      </c>
      <c r="E1950" s="3" t="s">
        <v>45</v>
      </c>
      <c r="F1950" s="4" t="s">
        <v>29</v>
      </c>
      <c r="G1950" s="4" t="s">
        <v>2276</v>
      </c>
      <c r="H1950" s="3" t="s">
        <v>523</v>
      </c>
      <c r="I1950" s="3"/>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4" t="s">
        <v>2276</v>
      </c>
      <c r="X1950" s="4" t="s">
        <v>2276</v>
      </c>
      <c r="Y1950" s="4" t="s">
        <v>2276</v>
      </c>
      <c r="Z1950" s="4" t="s">
        <v>2276</v>
      </c>
      <c r="AA1950" s="4" t="s">
        <v>2276</v>
      </c>
      <c r="AB1950" s="4" t="s">
        <v>2276</v>
      </c>
      <c r="AC1950" s="4" t="s">
        <v>5614</v>
      </c>
      <c r="AD1950" s="4" t="s">
        <v>5613</v>
      </c>
    </row>
    <row r="1951" spans="1:30" ht="93.5" customHeight="1">
      <c r="A1951" s="11" t="s">
        <v>5600</v>
      </c>
      <c r="B1951" s="11" t="s">
        <v>5612</v>
      </c>
      <c r="C1951" s="3" t="s">
        <v>2458</v>
      </c>
      <c r="D1951" s="3" t="s">
        <v>2276</v>
      </c>
      <c r="E1951" s="3" t="s">
        <v>45</v>
      </c>
      <c r="F1951" s="4" t="s">
        <v>29</v>
      </c>
      <c r="G1951" s="4" t="s">
        <v>2276</v>
      </c>
      <c r="H1951" s="3" t="s">
        <v>523</v>
      </c>
      <c r="I1951" s="3"/>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4" t="s">
        <v>2276</v>
      </c>
      <c r="X1951" s="4" t="s">
        <v>2276</v>
      </c>
      <c r="Y1951" s="4" t="s">
        <v>2276</v>
      </c>
      <c r="Z1951" s="4" t="s">
        <v>2276</v>
      </c>
      <c r="AA1951" s="4" t="s">
        <v>2276</v>
      </c>
      <c r="AB1951" s="4" t="s">
        <v>2276</v>
      </c>
      <c r="AC1951" s="4" t="s">
        <v>5614</v>
      </c>
      <c r="AD1951" s="4" t="s">
        <v>5613</v>
      </c>
    </row>
    <row r="1952" spans="1:30" ht="31" customHeight="1">
      <c r="A1952" s="11" t="s">
        <v>5600</v>
      </c>
      <c r="B1952" s="11" t="s">
        <v>5618</v>
      </c>
      <c r="C1952" s="3" t="s">
        <v>31</v>
      </c>
      <c r="D1952" s="3" t="s">
        <v>30</v>
      </c>
      <c r="E1952" s="3" t="s">
        <v>2276</v>
      </c>
      <c r="F1952" s="3" t="s">
        <v>2276</v>
      </c>
      <c r="G1952" s="3" t="s">
        <v>2276</v>
      </c>
      <c r="H1952" s="3" t="s">
        <v>523</v>
      </c>
      <c r="I1952" s="3"/>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4" t="s">
        <v>2276</v>
      </c>
      <c r="AB1952" s="4" t="s">
        <v>2276</v>
      </c>
      <c r="AC1952" s="3"/>
      <c r="AD1952" s="3"/>
    </row>
    <row r="1953" spans="1:30" ht="31" customHeight="1">
      <c r="A1953" s="11" t="s">
        <v>5600</v>
      </c>
      <c r="B1953" s="11" t="s">
        <v>5619</v>
      </c>
      <c r="C1953" s="3" t="s">
        <v>24</v>
      </c>
      <c r="D1953" s="3" t="s">
        <v>2346</v>
      </c>
      <c r="E1953" s="3" t="s">
        <v>2276</v>
      </c>
      <c r="F1953" s="3" t="s">
        <v>2276</v>
      </c>
      <c r="G1953" s="3" t="s">
        <v>2276</v>
      </c>
      <c r="H1953" s="3" t="s">
        <v>523</v>
      </c>
      <c r="I1953" s="3"/>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4" t="s">
        <v>2276</v>
      </c>
      <c r="AB1953" s="4" t="s">
        <v>2276</v>
      </c>
      <c r="AC1953" s="3"/>
      <c r="AD1953" s="3"/>
    </row>
    <row r="1954" spans="1:30" ht="31" customHeight="1">
      <c r="A1954" s="11" t="s">
        <v>5600</v>
      </c>
      <c r="B1954" s="11" t="s">
        <v>5620</v>
      </c>
      <c r="C1954" s="3" t="s">
        <v>24</v>
      </c>
      <c r="D1954" s="3" t="s">
        <v>2994</v>
      </c>
      <c r="E1954" s="3" t="s">
        <v>2276</v>
      </c>
      <c r="F1954" s="3" t="s">
        <v>2276</v>
      </c>
      <c r="G1954" s="3" t="s">
        <v>2276</v>
      </c>
      <c r="H1954" s="3" t="s">
        <v>523</v>
      </c>
      <c r="I1954" s="3"/>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4" t="s">
        <v>2276</v>
      </c>
      <c r="AB1954" s="4" t="s">
        <v>2276</v>
      </c>
      <c r="AC1954" s="3"/>
      <c r="AD1954" s="3"/>
    </row>
    <row r="1955" spans="1:30" ht="39" customHeight="1">
      <c r="A1955" s="11" t="s">
        <v>5625</v>
      </c>
      <c r="B1955" s="11" t="s">
        <v>5632</v>
      </c>
      <c r="C1955" s="3" t="s">
        <v>24</v>
      </c>
      <c r="D1955" s="3" t="s">
        <v>27</v>
      </c>
      <c r="E1955" s="3" t="s">
        <v>130</v>
      </c>
      <c r="F1955" s="4" t="s">
        <v>160</v>
      </c>
      <c r="G1955" s="3" t="s">
        <v>2276</v>
      </c>
      <c r="H1955" s="3" t="s">
        <v>523</v>
      </c>
      <c r="I1955" s="3"/>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4" t="s">
        <v>2276</v>
      </c>
      <c r="AB1955" s="4" t="s">
        <v>2276</v>
      </c>
      <c r="AC1955" s="3" t="s">
        <v>5644</v>
      </c>
      <c r="AD1955" s="3"/>
    </row>
    <row r="1956" spans="1:30" ht="39" customHeight="1">
      <c r="A1956" s="11" t="s">
        <v>5629</v>
      </c>
      <c r="B1956" s="11" t="s">
        <v>5633</v>
      </c>
      <c r="C1956" s="3" t="s">
        <v>24</v>
      </c>
      <c r="D1956" s="3" t="s">
        <v>27</v>
      </c>
      <c r="E1956" s="3" t="s">
        <v>130</v>
      </c>
      <c r="F1956" s="4" t="s">
        <v>160</v>
      </c>
      <c r="G1956" s="3" t="s">
        <v>2276</v>
      </c>
      <c r="H1956" s="3" t="s">
        <v>523</v>
      </c>
      <c r="I1956" s="3"/>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4" t="s">
        <v>2276</v>
      </c>
      <c r="AB1956" s="4" t="s">
        <v>2276</v>
      </c>
      <c r="AC1956" s="3" t="s">
        <v>5644</v>
      </c>
      <c r="AD1956" s="3"/>
    </row>
    <row r="1957" spans="1:30" ht="39" customHeight="1">
      <c r="A1957" s="11" t="s">
        <v>5630</v>
      </c>
      <c r="B1957" s="11" t="s">
        <v>5634</v>
      </c>
      <c r="C1957" s="3" t="s">
        <v>24</v>
      </c>
      <c r="D1957" s="3" t="s">
        <v>27</v>
      </c>
      <c r="E1957" s="3" t="s">
        <v>130</v>
      </c>
      <c r="F1957" s="4" t="s">
        <v>160</v>
      </c>
      <c r="G1957" s="3" t="s">
        <v>2276</v>
      </c>
      <c r="H1957" s="3" t="s">
        <v>523</v>
      </c>
      <c r="I1957" s="3"/>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4" t="s">
        <v>2276</v>
      </c>
      <c r="AB1957" s="4" t="s">
        <v>2276</v>
      </c>
      <c r="AC1957" s="3" t="s">
        <v>5644</v>
      </c>
      <c r="AD1957" s="3"/>
    </row>
    <row r="1958" spans="1:30" ht="39" customHeight="1">
      <c r="A1958" s="11" t="s">
        <v>5631</v>
      </c>
      <c r="B1958" s="11" t="s">
        <v>5635</v>
      </c>
      <c r="C1958" s="3" t="s">
        <v>24</v>
      </c>
      <c r="D1958" s="3" t="s">
        <v>27</v>
      </c>
      <c r="E1958" s="3" t="s">
        <v>130</v>
      </c>
      <c r="F1958" s="4" t="s">
        <v>160</v>
      </c>
      <c r="G1958" s="3" t="s">
        <v>2276</v>
      </c>
      <c r="H1958" s="3" t="s">
        <v>523</v>
      </c>
      <c r="I1958" s="3"/>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4" t="s">
        <v>2276</v>
      </c>
      <c r="AB1958" s="4" t="s">
        <v>2276</v>
      </c>
      <c r="AC1958" s="3" t="s">
        <v>5644</v>
      </c>
      <c r="AD1958" s="3"/>
    </row>
    <row r="1959" spans="1:30" ht="39" customHeight="1">
      <c r="A1959" s="11" t="s">
        <v>5625</v>
      </c>
      <c r="B1959" s="11" t="s">
        <v>5636</v>
      </c>
      <c r="C1959" s="3" t="s">
        <v>24</v>
      </c>
      <c r="D1959" s="3" t="s">
        <v>25</v>
      </c>
      <c r="E1959" s="3" t="s">
        <v>45</v>
      </c>
      <c r="F1959" s="4" t="s">
        <v>29</v>
      </c>
      <c r="G1959" s="3" t="s">
        <v>2276</v>
      </c>
      <c r="H1959" s="3" t="s">
        <v>523</v>
      </c>
      <c r="I1959" s="3"/>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4" t="s">
        <v>2276</v>
      </c>
      <c r="AB1959" s="4" t="s">
        <v>2276</v>
      </c>
      <c r="AC1959" s="3" t="s">
        <v>5645</v>
      </c>
      <c r="AD1959" s="3"/>
    </row>
    <row r="1960" spans="1:30" ht="39" customHeight="1">
      <c r="A1960" s="11" t="s">
        <v>5629</v>
      </c>
      <c r="B1960" s="11" t="s">
        <v>5637</v>
      </c>
      <c r="C1960" s="3" t="s">
        <v>24</v>
      </c>
      <c r="D1960" s="3" t="s">
        <v>25</v>
      </c>
      <c r="E1960" s="3" t="s">
        <v>45</v>
      </c>
      <c r="F1960" s="4" t="s">
        <v>29</v>
      </c>
      <c r="G1960" s="3" t="s">
        <v>2276</v>
      </c>
      <c r="H1960" s="3" t="s">
        <v>523</v>
      </c>
      <c r="I1960" s="3"/>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4" t="s">
        <v>2276</v>
      </c>
      <c r="AB1960" s="4" t="s">
        <v>2276</v>
      </c>
      <c r="AC1960" s="3" t="s">
        <v>5645</v>
      </c>
      <c r="AD1960" s="3"/>
    </row>
    <row r="1961" spans="1:30" ht="39" customHeight="1">
      <c r="A1961" s="11" t="s">
        <v>5630</v>
      </c>
      <c r="B1961" s="11" t="s">
        <v>5638</v>
      </c>
      <c r="C1961" s="3" t="s">
        <v>24</v>
      </c>
      <c r="D1961" s="3" t="s">
        <v>25</v>
      </c>
      <c r="E1961" s="3" t="s">
        <v>45</v>
      </c>
      <c r="F1961" s="4" t="s">
        <v>29</v>
      </c>
      <c r="G1961" s="3" t="s">
        <v>2276</v>
      </c>
      <c r="H1961" s="3" t="s">
        <v>523</v>
      </c>
      <c r="I1961" s="3"/>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4" t="s">
        <v>2276</v>
      </c>
      <c r="AB1961" s="4" t="s">
        <v>2276</v>
      </c>
      <c r="AC1961" s="3" t="s">
        <v>5645</v>
      </c>
      <c r="AD1961" s="3"/>
    </row>
    <row r="1962" spans="1:30" ht="39" customHeight="1">
      <c r="A1962" s="11" t="s">
        <v>5631</v>
      </c>
      <c r="B1962" s="11" t="s">
        <v>5639</v>
      </c>
      <c r="C1962" s="3" t="s">
        <v>24</v>
      </c>
      <c r="D1962" s="3" t="s">
        <v>25</v>
      </c>
      <c r="E1962" s="3" t="s">
        <v>45</v>
      </c>
      <c r="F1962" s="4" t="s">
        <v>29</v>
      </c>
      <c r="G1962" s="3" t="s">
        <v>2276</v>
      </c>
      <c r="H1962" s="3" t="s">
        <v>523</v>
      </c>
      <c r="I1962" s="3"/>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t="s">
        <v>2276</v>
      </c>
      <c r="AB1962" s="4" t="s">
        <v>2276</v>
      </c>
      <c r="AC1962" s="3" t="s">
        <v>5645</v>
      </c>
      <c r="AD1962" s="3"/>
    </row>
    <row r="1963" spans="1:30" ht="84.5" customHeight="1">
      <c r="A1963" s="11" t="s">
        <v>5625</v>
      </c>
      <c r="B1963" s="11" t="s">
        <v>5640</v>
      </c>
      <c r="C1963" s="3" t="s">
        <v>2458</v>
      </c>
      <c r="D1963" s="3" t="s">
        <v>2276</v>
      </c>
      <c r="E1963" s="3" t="s">
        <v>2276</v>
      </c>
      <c r="F1963" s="3" t="s">
        <v>2276</v>
      </c>
      <c r="G1963" s="3" t="s">
        <v>2276</v>
      </c>
      <c r="H1963" s="3" t="s">
        <v>523</v>
      </c>
      <c r="I1963" s="3"/>
      <c r="J1963" s="4" t="s">
        <v>2276</v>
      </c>
      <c r="K1963" s="4" t="s">
        <v>2276</v>
      </c>
      <c r="L1963" s="4" t="s">
        <v>2276</v>
      </c>
      <c r="M1963" s="4" t="s">
        <v>2276</v>
      </c>
      <c r="N1963" s="4" t="s">
        <v>2276</v>
      </c>
      <c r="O1963" s="4" t="s">
        <v>2276</v>
      </c>
      <c r="P1963" s="4" t="s">
        <v>2276</v>
      </c>
      <c r="Q1963" s="4" t="s">
        <v>2276</v>
      </c>
      <c r="R1963" s="4" t="s">
        <v>2276</v>
      </c>
      <c r="S1963" s="4" t="s">
        <v>2276</v>
      </c>
      <c r="T1963" s="4" t="s">
        <v>2276</v>
      </c>
      <c r="U1963" s="4" t="s">
        <v>2276</v>
      </c>
      <c r="V1963" s="4" t="s">
        <v>2276</v>
      </c>
      <c r="W1963" s="4" t="s">
        <v>2276</v>
      </c>
      <c r="X1963" s="4" t="s">
        <v>2276</v>
      </c>
      <c r="Y1963" s="4" t="s">
        <v>2276</v>
      </c>
      <c r="Z1963" s="4" t="s">
        <v>2276</v>
      </c>
      <c r="AA1963" s="4" t="s">
        <v>2276</v>
      </c>
      <c r="AB1963" s="4" t="s">
        <v>2276</v>
      </c>
      <c r="AC1963" s="4" t="s">
        <v>5646</v>
      </c>
      <c r="AD1963" s="4" t="s">
        <v>5647</v>
      </c>
    </row>
    <row r="1964" spans="1:30" ht="84.5" customHeight="1">
      <c r="A1964" s="11" t="s">
        <v>5629</v>
      </c>
      <c r="B1964" s="11" t="s">
        <v>5641</v>
      </c>
      <c r="C1964" s="3" t="s">
        <v>2458</v>
      </c>
      <c r="D1964" s="3" t="s">
        <v>2276</v>
      </c>
      <c r="E1964" s="3" t="s">
        <v>2276</v>
      </c>
      <c r="F1964" s="3" t="s">
        <v>2276</v>
      </c>
      <c r="G1964" s="3" t="s">
        <v>2276</v>
      </c>
      <c r="H1964" s="3" t="s">
        <v>523</v>
      </c>
      <c r="I1964" s="3"/>
      <c r="J1964" s="4" t="s">
        <v>2276</v>
      </c>
      <c r="K1964" s="4" t="s">
        <v>2276</v>
      </c>
      <c r="L1964" s="4" t="s">
        <v>2276</v>
      </c>
      <c r="M1964" s="4" t="s">
        <v>2276</v>
      </c>
      <c r="N1964" s="4" t="s">
        <v>2276</v>
      </c>
      <c r="O1964" s="4" t="s">
        <v>2276</v>
      </c>
      <c r="P1964" s="4" t="s">
        <v>2276</v>
      </c>
      <c r="Q1964" s="4" t="s">
        <v>2276</v>
      </c>
      <c r="R1964" s="4" t="s">
        <v>2276</v>
      </c>
      <c r="S1964" s="4" t="s">
        <v>2276</v>
      </c>
      <c r="T1964" s="4" t="s">
        <v>2276</v>
      </c>
      <c r="U1964" s="4" t="s">
        <v>2276</v>
      </c>
      <c r="V1964" s="4" t="s">
        <v>2276</v>
      </c>
      <c r="W1964" s="4" t="s">
        <v>2276</v>
      </c>
      <c r="X1964" s="4" t="s">
        <v>2276</v>
      </c>
      <c r="Y1964" s="4" t="s">
        <v>2276</v>
      </c>
      <c r="Z1964" s="4" t="s">
        <v>2276</v>
      </c>
      <c r="AA1964" s="4" t="s">
        <v>2276</v>
      </c>
      <c r="AB1964" s="4" t="s">
        <v>2276</v>
      </c>
      <c r="AC1964" s="4" t="s">
        <v>5646</v>
      </c>
      <c r="AD1964" s="4" t="s">
        <v>5647</v>
      </c>
    </row>
    <row r="1965" spans="1:30" ht="84.5" customHeight="1">
      <c r="A1965" s="11" t="s">
        <v>5630</v>
      </c>
      <c r="B1965" s="11" t="s">
        <v>5642</v>
      </c>
      <c r="C1965" s="3" t="s">
        <v>2458</v>
      </c>
      <c r="D1965" s="3" t="s">
        <v>2276</v>
      </c>
      <c r="E1965" s="3" t="s">
        <v>2276</v>
      </c>
      <c r="F1965" s="3" t="s">
        <v>2276</v>
      </c>
      <c r="G1965" s="3" t="s">
        <v>2276</v>
      </c>
      <c r="H1965" s="3" t="s">
        <v>523</v>
      </c>
      <c r="I1965" s="3"/>
      <c r="J1965" s="4" t="s">
        <v>2276</v>
      </c>
      <c r="K1965" s="4" t="s">
        <v>2276</v>
      </c>
      <c r="L1965" s="4" t="s">
        <v>2276</v>
      </c>
      <c r="M1965" s="4" t="s">
        <v>2276</v>
      </c>
      <c r="N1965" s="4" t="s">
        <v>2276</v>
      </c>
      <c r="O1965" s="4" t="s">
        <v>2276</v>
      </c>
      <c r="P1965" s="4" t="s">
        <v>2276</v>
      </c>
      <c r="Q1965" s="4" t="s">
        <v>2276</v>
      </c>
      <c r="R1965" s="4" t="s">
        <v>2276</v>
      </c>
      <c r="S1965" s="4" t="s">
        <v>2276</v>
      </c>
      <c r="T1965" s="4" t="s">
        <v>2276</v>
      </c>
      <c r="U1965" s="4" t="s">
        <v>2276</v>
      </c>
      <c r="V1965" s="4" t="s">
        <v>2276</v>
      </c>
      <c r="W1965" s="4" t="s">
        <v>2276</v>
      </c>
      <c r="X1965" s="4" t="s">
        <v>2276</v>
      </c>
      <c r="Y1965" s="4" t="s">
        <v>2276</v>
      </c>
      <c r="Z1965" s="4" t="s">
        <v>2276</v>
      </c>
      <c r="AA1965" s="4" t="s">
        <v>2276</v>
      </c>
      <c r="AB1965" s="4" t="s">
        <v>2276</v>
      </c>
      <c r="AC1965" s="4" t="s">
        <v>5646</v>
      </c>
      <c r="AD1965" s="4" t="s">
        <v>5647</v>
      </c>
    </row>
    <row r="1966" spans="1:30" ht="84.5" customHeight="1">
      <c r="A1966" s="11" t="s">
        <v>5631</v>
      </c>
      <c r="B1966" s="11" t="s">
        <v>5643</v>
      </c>
      <c r="C1966" s="3" t="s">
        <v>2458</v>
      </c>
      <c r="D1966" s="3" t="s">
        <v>2276</v>
      </c>
      <c r="E1966" s="3" t="s">
        <v>2276</v>
      </c>
      <c r="F1966" s="3" t="s">
        <v>2276</v>
      </c>
      <c r="G1966" s="3" t="s">
        <v>2276</v>
      </c>
      <c r="H1966" s="3" t="s">
        <v>523</v>
      </c>
      <c r="I1966" s="3"/>
      <c r="J1966" s="4" t="s">
        <v>2276</v>
      </c>
      <c r="K1966" s="4" t="s">
        <v>2276</v>
      </c>
      <c r="L1966" s="4" t="s">
        <v>2276</v>
      </c>
      <c r="M1966" s="4" t="s">
        <v>2276</v>
      </c>
      <c r="N1966" s="4" t="s">
        <v>2276</v>
      </c>
      <c r="O1966" s="4" t="s">
        <v>2276</v>
      </c>
      <c r="P1966" s="4" t="s">
        <v>2276</v>
      </c>
      <c r="Q1966" s="4" t="s">
        <v>2276</v>
      </c>
      <c r="R1966" s="4" t="s">
        <v>2276</v>
      </c>
      <c r="S1966" s="4" t="s">
        <v>2276</v>
      </c>
      <c r="T1966" s="4" t="s">
        <v>2276</v>
      </c>
      <c r="U1966" s="4" t="s">
        <v>2276</v>
      </c>
      <c r="V1966" s="4" t="s">
        <v>2276</v>
      </c>
      <c r="W1966" s="4" t="s">
        <v>2276</v>
      </c>
      <c r="X1966" s="4" t="s">
        <v>2276</v>
      </c>
      <c r="Y1966" s="4" t="s">
        <v>2276</v>
      </c>
      <c r="Z1966" s="4" t="s">
        <v>2276</v>
      </c>
      <c r="AA1966" s="4" t="s">
        <v>2276</v>
      </c>
      <c r="AB1966" s="4" t="s">
        <v>2276</v>
      </c>
      <c r="AC1966" s="4" t="s">
        <v>5646</v>
      </c>
      <c r="AD1966" s="4" t="s">
        <v>5647</v>
      </c>
    </row>
    <row r="1967" spans="1:30" ht="54.5" customHeight="1">
      <c r="A1967" s="19" t="s">
        <v>5649</v>
      </c>
      <c r="B1967" s="19" t="s">
        <v>5652</v>
      </c>
      <c r="C1967" s="4" t="s">
        <v>24</v>
      </c>
      <c r="D1967" s="4" t="s">
        <v>2231</v>
      </c>
      <c r="E1967" s="4" t="s">
        <v>130</v>
      </c>
      <c r="F1967" s="4" t="s">
        <v>74</v>
      </c>
      <c r="G1967" s="3" t="s">
        <v>2276</v>
      </c>
      <c r="H1967" s="3" t="s">
        <v>523</v>
      </c>
      <c r="I1967" s="3"/>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4" t="s">
        <v>2276</v>
      </c>
      <c r="AB1967" s="4" t="s">
        <v>2276</v>
      </c>
      <c r="AC1967" s="3"/>
      <c r="AD1967" s="4"/>
    </row>
    <row r="1968" spans="1:30" ht="54.5" customHeight="1">
      <c r="A1968" s="19" t="s">
        <v>5649</v>
      </c>
      <c r="B1968" s="19" t="s">
        <v>5653</v>
      </c>
      <c r="C1968" s="4" t="s">
        <v>24</v>
      </c>
      <c r="D1968" s="4" t="s">
        <v>2231</v>
      </c>
      <c r="E1968" s="4" t="s">
        <v>396</v>
      </c>
      <c r="F1968" s="4" t="s">
        <v>74</v>
      </c>
      <c r="G1968" s="3" t="s">
        <v>2276</v>
      </c>
      <c r="H1968" s="3" t="s">
        <v>523</v>
      </c>
      <c r="I1968" s="3"/>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4" t="s">
        <v>2276</v>
      </c>
      <c r="AB1968" s="4" t="s">
        <v>2276</v>
      </c>
      <c r="AC1968" s="3"/>
      <c r="AD1968" s="3"/>
    </row>
    <row r="1969" spans="1:30" ht="54.5" customHeight="1">
      <c r="A1969" s="19" t="s">
        <v>5649</v>
      </c>
      <c r="B1969" s="19" t="s">
        <v>5654</v>
      </c>
      <c r="C1969" s="4" t="s">
        <v>24</v>
      </c>
      <c r="D1969" s="4" t="s">
        <v>2231</v>
      </c>
      <c r="E1969" s="4" t="s">
        <v>2647</v>
      </c>
      <c r="F1969" s="4" t="s">
        <v>74</v>
      </c>
      <c r="G1969" s="3" t="s">
        <v>2276</v>
      </c>
      <c r="H1969" s="3" t="s">
        <v>523</v>
      </c>
      <c r="I1969" s="3"/>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4" t="s">
        <v>2276</v>
      </c>
      <c r="AB1969" s="4" t="s">
        <v>2276</v>
      </c>
      <c r="AC1969" s="3"/>
      <c r="AD1969" s="3"/>
    </row>
    <row r="1970" spans="1:30" ht="54.5" customHeight="1">
      <c r="A1970" s="19" t="s">
        <v>5649</v>
      </c>
      <c r="B1970" s="19" t="s">
        <v>5655</v>
      </c>
      <c r="C1970" s="4" t="s">
        <v>24</v>
      </c>
      <c r="D1970" s="4" t="s">
        <v>2346</v>
      </c>
      <c r="E1970" s="4" t="s">
        <v>396</v>
      </c>
      <c r="F1970" s="4" t="s">
        <v>74</v>
      </c>
      <c r="G1970" s="3" t="s">
        <v>2276</v>
      </c>
      <c r="H1970" s="3" t="s">
        <v>523</v>
      </c>
      <c r="I1970" s="3"/>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4" t="s">
        <v>2276</v>
      </c>
      <c r="AB1970" s="4" t="s">
        <v>2276</v>
      </c>
      <c r="AC1970" s="3"/>
      <c r="AD1970" s="3"/>
    </row>
    <row r="1971" spans="1:30" ht="54.5" customHeight="1">
      <c r="A1971" s="19" t="s">
        <v>5649</v>
      </c>
      <c r="B1971" s="19" t="s">
        <v>5656</v>
      </c>
      <c r="C1971" s="4" t="s">
        <v>24</v>
      </c>
      <c r="D1971" s="4" t="s">
        <v>2346</v>
      </c>
      <c r="E1971" s="4" t="s">
        <v>2647</v>
      </c>
      <c r="F1971" s="4" t="s">
        <v>74</v>
      </c>
      <c r="G1971" s="3" t="s">
        <v>2276</v>
      </c>
      <c r="H1971" s="3" t="s">
        <v>523</v>
      </c>
      <c r="I1971" s="3"/>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4" t="s">
        <v>2276</v>
      </c>
      <c r="AB1971" s="4" t="s">
        <v>2276</v>
      </c>
      <c r="AC1971" s="3"/>
      <c r="AD1971" s="3"/>
    </row>
    <row r="1972" spans="1:30" ht="33.5" customHeight="1">
      <c r="A1972" s="19" t="s">
        <v>5661</v>
      </c>
      <c r="B1972" s="19" t="s">
        <v>5664</v>
      </c>
      <c r="C1972" s="3" t="s">
        <v>24</v>
      </c>
      <c r="D1972" s="3" t="s">
        <v>406</v>
      </c>
      <c r="E1972" s="3" t="s">
        <v>137</v>
      </c>
      <c r="F1972" s="4" t="s">
        <v>2662</v>
      </c>
      <c r="G1972" s="4" t="s">
        <v>2276</v>
      </c>
      <c r="H1972" s="3" t="s">
        <v>524</v>
      </c>
      <c r="I1972" s="3">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2276</v>
      </c>
      <c r="Z1972" s="4" t="s">
        <v>2276</v>
      </c>
      <c r="AA1972" s="4" t="s">
        <v>2276</v>
      </c>
      <c r="AB1972" s="4" t="s">
        <v>2276</v>
      </c>
      <c r="AC1972" s="4" t="s">
        <v>5672</v>
      </c>
      <c r="AD1972" s="3"/>
    </row>
    <row r="1973" spans="1:30" ht="33.5" customHeight="1">
      <c r="A1973" s="19" t="s">
        <v>5661</v>
      </c>
      <c r="B1973" s="19" t="s">
        <v>5665</v>
      </c>
      <c r="C1973" s="3" t="s">
        <v>24</v>
      </c>
      <c r="D1973" s="3" t="s">
        <v>1242</v>
      </c>
      <c r="E1973" s="3" t="s">
        <v>137</v>
      </c>
      <c r="F1973" s="4" t="s">
        <v>2662</v>
      </c>
      <c r="G1973" s="4" t="s">
        <v>2276</v>
      </c>
      <c r="H1973" s="3" t="s">
        <v>524</v>
      </c>
      <c r="I1973" s="3">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2276</v>
      </c>
      <c r="Z1973" s="4" t="s">
        <v>2276</v>
      </c>
      <c r="AA1973" s="4" t="s">
        <v>2276</v>
      </c>
      <c r="AB1973" s="4" t="s">
        <v>2276</v>
      </c>
      <c r="AC1973" s="4" t="s">
        <v>5672</v>
      </c>
      <c r="AD1973" s="3"/>
    </row>
    <row r="1974" spans="1:30" ht="33.5" customHeight="1">
      <c r="A1974" s="19" t="s">
        <v>5661</v>
      </c>
      <c r="B1974" s="19" t="s">
        <v>5666</v>
      </c>
      <c r="C1974" s="3" t="s">
        <v>24</v>
      </c>
      <c r="D1974" s="3" t="s">
        <v>406</v>
      </c>
      <c r="E1974" s="3" t="s">
        <v>137</v>
      </c>
      <c r="F1974" s="4" t="s">
        <v>2662</v>
      </c>
      <c r="G1974" s="4" t="s">
        <v>2276</v>
      </c>
      <c r="H1974" s="3" t="s">
        <v>524</v>
      </c>
      <c r="I1974" s="3">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2276</v>
      </c>
      <c r="Z1974" s="4" t="s">
        <v>2276</v>
      </c>
      <c r="AA1974" s="4" t="s">
        <v>2276</v>
      </c>
      <c r="AB1974" s="4" t="s">
        <v>2276</v>
      </c>
      <c r="AC1974" s="4" t="s">
        <v>5672</v>
      </c>
      <c r="AD1974" s="3"/>
    </row>
    <row r="1975" spans="1:30" ht="33.5" customHeight="1">
      <c r="A1975" s="19" t="s">
        <v>5661</v>
      </c>
      <c r="B1975" s="19" t="s">
        <v>5667</v>
      </c>
      <c r="C1975" s="3" t="s">
        <v>24</v>
      </c>
      <c r="D1975" s="3" t="s">
        <v>1242</v>
      </c>
      <c r="E1975" s="3" t="s">
        <v>137</v>
      </c>
      <c r="F1975" s="4" t="s">
        <v>2662</v>
      </c>
      <c r="G1975" s="4" t="s">
        <v>2276</v>
      </c>
      <c r="H1975" s="3" t="s">
        <v>524</v>
      </c>
      <c r="I1975" s="3">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2276</v>
      </c>
      <c r="Z1975" s="4" t="s">
        <v>2276</v>
      </c>
      <c r="AA1975" s="4" t="s">
        <v>2276</v>
      </c>
      <c r="AB1975" s="4" t="s">
        <v>2276</v>
      </c>
      <c r="AC1975" s="4" t="s">
        <v>5672</v>
      </c>
      <c r="AD1975" s="3"/>
    </row>
    <row r="1976" spans="1:30" ht="30" customHeight="1">
      <c r="A1976" s="19" t="s">
        <v>5661</v>
      </c>
      <c r="B1976" s="19" t="s">
        <v>5668</v>
      </c>
      <c r="C1976" s="3" t="s">
        <v>24</v>
      </c>
      <c r="D1976" s="3" t="s">
        <v>406</v>
      </c>
      <c r="E1976" s="3" t="s">
        <v>116</v>
      </c>
      <c r="F1976" s="4" t="s">
        <v>2662</v>
      </c>
      <c r="G1976" s="3" t="s">
        <v>2276</v>
      </c>
      <c r="H1976" s="3" t="s">
        <v>523</v>
      </c>
      <c r="I1976" s="3">
        <v>2017</v>
      </c>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2276</v>
      </c>
      <c r="AB1976" s="4" t="s">
        <v>2276</v>
      </c>
      <c r="AC1976" s="4" t="s">
        <v>5673</v>
      </c>
      <c r="AD1976" s="3"/>
    </row>
    <row r="1977" spans="1:30" ht="30" customHeight="1">
      <c r="A1977" s="19" t="s">
        <v>5661</v>
      </c>
      <c r="B1977" s="19" t="s">
        <v>5669</v>
      </c>
      <c r="C1977" s="3" t="s">
        <v>24</v>
      </c>
      <c r="D1977" s="3" t="s">
        <v>1242</v>
      </c>
      <c r="E1977" s="3" t="s">
        <v>116</v>
      </c>
      <c r="F1977" s="4" t="s">
        <v>2662</v>
      </c>
      <c r="G1977" s="3" t="s">
        <v>2276</v>
      </c>
      <c r="H1977" s="3" t="s">
        <v>523</v>
      </c>
      <c r="I1977" s="3">
        <v>2017</v>
      </c>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2276</v>
      </c>
      <c r="AB1977" s="4" t="s">
        <v>2276</v>
      </c>
      <c r="AC1977" s="4" t="s">
        <v>5673</v>
      </c>
      <c r="AD1977" s="3"/>
    </row>
    <row r="1978" spans="1:30" ht="30" customHeight="1">
      <c r="A1978" s="19" t="s">
        <v>5661</v>
      </c>
      <c r="B1978" s="19" t="s">
        <v>5670</v>
      </c>
      <c r="C1978" s="3" t="s">
        <v>24</v>
      </c>
      <c r="D1978" s="3" t="s">
        <v>406</v>
      </c>
      <c r="E1978" s="3" t="s">
        <v>116</v>
      </c>
      <c r="F1978" s="4" t="s">
        <v>2662</v>
      </c>
      <c r="G1978" s="3" t="s">
        <v>2276</v>
      </c>
      <c r="H1978" s="3" t="s">
        <v>523</v>
      </c>
      <c r="I1978" s="3">
        <v>2017</v>
      </c>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2276</v>
      </c>
      <c r="AB1978" s="4" t="s">
        <v>2276</v>
      </c>
      <c r="AC1978" s="4" t="s">
        <v>5673</v>
      </c>
      <c r="AD1978" s="3"/>
    </row>
    <row r="1979" spans="1:30" ht="30" customHeight="1">
      <c r="A1979" s="19" t="s">
        <v>5661</v>
      </c>
      <c r="B1979" s="19" t="s">
        <v>5671</v>
      </c>
      <c r="C1979" s="3" t="s">
        <v>24</v>
      </c>
      <c r="D1979" s="3" t="s">
        <v>1242</v>
      </c>
      <c r="E1979" s="3" t="s">
        <v>116</v>
      </c>
      <c r="F1979" s="4" t="s">
        <v>2662</v>
      </c>
      <c r="G1979" s="3" t="s">
        <v>2276</v>
      </c>
      <c r="H1979" s="3" t="s">
        <v>523</v>
      </c>
      <c r="I1979" s="3">
        <v>2017</v>
      </c>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2276</v>
      </c>
      <c r="AB1979" s="4" t="s">
        <v>2276</v>
      </c>
      <c r="AC1979" s="4" t="s">
        <v>5673</v>
      </c>
      <c r="AD1979" s="3"/>
    </row>
    <row r="1980" spans="1:30" ht="30" customHeight="1">
      <c r="A1980" s="19" t="s">
        <v>5676</v>
      </c>
      <c r="B1980" s="19" t="s">
        <v>5679</v>
      </c>
      <c r="C1980" s="3" t="s">
        <v>24</v>
      </c>
      <c r="D1980" s="3" t="s">
        <v>1242</v>
      </c>
      <c r="E1980" s="3" t="s">
        <v>137</v>
      </c>
      <c r="F1980" s="4" t="s">
        <v>74</v>
      </c>
      <c r="G1980" s="3" t="s">
        <v>2276</v>
      </c>
      <c r="H1980" s="3" t="s">
        <v>523</v>
      </c>
      <c r="I1980" s="3"/>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4" t="s">
        <v>2276</v>
      </c>
      <c r="AB1980" s="4" t="s">
        <v>2276</v>
      </c>
      <c r="AC1980" s="3"/>
      <c r="AD1980" s="3"/>
    </row>
    <row r="1981" spans="1:30" ht="32.5" customHeight="1">
      <c r="A1981" s="19" t="s">
        <v>5676</v>
      </c>
      <c r="B1981" s="19" t="s">
        <v>5680</v>
      </c>
      <c r="C1981" s="3" t="s">
        <v>24</v>
      </c>
      <c r="D1981" s="3" t="s">
        <v>1242</v>
      </c>
      <c r="E1981" s="3" t="s">
        <v>2649</v>
      </c>
      <c r="F1981" s="4" t="s">
        <v>74</v>
      </c>
      <c r="G1981" s="3" t="s">
        <v>2276</v>
      </c>
      <c r="H1981" s="3" t="s">
        <v>523</v>
      </c>
      <c r="I1981" s="3"/>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4" t="s">
        <v>2276</v>
      </c>
      <c r="AB1981" s="4" t="s">
        <v>2276</v>
      </c>
      <c r="AC1981" s="3"/>
      <c r="AD1981" s="3"/>
    </row>
    <row r="1982" spans="1:30" ht="35.5" customHeight="1">
      <c r="A1982" s="19" t="s">
        <v>5676</v>
      </c>
      <c r="B1982" s="19" t="s">
        <v>5681</v>
      </c>
      <c r="C1982" s="3" t="s">
        <v>24</v>
      </c>
      <c r="D1982" s="3" t="s">
        <v>3480</v>
      </c>
      <c r="E1982" s="3" t="s">
        <v>116</v>
      </c>
      <c r="F1982" s="4" t="s">
        <v>74</v>
      </c>
      <c r="G1982" s="3" t="s">
        <v>2276</v>
      </c>
      <c r="H1982" s="3" t="s">
        <v>523</v>
      </c>
      <c r="I1982" s="3"/>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4" t="s">
        <v>2276</v>
      </c>
      <c r="AB1982" s="4" t="s">
        <v>2276</v>
      </c>
      <c r="AC1982" s="3"/>
      <c r="AD1982" s="3"/>
    </row>
    <row r="1983" spans="1:30" ht="37" customHeight="1">
      <c r="A1983" s="19" t="s">
        <v>5684</v>
      </c>
      <c r="B1983" s="19" t="s">
        <v>5686</v>
      </c>
      <c r="C1983" s="3" t="s">
        <v>24</v>
      </c>
      <c r="D1983" s="3" t="s">
        <v>1242</v>
      </c>
      <c r="E1983" s="3" t="s">
        <v>137</v>
      </c>
      <c r="F1983" s="4" t="s">
        <v>74</v>
      </c>
      <c r="G1983" s="3" t="s">
        <v>2276</v>
      </c>
      <c r="H1983" s="3" t="s">
        <v>523</v>
      </c>
      <c r="I1983" s="3"/>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4" t="s">
        <v>2276</v>
      </c>
      <c r="AB1983" s="4" t="s">
        <v>2276</v>
      </c>
      <c r="AC1983" s="3"/>
      <c r="AD1983" s="3"/>
    </row>
    <row r="1984" spans="1:30" ht="35.5" customHeight="1">
      <c r="A1984" s="19" t="s">
        <v>5684</v>
      </c>
      <c r="B1984" s="19" t="s">
        <v>5687</v>
      </c>
      <c r="C1984" s="3" t="s">
        <v>24</v>
      </c>
      <c r="D1984" s="3" t="s">
        <v>406</v>
      </c>
      <c r="E1984" s="3" t="s">
        <v>116</v>
      </c>
      <c r="F1984" s="4" t="s">
        <v>74</v>
      </c>
      <c r="G1984" s="3" t="s">
        <v>2276</v>
      </c>
      <c r="H1984" s="3" t="s">
        <v>523</v>
      </c>
      <c r="I1984" s="3"/>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4" t="s">
        <v>2276</v>
      </c>
      <c r="AB1984" s="4" t="s">
        <v>2276</v>
      </c>
      <c r="AC1984" s="3"/>
      <c r="AD1984" s="3"/>
    </row>
    <row r="1985" spans="1:30" ht="34" customHeight="1">
      <c r="A1985" s="19" t="s">
        <v>5684</v>
      </c>
      <c r="B1985" s="19" t="s">
        <v>5688</v>
      </c>
      <c r="C1985" s="3" t="s">
        <v>24</v>
      </c>
      <c r="D1985" s="3" t="s">
        <v>3480</v>
      </c>
      <c r="E1985" s="3" t="s">
        <v>116</v>
      </c>
      <c r="F1985" s="4" t="s">
        <v>74</v>
      </c>
      <c r="G1985" s="3" t="s">
        <v>2276</v>
      </c>
      <c r="H1985" s="3" t="s">
        <v>523</v>
      </c>
      <c r="I1985" s="3"/>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4" t="s">
        <v>2276</v>
      </c>
      <c r="AB1985" s="4" t="s">
        <v>2276</v>
      </c>
      <c r="AC1985" s="3"/>
      <c r="AD1985" s="3"/>
    </row>
    <row r="1986" spans="1:30" ht="30" customHeight="1">
      <c r="A1986" s="3" t="s">
        <v>5693</v>
      </c>
      <c r="B1986" s="19" t="s">
        <v>5698</v>
      </c>
      <c r="C1986" s="3" t="s">
        <v>24</v>
      </c>
      <c r="D1986" s="3" t="s">
        <v>27</v>
      </c>
      <c r="E1986" s="3" t="s">
        <v>130</v>
      </c>
      <c r="F1986" s="4" t="s">
        <v>74</v>
      </c>
      <c r="G1986" s="3" t="s">
        <v>2276</v>
      </c>
      <c r="H1986" s="3" t="s">
        <v>523</v>
      </c>
      <c r="I1986" s="3"/>
      <c r="J1986" s="4" t="s">
        <v>2276</v>
      </c>
      <c r="K1986" s="4" t="s">
        <v>2276</v>
      </c>
      <c r="L1986" s="4" t="s">
        <v>2276</v>
      </c>
      <c r="M1986" s="4" t="s">
        <v>2276</v>
      </c>
      <c r="N1986" s="4" t="s">
        <v>2276</v>
      </c>
      <c r="O1986" s="4" t="s">
        <v>2276</v>
      </c>
      <c r="P1986" s="4" t="s">
        <v>2276</v>
      </c>
      <c r="Q1986" s="4" t="s">
        <v>2276</v>
      </c>
      <c r="R1986" s="4" t="s">
        <v>2276</v>
      </c>
      <c r="S1986" s="4" t="s">
        <v>2276</v>
      </c>
      <c r="T1986" s="4" t="s">
        <v>2276</v>
      </c>
      <c r="U1986" s="4" t="s">
        <v>2276</v>
      </c>
      <c r="V1986" s="4" t="s">
        <v>2276</v>
      </c>
      <c r="W1986" s="4" t="s">
        <v>2276</v>
      </c>
      <c r="X1986" s="4" t="s">
        <v>2276</v>
      </c>
      <c r="Y1986" s="4" t="s">
        <v>2276</v>
      </c>
      <c r="Z1986" s="3" t="s">
        <v>35</v>
      </c>
      <c r="AA1986" s="3" t="s">
        <v>127</v>
      </c>
      <c r="AB1986" s="4" t="s">
        <v>2276</v>
      </c>
      <c r="AC1986" s="4" t="s">
        <v>5703</v>
      </c>
      <c r="AD1986" s="3"/>
    </row>
    <row r="1987" spans="1:30" ht="27" customHeight="1">
      <c r="A1987" s="3" t="s">
        <v>5693</v>
      </c>
      <c r="B1987" s="19" t="s">
        <v>5699</v>
      </c>
      <c r="C1987" s="3" t="s">
        <v>24</v>
      </c>
      <c r="D1987" s="3" t="s">
        <v>25</v>
      </c>
      <c r="E1987" s="3" t="s">
        <v>45</v>
      </c>
      <c r="F1987" s="4" t="s">
        <v>55</v>
      </c>
      <c r="G1987" s="3" t="s">
        <v>2276</v>
      </c>
      <c r="H1987" s="3" t="s">
        <v>523</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4" t="s">
        <v>2276</v>
      </c>
      <c r="X1987" s="4" t="s">
        <v>2276</v>
      </c>
      <c r="Y1987" s="4" t="s">
        <v>2276</v>
      </c>
      <c r="Z1987" s="3" t="s">
        <v>34</v>
      </c>
      <c r="AA1987" s="3" t="s">
        <v>404</v>
      </c>
      <c r="AB1987" s="3" t="s">
        <v>2655</v>
      </c>
      <c r="AC1987" s="11" t="s">
        <v>5702</v>
      </c>
      <c r="AD1987" s="3"/>
    </row>
    <row r="1988" spans="1:30" ht="27" customHeight="1">
      <c r="A1988" s="3" t="s">
        <v>5693</v>
      </c>
      <c r="B1988" s="19" t="s">
        <v>5700</v>
      </c>
      <c r="C1988" s="3" t="s">
        <v>24</v>
      </c>
      <c r="D1988" s="3" t="s">
        <v>25</v>
      </c>
      <c r="E1988" s="3" t="s">
        <v>45</v>
      </c>
      <c r="F1988" s="4" t="s">
        <v>29</v>
      </c>
      <c r="G1988" s="3" t="s">
        <v>2276</v>
      </c>
      <c r="H1988" s="3" t="s">
        <v>523</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4" t="s">
        <v>2276</v>
      </c>
      <c r="X1988" s="4" t="s">
        <v>2276</v>
      </c>
      <c r="Y1988" s="4" t="s">
        <v>2276</v>
      </c>
      <c r="Z1988" s="3" t="s">
        <v>34</v>
      </c>
      <c r="AA1988" s="3" t="s">
        <v>404</v>
      </c>
      <c r="AB1988" s="3" t="s">
        <v>2655</v>
      </c>
      <c r="AC1988" s="11" t="s">
        <v>5702</v>
      </c>
      <c r="AD1988" s="3"/>
    </row>
    <row r="1989" spans="1:30" ht="31.5" customHeight="1">
      <c r="A1989" s="3" t="s">
        <v>5693</v>
      </c>
      <c r="B1989" s="19" t="s">
        <v>5700</v>
      </c>
      <c r="C1989" s="3" t="s">
        <v>24</v>
      </c>
      <c r="D1989" s="3" t="s">
        <v>143</v>
      </c>
      <c r="E1989" s="3" t="s">
        <v>45</v>
      </c>
      <c r="F1989" s="4" t="s">
        <v>74</v>
      </c>
      <c r="G1989" s="3" t="s">
        <v>2276</v>
      </c>
      <c r="H1989" s="3" t="s">
        <v>523</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4" t="s">
        <v>2276</v>
      </c>
      <c r="AB1989" s="4" t="s">
        <v>2276</v>
      </c>
      <c r="AC1989" s="3"/>
      <c r="AD1989" s="3"/>
    </row>
    <row r="1990" spans="1:30" ht="30" customHeight="1">
      <c r="A1990" s="3" t="s">
        <v>5693</v>
      </c>
      <c r="B1990" s="19" t="s">
        <v>5701</v>
      </c>
      <c r="C1990" s="3" t="s">
        <v>24</v>
      </c>
      <c r="D1990" s="3" t="s">
        <v>143</v>
      </c>
      <c r="E1990" s="3" t="s">
        <v>2647</v>
      </c>
      <c r="F1990" s="4" t="s">
        <v>74</v>
      </c>
      <c r="G1990" s="3" t="s">
        <v>2276</v>
      </c>
      <c r="H1990" s="3" t="s">
        <v>524</v>
      </c>
      <c r="I1990" s="3"/>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2276</v>
      </c>
      <c r="Z1990" s="4" t="s">
        <v>2276</v>
      </c>
      <c r="AA1990" s="4" t="s">
        <v>2276</v>
      </c>
      <c r="AB1990" s="4" t="s">
        <v>2276</v>
      </c>
      <c r="AC1990" s="3"/>
      <c r="AD1990" s="3"/>
    </row>
    <row r="1991" spans="1:30" ht="36" customHeight="1">
      <c r="A1991" s="3" t="s">
        <v>5693</v>
      </c>
      <c r="B1991" s="19" t="s">
        <v>5706</v>
      </c>
      <c r="C1991" s="3" t="s">
        <v>2458</v>
      </c>
      <c r="D1991" s="3" t="s">
        <v>27</v>
      </c>
      <c r="E1991" s="3" t="s">
        <v>130</v>
      </c>
      <c r="F1991" s="4" t="s">
        <v>74</v>
      </c>
      <c r="G1991" s="3" t="s">
        <v>2276</v>
      </c>
      <c r="H1991" s="3" t="s">
        <v>523</v>
      </c>
      <c r="I1991" s="3"/>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4" t="s">
        <v>2276</v>
      </c>
      <c r="AB1991" s="4" t="s">
        <v>2276</v>
      </c>
      <c r="AC1991" s="3"/>
      <c r="AD1991" s="3"/>
    </row>
    <row r="1992" spans="1:30" ht="23.5" customHeight="1">
      <c r="A1992" s="3" t="s">
        <v>5693</v>
      </c>
      <c r="B1992" s="19" t="s">
        <v>5707</v>
      </c>
      <c r="C1992" s="3" t="s">
        <v>2458</v>
      </c>
      <c r="D1992" s="3" t="s">
        <v>25</v>
      </c>
      <c r="E1992" s="3" t="s">
        <v>45</v>
      </c>
      <c r="F1992" s="4" t="s">
        <v>55</v>
      </c>
      <c r="G1992" s="3" t="s">
        <v>2276</v>
      </c>
      <c r="H1992" s="3" t="s">
        <v>523</v>
      </c>
      <c r="I1992" s="3"/>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4" t="s">
        <v>2276</v>
      </c>
      <c r="AB1992" s="4" t="s">
        <v>2276</v>
      </c>
      <c r="AC1992" s="3"/>
      <c r="AD1992" s="3"/>
    </row>
    <row r="1993" spans="1:30" ht="33.5" customHeight="1">
      <c r="A1993" s="3" t="s">
        <v>5693</v>
      </c>
      <c r="B1993" s="19" t="s">
        <v>5708</v>
      </c>
      <c r="C1993" s="3" t="s">
        <v>2458</v>
      </c>
      <c r="D1993" s="3" t="s">
        <v>25</v>
      </c>
      <c r="E1993" s="3" t="s">
        <v>45</v>
      </c>
      <c r="F1993" s="4" t="s">
        <v>29</v>
      </c>
      <c r="G1993" s="3" t="s">
        <v>2276</v>
      </c>
      <c r="H1993" s="3" t="s">
        <v>523</v>
      </c>
      <c r="I1993" s="3"/>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4" t="s">
        <v>2276</v>
      </c>
      <c r="AB1993" s="4" t="s">
        <v>2276</v>
      </c>
      <c r="AC1993" s="3"/>
      <c r="AD1993" s="3"/>
    </row>
    <row r="1994" spans="1:30" ht="33.5" customHeight="1">
      <c r="A1994" s="3" t="s">
        <v>5693</v>
      </c>
      <c r="B1994" s="19" t="s">
        <v>5709</v>
      </c>
      <c r="C1994" s="3" t="s">
        <v>24</v>
      </c>
      <c r="D1994" s="3" t="s">
        <v>1245</v>
      </c>
      <c r="E1994" s="3" t="s">
        <v>116</v>
      </c>
      <c r="F1994" s="4" t="s">
        <v>2276</v>
      </c>
      <c r="G1994" s="3" t="s">
        <v>2276</v>
      </c>
      <c r="H1994" s="3" t="s">
        <v>523</v>
      </c>
      <c r="I1994" s="3"/>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4" t="s">
        <v>2276</v>
      </c>
      <c r="AB1994" s="4" t="s">
        <v>2276</v>
      </c>
      <c r="AC1994" s="3"/>
      <c r="AD1994" s="3"/>
    </row>
    <row r="1995" spans="1:30" ht="24.5" customHeight="1">
      <c r="A1995" s="11" t="s">
        <v>5715</v>
      </c>
      <c r="B1995" s="11" t="s">
        <v>5717</v>
      </c>
      <c r="C1995" s="3" t="s">
        <v>24</v>
      </c>
      <c r="D1995" s="3" t="s">
        <v>27</v>
      </c>
      <c r="E1995" s="3" t="s">
        <v>130</v>
      </c>
      <c r="F1995" s="4" t="s">
        <v>74</v>
      </c>
      <c r="G1995" s="3" t="s">
        <v>2276</v>
      </c>
      <c r="H1995" s="3" t="s">
        <v>524</v>
      </c>
      <c r="I1995" s="3"/>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2276</v>
      </c>
      <c r="Z1995" s="4" t="s">
        <v>2276</v>
      </c>
      <c r="AA1995" s="4" t="s">
        <v>2276</v>
      </c>
      <c r="AB1995" s="4" t="s">
        <v>2276</v>
      </c>
      <c r="AC1995" s="3"/>
      <c r="AD1995" s="3"/>
    </row>
    <row r="1996" spans="1:30" ht="24.5" customHeight="1">
      <c r="A1996" s="11" t="s">
        <v>5715</v>
      </c>
      <c r="B1996" s="11" t="s">
        <v>5718</v>
      </c>
      <c r="C1996" s="3" t="s">
        <v>24</v>
      </c>
      <c r="D1996" s="3" t="s">
        <v>25</v>
      </c>
      <c r="E1996" s="3" t="s">
        <v>45</v>
      </c>
      <c r="F1996" s="4" t="s">
        <v>74</v>
      </c>
      <c r="G1996" s="3" t="s">
        <v>2276</v>
      </c>
      <c r="H1996" s="3" t="s">
        <v>524</v>
      </c>
      <c r="I1996" s="3"/>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2276</v>
      </c>
      <c r="Z1996" s="4" t="s">
        <v>2276</v>
      </c>
      <c r="AA1996" s="4" t="s">
        <v>2276</v>
      </c>
      <c r="AB1996" s="4" t="s">
        <v>2276</v>
      </c>
      <c r="AC1996" s="3"/>
      <c r="AD1996" s="3"/>
    </row>
    <row r="1997" spans="1:30" ht="24.5" customHeight="1">
      <c r="A1997" s="11" t="s">
        <v>5715</v>
      </c>
      <c r="B1997" s="11" t="s">
        <v>5719</v>
      </c>
      <c r="C1997" s="3" t="s">
        <v>24</v>
      </c>
      <c r="D1997" s="3" t="s">
        <v>3480</v>
      </c>
      <c r="E1997" s="3" t="s">
        <v>116</v>
      </c>
      <c r="F1997" s="4" t="s">
        <v>74</v>
      </c>
      <c r="G1997" s="3" t="s">
        <v>2276</v>
      </c>
      <c r="H1997" s="3" t="s">
        <v>524</v>
      </c>
      <c r="I1997" s="3"/>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2276</v>
      </c>
      <c r="Z1997" s="4" t="s">
        <v>2276</v>
      </c>
      <c r="AA1997" s="4" t="s">
        <v>2276</v>
      </c>
      <c r="AB1997" s="4" t="s">
        <v>2276</v>
      </c>
      <c r="AC1997" s="3"/>
      <c r="AD1997" s="3"/>
    </row>
    <row r="1998" spans="1:30" ht="32" customHeight="1">
      <c r="A1998" s="35" t="s">
        <v>5715</v>
      </c>
      <c r="B1998" s="35" t="s">
        <v>5721</v>
      </c>
      <c r="C1998" s="38" t="s">
        <v>24</v>
      </c>
      <c r="D1998" t="s">
        <v>1105</v>
      </c>
      <c r="E1998" t="s">
        <v>137</v>
      </c>
      <c r="F1998" s="171" t="s">
        <v>74</v>
      </c>
      <c r="G1998" s="38" t="s">
        <v>2276</v>
      </c>
      <c r="H1998" s="38" t="s">
        <v>524</v>
      </c>
      <c r="I1998" s="38"/>
      <c r="J1998" s="76">
        <v>0</v>
      </c>
      <c r="K1998" s="76">
        <v>0</v>
      </c>
      <c r="L1998" s="76">
        <v>0</v>
      </c>
      <c r="M1998" s="76">
        <v>0</v>
      </c>
      <c r="N1998" s="76">
        <v>0</v>
      </c>
      <c r="O1998" s="76">
        <v>0</v>
      </c>
      <c r="P1998" s="76">
        <v>0</v>
      </c>
      <c r="Q1998" s="76">
        <v>0</v>
      </c>
      <c r="R1998" s="76">
        <v>0</v>
      </c>
      <c r="S1998" s="76">
        <v>0</v>
      </c>
      <c r="T1998" s="76">
        <v>0</v>
      </c>
      <c r="U1998" s="76">
        <v>0</v>
      </c>
      <c r="V1998" s="76">
        <v>0</v>
      </c>
      <c r="W1998" s="76">
        <v>0</v>
      </c>
      <c r="X1998" s="76">
        <v>0</v>
      </c>
      <c r="Y1998" s="171" t="s">
        <v>2276</v>
      </c>
      <c r="Z1998" s="171" t="s">
        <v>2276</v>
      </c>
      <c r="AA1998" s="171" t="s">
        <v>2276</v>
      </c>
      <c r="AB1998" s="171" t="s">
        <v>2276</v>
      </c>
      <c r="AC1998" s="38"/>
      <c r="AD1998" s="38"/>
    </row>
    <row r="1999" spans="1:30" ht="68" customHeight="1">
      <c r="A1999" s="11" t="s">
        <v>5723</v>
      </c>
      <c r="B1999" s="11" t="s">
        <v>5732</v>
      </c>
      <c r="C1999" s="3" t="s">
        <v>24</v>
      </c>
      <c r="D1999" s="3" t="s">
        <v>26</v>
      </c>
      <c r="E1999" s="4" t="s">
        <v>396</v>
      </c>
      <c r="F1999" s="4" t="s">
        <v>28</v>
      </c>
      <c r="G1999" s="3" t="s">
        <v>2276</v>
      </c>
      <c r="H1999" s="3" t="s">
        <v>523</v>
      </c>
      <c r="I1999" s="3"/>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2276</v>
      </c>
      <c r="AB1999" s="4" t="s">
        <v>2276</v>
      </c>
      <c r="AC1999" s="4" t="s">
        <v>5733</v>
      </c>
      <c r="AD1999" s="3"/>
    </row>
    <row r="2000" spans="1:30" ht="58">
      <c r="A2000" s="19" t="s">
        <v>5726</v>
      </c>
      <c r="B2000" s="11" t="s">
        <v>5735</v>
      </c>
      <c r="C2000" s="3" t="s">
        <v>24</v>
      </c>
      <c r="D2000" s="3" t="s">
        <v>26</v>
      </c>
      <c r="E2000" s="4" t="s">
        <v>396</v>
      </c>
      <c r="F2000" s="4" t="s">
        <v>28</v>
      </c>
      <c r="G2000" s="3" t="s">
        <v>2276</v>
      </c>
      <c r="H2000" s="3" t="s">
        <v>523</v>
      </c>
      <c r="I2000" s="3"/>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2276</v>
      </c>
      <c r="AB2000" s="4" t="s">
        <v>2276</v>
      </c>
      <c r="AC2000" s="4" t="s">
        <v>5733</v>
      </c>
      <c r="AD2000" s="3"/>
    </row>
    <row r="2001" spans="1:30" ht="58">
      <c r="A2001" s="19" t="s">
        <v>5727</v>
      </c>
      <c r="B2001" s="11" t="s">
        <v>5736</v>
      </c>
      <c r="C2001" s="3" t="s">
        <v>24</v>
      </c>
      <c r="D2001" s="3" t="s">
        <v>26</v>
      </c>
      <c r="E2001" s="4" t="s">
        <v>396</v>
      </c>
      <c r="F2001" s="4" t="s">
        <v>28</v>
      </c>
      <c r="G2001" s="3" t="s">
        <v>2276</v>
      </c>
      <c r="H2001" s="3" t="s">
        <v>523</v>
      </c>
      <c r="I2001" s="3"/>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2276</v>
      </c>
      <c r="AB2001" s="4" t="s">
        <v>2276</v>
      </c>
      <c r="AC2001" s="4" t="s">
        <v>5733</v>
      </c>
      <c r="AD2001" s="3"/>
    </row>
    <row r="2002" spans="1:30" ht="58">
      <c r="A2002" s="19" t="s">
        <v>5728</v>
      </c>
      <c r="B2002" s="11" t="s">
        <v>5737</v>
      </c>
      <c r="C2002" s="3" t="s">
        <v>24</v>
      </c>
      <c r="D2002" s="3" t="s">
        <v>26</v>
      </c>
      <c r="E2002" s="4" t="s">
        <v>396</v>
      </c>
      <c r="F2002" s="4" t="s">
        <v>28</v>
      </c>
      <c r="G2002" s="3" t="s">
        <v>2276</v>
      </c>
      <c r="H2002" s="3" t="s">
        <v>523</v>
      </c>
      <c r="I2002" s="3"/>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2276</v>
      </c>
      <c r="AB2002" s="4" t="s">
        <v>2276</v>
      </c>
      <c r="AC2002" s="4" t="s">
        <v>5733</v>
      </c>
      <c r="AD2002" s="3"/>
    </row>
    <row r="2003" spans="1:30" ht="33.5" customHeight="1">
      <c r="A2003" s="19" t="s">
        <v>5739</v>
      </c>
      <c r="B2003" s="19" t="s">
        <v>5746</v>
      </c>
      <c r="C2003" s="3" t="s">
        <v>1105</v>
      </c>
      <c r="D2003" s="3" t="s">
        <v>1105</v>
      </c>
      <c r="E2003" s="3" t="s">
        <v>1105</v>
      </c>
      <c r="F2003" s="3" t="s">
        <v>1105</v>
      </c>
      <c r="G2003" s="3" t="s">
        <v>74</v>
      </c>
      <c r="H2003" s="3" t="s">
        <v>523</v>
      </c>
      <c r="I2003" s="3"/>
      <c r="J2003" s="4" t="s">
        <v>2276</v>
      </c>
      <c r="K2003" s="4" t="s">
        <v>2276</v>
      </c>
      <c r="L2003" s="4" t="s">
        <v>2276</v>
      </c>
      <c r="M2003" s="4" t="s">
        <v>2276</v>
      </c>
      <c r="N2003" s="4" t="s">
        <v>2276</v>
      </c>
      <c r="O2003" s="4" t="s">
        <v>2276</v>
      </c>
      <c r="P2003" s="4" t="s">
        <v>2276</v>
      </c>
      <c r="Q2003" s="4" t="s">
        <v>2276</v>
      </c>
      <c r="R2003" s="4" t="s">
        <v>2276</v>
      </c>
      <c r="S2003" s="4" t="s">
        <v>2276</v>
      </c>
      <c r="T2003" s="4" t="s">
        <v>2276</v>
      </c>
      <c r="U2003" s="4" t="s">
        <v>2276</v>
      </c>
      <c r="V2003" s="21">
        <v>3.19</v>
      </c>
      <c r="W2003" s="4" t="s">
        <v>2276</v>
      </c>
      <c r="X2003" s="4" t="s">
        <v>2276</v>
      </c>
      <c r="Y2003" s="4" t="s">
        <v>2276</v>
      </c>
      <c r="Z2003" s="4" t="s">
        <v>2276</v>
      </c>
      <c r="AA2003" s="4" t="s">
        <v>2276</v>
      </c>
      <c r="AB2003" s="4" t="s">
        <v>2276</v>
      </c>
      <c r="AC2003" s="3"/>
      <c r="AD2003" s="3"/>
    </row>
    <row r="2004" spans="1:30" ht="33.5" customHeight="1">
      <c r="A2004" s="19" t="s">
        <v>5743</v>
      </c>
      <c r="B2004" s="19" t="s">
        <v>5747</v>
      </c>
      <c r="C2004" s="3" t="s">
        <v>1105</v>
      </c>
      <c r="D2004" s="3" t="s">
        <v>1105</v>
      </c>
      <c r="E2004" s="3" t="s">
        <v>1105</v>
      </c>
      <c r="F2004" s="3" t="s">
        <v>1105</v>
      </c>
      <c r="G2004" s="3" t="s">
        <v>74</v>
      </c>
      <c r="H2004" s="3" t="s">
        <v>523</v>
      </c>
      <c r="I2004" s="3"/>
      <c r="J2004" s="4" t="s">
        <v>2276</v>
      </c>
      <c r="K2004" s="4" t="s">
        <v>2276</v>
      </c>
      <c r="L2004" s="4" t="s">
        <v>2276</v>
      </c>
      <c r="M2004" s="4" t="s">
        <v>2276</v>
      </c>
      <c r="N2004" s="4" t="s">
        <v>2276</v>
      </c>
      <c r="O2004" s="4" t="s">
        <v>2276</v>
      </c>
      <c r="P2004" s="4" t="s">
        <v>2276</v>
      </c>
      <c r="Q2004" s="4" t="s">
        <v>2276</v>
      </c>
      <c r="R2004" s="4" t="s">
        <v>2276</v>
      </c>
      <c r="S2004" s="4" t="s">
        <v>2276</v>
      </c>
      <c r="T2004" s="4" t="s">
        <v>2276</v>
      </c>
      <c r="U2004" s="4" t="s">
        <v>2276</v>
      </c>
      <c r="V2004" s="21">
        <v>10.69</v>
      </c>
      <c r="W2004" s="4" t="s">
        <v>2276</v>
      </c>
      <c r="X2004" s="4" t="s">
        <v>2276</v>
      </c>
      <c r="Y2004" s="4" t="s">
        <v>2276</v>
      </c>
      <c r="Z2004" s="4" t="s">
        <v>2276</v>
      </c>
      <c r="AA2004" s="4" t="s">
        <v>2276</v>
      </c>
      <c r="AB2004" s="4" t="s">
        <v>2276</v>
      </c>
      <c r="AC2004" s="3"/>
      <c r="AD2004" s="3"/>
    </row>
    <row r="2005" spans="1:30" ht="33.5" customHeight="1">
      <c r="A2005" s="19" t="s">
        <v>5744</v>
      </c>
      <c r="B2005" s="19" t="s">
        <v>5748</v>
      </c>
      <c r="C2005" s="3" t="s">
        <v>1105</v>
      </c>
      <c r="D2005" s="3" t="s">
        <v>1105</v>
      </c>
      <c r="E2005" s="3" t="s">
        <v>1105</v>
      </c>
      <c r="F2005" s="3" t="s">
        <v>1105</v>
      </c>
      <c r="G2005" s="3" t="s">
        <v>74</v>
      </c>
      <c r="H2005" s="3" t="s">
        <v>523</v>
      </c>
      <c r="I2005" s="3"/>
      <c r="J2005" s="4" t="s">
        <v>2276</v>
      </c>
      <c r="K2005" s="4" t="s">
        <v>2276</v>
      </c>
      <c r="L2005" s="4" t="s">
        <v>2276</v>
      </c>
      <c r="M2005" s="4" t="s">
        <v>2276</v>
      </c>
      <c r="N2005" s="4" t="s">
        <v>2276</v>
      </c>
      <c r="O2005" s="4" t="s">
        <v>2276</v>
      </c>
      <c r="P2005" s="4" t="s">
        <v>2276</v>
      </c>
      <c r="Q2005" s="4" t="s">
        <v>2276</v>
      </c>
      <c r="R2005" s="4" t="s">
        <v>2276</v>
      </c>
      <c r="S2005" s="4" t="s">
        <v>2276</v>
      </c>
      <c r="T2005" s="4" t="s">
        <v>2276</v>
      </c>
      <c r="U2005" s="4" t="s">
        <v>2276</v>
      </c>
      <c r="V2005" s="21">
        <v>1.08</v>
      </c>
      <c r="W2005" s="4" t="s">
        <v>2276</v>
      </c>
      <c r="X2005" s="4" t="s">
        <v>2276</v>
      </c>
      <c r="Y2005" s="4" t="s">
        <v>2276</v>
      </c>
      <c r="Z2005" s="4" t="s">
        <v>2276</v>
      </c>
      <c r="AA2005" s="4" t="s">
        <v>2276</v>
      </c>
      <c r="AB2005" s="4" t="s">
        <v>2276</v>
      </c>
      <c r="AC2005" s="3"/>
      <c r="AD2005" s="3"/>
    </row>
    <row r="2006" spans="1:30" ht="36.5" customHeight="1">
      <c r="A2006" s="19" t="s">
        <v>5739</v>
      </c>
      <c r="B2006" s="19" t="s">
        <v>5750</v>
      </c>
      <c r="C2006" s="3" t="s">
        <v>24</v>
      </c>
      <c r="D2006" s="3" t="s">
        <v>1242</v>
      </c>
      <c r="E2006" s="4" t="s">
        <v>397</v>
      </c>
      <c r="F2006" s="4" t="s">
        <v>74</v>
      </c>
      <c r="G2006" s="3" t="s">
        <v>2276</v>
      </c>
      <c r="H2006" s="3" t="s">
        <v>523</v>
      </c>
      <c r="I2006" s="3"/>
      <c r="J2006" s="4" t="s">
        <v>2276</v>
      </c>
      <c r="K2006" s="4" t="s">
        <v>2276</v>
      </c>
      <c r="L2006" s="4" t="s">
        <v>2276</v>
      </c>
      <c r="M2006" s="4" t="s">
        <v>2276</v>
      </c>
      <c r="N2006" s="4" t="s">
        <v>2276</v>
      </c>
      <c r="O2006" s="4" t="s">
        <v>2276</v>
      </c>
      <c r="P2006" s="4" t="s">
        <v>2276</v>
      </c>
      <c r="Q2006" s="4" t="s">
        <v>2276</v>
      </c>
      <c r="R2006" s="4" t="s">
        <v>2276</v>
      </c>
      <c r="S2006" s="4" t="s">
        <v>2276</v>
      </c>
      <c r="T2006" s="4" t="s">
        <v>2276</v>
      </c>
      <c r="U2006" s="4" t="s">
        <v>2276</v>
      </c>
      <c r="V2006" s="4" t="s">
        <v>2276</v>
      </c>
      <c r="W2006" s="4" t="s">
        <v>2276</v>
      </c>
      <c r="X2006" s="4" t="s">
        <v>2276</v>
      </c>
      <c r="Y2006" s="4" t="s">
        <v>2276</v>
      </c>
      <c r="Z2006" s="4" t="s">
        <v>2276</v>
      </c>
      <c r="AA2006" s="4" t="s">
        <v>2276</v>
      </c>
      <c r="AB2006" s="4" t="s">
        <v>2276</v>
      </c>
      <c r="AC2006" s="3"/>
      <c r="AD2006" s="3"/>
    </row>
    <row r="2007" spans="1:30" ht="36.5" customHeight="1">
      <c r="A2007" s="19" t="s">
        <v>5743</v>
      </c>
      <c r="B2007" s="19" t="s">
        <v>5751</v>
      </c>
      <c r="C2007" s="3" t="s">
        <v>24</v>
      </c>
      <c r="D2007" s="3" t="s">
        <v>1242</v>
      </c>
      <c r="E2007" s="4" t="s">
        <v>397</v>
      </c>
      <c r="F2007" s="4" t="s">
        <v>74</v>
      </c>
      <c r="G2007" s="3" t="s">
        <v>2276</v>
      </c>
      <c r="H2007" s="3" t="s">
        <v>523</v>
      </c>
      <c r="I2007" s="3"/>
      <c r="J2007" s="4" t="s">
        <v>2276</v>
      </c>
      <c r="K2007" s="4" t="s">
        <v>2276</v>
      </c>
      <c r="L2007" s="4" t="s">
        <v>2276</v>
      </c>
      <c r="M2007" s="4" t="s">
        <v>2276</v>
      </c>
      <c r="N2007" s="4" t="s">
        <v>2276</v>
      </c>
      <c r="O2007" s="4" t="s">
        <v>2276</v>
      </c>
      <c r="P2007" s="4" t="s">
        <v>2276</v>
      </c>
      <c r="Q2007" s="4" t="s">
        <v>2276</v>
      </c>
      <c r="R2007" s="4" t="s">
        <v>2276</v>
      </c>
      <c r="S2007" s="4" t="s">
        <v>2276</v>
      </c>
      <c r="T2007" s="4" t="s">
        <v>2276</v>
      </c>
      <c r="U2007" s="4" t="s">
        <v>2276</v>
      </c>
      <c r="V2007" s="4" t="s">
        <v>2276</v>
      </c>
      <c r="W2007" s="4" t="s">
        <v>2276</v>
      </c>
      <c r="X2007" s="4" t="s">
        <v>2276</v>
      </c>
      <c r="Y2007" s="4" t="s">
        <v>2276</v>
      </c>
      <c r="Z2007" s="4" t="s">
        <v>2276</v>
      </c>
      <c r="AA2007" s="4" t="s">
        <v>2276</v>
      </c>
      <c r="AB2007" s="4" t="s">
        <v>2276</v>
      </c>
      <c r="AC2007" s="3"/>
      <c r="AD2007" s="3"/>
    </row>
    <row r="2008" spans="1:30" ht="36.5" customHeight="1">
      <c r="A2008" s="19" t="s">
        <v>5744</v>
      </c>
      <c r="B2008" s="19" t="s">
        <v>5752</v>
      </c>
      <c r="C2008" s="3" t="s">
        <v>24</v>
      </c>
      <c r="D2008" s="3" t="s">
        <v>1242</v>
      </c>
      <c r="E2008" s="4" t="s">
        <v>397</v>
      </c>
      <c r="F2008" s="4" t="s">
        <v>74</v>
      </c>
      <c r="G2008" s="3" t="s">
        <v>2276</v>
      </c>
      <c r="H2008" s="3" t="s">
        <v>523</v>
      </c>
      <c r="I2008" s="3"/>
      <c r="J2008" s="4" t="s">
        <v>2276</v>
      </c>
      <c r="K2008" s="4" t="s">
        <v>2276</v>
      </c>
      <c r="L2008" s="4" t="s">
        <v>2276</v>
      </c>
      <c r="M2008" s="4" t="s">
        <v>2276</v>
      </c>
      <c r="N2008" s="4" t="s">
        <v>2276</v>
      </c>
      <c r="O2008" s="4" t="s">
        <v>2276</v>
      </c>
      <c r="P2008" s="4" t="s">
        <v>2276</v>
      </c>
      <c r="Q2008" s="4" t="s">
        <v>2276</v>
      </c>
      <c r="R2008" s="4" t="s">
        <v>2276</v>
      </c>
      <c r="S2008" s="4" t="s">
        <v>2276</v>
      </c>
      <c r="T2008" s="4" t="s">
        <v>2276</v>
      </c>
      <c r="U2008" s="4" t="s">
        <v>2276</v>
      </c>
      <c r="V2008" s="4" t="s">
        <v>2276</v>
      </c>
      <c r="W2008" s="4" t="s">
        <v>2276</v>
      </c>
      <c r="X2008" s="4" t="s">
        <v>2276</v>
      </c>
      <c r="Y2008" s="4" t="s">
        <v>2276</v>
      </c>
      <c r="Z2008" s="4" t="s">
        <v>2276</v>
      </c>
      <c r="AA2008" s="4" t="s">
        <v>2276</v>
      </c>
      <c r="AB2008" s="4" t="s">
        <v>2276</v>
      </c>
      <c r="AC2008" s="3"/>
      <c r="AD2008" s="3"/>
    </row>
    <row r="2009" spans="1:30" ht="65.5" customHeight="1">
      <c r="A2009" s="19" t="s">
        <v>5739</v>
      </c>
      <c r="B2009" s="19" t="s">
        <v>5755</v>
      </c>
      <c r="C2009" s="3" t="s">
        <v>24</v>
      </c>
      <c r="D2009" s="3" t="s">
        <v>2659</v>
      </c>
      <c r="E2009" s="4" t="s">
        <v>397</v>
      </c>
      <c r="F2009" s="4" t="s">
        <v>28</v>
      </c>
      <c r="G2009" s="3" t="s">
        <v>2276</v>
      </c>
      <c r="H2009" s="3" t="s">
        <v>523</v>
      </c>
      <c r="I2009" s="3"/>
      <c r="J2009" s="4" t="s">
        <v>2276</v>
      </c>
      <c r="K2009" s="4" t="s">
        <v>2276</v>
      </c>
      <c r="L2009" s="4" t="s">
        <v>2276</v>
      </c>
      <c r="M2009" s="4" t="s">
        <v>2276</v>
      </c>
      <c r="N2009" s="4" t="s">
        <v>2276</v>
      </c>
      <c r="O2009" s="4" t="s">
        <v>2276</v>
      </c>
      <c r="P2009" s="4" t="s">
        <v>2276</v>
      </c>
      <c r="Q2009" s="4" t="s">
        <v>2276</v>
      </c>
      <c r="R2009" s="4" t="s">
        <v>2276</v>
      </c>
      <c r="S2009" s="4" t="s">
        <v>2276</v>
      </c>
      <c r="T2009" s="4" t="s">
        <v>2276</v>
      </c>
      <c r="U2009" s="4" t="s">
        <v>2276</v>
      </c>
      <c r="V2009" s="4" t="s">
        <v>2276</v>
      </c>
      <c r="W2009" s="4" t="s">
        <v>2276</v>
      </c>
      <c r="X2009" s="4" t="s">
        <v>2276</v>
      </c>
      <c r="Y2009" s="4" t="s">
        <v>2276</v>
      </c>
      <c r="Z2009" s="4" t="s">
        <v>2276</v>
      </c>
      <c r="AA2009" s="4" t="s">
        <v>2276</v>
      </c>
      <c r="AB2009" s="4" t="s">
        <v>2276</v>
      </c>
      <c r="AC2009" s="3"/>
      <c r="AD2009" s="4" t="s">
        <v>5763</v>
      </c>
    </row>
    <row r="2010" spans="1:30" ht="65.5" customHeight="1">
      <c r="A2010" s="19" t="s">
        <v>5743</v>
      </c>
      <c r="B2010" s="19" t="s">
        <v>5756</v>
      </c>
      <c r="C2010" s="3" t="s">
        <v>24</v>
      </c>
      <c r="D2010" s="3" t="s">
        <v>2659</v>
      </c>
      <c r="E2010" s="4" t="s">
        <v>397</v>
      </c>
      <c r="F2010" s="4" t="s">
        <v>28</v>
      </c>
      <c r="G2010" s="3" t="s">
        <v>2276</v>
      </c>
      <c r="H2010" s="3" t="s">
        <v>523</v>
      </c>
      <c r="I2010" s="3"/>
      <c r="J2010" s="4" t="s">
        <v>2276</v>
      </c>
      <c r="K2010" s="4" t="s">
        <v>2276</v>
      </c>
      <c r="L2010" s="4" t="s">
        <v>2276</v>
      </c>
      <c r="M2010" s="4" t="s">
        <v>2276</v>
      </c>
      <c r="N2010" s="4" t="s">
        <v>2276</v>
      </c>
      <c r="O2010" s="4" t="s">
        <v>2276</v>
      </c>
      <c r="P2010" s="4" t="s">
        <v>2276</v>
      </c>
      <c r="Q2010" s="4" t="s">
        <v>2276</v>
      </c>
      <c r="R2010" s="4" t="s">
        <v>2276</v>
      </c>
      <c r="S2010" s="4" t="s">
        <v>2276</v>
      </c>
      <c r="T2010" s="4" t="s">
        <v>2276</v>
      </c>
      <c r="U2010" s="4" t="s">
        <v>2276</v>
      </c>
      <c r="V2010" s="4" t="s">
        <v>2276</v>
      </c>
      <c r="W2010" s="4" t="s">
        <v>2276</v>
      </c>
      <c r="X2010" s="4" t="s">
        <v>2276</v>
      </c>
      <c r="Y2010" s="4" t="s">
        <v>2276</v>
      </c>
      <c r="Z2010" s="4" t="s">
        <v>2276</v>
      </c>
      <c r="AA2010" s="4" t="s">
        <v>2276</v>
      </c>
      <c r="AB2010" s="4" t="s">
        <v>2276</v>
      </c>
      <c r="AC2010" s="3"/>
      <c r="AD2010" s="4" t="s">
        <v>5763</v>
      </c>
    </row>
    <row r="2011" spans="1:30" ht="65.5" customHeight="1">
      <c r="A2011" s="19" t="s">
        <v>5744</v>
      </c>
      <c r="B2011" s="19" t="s">
        <v>5757</v>
      </c>
      <c r="C2011" s="3" t="s">
        <v>24</v>
      </c>
      <c r="D2011" s="3" t="s">
        <v>2659</v>
      </c>
      <c r="E2011" s="4" t="s">
        <v>397</v>
      </c>
      <c r="F2011" s="4" t="s">
        <v>28</v>
      </c>
      <c r="G2011" s="3" t="s">
        <v>2276</v>
      </c>
      <c r="H2011" s="3" t="s">
        <v>523</v>
      </c>
      <c r="I2011" s="3"/>
      <c r="J2011" s="4" t="s">
        <v>2276</v>
      </c>
      <c r="K2011" s="4" t="s">
        <v>2276</v>
      </c>
      <c r="L2011" s="4" t="s">
        <v>2276</v>
      </c>
      <c r="M2011" s="4" t="s">
        <v>2276</v>
      </c>
      <c r="N2011" s="4" t="s">
        <v>2276</v>
      </c>
      <c r="O2011" s="4" t="s">
        <v>2276</v>
      </c>
      <c r="P2011" s="4" t="s">
        <v>2276</v>
      </c>
      <c r="Q2011" s="4" t="s">
        <v>2276</v>
      </c>
      <c r="R2011" s="4" t="s">
        <v>2276</v>
      </c>
      <c r="S2011" s="4" t="s">
        <v>2276</v>
      </c>
      <c r="T2011" s="4" t="s">
        <v>2276</v>
      </c>
      <c r="U2011" s="4" t="s">
        <v>2276</v>
      </c>
      <c r="V2011" s="4" t="s">
        <v>2276</v>
      </c>
      <c r="W2011" s="4" t="s">
        <v>2276</v>
      </c>
      <c r="X2011" s="4" t="s">
        <v>2276</v>
      </c>
      <c r="Y2011" s="4" t="s">
        <v>2276</v>
      </c>
      <c r="Z2011" s="4" t="s">
        <v>2276</v>
      </c>
      <c r="AA2011" s="4" t="s">
        <v>2276</v>
      </c>
      <c r="AB2011" s="4" t="s">
        <v>2276</v>
      </c>
      <c r="AC2011" s="3"/>
      <c r="AD2011" s="4" t="s">
        <v>5763</v>
      </c>
    </row>
    <row r="2012" spans="1:30" ht="31.5" customHeight="1">
      <c r="A2012" s="19" t="s">
        <v>5739</v>
      </c>
      <c r="B2012" s="19" t="s">
        <v>5760</v>
      </c>
      <c r="C2012" s="3" t="s">
        <v>24</v>
      </c>
      <c r="D2012" s="3" t="s">
        <v>2994</v>
      </c>
      <c r="E2012" s="3" t="s">
        <v>2276</v>
      </c>
      <c r="F2012" s="4" t="s">
        <v>2276</v>
      </c>
      <c r="G2012" s="3" t="s">
        <v>2276</v>
      </c>
      <c r="H2012" s="3" t="s">
        <v>523</v>
      </c>
      <c r="I2012" s="3"/>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4" t="s">
        <v>2276</v>
      </c>
      <c r="AB2012" s="4" t="s">
        <v>2276</v>
      </c>
      <c r="AC2012" s="3" t="s">
        <v>5770</v>
      </c>
      <c r="AD2012" s="3"/>
    </row>
    <row r="2013" spans="1:30" ht="31.5" customHeight="1">
      <c r="A2013" s="19" t="s">
        <v>5743</v>
      </c>
      <c r="B2013" s="19" t="s">
        <v>5761</v>
      </c>
      <c r="C2013" s="3" t="s">
        <v>24</v>
      </c>
      <c r="D2013" s="3" t="s">
        <v>2994</v>
      </c>
      <c r="E2013" s="3" t="s">
        <v>2276</v>
      </c>
      <c r="F2013" s="4" t="s">
        <v>2276</v>
      </c>
      <c r="G2013" s="3" t="s">
        <v>2276</v>
      </c>
      <c r="H2013" s="3" t="s">
        <v>523</v>
      </c>
      <c r="I2013" s="3"/>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4" t="s">
        <v>2276</v>
      </c>
      <c r="AB2013" s="4" t="s">
        <v>2276</v>
      </c>
      <c r="AC2013" s="3" t="s">
        <v>5770</v>
      </c>
      <c r="AD2013" s="3"/>
    </row>
    <row r="2014" spans="1:30" ht="31.5" customHeight="1">
      <c r="A2014" s="19" t="s">
        <v>5744</v>
      </c>
      <c r="B2014" s="19" t="s">
        <v>5762</v>
      </c>
      <c r="C2014" s="3" t="s">
        <v>24</v>
      </c>
      <c r="D2014" s="3" t="s">
        <v>2994</v>
      </c>
      <c r="E2014" s="3" t="s">
        <v>2276</v>
      </c>
      <c r="F2014" s="4" t="s">
        <v>2276</v>
      </c>
      <c r="G2014" s="3" t="s">
        <v>2276</v>
      </c>
      <c r="H2014" s="3" t="s">
        <v>523</v>
      </c>
      <c r="I2014" s="3"/>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4" t="s">
        <v>2276</v>
      </c>
      <c r="AB2014" s="4" t="s">
        <v>2276</v>
      </c>
      <c r="AC2014" s="3" t="s">
        <v>5770</v>
      </c>
      <c r="AD2014" s="3"/>
    </row>
    <row r="2015" spans="1:30" ht="29">
      <c r="A2015" s="19" t="s">
        <v>5739</v>
      </c>
      <c r="B2015" s="19" t="s">
        <v>5764</v>
      </c>
      <c r="C2015" s="3" t="s">
        <v>24</v>
      </c>
      <c r="D2015" s="3" t="s">
        <v>2804</v>
      </c>
      <c r="E2015" s="3" t="s">
        <v>45</v>
      </c>
      <c r="F2015" s="4" t="s">
        <v>2662</v>
      </c>
      <c r="G2015" s="3" t="s">
        <v>2276</v>
      </c>
      <c r="H2015" s="3" t="s">
        <v>523</v>
      </c>
      <c r="I2015" s="3"/>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4" t="s">
        <v>2276</v>
      </c>
      <c r="AB2015" s="4" t="s">
        <v>2276</v>
      </c>
      <c r="AC2015" s="3"/>
      <c r="AD2015" s="3"/>
    </row>
    <row r="2016" spans="1:30" ht="29">
      <c r="A2016" s="19" t="s">
        <v>5743</v>
      </c>
      <c r="B2016" s="19" t="s">
        <v>5765</v>
      </c>
      <c r="C2016" s="3" t="s">
        <v>24</v>
      </c>
      <c r="D2016" s="3" t="s">
        <v>2804</v>
      </c>
      <c r="E2016" s="3" t="s">
        <v>45</v>
      </c>
      <c r="F2016" s="4" t="s">
        <v>2662</v>
      </c>
      <c r="G2016" s="3" t="s">
        <v>2276</v>
      </c>
      <c r="H2016" s="3" t="s">
        <v>523</v>
      </c>
      <c r="I2016" s="3"/>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4" t="s">
        <v>2276</v>
      </c>
      <c r="AB2016" s="4" t="s">
        <v>2276</v>
      </c>
      <c r="AC2016" s="3"/>
      <c r="AD2016" s="3"/>
    </row>
    <row r="2017" spans="1:30" ht="29">
      <c r="A2017" s="19" t="s">
        <v>5744</v>
      </c>
      <c r="B2017" s="19" t="s">
        <v>5766</v>
      </c>
      <c r="C2017" s="3" t="s">
        <v>24</v>
      </c>
      <c r="D2017" s="3" t="s">
        <v>2804</v>
      </c>
      <c r="E2017" s="3" t="s">
        <v>45</v>
      </c>
      <c r="F2017" s="4" t="s">
        <v>2662</v>
      </c>
      <c r="G2017" s="3" t="s">
        <v>2276</v>
      </c>
      <c r="H2017" s="3" t="s">
        <v>523</v>
      </c>
      <c r="I2017" s="3"/>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4" t="s">
        <v>2276</v>
      </c>
      <c r="AB2017" s="4" t="s">
        <v>2276</v>
      </c>
      <c r="AC2017" s="3"/>
      <c r="AD2017" s="3"/>
    </row>
    <row r="2018" spans="1:30" ht="29" customHeight="1">
      <c r="A2018" s="19" t="s">
        <v>5739</v>
      </c>
      <c r="B2018" s="19" t="s">
        <v>5767</v>
      </c>
      <c r="C2018" s="3" t="s">
        <v>24</v>
      </c>
      <c r="D2018" t="s">
        <v>3480</v>
      </c>
      <c r="E2018" s="3" t="s">
        <v>2276</v>
      </c>
      <c r="F2018" s="4" t="s">
        <v>74</v>
      </c>
      <c r="G2018" s="3" t="s">
        <v>2276</v>
      </c>
      <c r="H2018" s="3" t="s">
        <v>523</v>
      </c>
      <c r="I2018" s="3"/>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4" t="s">
        <v>2276</v>
      </c>
      <c r="AB2018" s="4" t="s">
        <v>2276</v>
      </c>
      <c r="AC2018" s="3"/>
      <c r="AD2018" s="3"/>
    </row>
    <row r="2019" spans="1:30" ht="29" customHeight="1">
      <c r="A2019" s="19" t="s">
        <v>5743</v>
      </c>
      <c r="B2019" s="19" t="s">
        <v>5768</v>
      </c>
      <c r="C2019" s="3" t="s">
        <v>24</v>
      </c>
      <c r="D2019" t="s">
        <v>3480</v>
      </c>
      <c r="E2019" s="3" t="s">
        <v>2276</v>
      </c>
      <c r="F2019" s="4" t="s">
        <v>74</v>
      </c>
      <c r="G2019" s="3" t="s">
        <v>2276</v>
      </c>
      <c r="H2019" s="3" t="s">
        <v>523</v>
      </c>
      <c r="I2019" s="3"/>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4" t="s">
        <v>2276</v>
      </c>
      <c r="AB2019" s="4" t="s">
        <v>2276</v>
      </c>
      <c r="AC2019" s="3"/>
      <c r="AD2019" s="3"/>
    </row>
    <row r="2020" spans="1:30" ht="29" customHeight="1">
      <c r="A2020" s="55" t="s">
        <v>5744</v>
      </c>
      <c r="B2020" s="19" t="s">
        <v>5769</v>
      </c>
      <c r="C2020" s="38" t="s">
        <v>24</v>
      </c>
      <c r="D2020" t="s">
        <v>3480</v>
      </c>
      <c r="E2020" s="38" t="s">
        <v>2276</v>
      </c>
      <c r="F2020" s="4" t="s">
        <v>74</v>
      </c>
      <c r="G2020" s="3" t="s">
        <v>2276</v>
      </c>
      <c r="H2020" s="3" t="s">
        <v>523</v>
      </c>
      <c r="I2020" s="3"/>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4" t="s">
        <v>2276</v>
      </c>
      <c r="AB2020" s="4" t="s">
        <v>2276</v>
      </c>
      <c r="AC2020" s="3"/>
      <c r="AD2020" s="3"/>
    </row>
    <row r="2021" spans="1:30" ht="25.5" customHeight="1">
      <c r="A2021" s="19" t="s">
        <v>5739</v>
      </c>
      <c r="B2021" s="19" t="s">
        <v>5771</v>
      </c>
      <c r="C2021" s="3" t="s">
        <v>24</v>
      </c>
      <c r="D2021" s="3" t="s">
        <v>143</v>
      </c>
      <c r="E2021" s="3" t="s">
        <v>45</v>
      </c>
      <c r="F2021" s="4" t="s">
        <v>74</v>
      </c>
      <c r="G2021" s="3" t="s">
        <v>2276</v>
      </c>
      <c r="H2021" s="3" t="s">
        <v>523</v>
      </c>
      <c r="I2021" s="3"/>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4" t="s">
        <v>2276</v>
      </c>
      <c r="AB2021" s="4" t="s">
        <v>2276</v>
      </c>
      <c r="AC2021" s="3"/>
      <c r="AD2021" s="3"/>
    </row>
    <row r="2022" spans="1:30" ht="25.5" customHeight="1">
      <c r="A2022" s="19" t="s">
        <v>5743</v>
      </c>
      <c r="B2022" s="19" t="s">
        <v>5772</v>
      </c>
      <c r="C2022" s="3" t="s">
        <v>24</v>
      </c>
      <c r="D2022" s="3" t="s">
        <v>143</v>
      </c>
      <c r="E2022" s="3" t="s">
        <v>45</v>
      </c>
      <c r="F2022" s="4" t="s">
        <v>74</v>
      </c>
      <c r="G2022" s="3" t="s">
        <v>2276</v>
      </c>
      <c r="H2022" s="3" t="s">
        <v>523</v>
      </c>
      <c r="I2022" s="3"/>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4" t="s">
        <v>2276</v>
      </c>
      <c r="AB2022" s="4" t="s">
        <v>2276</v>
      </c>
      <c r="AC2022" s="3"/>
      <c r="AD2022" s="3"/>
    </row>
    <row r="2023" spans="1:30" ht="25.5" customHeight="1">
      <c r="A2023" s="19" t="s">
        <v>5744</v>
      </c>
      <c r="B2023" s="19" t="s">
        <v>5773</v>
      </c>
      <c r="C2023" s="3" t="s">
        <v>24</v>
      </c>
      <c r="D2023" s="3" t="s">
        <v>143</v>
      </c>
      <c r="E2023" s="3" t="s">
        <v>45</v>
      </c>
      <c r="F2023" s="4" t="s">
        <v>74</v>
      </c>
      <c r="G2023" s="3" t="s">
        <v>2276</v>
      </c>
      <c r="H2023" s="3" t="s">
        <v>523</v>
      </c>
      <c r="I2023" s="3"/>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4" t="s">
        <v>2276</v>
      </c>
      <c r="AB2023" s="4" t="s">
        <v>2276</v>
      </c>
      <c r="AC2023" s="3"/>
      <c r="AD2023" s="3"/>
    </row>
    <row r="2024" spans="1:30" ht="29">
      <c r="A2024" s="19" t="s">
        <v>5739</v>
      </c>
      <c r="B2024" s="19" t="s">
        <v>5774</v>
      </c>
      <c r="C2024" s="3" t="s">
        <v>24</v>
      </c>
      <c r="D2024" s="3" t="s">
        <v>143</v>
      </c>
      <c r="E2024" s="4" t="s">
        <v>397</v>
      </c>
      <c r="F2024" s="4" t="s">
        <v>74</v>
      </c>
      <c r="G2024" s="3" t="s">
        <v>2276</v>
      </c>
      <c r="H2024" s="3" t="s">
        <v>523</v>
      </c>
      <c r="I2024" s="3"/>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4" t="s">
        <v>2276</v>
      </c>
      <c r="AB2024" s="4" t="s">
        <v>2276</v>
      </c>
      <c r="AC2024" s="3"/>
      <c r="AD2024" s="3"/>
    </row>
    <row r="2025" spans="1:30" ht="29">
      <c r="A2025" s="19" t="s">
        <v>5743</v>
      </c>
      <c r="B2025" s="19" t="s">
        <v>5775</v>
      </c>
      <c r="C2025" s="3" t="s">
        <v>24</v>
      </c>
      <c r="D2025" s="3" t="s">
        <v>143</v>
      </c>
      <c r="E2025" s="4" t="s">
        <v>397</v>
      </c>
      <c r="F2025" s="4" t="s">
        <v>74</v>
      </c>
      <c r="G2025" s="3" t="s">
        <v>2276</v>
      </c>
      <c r="H2025" s="3" t="s">
        <v>523</v>
      </c>
      <c r="I2025" s="3"/>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4" t="s">
        <v>2276</v>
      </c>
      <c r="AB2025" s="4" t="s">
        <v>2276</v>
      </c>
      <c r="AC2025" s="3"/>
      <c r="AD2025" s="3"/>
    </row>
    <row r="2026" spans="1:30" ht="29">
      <c r="A2026" s="19" t="s">
        <v>5744</v>
      </c>
      <c r="B2026" s="19" t="s">
        <v>5776</v>
      </c>
      <c r="C2026" s="3" t="s">
        <v>24</v>
      </c>
      <c r="D2026" s="3" t="s">
        <v>143</v>
      </c>
      <c r="E2026" s="4" t="s">
        <v>397</v>
      </c>
      <c r="F2026" s="4" t="s">
        <v>74</v>
      </c>
      <c r="G2026" s="3" t="s">
        <v>2276</v>
      </c>
      <c r="H2026" s="3" t="s">
        <v>523</v>
      </c>
      <c r="I2026" s="3"/>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4" t="s">
        <v>2276</v>
      </c>
      <c r="AB2026" s="4" t="s">
        <v>2276</v>
      </c>
      <c r="AC2026" s="3"/>
      <c r="AD2026" s="3"/>
    </row>
    <row r="2027" spans="1:30" ht="29" customHeight="1">
      <c r="A2027" s="19" t="s">
        <v>5779</v>
      </c>
      <c r="B2027" s="19" t="s">
        <v>5789</v>
      </c>
      <c r="C2027" s="3" t="s">
        <v>24</v>
      </c>
      <c r="D2027" s="3" t="s">
        <v>1242</v>
      </c>
      <c r="E2027" s="3" t="s">
        <v>1105</v>
      </c>
      <c r="F2027" s="4" t="s">
        <v>74</v>
      </c>
      <c r="G2027" s="3" t="s">
        <v>2276</v>
      </c>
      <c r="H2027" s="3" t="s">
        <v>524</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2276</v>
      </c>
      <c r="Y2027" s="4" t="s">
        <v>2276</v>
      </c>
      <c r="Z2027" s="4" t="s">
        <v>2276</v>
      </c>
      <c r="AA2027" s="4" t="s">
        <v>2276</v>
      </c>
      <c r="AB2027" s="4" t="s">
        <v>2276</v>
      </c>
      <c r="AC2027" s="3"/>
      <c r="AD2027" s="3"/>
    </row>
    <row r="2028" spans="1:30" ht="29" customHeight="1">
      <c r="A2028" s="19" t="s">
        <v>5779</v>
      </c>
      <c r="B2028" s="19" t="s">
        <v>5790</v>
      </c>
      <c r="C2028" s="3" t="s">
        <v>24</v>
      </c>
      <c r="D2028" s="3" t="s">
        <v>1242</v>
      </c>
      <c r="E2028" s="3" t="s">
        <v>1105</v>
      </c>
      <c r="F2028" s="4" t="s">
        <v>74</v>
      </c>
      <c r="G2028" s="3" t="s">
        <v>2276</v>
      </c>
      <c r="H2028" s="3" t="s">
        <v>524</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2276</v>
      </c>
      <c r="Y2028" s="4" t="s">
        <v>2276</v>
      </c>
      <c r="Z2028" s="4" t="s">
        <v>2276</v>
      </c>
      <c r="AA2028" s="4" t="s">
        <v>2276</v>
      </c>
      <c r="AB2028" s="4" t="s">
        <v>2276</v>
      </c>
      <c r="AC2028" s="3"/>
      <c r="AD2028" s="3"/>
    </row>
    <row r="2029" spans="1:30" ht="42.5" customHeight="1">
      <c r="A2029" s="19" t="s">
        <v>5780</v>
      </c>
      <c r="B2029" s="19" t="s">
        <v>5783</v>
      </c>
      <c r="C2029" s="3" t="s">
        <v>24</v>
      </c>
      <c r="D2029" s="3" t="s">
        <v>1245</v>
      </c>
      <c r="E2029" s="3" t="s">
        <v>116</v>
      </c>
      <c r="F2029" s="4" t="s">
        <v>74</v>
      </c>
      <c r="G2029" s="3" t="s">
        <v>2276</v>
      </c>
      <c r="H2029" s="3" t="s">
        <v>523</v>
      </c>
      <c r="I2029" s="3">
        <v>1950</v>
      </c>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4" t="s">
        <v>2276</v>
      </c>
      <c r="AB2029" s="4" t="s">
        <v>2276</v>
      </c>
      <c r="AC2029" s="3"/>
      <c r="AD2029" s="3"/>
    </row>
    <row r="2030" spans="1:30" ht="55.5" customHeight="1">
      <c r="A2030" s="19" t="s">
        <v>5780</v>
      </c>
      <c r="B2030" s="19" t="s">
        <v>5784</v>
      </c>
      <c r="C2030" s="3" t="s">
        <v>24</v>
      </c>
      <c r="D2030" s="3" t="s">
        <v>1245</v>
      </c>
      <c r="E2030" s="3" t="s">
        <v>116</v>
      </c>
      <c r="F2030" s="4" t="s">
        <v>74</v>
      </c>
      <c r="G2030" s="3" t="s">
        <v>2276</v>
      </c>
      <c r="H2030" s="3" t="s">
        <v>524</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2276</v>
      </c>
      <c r="Y2030" s="4" t="s">
        <v>2276</v>
      </c>
      <c r="Z2030" s="4" t="s">
        <v>2276</v>
      </c>
      <c r="AA2030" s="4" t="s">
        <v>2276</v>
      </c>
      <c r="AB2030" s="4" t="s">
        <v>2276</v>
      </c>
      <c r="AC2030" s="4" t="s">
        <v>5795</v>
      </c>
      <c r="AD2030" s="3"/>
    </row>
    <row r="2031" spans="1:30" ht="55.5" customHeight="1">
      <c r="A2031" s="19" t="s">
        <v>5780</v>
      </c>
      <c r="B2031" s="19" t="s">
        <v>5785</v>
      </c>
      <c r="C2031" s="3" t="s">
        <v>24</v>
      </c>
      <c r="D2031" s="3" t="s">
        <v>1245</v>
      </c>
      <c r="E2031" s="3" t="s">
        <v>116</v>
      </c>
      <c r="F2031" s="4" t="s">
        <v>74</v>
      </c>
      <c r="G2031" s="3" t="s">
        <v>2276</v>
      </c>
      <c r="H2031" s="3" t="s">
        <v>524</v>
      </c>
      <c r="I2031" s="3">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2276</v>
      </c>
      <c r="Y2031" s="4" t="s">
        <v>2276</v>
      </c>
      <c r="Z2031" s="4" t="s">
        <v>2276</v>
      </c>
      <c r="AA2031" s="4" t="s">
        <v>2276</v>
      </c>
      <c r="AB2031" s="4" t="s">
        <v>2276</v>
      </c>
      <c r="AC2031" s="4" t="s">
        <v>5795</v>
      </c>
      <c r="AD2031" s="3"/>
    </row>
    <row r="2032" spans="1:30" ht="55.5" customHeight="1">
      <c r="A2032" s="19" t="s">
        <v>5780</v>
      </c>
      <c r="B2032" s="19" t="s">
        <v>5786</v>
      </c>
      <c r="C2032" s="3" t="s">
        <v>24</v>
      </c>
      <c r="D2032" s="3" t="s">
        <v>1242</v>
      </c>
      <c r="E2032" s="3" t="s">
        <v>116</v>
      </c>
      <c r="F2032" s="4" t="s">
        <v>74</v>
      </c>
      <c r="G2032" s="3" t="s">
        <v>2276</v>
      </c>
      <c r="H2032" s="3" t="s">
        <v>523</v>
      </c>
      <c r="I2032" s="3">
        <v>1950</v>
      </c>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t="s">
        <v>2276</v>
      </c>
      <c r="AB2032" s="4" t="s">
        <v>2276</v>
      </c>
      <c r="AC2032" s="4"/>
      <c r="AD2032" s="3"/>
    </row>
    <row r="2033" spans="1:30" ht="55.5" customHeight="1">
      <c r="A2033" s="19" t="s">
        <v>5780</v>
      </c>
      <c r="B2033" s="19" t="s">
        <v>5787</v>
      </c>
      <c r="C2033" s="3" t="s">
        <v>24</v>
      </c>
      <c r="D2033" s="3" t="s">
        <v>1242</v>
      </c>
      <c r="E2033" s="3" t="s">
        <v>116</v>
      </c>
      <c r="F2033" s="4" t="s">
        <v>74</v>
      </c>
      <c r="G2033" s="3" t="s">
        <v>2276</v>
      </c>
      <c r="H2033" s="3" t="s">
        <v>524</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2276</v>
      </c>
      <c r="Y2033" s="4" t="s">
        <v>2276</v>
      </c>
      <c r="Z2033" s="4" t="s">
        <v>2276</v>
      </c>
      <c r="AA2033" s="4" t="s">
        <v>2276</v>
      </c>
      <c r="AB2033" s="4" t="s">
        <v>2276</v>
      </c>
      <c r="AC2033" s="4" t="s">
        <v>5795</v>
      </c>
      <c r="AD2033" s="3"/>
    </row>
    <row r="2034" spans="1:30" ht="55.5" customHeight="1">
      <c r="A2034" s="19" t="s">
        <v>5780</v>
      </c>
      <c r="B2034" s="19" t="s">
        <v>5788</v>
      </c>
      <c r="C2034" s="3" t="s">
        <v>24</v>
      </c>
      <c r="D2034" s="3" t="s">
        <v>1242</v>
      </c>
      <c r="E2034" s="3" t="s">
        <v>116</v>
      </c>
      <c r="F2034" s="4" t="s">
        <v>74</v>
      </c>
      <c r="G2034" s="3" t="s">
        <v>2276</v>
      </c>
      <c r="H2034" s="3" t="s">
        <v>524</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2276</v>
      </c>
      <c r="Y2034" s="4" t="s">
        <v>2276</v>
      </c>
      <c r="Z2034" s="4" t="s">
        <v>2276</v>
      </c>
      <c r="AA2034" s="4" t="s">
        <v>2276</v>
      </c>
      <c r="AB2034" s="4" t="s">
        <v>2276</v>
      </c>
      <c r="AC2034" s="4" t="s">
        <v>5795</v>
      </c>
      <c r="AD2034" s="3"/>
    </row>
    <row r="2035" spans="1:30" ht="34.5" customHeight="1">
      <c r="A2035" s="19" t="s">
        <v>5797</v>
      </c>
      <c r="B2035" s="19" t="s">
        <v>5802</v>
      </c>
      <c r="C2035" s="11" t="s">
        <v>24</v>
      </c>
      <c r="D2035" s="3" t="s">
        <v>2659</v>
      </c>
      <c r="E2035" s="4" t="s">
        <v>396</v>
      </c>
      <c r="F2035" s="4" t="s">
        <v>28</v>
      </c>
      <c r="G2035" s="3" t="s">
        <v>2276</v>
      </c>
      <c r="H2035" s="3" t="s">
        <v>523</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4" t="s">
        <v>2276</v>
      </c>
      <c r="AB2035" s="4" t="s">
        <v>2276</v>
      </c>
      <c r="AC2035" s="3"/>
      <c r="AD2035" s="3"/>
    </row>
    <row r="2036" spans="1:30" ht="29">
      <c r="A2036" s="19" t="s">
        <v>5797</v>
      </c>
      <c r="B2036" s="19" t="s">
        <v>5803</v>
      </c>
      <c r="C2036" s="11" t="s">
        <v>24</v>
      </c>
      <c r="D2036" s="3" t="s">
        <v>2994</v>
      </c>
      <c r="E2036" s="4" t="s">
        <v>396</v>
      </c>
      <c r="F2036" s="4" t="s">
        <v>2276</v>
      </c>
      <c r="G2036" s="3" t="s">
        <v>2276</v>
      </c>
      <c r="H2036" s="3" t="s">
        <v>523</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4" t="s">
        <v>2276</v>
      </c>
      <c r="AB2036" s="4" t="s">
        <v>2276</v>
      </c>
      <c r="AC2036" s="3"/>
      <c r="AD2036" s="3"/>
    </row>
    <row r="2037" spans="1:30" ht="36.5" customHeight="1">
      <c r="A2037" s="19" t="s">
        <v>5797</v>
      </c>
      <c r="B2037" s="19" t="s">
        <v>5804</v>
      </c>
      <c r="C2037" s="3" t="s">
        <v>24</v>
      </c>
      <c r="D2037" s="3" t="s">
        <v>1131</v>
      </c>
      <c r="E2037" s="4" t="s">
        <v>396</v>
      </c>
      <c r="F2037" s="4" t="s">
        <v>28</v>
      </c>
      <c r="G2037" s="3" t="s">
        <v>2276</v>
      </c>
      <c r="H2037" s="3" t="s">
        <v>523</v>
      </c>
      <c r="I2037" s="3"/>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4" t="s">
        <v>2276</v>
      </c>
      <c r="AB2037" s="4" t="s">
        <v>2276</v>
      </c>
      <c r="AC2037" s="3"/>
      <c r="AD2037" s="3"/>
    </row>
    <row r="2038" spans="1:30" ht="36.5" customHeight="1">
      <c r="A2038" s="19" t="s">
        <v>5797</v>
      </c>
      <c r="B2038" s="19" t="s">
        <v>5805</v>
      </c>
      <c r="C2038" s="3" t="s">
        <v>24</v>
      </c>
      <c r="D2038" s="3" t="s">
        <v>1242</v>
      </c>
      <c r="E2038" s="4" t="s">
        <v>396</v>
      </c>
      <c r="F2038" s="4" t="s">
        <v>2662</v>
      </c>
      <c r="G2038" s="3" t="s">
        <v>2276</v>
      </c>
      <c r="H2038" s="3" t="s">
        <v>523</v>
      </c>
      <c r="I2038" s="3"/>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4" t="s">
        <v>2276</v>
      </c>
      <c r="AB2038" s="4" t="s">
        <v>2276</v>
      </c>
      <c r="AC2038" s="3"/>
      <c r="AD2038" s="3"/>
    </row>
    <row r="2039" spans="1:30" ht="32" customHeight="1">
      <c r="A2039" s="19" t="s">
        <v>5797</v>
      </c>
      <c r="B2039" s="19" t="s">
        <v>5806</v>
      </c>
      <c r="C2039" s="3" t="s">
        <v>24</v>
      </c>
      <c r="D2039" s="3" t="s">
        <v>2346</v>
      </c>
      <c r="E2039" s="4" t="s">
        <v>2276</v>
      </c>
      <c r="F2039" s="4" t="s">
        <v>2276</v>
      </c>
      <c r="G2039" s="3" t="s">
        <v>2276</v>
      </c>
      <c r="H2039" s="3" t="s">
        <v>523</v>
      </c>
      <c r="I2039" s="3"/>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4" t="s">
        <v>2276</v>
      </c>
      <c r="AB2039" s="4" t="s">
        <v>2276</v>
      </c>
      <c r="AC2039" s="3"/>
      <c r="AD2039" s="3"/>
    </row>
    <row r="2040" spans="1:30" ht="30" customHeight="1">
      <c r="A2040" s="19" t="s">
        <v>5797</v>
      </c>
      <c r="B2040" s="19" t="s">
        <v>5807</v>
      </c>
      <c r="C2040" s="11" t="s">
        <v>2458</v>
      </c>
      <c r="D2040" s="3" t="s">
        <v>2994</v>
      </c>
      <c r="E2040" s="4" t="s">
        <v>2652</v>
      </c>
      <c r="F2040" s="4" t="s">
        <v>2276</v>
      </c>
      <c r="G2040" s="3" t="s">
        <v>2276</v>
      </c>
      <c r="H2040" s="3" t="s">
        <v>523</v>
      </c>
      <c r="I2040" s="3"/>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4" t="s">
        <v>2276</v>
      </c>
      <c r="AB2040" s="4" t="s">
        <v>2276</v>
      </c>
      <c r="AC2040" s="3"/>
      <c r="AD2040" s="3"/>
    </row>
    <row r="2041" spans="1:30" ht="64.5" customHeight="1">
      <c r="A2041" s="19" t="s">
        <v>5797</v>
      </c>
      <c r="B2041" s="19" t="s">
        <v>5808</v>
      </c>
      <c r="C2041" s="11" t="s">
        <v>1105</v>
      </c>
      <c r="D2041" s="3" t="s">
        <v>1105</v>
      </c>
      <c r="E2041" s="4" t="s">
        <v>1105</v>
      </c>
      <c r="F2041" s="4" t="s">
        <v>2276</v>
      </c>
      <c r="G2041" s="3" t="s">
        <v>2276</v>
      </c>
      <c r="H2041" s="3" t="s">
        <v>523</v>
      </c>
      <c r="I2041" s="3"/>
      <c r="J2041" s="4" t="s">
        <v>2276</v>
      </c>
      <c r="K2041" s="4" t="s">
        <v>2276</v>
      </c>
      <c r="L2041" s="4" t="s">
        <v>2276</v>
      </c>
      <c r="M2041" s="4" t="s">
        <v>2276</v>
      </c>
      <c r="N2041" s="4">
        <v>5600</v>
      </c>
      <c r="O2041" s="4" t="s">
        <v>2276</v>
      </c>
      <c r="P2041" s="4" t="s">
        <v>2276</v>
      </c>
      <c r="Q2041" s="4" t="s">
        <v>2276</v>
      </c>
      <c r="R2041" s="4" t="s">
        <v>2276</v>
      </c>
      <c r="S2041" s="4" t="s">
        <v>2276</v>
      </c>
      <c r="T2041" s="4">
        <v>6578</v>
      </c>
      <c r="U2041" s="4" t="s">
        <v>2276</v>
      </c>
      <c r="V2041" s="4" t="s">
        <v>2276</v>
      </c>
      <c r="W2041" s="4" t="s">
        <v>2276</v>
      </c>
      <c r="X2041" s="4" t="s">
        <v>2276</v>
      </c>
      <c r="Y2041" s="4" t="s">
        <v>2276</v>
      </c>
      <c r="Z2041" s="4" t="s">
        <v>2276</v>
      </c>
      <c r="AA2041" s="4" t="s">
        <v>2276</v>
      </c>
      <c r="AB2041" s="4" t="s">
        <v>2276</v>
      </c>
      <c r="AC2041" s="3"/>
      <c r="AD2041" s="4" t="s">
        <v>5809</v>
      </c>
    </row>
    <row r="2042" spans="1:30" ht="30" customHeight="1">
      <c r="A2042" s="19" t="s">
        <v>5816</v>
      </c>
      <c r="B2042" s="19" t="s">
        <v>5820</v>
      </c>
      <c r="C2042" s="3" t="s">
        <v>24</v>
      </c>
      <c r="D2042" s="3" t="s">
        <v>27</v>
      </c>
      <c r="E2042" s="3" t="s">
        <v>130</v>
      </c>
      <c r="F2042" s="4" t="s">
        <v>160</v>
      </c>
      <c r="G2042" s="3" t="s">
        <v>2276</v>
      </c>
      <c r="H2042" s="3" t="s">
        <v>523</v>
      </c>
      <c r="I2042" s="3"/>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4" t="s">
        <v>2276</v>
      </c>
      <c r="AB2042" s="4" t="s">
        <v>2276</v>
      </c>
      <c r="AC2042" s="3"/>
      <c r="AD2042" s="3"/>
    </row>
    <row r="2043" spans="1:30" ht="31" customHeight="1">
      <c r="A2043" s="19" t="s">
        <v>5816</v>
      </c>
      <c r="B2043" s="19" t="s">
        <v>5821</v>
      </c>
      <c r="C2043" s="3" t="s">
        <v>24</v>
      </c>
      <c r="D2043" s="3" t="s">
        <v>27</v>
      </c>
      <c r="E2043" s="4" t="s">
        <v>396</v>
      </c>
      <c r="F2043" s="4" t="s">
        <v>160</v>
      </c>
      <c r="G2043" s="3" t="s">
        <v>2276</v>
      </c>
      <c r="H2043" s="3" t="s">
        <v>524</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2276</v>
      </c>
      <c r="Z2043" s="4" t="s">
        <v>2276</v>
      </c>
      <c r="AA2043" s="4" t="s">
        <v>2276</v>
      </c>
      <c r="AB2043" s="4" t="s">
        <v>2276</v>
      </c>
      <c r="AC2043" s="3"/>
      <c r="AD2043" s="3"/>
    </row>
    <row r="2044" spans="1:30" ht="33.5" customHeight="1">
      <c r="A2044" s="19" t="s">
        <v>5816</v>
      </c>
      <c r="B2044" s="19" t="s">
        <v>5822</v>
      </c>
      <c r="C2044" s="3" t="s">
        <v>24</v>
      </c>
      <c r="D2044" s="3" t="s">
        <v>2231</v>
      </c>
      <c r="E2044" s="4" t="s">
        <v>396</v>
      </c>
      <c r="F2044" s="4" t="s">
        <v>160</v>
      </c>
      <c r="G2044" s="3" t="s">
        <v>2276</v>
      </c>
      <c r="H2044" s="3" t="s">
        <v>523</v>
      </c>
      <c r="I2044" s="3"/>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4" t="s">
        <v>2276</v>
      </c>
      <c r="AB2044" s="4" t="s">
        <v>2276</v>
      </c>
      <c r="AC2044" s="3"/>
      <c r="AD2044" s="3"/>
    </row>
    <row r="2045" spans="1:30" ht="36.5" customHeight="1">
      <c r="A2045" s="19" t="s">
        <v>5817</v>
      </c>
      <c r="B2045" s="19" t="s">
        <v>5823</v>
      </c>
      <c r="C2045" s="3" t="s">
        <v>24</v>
      </c>
      <c r="D2045" s="3" t="s">
        <v>27</v>
      </c>
      <c r="E2045" s="3" t="s">
        <v>130</v>
      </c>
      <c r="F2045" s="4" t="s">
        <v>160</v>
      </c>
      <c r="G2045" s="3" t="s">
        <v>2276</v>
      </c>
      <c r="H2045" s="3" t="s">
        <v>523</v>
      </c>
      <c r="I2045" s="3"/>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4" t="s">
        <v>2276</v>
      </c>
      <c r="AB2045" s="4" t="s">
        <v>2276</v>
      </c>
      <c r="AC2045" s="3"/>
      <c r="AD2045" s="3"/>
    </row>
    <row r="2046" spans="1:30" ht="36.5" customHeight="1">
      <c r="A2046" s="19" t="s">
        <v>5817</v>
      </c>
      <c r="B2046" s="19" t="s">
        <v>5824</v>
      </c>
      <c r="C2046" s="3" t="s">
        <v>24</v>
      </c>
      <c r="D2046" s="3" t="s">
        <v>27</v>
      </c>
      <c r="E2046" s="4" t="s">
        <v>396</v>
      </c>
      <c r="F2046" s="4" t="s">
        <v>160</v>
      </c>
      <c r="G2046" s="3" t="s">
        <v>2276</v>
      </c>
      <c r="H2046" s="3" t="s">
        <v>524</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2276</v>
      </c>
      <c r="Z2046" s="4" t="s">
        <v>2276</v>
      </c>
      <c r="AA2046" s="4" t="s">
        <v>2276</v>
      </c>
      <c r="AB2046" s="4" t="s">
        <v>2276</v>
      </c>
      <c r="AC2046" s="3"/>
      <c r="AD2046" s="3"/>
    </row>
    <row r="2047" spans="1:30" ht="36.5" customHeight="1">
      <c r="A2047" s="19" t="s">
        <v>5817</v>
      </c>
      <c r="B2047" s="19" t="s">
        <v>5825</v>
      </c>
      <c r="C2047" s="3" t="s">
        <v>24</v>
      </c>
      <c r="D2047" s="3" t="s">
        <v>2231</v>
      </c>
      <c r="E2047" s="4" t="s">
        <v>396</v>
      </c>
      <c r="F2047" s="4" t="s">
        <v>160</v>
      </c>
      <c r="G2047" s="3" t="s">
        <v>2276</v>
      </c>
      <c r="H2047" s="3" t="s">
        <v>523</v>
      </c>
      <c r="I2047" s="3"/>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4" t="s">
        <v>2276</v>
      </c>
      <c r="AB2047" s="4" t="s">
        <v>2276</v>
      </c>
      <c r="AC2047" s="3"/>
      <c r="AD2047" s="3"/>
    </row>
    <row r="2048" spans="1:30" ht="63.5" customHeight="1">
      <c r="A2048" s="19" t="s">
        <v>5828</v>
      </c>
      <c r="B2048" s="19" t="s">
        <v>5832</v>
      </c>
      <c r="C2048" s="3" t="s">
        <v>24</v>
      </c>
      <c r="D2048" s="3" t="s">
        <v>27</v>
      </c>
      <c r="E2048" s="3" t="s">
        <v>130</v>
      </c>
      <c r="F2048" s="4" t="s">
        <v>28</v>
      </c>
      <c r="G2048" s="3" t="s">
        <v>28</v>
      </c>
      <c r="H2048" s="3" t="s">
        <v>523</v>
      </c>
      <c r="I2048" s="3"/>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2276</v>
      </c>
      <c r="AB2048" s="4" t="s">
        <v>2276</v>
      </c>
      <c r="AC2048" s="4" t="s">
        <v>5834</v>
      </c>
      <c r="AD2048" s="3"/>
    </row>
    <row r="2049" spans="1:30" ht="56.5" customHeight="1">
      <c r="A2049" s="19" t="s">
        <v>5828</v>
      </c>
      <c r="B2049" s="19" t="s">
        <v>5833</v>
      </c>
      <c r="C2049" s="3" t="s">
        <v>24</v>
      </c>
      <c r="D2049" s="3" t="s">
        <v>27</v>
      </c>
      <c r="E2049" s="3" t="s">
        <v>130</v>
      </c>
      <c r="F2049" s="4" t="s">
        <v>160</v>
      </c>
      <c r="G2049" s="3" t="s">
        <v>28</v>
      </c>
      <c r="H2049" s="3" t="s">
        <v>524</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2276</v>
      </c>
      <c r="Z2049" s="4" t="s">
        <v>2276</v>
      </c>
      <c r="AA2049" s="4" t="s">
        <v>2276</v>
      </c>
      <c r="AB2049" s="4" t="s">
        <v>2276</v>
      </c>
      <c r="AC2049" s="4" t="s">
        <v>5835</v>
      </c>
      <c r="AD2049" s="3"/>
    </row>
    <row r="2050" spans="1:30" ht="41" customHeight="1">
      <c r="A2050" s="19" t="s">
        <v>5837</v>
      </c>
      <c r="B2050" s="19" t="s">
        <v>5842</v>
      </c>
      <c r="C2050" s="3" t="s">
        <v>24</v>
      </c>
      <c r="D2050" s="3" t="s">
        <v>25</v>
      </c>
      <c r="E2050" s="3" t="s">
        <v>45</v>
      </c>
      <c r="F2050" s="4" t="s">
        <v>2662</v>
      </c>
      <c r="G2050" s="3" t="s">
        <v>2276</v>
      </c>
      <c r="H2050" s="3" t="s">
        <v>523</v>
      </c>
      <c r="I2050" s="181"/>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4" t="s">
        <v>2276</v>
      </c>
      <c r="X2050" s="4" t="s">
        <v>2276</v>
      </c>
      <c r="Y2050" s="4" t="s">
        <v>2276</v>
      </c>
      <c r="Z2050" s="3" t="s">
        <v>399</v>
      </c>
      <c r="AA2050" s="3" t="s">
        <v>189</v>
      </c>
      <c r="AB2050" s="4" t="s">
        <v>2276</v>
      </c>
      <c r="AC2050" s="3"/>
      <c r="AD2050" s="3"/>
    </row>
    <row r="2051" spans="1:30" ht="29" customHeight="1">
      <c r="A2051" s="3" t="s">
        <v>5844</v>
      </c>
      <c r="B2051" s="3" t="s">
        <v>5850</v>
      </c>
      <c r="C2051" s="3" t="s">
        <v>24</v>
      </c>
      <c r="D2051" s="3" t="s">
        <v>1245</v>
      </c>
      <c r="E2051" s="3" t="s">
        <v>116</v>
      </c>
      <c r="F2051" s="4" t="s">
        <v>2662</v>
      </c>
      <c r="G2051" s="4" t="s">
        <v>2662</v>
      </c>
      <c r="H2051" s="3" t="s">
        <v>523</v>
      </c>
      <c r="I2051" s="181"/>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4" t="s">
        <v>2276</v>
      </c>
      <c r="Y2051" s="4" t="s">
        <v>2276</v>
      </c>
      <c r="Z2051" s="3" t="s">
        <v>399</v>
      </c>
      <c r="AA2051" s="3" t="s">
        <v>189</v>
      </c>
      <c r="AB2051" s="4" t="s">
        <v>2276</v>
      </c>
      <c r="AC2051" s="3"/>
      <c r="AD2051" s="3"/>
    </row>
    <row r="2052" spans="1:30" ht="33.5" customHeight="1">
      <c r="A2052" s="3" t="s">
        <v>5844</v>
      </c>
      <c r="B2052" s="3" t="s">
        <v>5851</v>
      </c>
      <c r="C2052" s="3" t="s">
        <v>24</v>
      </c>
      <c r="D2052" s="3" t="s">
        <v>25</v>
      </c>
      <c r="E2052" s="3" t="s">
        <v>5005</v>
      </c>
      <c r="F2052" s="4" t="s">
        <v>2662</v>
      </c>
      <c r="G2052" s="4" t="s">
        <v>2662</v>
      </c>
      <c r="H2052" s="3" t="s">
        <v>523</v>
      </c>
      <c r="I2052" s="181"/>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4" t="s">
        <v>2276</v>
      </c>
      <c r="Y2052" s="4" t="s">
        <v>2276</v>
      </c>
      <c r="Z2052" s="3" t="s">
        <v>399</v>
      </c>
      <c r="AA2052" s="3" t="s">
        <v>189</v>
      </c>
      <c r="AB2052" s="4" t="s">
        <v>2276</v>
      </c>
      <c r="AC2052" s="3"/>
      <c r="AD2052" s="3"/>
    </row>
    <row r="2053" spans="1:30" ht="44.5" customHeight="1">
      <c r="A2053" s="3" t="s">
        <v>5844</v>
      </c>
      <c r="B2053" s="3" t="s">
        <v>5852</v>
      </c>
      <c r="C2053" s="3" t="s">
        <v>1105</v>
      </c>
      <c r="D2053" s="3" t="s">
        <v>1105</v>
      </c>
      <c r="E2053" s="3" t="s">
        <v>1105</v>
      </c>
      <c r="F2053" s="4" t="s">
        <v>2276</v>
      </c>
      <c r="G2053" s="4" t="s">
        <v>2662</v>
      </c>
      <c r="H2053" s="3" t="s">
        <v>523</v>
      </c>
      <c r="I2053" s="3"/>
      <c r="J2053" s="4" t="s">
        <v>2276</v>
      </c>
      <c r="K2053" s="4" t="s">
        <v>2276</v>
      </c>
      <c r="L2053" s="4" t="s">
        <v>2276</v>
      </c>
      <c r="M2053" s="4" t="s">
        <v>2276</v>
      </c>
      <c r="N2053" s="21">
        <f>100*100</f>
        <v>10000</v>
      </c>
      <c r="O2053" s="4" t="s">
        <v>2276</v>
      </c>
      <c r="P2053" s="4" t="s">
        <v>2276</v>
      </c>
      <c r="Q2053" s="4" t="s">
        <v>2276</v>
      </c>
      <c r="R2053" s="4" t="s">
        <v>2276</v>
      </c>
      <c r="S2053" s="4" t="s">
        <v>2276</v>
      </c>
      <c r="T2053" s="4" t="s">
        <v>2276</v>
      </c>
      <c r="U2053" s="4" t="s">
        <v>2276</v>
      </c>
      <c r="V2053" s="4" t="s">
        <v>2276</v>
      </c>
      <c r="W2053" s="4" t="s">
        <v>2276</v>
      </c>
      <c r="X2053" s="4" t="s">
        <v>2276</v>
      </c>
      <c r="Y2053" s="4" t="s">
        <v>2276</v>
      </c>
      <c r="Z2053" s="3" t="s">
        <v>399</v>
      </c>
      <c r="AA2053" s="3" t="s">
        <v>189</v>
      </c>
      <c r="AB2053" s="4" t="s">
        <v>2276</v>
      </c>
      <c r="AC2053" s="3"/>
      <c r="AD2053" s="3" t="s">
        <v>5853</v>
      </c>
    </row>
    <row r="2054" spans="1:30" ht="35.5" customHeight="1">
      <c r="A2054" s="11" t="s">
        <v>5849</v>
      </c>
      <c r="B2054" s="11" t="s">
        <v>5856</v>
      </c>
      <c r="C2054" s="3" t="s">
        <v>24</v>
      </c>
      <c r="D2054" s="3" t="s">
        <v>25</v>
      </c>
      <c r="E2054" s="3" t="s">
        <v>5005</v>
      </c>
      <c r="F2054" s="4" t="s">
        <v>2662</v>
      </c>
      <c r="G2054" s="4" t="s">
        <v>2276</v>
      </c>
      <c r="H2054" s="3" t="s">
        <v>523</v>
      </c>
      <c r="I2054" s="3"/>
      <c r="J2054" s="190" t="s">
        <v>2276</v>
      </c>
      <c r="K2054" s="190" t="s">
        <v>2276</v>
      </c>
      <c r="L2054" s="190" t="s">
        <v>2276</v>
      </c>
      <c r="M2054" s="190" t="s">
        <v>2276</v>
      </c>
      <c r="N2054" s="190" t="s">
        <v>2276</v>
      </c>
      <c r="O2054" s="190" t="s">
        <v>2276</v>
      </c>
      <c r="P2054" s="190" t="s">
        <v>2276</v>
      </c>
      <c r="Q2054" s="190" t="s">
        <v>2276</v>
      </c>
      <c r="R2054" s="190" t="s">
        <v>2276</v>
      </c>
      <c r="S2054" s="190" t="s">
        <v>2276</v>
      </c>
      <c r="T2054" s="190" t="s">
        <v>2276</v>
      </c>
      <c r="U2054" s="190" t="s">
        <v>2276</v>
      </c>
      <c r="V2054" s="190" t="s">
        <v>2276</v>
      </c>
      <c r="W2054" s="190" t="s">
        <v>2276</v>
      </c>
      <c r="X2054" s="190" t="s">
        <v>2276</v>
      </c>
      <c r="Y2054" s="190" t="s">
        <v>2276</v>
      </c>
      <c r="Z2054" s="3" t="s">
        <v>399</v>
      </c>
      <c r="AA2054" s="3" t="s">
        <v>189</v>
      </c>
      <c r="AB2054" s="4" t="s">
        <v>2276</v>
      </c>
      <c r="AC2054" s="3"/>
      <c r="AD2054" s="3"/>
    </row>
    <row r="2055" spans="1:30" ht="29" customHeight="1">
      <c r="A2055" s="11" t="s">
        <v>5849</v>
      </c>
      <c r="B2055" s="11" t="s">
        <v>5857</v>
      </c>
      <c r="C2055" s="3" t="s">
        <v>2458</v>
      </c>
      <c r="D2055" s="3" t="s">
        <v>25</v>
      </c>
      <c r="E2055" s="3" t="s">
        <v>5005</v>
      </c>
      <c r="F2055" s="4" t="s">
        <v>2662</v>
      </c>
      <c r="G2055" s="4" t="s">
        <v>2276</v>
      </c>
      <c r="H2055" s="3" t="s">
        <v>523</v>
      </c>
      <c r="I2055" s="3"/>
      <c r="J2055" s="190" t="s">
        <v>2276</v>
      </c>
      <c r="K2055" s="190" t="s">
        <v>2276</v>
      </c>
      <c r="L2055" s="190" t="s">
        <v>2276</v>
      </c>
      <c r="M2055" s="190" t="s">
        <v>2276</v>
      </c>
      <c r="N2055" s="190" t="s">
        <v>2276</v>
      </c>
      <c r="O2055" s="190" t="s">
        <v>2276</v>
      </c>
      <c r="P2055" s="190" t="s">
        <v>2276</v>
      </c>
      <c r="Q2055" s="190" t="s">
        <v>2276</v>
      </c>
      <c r="R2055" s="190" t="s">
        <v>2276</v>
      </c>
      <c r="S2055" s="190" t="s">
        <v>2276</v>
      </c>
      <c r="T2055" s="190" t="s">
        <v>2276</v>
      </c>
      <c r="U2055" s="190" t="s">
        <v>2276</v>
      </c>
      <c r="V2055" s="190" t="s">
        <v>2276</v>
      </c>
      <c r="W2055" s="190" t="s">
        <v>2276</v>
      </c>
      <c r="X2055" s="190" t="s">
        <v>2276</v>
      </c>
      <c r="Y2055" s="190" t="s">
        <v>2276</v>
      </c>
      <c r="Z2055" s="3" t="s">
        <v>399</v>
      </c>
      <c r="AA2055" s="3" t="s">
        <v>189</v>
      </c>
      <c r="AB2055" s="4" t="s">
        <v>2276</v>
      </c>
      <c r="AC2055" s="3"/>
      <c r="AD2055" s="3"/>
    </row>
    <row r="2056" spans="1:30" ht="43" customHeight="1">
      <c r="A2056" s="11" t="s">
        <v>5849</v>
      </c>
      <c r="B2056" s="11" t="s">
        <v>5858</v>
      </c>
      <c r="C2056" s="3" t="s">
        <v>2656</v>
      </c>
      <c r="D2056" s="3" t="s">
        <v>2276</v>
      </c>
      <c r="E2056" s="3" t="s">
        <v>2276</v>
      </c>
      <c r="F2056" s="3" t="s">
        <v>2276</v>
      </c>
      <c r="G2056" s="4" t="s">
        <v>2662</v>
      </c>
      <c r="H2056" s="3" t="s">
        <v>524</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90" t="s">
        <v>2276</v>
      </c>
      <c r="Z2056" s="3" t="s">
        <v>399</v>
      </c>
      <c r="AA2056" s="3" t="s">
        <v>189</v>
      </c>
      <c r="AB2056" s="4" t="s">
        <v>2276</v>
      </c>
      <c r="AC2056" s="3"/>
      <c r="AD2056" s="3"/>
    </row>
    <row r="2057" spans="1:30" ht="66.5" customHeight="1">
      <c r="A2057" s="19" t="s">
        <v>5849</v>
      </c>
      <c r="B2057" s="19" t="s">
        <v>5863</v>
      </c>
      <c r="C2057" s="4" t="s">
        <v>1105</v>
      </c>
      <c r="D2057" s="4" t="s">
        <v>1105</v>
      </c>
      <c r="E2057" s="4" t="s">
        <v>1105</v>
      </c>
      <c r="F2057" s="4" t="s">
        <v>2276</v>
      </c>
      <c r="G2057" s="4" t="s">
        <v>2662</v>
      </c>
      <c r="H2057" s="4" t="s">
        <v>523</v>
      </c>
      <c r="I2057" s="3">
        <v>1997</v>
      </c>
      <c r="J2057" s="190" t="s">
        <v>2276</v>
      </c>
      <c r="K2057" s="190" t="s">
        <v>2276</v>
      </c>
      <c r="L2057" s="190" t="s">
        <v>2276</v>
      </c>
      <c r="M2057" s="190" t="s">
        <v>2276</v>
      </c>
      <c r="N2057" s="190" t="s">
        <v>2276</v>
      </c>
      <c r="O2057" s="190" t="s">
        <v>2276</v>
      </c>
      <c r="P2057" s="190" t="s">
        <v>2276</v>
      </c>
      <c r="Q2057" s="190" t="s">
        <v>2276</v>
      </c>
      <c r="R2057" s="190" t="s">
        <v>2276</v>
      </c>
      <c r="S2057" s="190" t="s">
        <v>2276</v>
      </c>
      <c r="T2057" s="21">
        <f>34.6*100</f>
        <v>3460</v>
      </c>
      <c r="U2057" s="190" t="s">
        <v>2276</v>
      </c>
      <c r="V2057" s="190" t="s">
        <v>2276</v>
      </c>
      <c r="W2057" s="190" t="s">
        <v>2276</v>
      </c>
      <c r="X2057" s="21">
        <f>T2057/'Record info'!K897</f>
        <v>77.40492170022371</v>
      </c>
      <c r="Y2057" s="190" t="s">
        <v>2276</v>
      </c>
      <c r="Z2057" s="3" t="s">
        <v>399</v>
      </c>
      <c r="AA2057" s="3" t="s">
        <v>189</v>
      </c>
      <c r="AB2057" s="4" t="s">
        <v>2276</v>
      </c>
      <c r="AD2057" s="4" t="s">
        <v>5865</v>
      </c>
    </row>
    <row r="2058" spans="1:30" ht="66.5" customHeight="1">
      <c r="A2058" s="19" t="s">
        <v>5849</v>
      </c>
      <c r="B2058" s="19" t="s">
        <v>5864</v>
      </c>
      <c r="C2058" s="4" t="s">
        <v>1105</v>
      </c>
      <c r="D2058" s="4" t="s">
        <v>1105</v>
      </c>
      <c r="E2058" s="4" t="s">
        <v>1105</v>
      </c>
      <c r="F2058" s="4" t="s">
        <v>2276</v>
      </c>
      <c r="G2058" s="4" t="s">
        <v>2662</v>
      </c>
      <c r="H2058" s="4" t="s">
        <v>523</v>
      </c>
      <c r="I2058" s="3"/>
      <c r="J2058" s="190" t="s">
        <v>2276</v>
      </c>
      <c r="K2058" s="190" t="s">
        <v>2276</v>
      </c>
      <c r="L2058" s="190" t="s">
        <v>2276</v>
      </c>
      <c r="M2058" s="190" t="s">
        <v>2276</v>
      </c>
      <c r="N2058" s="190" t="s">
        <v>2276</v>
      </c>
      <c r="O2058" s="190" t="s">
        <v>2276</v>
      </c>
      <c r="P2058" s="190" t="s">
        <v>2276</v>
      </c>
      <c r="Q2058" s="190" t="s">
        <v>2276</v>
      </c>
      <c r="R2058" s="190" t="s">
        <v>2276</v>
      </c>
      <c r="S2058" s="190" t="s">
        <v>2276</v>
      </c>
      <c r="T2058" s="190" t="s">
        <v>2276</v>
      </c>
      <c r="U2058" s="190" t="s">
        <v>2276</v>
      </c>
      <c r="V2058" s="190" t="s">
        <v>2276</v>
      </c>
      <c r="W2058" s="190" t="s">
        <v>2276</v>
      </c>
      <c r="X2058" s="190" t="s">
        <v>2276</v>
      </c>
      <c r="Y2058" s="190" t="s">
        <v>2276</v>
      </c>
      <c r="Z2058" s="3" t="s">
        <v>399</v>
      </c>
      <c r="AA2058" s="3" t="s">
        <v>189</v>
      </c>
      <c r="AB2058" s="4" t="s">
        <v>2276</v>
      </c>
      <c r="AC2058" s="4"/>
      <c r="AD2058" s="4" t="s">
        <v>5866</v>
      </c>
    </row>
    <row r="2059" spans="1:30" ht="38" customHeight="1">
      <c r="A2059" s="11" t="s">
        <v>5854</v>
      </c>
      <c r="B2059" s="11" t="s">
        <v>5871</v>
      </c>
      <c r="C2059" s="3" t="s">
        <v>24</v>
      </c>
      <c r="D2059" s="3" t="s">
        <v>25</v>
      </c>
      <c r="E2059" s="3" t="s">
        <v>5005</v>
      </c>
      <c r="F2059" s="4" t="s">
        <v>2662</v>
      </c>
      <c r="G2059" s="4" t="s">
        <v>2276</v>
      </c>
      <c r="H2059" s="4" t="s">
        <v>523</v>
      </c>
      <c r="I2059" s="3"/>
      <c r="J2059" s="4" t="s">
        <v>2276</v>
      </c>
      <c r="K2059" s="4" t="s">
        <v>2276</v>
      </c>
      <c r="L2059" s="4" t="s">
        <v>2276</v>
      </c>
      <c r="M2059" s="4" t="s">
        <v>2276</v>
      </c>
      <c r="N2059" s="4" t="s">
        <v>2276</v>
      </c>
      <c r="O2059" s="4" t="s">
        <v>2276</v>
      </c>
      <c r="P2059" s="4" t="s">
        <v>2276</v>
      </c>
      <c r="Q2059" s="4" t="s">
        <v>2276</v>
      </c>
      <c r="R2059" s="4" t="s">
        <v>2276</v>
      </c>
      <c r="S2059" s="4" t="s">
        <v>2276</v>
      </c>
      <c r="T2059" s="4" t="s">
        <v>2276</v>
      </c>
      <c r="U2059" s="4" t="s">
        <v>2276</v>
      </c>
      <c r="V2059" s="4" t="s">
        <v>2276</v>
      </c>
      <c r="W2059" s="4" t="s">
        <v>2276</v>
      </c>
      <c r="X2059" s="4" t="s">
        <v>2276</v>
      </c>
      <c r="Y2059" s="4" t="s">
        <v>2276</v>
      </c>
      <c r="Z2059" s="4" t="s">
        <v>2276</v>
      </c>
      <c r="AA2059" s="4" t="s">
        <v>2276</v>
      </c>
      <c r="AB2059" s="4" t="s">
        <v>2276</v>
      </c>
      <c r="AC2059" s="3"/>
      <c r="AD2059" s="3"/>
    </row>
    <row r="2060" spans="1:30" ht="38" customHeight="1">
      <c r="A2060" s="11" t="s">
        <v>5854</v>
      </c>
      <c r="B2060" s="11" t="s">
        <v>5872</v>
      </c>
      <c r="C2060" s="3" t="s">
        <v>24</v>
      </c>
      <c r="D2060" s="3" t="s">
        <v>27</v>
      </c>
      <c r="E2060" s="3" t="s">
        <v>130</v>
      </c>
      <c r="F2060" s="4" t="s">
        <v>160</v>
      </c>
      <c r="G2060" s="4" t="s">
        <v>2276</v>
      </c>
      <c r="H2060" s="4" t="s">
        <v>523</v>
      </c>
      <c r="I2060" s="3"/>
      <c r="J2060" s="4" t="s">
        <v>2276</v>
      </c>
      <c r="K2060" s="4" t="s">
        <v>2276</v>
      </c>
      <c r="L2060" s="4" t="s">
        <v>2276</v>
      </c>
      <c r="M2060" s="4" t="s">
        <v>2276</v>
      </c>
      <c r="N2060" s="4" t="s">
        <v>2276</v>
      </c>
      <c r="O2060" s="4" t="s">
        <v>2276</v>
      </c>
      <c r="P2060" s="4" t="s">
        <v>2276</v>
      </c>
      <c r="Q2060" s="4" t="s">
        <v>2276</v>
      </c>
      <c r="R2060" s="4" t="s">
        <v>2276</v>
      </c>
      <c r="S2060" s="4" t="s">
        <v>2276</v>
      </c>
      <c r="T2060" s="4" t="s">
        <v>2276</v>
      </c>
      <c r="U2060" s="4" t="s">
        <v>2276</v>
      </c>
      <c r="V2060" s="4" t="s">
        <v>2276</v>
      </c>
      <c r="W2060" s="4" t="s">
        <v>2276</v>
      </c>
      <c r="X2060" s="4" t="s">
        <v>2276</v>
      </c>
      <c r="Y2060" s="4" t="s">
        <v>2276</v>
      </c>
      <c r="Z2060" s="4" t="s">
        <v>2276</v>
      </c>
      <c r="AA2060" s="4" t="s">
        <v>2276</v>
      </c>
      <c r="AB2060" s="4" t="s">
        <v>2276</v>
      </c>
      <c r="AC2060" s="3"/>
      <c r="AD2060" s="3"/>
    </row>
    <row r="2061" spans="1:30" ht="38" customHeight="1">
      <c r="A2061" s="11" t="s">
        <v>5859</v>
      </c>
      <c r="B2061" s="11" t="s">
        <v>5873</v>
      </c>
      <c r="C2061" s="3" t="s">
        <v>24</v>
      </c>
      <c r="D2061" s="3" t="s">
        <v>25</v>
      </c>
      <c r="E2061" s="3" t="s">
        <v>5005</v>
      </c>
      <c r="F2061" s="4" t="s">
        <v>2662</v>
      </c>
      <c r="G2061" s="4" t="s">
        <v>2276</v>
      </c>
      <c r="H2061" s="4" t="s">
        <v>523</v>
      </c>
      <c r="I2061" s="3"/>
      <c r="J2061" s="4" t="s">
        <v>2276</v>
      </c>
      <c r="K2061" s="4" t="s">
        <v>2276</v>
      </c>
      <c r="L2061" s="4" t="s">
        <v>2276</v>
      </c>
      <c r="M2061" s="4" t="s">
        <v>2276</v>
      </c>
      <c r="N2061" s="4" t="s">
        <v>2276</v>
      </c>
      <c r="O2061" s="4" t="s">
        <v>2276</v>
      </c>
      <c r="P2061" s="4" t="s">
        <v>2276</v>
      </c>
      <c r="Q2061" s="4" t="s">
        <v>2276</v>
      </c>
      <c r="R2061" s="4" t="s">
        <v>2276</v>
      </c>
      <c r="S2061" s="4" t="s">
        <v>2276</v>
      </c>
      <c r="T2061" s="4" t="s">
        <v>2276</v>
      </c>
      <c r="U2061" s="4" t="s">
        <v>2276</v>
      </c>
      <c r="V2061" s="4" t="s">
        <v>2276</v>
      </c>
      <c r="W2061" s="4" t="s">
        <v>2276</v>
      </c>
      <c r="X2061" s="4" t="s">
        <v>2276</v>
      </c>
      <c r="Y2061" s="4" t="s">
        <v>2276</v>
      </c>
      <c r="Z2061" s="4" t="s">
        <v>2276</v>
      </c>
      <c r="AA2061" s="4" t="s">
        <v>2276</v>
      </c>
      <c r="AB2061" s="4" t="s">
        <v>2276</v>
      </c>
      <c r="AC2061" s="3"/>
      <c r="AD2061" s="3"/>
    </row>
    <row r="2062" spans="1:30" ht="38" customHeight="1">
      <c r="A2062" s="11" t="s">
        <v>5860</v>
      </c>
      <c r="B2062" s="11" t="s">
        <v>5874</v>
      </c>
      <c r="C2062" s="3" t="s">
        <v>24</v>
      </c>
      <c r="D2062" s="3" t="s">
        <v>1245</v>
      </c>
      <c r="E2062" s="3" t="s">
        <v>116</v>
      </c>
      <c r="F2062" s="4" t="s">
        <v>2662</v>
      </c>
      <c r="G2062" s="4" t="s">
        <v>2276</v>
      </c>
      <c r="H2062" s="4" t="s">
        <v>523</v>
      </c>
      <c r="I2062" s="3"/>
      <c r="J2062" s="4" t="s">
        <v>2276</v>
      </c>
      <c r="K2062" s="4" t="s">
        <v>2276</v>
      </c>
      <c r="L2062" s="4" t="s">
        <v>2276</v>
      </c>
      <c r="M2062" s="4" t="s">
        <v>2276</v>
      </c>
      <c r="N2062" s="4" t="s">
        <v>2276</v>
      </c>
      <c r="O2062" s="4" t="s">
        <v>2276</v>
      </c>
      <c r="P2062" s="4" t="s">
        <v>2276</v>
      </c>
      <c r="Q2062" s="4" t="s">
        <v>2276</v>
      </c>
      <c r="R2062" s="4" t="s">
        <v>2276</v>
      </c>
      <c r="S2062" s="4" t="s">
        <v>2276</v>
      </c>
      <c r="T2062" s="4" t="s">
        <v>2276</v>
      </c>
      <c r="U2062" s="4" t="s">
        <v>2276</v>
      </c>
      <c r="V2062" s="4" t="s">
        <v>2276</v>
      </c>
      <c r="W2062" s="4" t="s">
        <v>2276</v>
      </c>
      <c r="X2062" s="4" t="s">
        <v>2276</v>
      </c>
      <c r="Y2062" s="4" t="s">
        <v>2276</v>
      </c>
      <c r="Z2062" s="4" t="s">
        <v>2276</v>
      </c>
      <c r="AA2062" s="4" t="s">
        <v>2276</v>
      </c>
      <c r="AB2062" s="4" t="s">
        <v>2276</v>
      </c>
      <c r="AC2062" s="3"/>
      <c r="AD2062" s="3"/>
    </row>
    <row r="2063" spans="1:30" ht="35.5" customHeight="1">
      <c r="A2063" s="11" t="s">
        <v>5862</v>
      </c>
      <c r="B2063" s="11" t="s">
        <v>5884</v>
      </c>
      <c r="C2063" s="3" t="s">
        <v>24</v>
      </c>
      <c r="D2063" s="3" t="s">
        <v>2231</v>
      </c>
      <c r="E2063" s="3" t="s">
        <v>45</v>
      </c>
      <c r="F2063" s="4" t="s">
        <v>2662</v>
      </c>
      <c r="G2063" s="4" t="s">
        <v>2276</v>
      </c>
      <c r="H2063" s="4" t="s">
        <v>523</v>
      </c>
      <c r="I2063" s="3"/>
      <c r="J2063" s="4" t="s">
        <v>2276</v>
      </c>
      <c r="K2063" s="4" t="s">
        <v>2276</v>
      </c>
      <c r="L2063" s="4" t="s">
        <v>2276</v>
      </c>
      <c r="M2063" s="4" t="s">
        <v>2276</v>
      </c>
      <c r="N2063" s="4" t="s">
        <v>2276</v>
      </c>
      <c r="O2063" s="4" t="s">
        <v>2276</v>
      </c>
      <c r="P2063" s="4" t="s">
        <v>2276</v>
      </c>
      <c r="Q2063" s="4" t="s">
        <v>2276</v>
      </c>
      <c r="R2063" s="4" t="s">
        <v>2276</v>
      </c>
      <c r="S2063" s="4" t="s">
        <v>2276</v>
      </c>
      <c r="T2063" s="4" t="s">
        <v>2276</v>
      </c>
      <c r="U2063" s="4" t="s">
        <v>2276</v>
      </c>
      <c r="V2063" s="4" t="s">
        <v>2276</v>
      </c>
      <c r="W2063" s="4" t="s">
        <v>2276</v>
      </c>
      <c r="X2063" s="4" t="s">
        <v>2276</v>
      </c>
      <c r="Y2063" s="4" t="s">
        <v>2276</v>
      </c>
      <c r="Z2063" s="4" t="s">
        <v>2276</v>
      </c>
      <c r="AA2063" s="4" t="s">
        <v>2276</v>
      </c>
      <c r="AB2063" s="4" t="s">
        <v>2276</v>
      </c>
      <c r="AC2063" s="3"/>
      <c r="AD2063" s="3"/>
    </row>
    <row r="2064" spans="1:30" ht="35.5" customHeight="1">
      <c r="A2064" s="11" t="s">
        <v>5862</v>
      </c>
      <c r="B2064" s="11" t="s">
        <v>5885</v>
      </c>
      <c r="C2064" s="3" t="s">
        <v>24</v>
      </c>
      <c r="D2064" s="3" t="s">
        <v>2994</v>
      </c>
      <c r="E2064" s="3" t="s">
        <v>2653</v>
      </c>
      <c r="F2064" s="4" t="s">
        <v>2276</v>
      </c>
      <c r="G2064" s="4" t="s">
        <v>2276</v>
      </c>
      <c r="H2064" s="4" t="s">
        <v>523</v>
      </c>
      <c r="I2064" s="3"/>
      <c r="J2064" s="4" t="s">
        <v>2276</v>
      </c>
      <c r="K2064" s="4" t="s">
        <v>2276</v>
      </c>
      <c r="L2064" s="4" t="s">
        <v>2276</v>
      </c>
      <c r="M2064" s="4" t="s">
        <v>2276</v>
      </c>
      <c r="N2064" s="4" t="s">
        <v>2276</v>
      </c>
      <c r="O2064" s="4" t="s">
        <v>2276</v>
      </c>
      <c r="P2064" s="4" t="s">
        <v>2276</v>
      </c>
      <c r="Q2064" s="4" t="s">
        <v>2276</v>
      </c>
      <c r="R2064" s="4" t="s">
        <v>2276</v>
      </c>
      <c r="S2064" s="4" t="s">
        <v>2276</v>
      </c>
      <c r="T2064" s="4" t="s">
        <v>2276</v>
      </c>
      <c r="U2064" s="4" t="s">
        <v>2276</v>
      </c>
      <c r="V2064" s="4" t="s">
        <v>2276</v>
      </c>
      <c r="W2064" s="4" t="s">
        <v>2276</v>
      </c>
      <c r="X2064" s="4" t="s">
        <v>2276</v>
      </c>
      <c r="Y2064" s="4" t="s">
        <v>2276</v>
      </c>
      <c r="Z2064" s="4" t="s">
        <v>2276</v>
      </c>
      <c r="AA2064" s="4" t="s">
        <v>2276</v>
      </c>
      <c r="AB2064" s="4" t="s">
        <v>2276</v>
      </c>
      <c r="AC2064" s="3"/>
      <c r="AD2064" s="3"/>
    </row>
    <row r="2065" spans="1:30" ht="35.5" customHeight="1">
      <c r="A2065" s="11" t="s">
        <v>5862</v>
      </c>
      <c r="B2065" s="11" t="s">
        <v>5886</v>
      </c>
      <c r="C2065" s="3" t="s">
        <v>2458</v>
      </c>
      <c r="D2065" s="3" t="s">
        <v>2994</v>
      </c>
      <c r="E2065" s="3" t="s">
        <v>2653</v>
      </c>
      <c r="F2065" s="4" t="s">
        <v>2276</v>
      </c>
      <c r="G2065" s="4" t="s">
        <v>2276</v>
      </c>
      <c r="H2065" s="4" t="s">
        <v>523</v>
      </c>
      <c r="I2065" s="3"/>
      <c r="J2065" s="4" t="s">
        <v>2276</v>
      </c>
      <c r="K2065" s="4" t="s">
        <v>2276</v>
      </c>
      <c r="L2065" s="4" t="s">
        <v>2276</v>
      </c>
      <c r="M2065" s="4" t="s">
        <v>2276</v>
      </c>
      <c r="N2065" s="4" t="s">
        <v>2276</v>
      </c>
      <c r="O2065" s="4" t="s">
        <v>2276</v>
      </c>
      <c r="P2065" s="4" t="s">
        <v>2276</v>
      </c>
      <c r="Q2065" s="4" t="s">
        <v>2276</v>
      </c>
      <c r="R2065" s="4" t="s">
        <v>2276</v>
      </c>
      <c r="S2065" s="4" t="s">
        <v>2276</v>
      </c>
      <c r="T2065" s="4" t="s">
        <v>2276</v>
      </c>
      <c r="U2065" s="4" t="s">
        <v>2276</v>
      </c>
      <c r="V2065" s="4" t="s">
        <v>2276</v>
      </c>
      <c r="W2065" s="4" t="s">
        <v>2276</v>
      </c>
      <c r="X2065" s="4" t="s">
        <v>2276</v>
      </c>
      <c r="Y2065" s="4" t="s">
        <v>2276</v>
      </c>
      <c r="Z2065" s="4" t="s">
        <v>2276</v>
      </c>
      <c r="AA2065" s="4" t="s">
        <v>2276</v>
      </c>
      <c r="AB2065" s="4" t="s">
        <v>2276</v>
      </c>
      <c r="AC2065" s="3"/>
      <c r="AD2065" s="3"/>
    </row>
    <row r="2066" spans="1:30" ht="35.5" customHeight="1">
      <c r="A2066" s="11" t="s">
        <v>5862</v>
      </c>
      <c r="B2066" s="11" t="s">
        <v>5887</v>
      </c>
      <c r="C2066" s="3" t="s">
        <v>24</v>
      </c>
      <c r="D2066" s="3" t="s">
        <v>2994</v>
      </c>
      <c r="E2066" s="3" t="s">
        <v>45</v>
      </c>
      <c r="F2066" s="4" t="s">
        <v>2276</v>
      </c>
      <c r="G2066" s="4" t="s">
        <v>2276</v>
      </c>
      <c r="H2066" s="4" t="s">
        <v>523</v>
      </c>
      <c r="I2066" s="3"/>
      <c r="J2066" s="4" t="s">
        <v>2276</v>
      </c>
      <c r="K2066" s="4" t="s">
        <v>2276</v>
      </c>
      <c r="L2066" s="4" t="s">
        <v>2276</v>
      </c>
      <c r="M2066" s="4" t="s">
        <v>2276</v>
      </c>
      <c r="N2066" s="4" t="s">
        <v>2276</v>
      </c>
      <c r="O2066" s="4" t="s">
        <v>2276</v>
      </c>
      <c r="P2066" s="4" t="s">
        <v>2276</v>
      </c>
      <c r="Q2066" s="4" t="s">
        <v>2276</v>
      </c>
      <c r="R2066" s="4" t="s">
        <v>2276</v>
      </c>
      <c r="S2066" s="4" t="s">
        <v>2276</v>
      </c>
      <c r="T2066" s="4" t="s">
        <v>2276</v>
      </c>
      <c r="U2066" s="4" t="s">
        <v>2276</v>
      </c>
      <c r="V2066" s="4" t="s">
        <v>2276</v>
      </c>
      <c r="W2066" s="4" t="s">
        <v>2276</v>
      </c>
      <c r="X2066" s="4" t="s">
        <v>2276</v>
      </c>
      <c r="Y2066" s="4" t="s">
        <v>2276</v>
      </c>
      <c r="Z2066" s="4" t="s">
        <v>2276</v>
      </c>
      <c r="AA2066" s="4" t="s">
        <v>2276</v>
      </c>
      <c r="AB2066" s="4" t="s">
        <v>2276</v>
      </c>
      <c r="AC2066" s="3"/>
      <c r="AD2066" s="3"/>
    </row>
    <row r="2067" spans="1:30" ht="35.5" customHeight="1">
      <c r="A2067" s="11" t="s">
        <v>5862</v>
      </c>
      <c r="B2067" s="11" t="s">
        <v>5888</v>
      </c>
      <c r="C2067" s="3" t="s">
        <v>2458</v>
      </c>
      <c r="D2067" s="3" t="s">
        <v>2994</v>
      </c>
      <c r="E2067" s="3" t="s">
        <v>45</v>
      </c>
      <c r="F2067" s="4" t="s">
        <v>2276</v>
      </c>
      <c r="G2067" s="4" t="s">
        <v>2276</v>
      </c>
      <c r="H2067" s="4" t="s">
        <v>523</v>
      </c>
      <c r="I2067" s="3"/>
      <c r="J2067" s="4" t="s">
        <v>2276</v>
      </c>
      <c r="K2067" s="4" t="s">
        <v>2276</v>
      </c>
      <c r="L2067" s="4" t="s">
        <v>2276</v>
      </c>
      <c r="M2067" s="4" t="s">
        <v>2276</v>
      </c>
      <c r="N2067" s="4" t="s">
        <v>2276</v>
      </c>
      <c r="O2067" s="4" t="s">
        <v>2276</v>
      </c>
      <c r="P2067" s="4" t="s">
        <v>2276</v>
      </c>
      <c r="Q2067" s="4" t="s">
        <v>2276</v>
      </c>
      <c r="R2067" s="4" t="s">
        <v>2276</v>
      </c>
      <c r="S2067" s="4" t="s">
        <v>2276</v>
      </c>
      <c r="T2067" s="4" t="s">
        <v>2276</v>
      </c>
      <c r="U2067" s="4" t="s">
        <v>2276</v>
      </c>
      <c r="V2067" s="4" t="s">
        <v>2276</v>
      </c>
      <c r="W2067" s="4" t="s">
        <v>2276</v>
      </c>
      <c r="X2067" s="4" t="s">
        <v>2276</v>
      </c>
      <c r="Y2067" s="4" t="s">
        <v>2276</v>
      </c>
      <c r="Z2067" s="4" t="s">
        <v>2276</v>
      </c>
      <c r="AA2067" s="4" t="s">
        <v>2276</v>
      </c>
      <c r="AB2067" s="4" t="s">
        <v>2276</v>
      </c>
      <c r="AC2067" s="3"/>
      <c r="AD2067" s="3"/>
    </row>
    <row r="2068" spans="1:30" ht="35.5" customHeight="1">
      <c r="A2068" s="11" t="s">
        <v>5862</v>
      </c>
      <c r="B2068" s="11" t="s">
        <v>5889</v>
      </c>
      <c r="C2068" s="3" t="s">
        <v>24</v>
      </c>
      <c r="D2068" s="3" t="s">
        <v>406</v>
      </c>
      <c r="E2068" s="3" t="s">
        <v>45</v>
      </c>
      <c r="F2068" s="4" t="s">
        <v>2276</v>
      </c>
      <c r="G2068" s="4" t="s">
        <v>2276</v>
      </c>
      <c r="H2068" s="4" t="s">
        <v>523</v>
      </c>
      <c r="I2068" s="3"/>
      <c r="J2068" s="4" t="s">
        <v>2276</v>
      </c>
      <c r="K2068" s="4" t="s">
        <v>2276</v>
      </c>
      <c r="L2068" s="4" t="s">
        <v>2276</v>
      </c>
      <c r="M2068" s="4" t="s">
        <v>2276</v>
      </c>
      <c r="N2068" s="4" t="s">
        <v>2276</v>
      </c>
      <c r="O2068" s="4" t="s">
        <v>2276</v>
      </c>
      <c r="P2068" s="4" t="s">
        <v>2276</v>
      </c>
      <c r="Q2068" s="4" t="s">
        <v>2276</v>
      </c>
      <c r="R2068" s="4" t="s">
        <v>2276</v>
      </c>
      <c r="S2068" s="4" t="s">
        <v>2276</v>
      </c>
      <c r="T2068" s="4" t="s">
        <v>2276</v>
      </c>
      <c r="U2068" s="4" t="s">
        <v>2276</v>
      </c>
      <c r="V2068" s="4" t="s">
        <v>2276</v>
      </c>
      <c r="W2068" s="4" t="s">
        <v>2276</v>
      </c>
      <c r="X2068" s="4" t="s">
        <v>2276</v>
      </c>
      <c r="Y2068" s="4" t="s">
        <v>2276</v>
      </c>
      <c r="Z2068" s="4" t="s">
        <v>2276</v>
      </c>
      <c r="AA2068" s="4" t="s">
        <v>2276</v>
      </c>
      <c r="AB2068" s="4" t="s">
        <v>2276</v>
      </c>
      <c r="AC2068" s="3"/>
      <c r="AD2068" s="3"/>
    </row>
    <row r="2069" spans="1:30" ht="35.5" customHeight="1">
      <c r="A2069" s="11" t="s">
        <v>5862</v>
      </c>
      <c r="B2069" s="11" t="s">
        <v>5890</v>
      </c>
      <c r="C2069" s="3" t="s">
        <v>2458</v>
      </c>
      <c r="D2069" s="3" t="s">
        <v>2994</v>
      </c>
      <c r="E2069" s="3" t="s">
        <v>2652</v>
      </c>
      <c r="F2069" s="4" t="s">
        <v>2276</v>
      </c>
      <c r="G2069" s="4" t="s">
        <v>2276</v>
      </c>
      <c r="H2069" s="4" t="s">
        <v>523</v>
      </c>
      <c r="I2069" s="3"/>
      <c r="J2069" s="4" t="s">
        <v>2276</v>
      </c>
      <c r="K2069" s="4" t="s">
        <v>2276</v>
      </c>
      <c r="L2069" s="4" t="s">
        <v>2276</v>
      </c>
      <c r="M2069" s="4" t="s">
        <v>2276</v>
      </c>
      <c r="N2069" s="4" t="s">
        <v>2276</v>
      </c>
      <c r="O2069" s="4" t="s">
        <v>2276</v>
      </c>
      <c r="P2069" s="4" t="s">
        <v>2276</v>
      </c>
      <c r="Q2069" s="4" t="s">
        <v>2276</v>
      </c>
      <c r="R2069" s="4" t="s">
        <v>2276</v>
      </c>
      <c r="S2069" s="4" t="s">
        <v>2276</v>
      </c>
      <c r="T2069" s="4" t="s">
        <v>2276</v>
      </c>
      <c r="U2069" s="4" t="s">
        <v>2276</v>
      </c>
      <c r="V2069" s="4" t="s">
        <v>2276</v>
      </c>
      <c r="W2069" s="4" t="s">
        <v>2276</v>
      </c>
      <c r="X2069" s="4" t="s">
        <v>2276</v>
      </c>
      <c r="Y2069" s="4" t="s">
        <v>2276</v>
      </c>
      <c r="Z2069" s="4" t="s">
        <v>2276</v>
      </c>
      <c r="AA2069" s="4" t="s">
        <v>2276</v>
      </c>
      <c r="AB2069" s="4" t="s">
        <v>2276</v>
      </c>
      <c r="AC2069" s="3"/>
      <c r="AD2069" s="3"/>
    </row>
    <row r="2070" spans="1:30" ht="39" customHeight="1">
      <c r="A2070" s="11" t="s">
        <v>5879</v>
      </c>
      <c r="B2070" s="3" t="s">
        <v>5881</v>
      </c>
      <c r="C2070" s="3" t="s">
        <v>2458</v>
      </c>
      <c r="D2070" s="3" t="s">
        <v>2276</v>
      </c>
      <c r="E2070" s="3" t="s">
        <v>1105</v>
      </c>
      <c r="F2070" s="4" t="s">
        <v>2276</v>
      </c>
      <c r="G2070" s="4" t="s">
        <v>2276</v>
      </c>
      <c r="H2070" s="4" t="s">
        <v>523</v>
      </c>
      <c r="I2070" s="3"/>
      <c r="J2070" s="4" t="s">
        <v>2276</v>
      </c>
      <c r="K2070" s="4" t="s">
        <v>2276</v>
      </c>
      <c r="L2070" s="4" t="s">
        <v>2276</v>
      </c>
      <c r="M2070" s="4" t="s">
        <v>2276</v>
      </c>
      <c r="N2070" s="4" t="s">
        <v>2276</v>
      </c>
      <c r="O2070" s="4" t="s">
        <v>2276</v>
      </c>
      <c r="P2070" s="4" t="s">
        <v>2276</v>
      </c>
      <c r="Q2070" s="4" t="s">
        <v>2276</v>
      </c>
      <c r="R2070" s="4" t="s">
        <v>2276</v>
      </c>
      <c r="S2070" s="4" t="s">
        <v>2276</v>
      </c>
      <c r="T2070" s="4" t="s">
        <v>2276</v>
      </c>
      <c r="U2070" s="4" t="s">
        <v>2276</v>
      </c>
      <c r="V2070" s="4" t="s">
        <v>2276</v>
      </c>
      <c r="W2070" s="4" t="s">
        <v>2276</v>
      </c>
      <c r="X2070" s="4" t="s">
        <v>2276</v>
      </c>
      <c r="Y2070" s="4" t="s">
        <v>2276</v>
      </c>
      <c r="Z2070" s="4" t="s">
        <v>2276</v>
      </c>
      <c r="AA2070" s="4" t="s">
        <v>2276</v>
      </c>
      <c r="AB2070" s="4" t="s">
        <v>2276</v>
      </c>
      <c r="AC2070" s="3" t="s">
        <v>5883</v>
      </c>
      <c r="AD2070" s="3"/>
    </row>
    <row r="2071" spans="1:30" ht="32.5" customHeight="1">
      <c r="A2071" s="11" t="s">
        <v>5879</v>
      </c>
      <c r="B2071" s="3" t="s">
        <v>5882</v>
      </c>
      <c r="C2071" s="3" t="s">
        <v>24</v>
      </c>
      <c r="D2071" s="3" t="s">
        <v>2346</v>
      </c>
      <c r="E2071" s="3" t="s">
        <v>2276</v>
      </c>
      <c r="F2071" s="4" t="s">
        <v>2276</v>
      </c>
      <c r="G2071" s="4" t="s">
        <v>2276</v>
      </c>
      <c r="H2071" s="4" t="s">
        <v>523</v>
      </c>
      <c r="I2071" s="3"/>
      <c r="J2071" s="4" t="s">
        <v>2276</v>
      </c>
      <c r="K2071" s="4" t="s">
        <v>2276</v>
      </c>
      <c r="L2071" s="4" t="s">
        <v>2276</v>
      </c>
      <c r="M2071" s="4" t="s">
        <v>2276</v>
      </c>
      <c r="N2071" s="4" t="s">
        <v>2276</v>
      </c>
      <c r="O2071" s="4" t="s">
        <v>2276</v>
      </c>
      <c r="P2071" s="4" t="s">
        <v>2276</v>
      </c>
      <c r="Q2071" s="4" t="s">
        <v>2276</v>
      </c>
      <c r="R2071" s="4" t="s">
        <v>2276</v>
      </c>
      <c r="S2071" s="4" t="s">
        <v>2276</v>
      </c>
      <c r="T2071" s="4" t="s">
        <v>2276</v>
      </c>
      <c r="U2071" s="4" t="s">
        <v>2276</v>
      </c>
      <c r="V2071" s="4" t="s">
        <v>2276</v>
      </c>
      <c r="W2071" s="4" t="s">
        <v>2276</v>
      </c>
      <c r="X2071" s="4" t="s">
        <v>2276</v>
      </c>
      <c r="Y2071" s="4" t="s">
        <v>2276</v>
      </c>
      <c r="Z2071" s="4" t="s">
        <v>2276</v>
      </c>
      <c r="AA2071" s="4" t="s">
        <v>2276</v>
      </c>
      <c r="AB2071" s="4" t="s">
        <v>2276</v>
      </c>
      <c r="AC2071" s="3" t="s">
        <v>5883</v>
      </c>
      <c r="AD2071" s="3"/>
    </row>
    <row r="2072" spans="1:30" ht="30" customHeight="1">
      <c r="A2072" s="11" t="s">
        <v>5875</v>
      </c>
      <c r="B2072" s="11" t="s">
        <v>5900</v>
      </c>
      <c r="C2072" s="3" t="s">
        <v>24</v>
      </c>
      <c r="D2072" s="3" t="s">
        <v>144</v>
      </c>
      <c r="E2072" s="3" t="s">
        <v>2647</v>
      </c>
      <c r="F2072" s="4" t="s">
        <v>55</v>
      </c>
      <c r="G2072" s="4" t="s">
        <v>2276</v>
      </c>
      <c r="H2072" s="4" t="s">
        <v>524</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2276</v>
      </c>
      <c r="Z2072" s="4" t="s">
        <v>2276</v>
      </c>
      <c r="AA2072" s="4" t="s">
        <v>2276</v>
      </c>
      <c r="AB2072" s="4" t="s">
        <v>2276</v>
      </c>
      <c r="AC2072" s="3"/>
      <c r="AD2072" s="3"/>
    </row>
    <row r="2073" spans="1:30" ht="30" customHeight="1">
      <c r="A2073" s="11" t="s">
        <v>5875</v>
      </c>
      <c r="B2073" s="11" t="s">
        <v>5901</v>
      </c>
      <c r="C2073" s="3" t="s">
        <v>24</v>
      </c>
      <c r="D2073" s="3" t="s">
        <v>144</v>
      </c>
      <c r="E2073" s="3" t="s">
        <v>2652</v>
      </c>
      <c r="F2073" s="4" t="s">
        <v>55</v>
      </c>
      <c r="G2073" s="4" t="s">
        <v>2276</v>
      </c>
      <c r="H2073" s="4" t="s">
        <v>524</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2276</v>
      </c>
      <c r="Z2073" s="4" t="s">
        <v>2276</v>
      </c>
      <c r="AA2073" s="4" t="s">
        <v>2276</v>
      </c>
      <c r="AB2073" s="4" t="s">
        <v>2276</v>
      </c>
      <c r="AC2073" s="3"/>
      <c r="AD2073" s="3"/>
    </row>
    <row r="2074" spans="1:30" ht="30" customHeight="1">
      <c r="A2074" s="11" t="s">
        <v>5875</v>
      </c>
      <c r="B2074" s="11" t="s">
        <v>5902</v>
      </c>
      <c r="C2074" s="3" t="s">
        <v>24</v>
      </c>
      <c r="D2074" s="3" t="s">
        <v>25</v>
      </c>
      <c r="E2074" s="3" t="s">
        <v>2647</v>
      </c>
      <c r="F2074" s="4" t="s">
        <v>55</v>
      </c>
      <c r="G2074" s="4" t="s">
        <v>2276</v>
      </c>
      <c r="H2074" s="4" t="s">
        <v>524</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2276</v>
      </c>
      <c r="Z2074" s="4" t="s">
        <v>2276</v>
      </c>
      <c r="AA2074" s="4" t="s">
        <v>2276</v>
      </c>
      <c r="AB2074" s="4" t="s">
        <v>2276</v>
      </c>
      <c r="AC2074" s="3"/>
      <c r="AD2074" s="3"/>
    </row>
    <row r="2075" spans="1:30" ht="35.5" customHeight="1">
      <c r="A2075" s="11" t="s">
        <v>5875</v>
      </c>
      <c r="B2075" s="11" t="s">
        <v>5903</v>
      </c>
      <c r="C2075" s="3" t="s">
        <v>24</v>
      </c>
      <c r="D2075" s="3" t="s">
        <v>144</v>
      </c>
      <c r="E2075" s="3" t="s">
        <v>137</v>
      </c>
      <c r="F2075" s="4" t="s">
        <v>55</v>
      </c>
      <c r="G2075" s="4" t="s">
        <v>2276</v>
      </c>
      <c r="H2075" s="3" t="s">
        <v>523</v>
      </c>
      <c r="I2075" s="3"/>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6" t="s">
        <v>2276</v>
      </c>
      <c r="X2075" s="6" t="s">
        <v>2276</v>
      </c>
      <c r="Y2075" s="4" t="s">
        <v>2276</v>
      </c>
      <c r="Z2075" s="4" t="s">
        <v>2276</v>
      </c>
      <c r="AA2075" s="4" t="s">
        <v>2276</v>
      </c>
      <c r="AB2075" s="4" t="s">
        <v>2276</v>
      </c>
      <c r="AC2075" s="3"/>
      <c r="AD2075" s="3"/>
    </row>
    <row r="2076" spans="1:30" ht="36.5" customHeight="1">
      <c r="A2076" s="11" t="s">
        <v>5899</v>
      </c>
      <c r="B2076" s="11" t="s">
        <v>5908</v>
      </c>
      <c r="C2076" s="3" t="s">
        <v>24</v>
      </c>
      <c r="D2076" s="3" t="s">
        <v>2804</v>
      </c>
      <c r="E2076" s="3" t="s">
        <v>2652</v>
      </c>
      <c r="F2076" s="4" t="s">
        <v>55</v>
      </c>
      <c r="G2076" s="4" t="s">
        <v>2276</v>
      </c>
      <c r="H2076" s="3" t="s">
        <v>523</v>
      </c>
      <c r="I2076" s="3"/>
      <c r="J2076" s="4"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4" t="s">
        <v>2276</v>
      </c>
      <c r="AB2076" s="4" t="s">
        <v>2276</v>
      </c>
      <c r="AC2076" s="4" t="s">
        <v>5911</v>
      </c>
      <c r="AD2076" s="3"/>
    </row>
    <row r="2077" spans="1:30" ht="36.5" customHeight="1">
      <c r="A2077" s="11" t="s">
        <v>5899</v>
      </c>
      <c r="B2077" s="11" t="s">
        <v>5910</v>
      </c>
      <c r="C2077" s="3" t="s">
        <v>24</v>
      </c>
      <c r="D2077" s="3" t="s">
        <v>2804</v>
      </c>
      <c r="E2077" s="3" t="s">
        <v>2647</v>
      </c>
      <c r="F2077" s="4" t="s">
        <v>55</v>
      </c>
      <c r="G2077" s="4" t="s">
        <v>2276</v>
      </c>
      <c r="H2077" s="3" t="s">
        <v>523</v>
      </c>
      <c r="I2077" s="3"/>
      <c r="J2077" s="4"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4" t="s">
        <v>2276</v>
      </c>
      <c r="AB2077" s="4" t="s">
        <v>2276</v>
      </c>
      <c r="AC2077" s="4" t="s">
        <v>5911</v>
      </c>
      <c r="AD2077" s="3"/>
    </row>
    <row r="2078" spans="1:30" ht="33.5" customHeight="1">
      <c r="A2078" s="11" t="s">
        <v>5909</v>
      </c>
      <c r="B2078" s="11" t="s">
        <v>5912</v>
      </c>
      <c r="C2078" s="3" t="s">
        <v>31</v>
      </c>
      <c r="D2078" s="3" t="s">
        <v>30</v>
      </c>
      <c r="E2078" s="3" t="s">
        <v>2276</v>
      </c>
      <c r="F2078" s="3" t="s">
        <v>2276</v>
      </c>
      <c r="G2078" s="3" t="s">
        <v>2276</v>
      </c>
      <c r="H2078" s="3" t="s">
        <v>523</v>
      </c>
      <c r="J2078" s="4"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4" t="s">
        <v>2276</v>
      </c>
      <c r="AB2078" s="4" t="s">
        <v>2276</v>
      </c>
      <c r="AC2078" s="3"/>
      <c r="AD2078" s="3"/>
    </row>
    <row r="2079" spans="1:30" ht="31.5" customHeight="1">
      <c r="A2079" s="11" t="s">
        <v>5909</v>
      </c>
      <c r="B2079" s="11" t="s">
        <v>5913</v>
      </c>
      <c r="C2079" s="3" t="s">
        <v>24</v>
      </c>
      <c r="D2079" s="3" t="s">
        <v>2346</v>
      </c>
      <c r="E2079" s="3" t="s">
        <v>5005</v>
      </c>
      <c r="F2079" s="3" t="s">
        <v>2276</v>
      </c>
      <c r="G2079" s="3" t="s">
        <v>2276</v>
      </c>
      <c r="H2079" s="3" t="s">
        <v>523</v>
      </c>
      <c r="J2079" s="4"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4" t="s">
        <v>2276</v>
      </c>
      <c r="AB2079" s="4" t="s">
        <v>2276</v>
      </c>
      <c r="AC2079" s="3"/>
      <c r="AD2079" s="3"/>
    </row>
    <row r="2080" spans="1:30" ht="36.5" customHeight="1">
      <c r="A2080" s="11" t="s">
        <v>5909</v>
      </c>
      <c r="B2080" s="11" t="s">
        <v>5914</v>
      </c>
      <c r="C2080" s="3" t="s">
        <v>24</v>
      </c>
      <c r="D2080" s="3" t="s">
        <v>2346</v>
      </c>
      <c r="E2080" s="3" t="s">
        <v>116</v>
      </c>
      <c r="F2080" s="3" t="s">
        <v>2276</v>
      </c>
      <c r="G2080" s="3" t="s">
        <v>2276</v>
      </c>
      <c r="H2080" s="3" t="s">
        <v>523</v>
      </c>
      <c r="J2080" s="4"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4" t="s">
        <v>2276</v>
      </c>
      <c r="AB2080" s="4" t="s">
        <v>2276</v>
      </c>
      <c r="AC2080" s="3"/>
      <c r="AD2080" s="3"/>
    </row>
    <row r="2081" spans="1:30" ht="28" customHeight="1">
      <c r="A2081" s="11" t="s">
        <v>5909</v>
      </c>
      <c r="B2081" s="11" t="s">
        <v>5915</v>
      </c>
      <c r="C2081" s="3" t="s">
        <v>24</v>
      </c>
      <c r="D2081" s="3" t="s">
        <v>3480</v>
      </c>
      <c r="E2081" s="3" t="s">
        <v>116</v>
      </c>
      <c r="F2081" s="3" t="s">
        <v>2276</v>
      </c>
      <c r="G2081" s="3" t="s">
        <v>2276</v>
      </c>
      <c r="H2081" s="3" t="s">
        <v>523</v>
      </c>
      <c r="J2081" s="4"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4" t="s">
        <v>2276</v>
      </c>
      <c r="AB2081" s="4" t="s">
        <v>2276</v>
      </c>
      <c r="AC2081" s="3"/>
      <c r="AD2081" s="3"/>
    </row>
    <row r="2082" spans="1:30" ht="29" customHeight="1">
      <c r="A2082" s="11" t="s">
        <v>5909</v>
      </c>
      <c r="B2082" s="11" t="s">
        <v>5916</v>
      </c>
      <c r="C2082" s="3" t="s">
        <v>24</v>
      </c>
      <c r="D2082" s="3" t="s">
        <v>1245</v>
      </c>
      <c r="E2082" s="3" t="s">
        <v>116</v>
      </c>
      <c r="F2082" s="3" t="s">
        <v>2276</v>
      </c>
      <c r="G2082" s="3" t="s">
        <v>2276</v>
      </c>
      <c r="H2082" s="3" t="s">
        <v>523</v>
      </c>
      <c r="J2082" s="4"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4" t="s">
        <v>2276</v>
      </c>
      <c r="AB2082" s="4" t="s">
        <v>2276</v>
      </c>
      <c r="AC2082" s="3"/>
      <c r="AD2082" s="3"/>
    </row>
    <row r="2083" spans="1:30" ht="32.5" customHeight="1">
      <c r="A2083" s="11" t="s">
        <v>5909</v>
      </c>
      <c r="B2083" s="11" t="s">
        <v>5917</v>
      </c>
      <c r="C2083" s="3" t="s">
        <v>24</v>
      </c>
      <c r="D2083" s="3" t="s">
        <v>25</v>
      </c>
      <c r="E2083" s="3" t="s">
        <v>5005</v>
      </c>
      <c r="F2083" s="3" t="s">
        <v>2276</v>
      </c>
      <c r="G2083" s="3" t="s">
        <v>2276</v>
      </c>
      <c r="H2083" s="3" t="s">
        <v>523</v>
      </c>
      <c r="J2083" s="4"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4" t="s">
        <v>2276</v>
      </c>
      <c r="AB2083" s="4" t="s">
        <v>2276</v>
      </c>
      <c r="AC2083" s="3"/>
      <c r="AD2083" s="3"/>
    </row>
    <row r="2084" spans="1:30" ht="32.5" customHeight="1">
      <c r="A2084" s="11" t="s">
        <v>5909</v>
      </c>
      <c r="B2084" s="11" t="s">
        <v>5918</v>
      </c>
      <c r="C2084" s="3" t="s">
        <v>24</v>
      </c>
      <c r="D2084" s="3" t="s">
        <v>2341</v>
      </c>
      <c r="E2084" s="3" t="s">
        <v>5005</v>
      </c>
      <c r="F2084" s="3" t="s">
        <v>2276</v>
      </c>
      <c r="G2084" s="3" t="s">
        <v>2276</v>
      </c>
      <c r="H2084" s="3" t="s">
        <v>523</v>
      </c>
      <c r="J2084" s="4"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4" t="s">
        <v>2276</v>
      </c>
      <c r="AB2084" s="4" t="s">
        <v>2276</v>
      </c>
      <c r="AC2084" s="3"/>
      <c r="AD2084" s="3"/>
    </row>
    <row r="2085" spans="1:30" ht="40" customHeight="1">
      <c r="A2085" s="11" t="s">
        <v>5909</v>
      </c>
      <c r="B2085" s="11" t="s">
        <v>5919</v>
      </c>
      <c r="C2085" s="3" t="s">
        <v>2458</v>
      </c>
      <c r="D2085" s="3" t="s">
        <v>3476</v>
      </c>
      <c r="E2085" s="3" t="s">
        <v>863</v>
      </c>
      <c r="F2085" s="3" t="s">
        <v>2276</v>
      </c>
      <c r="G2085" s="3" t="s">
        <v>2276</v>
      </c>
      <c r="H2085" s="3" t="s">
        <v>523</v>
      </c>
      <c r="J2085" s="4"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4" t="s">
        <v>2276</v>
      </c>
      <c r="AB2085" s="4" t="s">
        <v>2276</v>
      </c>
      <c r="AC2085" s="3"/>
      <c r="AD2085" s="3"/>
    </row>
    <row r="2086" spans="1:30" ht="39" customHeight="1">
      <c r="A2086" s="11" t="s">
        <v>5909</v>
      </c>
      <c r="B2086" s="11" t="s">
        <v>5920</v>
      </c>
      <c r="C2086" s="3" t="s">
        <v>24</v>
      </c>
      <c r="D2086" s="3" t="s">
        <v>27</v>
      </c>
      <c r="E2086" s="3" t="s">
        <v>130</v>
      </c>
      <c r="F2086" s="3" t="s">
        <v>2276</v>
      </c>
      <c r="G2086" s="3" t="s">
        <v>2276</v>
      </c>
      <c r="H2086" s="3" t="s">
        <v>523</v>
      </c>
      <c r="J2086" s="4"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4" t="s">
        <v>2276</v>
      </c>
      <c r="Y2086" s="4" t="s">
        <v>2276</v>
      </c>
      <c r="Z2086" s="3" t="s">
        <v>399</v>
      </c>
      <c r="AA2086" s="3" t="s">
        <v>189</v>
      </c>
      <c r="AB2086" s="4" t="s">
        <v>2276</v>
      </c>
      <c r="AC2086" s="3"/>
      <c r="AD2086" s="3"/>
    </row>
    <row r="2087" spans="1:30" ht="47.5" customHeight="1">
      <c r="A2087" s="11" t="s">
        <v>5909</v>
      </c>
      <c r="B2087" s="11" t="s">
        <v>5921</v>
      </c>
      <c r="C2087" s="3" t="s">
        <v>2458</v>
      </c>
      <c r="D2087" s="3" t="s">
        <v>2276</v>
      </c>
      <c r="E2087" s="3" t="s">
        <v>2276</v>
      </c>
      <c r="F2087" s="3" t="s">
        <v>2276</v>
      </c>
      <c r="G2087" s="3" t="s">
        <v>2276</v>
      </c>
      <c r="H2087" s="3" t="s">
        <v>523</v>
      </c>
      <c r="J2087" s="4" t="s">
        <v>2276</v>
      </c>
      <c r="K2087" s="4" t="s">
        <v>2276</v>
      </c>
      <c r="L2087" s="4" t="s">
        <v>2276</v>
      </c>
      <c r="M2087" s="4" t="s">
        <v>2276</v>
      </c>
      <c r="N2087" s="4" t="s">
        <v>2276</v>
      </c>
      <c r="O2087" s="4" t="s">
        <v>2276</v>
      </c>
      <c r="P2087" s="21">
        <v>237.74</v>
      </c>
      <c r="Q2087" s="4" t="s">
        <v>2276</v>
      </c>
      <c r="R2087" s="4" t="s">
        <v>2276</v>
      </c>
      <c r="S2087" s="4" t="s">
        <v>2276</v>
      </c>
      <c r="T2087" s="4" t="s">
        <v>2276</v>
      </c>
      <c r="U2087" s="4" t="s">
        <v>2276</v>
      </c>
      <c r="V2087" s="4" t="s">
        <v>2276</v>
      </c>
      <c r="W2087" s="4" t="s">
        <v>2276</v>
      </c>
      <c r="X2087" s="4" t="s">
        <v>2276</v>
      </c>
      <c r="Y2087" s="4" t="s">
        <v>2276</v>
      </c>
      <c r="Z2087" s="3" t="s">
        <v>399</v>
      </c>
      <c r="AA2087" s="3" t="s">
        <v>189</v>
      </c>
      <c r="AB2087" s="4" t="s">
        <v>2276</v>
      </c>
      <c r="AC2087" s="3"/>
      <c r="AD2087" s="3"/>
    </row>
    <row r="2088" spans="1:30" ht="47.5" customHeight="1">
      <c r="A2088" s="35" t="s">
        <v>5909</v>
      </c>
      <c r="B2088" s="35" t="s">
        <v>5922</v>
      </c>
      <c r="C2088" s="38" t="s">
        <v>2458</v>
      </c>
      <c r="D2088" s="38" t="s">
        <v>2276</v>
      </c>
      <c r="E2088" s="38" t="s">
        <v>2276</v>
      </c>
      <c r="F2088" s="38" t="s">
        <v>2276</v>
      </c>
      <c r="G2088" s="38" t="s">
        <v>2276</v>
      </c>
      <c r="H2088" s="38" t="s">
        <v>523</v>
      </c>
      <c r="J2088" s="171" t="s">
        <v>2276</v>
      </c>
      <c r="K2088" s="171" t="s">
        <v>2276</v>
      </c>
      <c r="L2088" s="171" t="s">
        <v>2276</v>
      </c>
      <c r="M2088" s="171" t="s">
        <v>2276</v>
      </c>
      <c r="N2088" s="171" t="s">
        <v>2276</v>
      </c>
      <c r="O2088" s="171" t="s">
        <v>2276</v>
      </c>
      <c r="P2088" s="21">
        <v>237.74</v>
      </c>
      <c r="Q2088" s="171" t="s">
        <v>2276</v>
      </c>
      <c r="R2088" s="171" t="s">
        <v>2276</v>
      </c>
      <c r="S2088" s="171" t="s">
        <v>2276</v>
      </c>
      <c r="T2088" s="171" t="s">
        <v>2276</v>
      </c>
      <c r="U2088" s="171" t="s">
        <v>2276</v>
      </c>
      <c r="V2088" s="171" t="s">
        <v>2276</v>
      </c>
      <c r="W2088" s="171" t="s">
        <v>2276</v>
      </c>
      <c r="X2088" s="171" t="s">
        <v>2276</v>
      </c>
      <c r="Y2088" s="171" t="s">
        <v>2276</v>
      </c>
      <c r="Z2088" s="38" t="s">
        <v>405</v>
      </c>
      <c r="AA2088" s="38" t="s">
        <v>68</v>
      </c>
      <c r="AB2088" s="171" t="s">
        <v>2276</v>
      </c>
      <c r="AC2088" s="3"/>
      <c r="AD2088" s="3"/>
    </row>
    <row r="2089" spans="1:30" ht="35.5" customHeight="1">
      <c r="A2089" s="11" t="s">
        <v>5909</v>
      </c>
      <c r="B2089" s="11" t="s">
        <v>5923</v>
      </c>
      <c r="C2089" s="3" t="s">
        <v>24</v>
      </c>
      <c r="D2089" s="3" t="s">
        <v>1242</v>
      </c>
      <c r="E2089" s="3" t="s">
        <v>137</v>
      </c>
      <c r="F2089" s="3" t="s">
        <v>2276</v>
      </c>
      <c r="G2089" s="3" t="s">
        <v>2276</v>
      </c>
      <c r="H2089" s="3" t="s">
        <v>524</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2276</v>
      </c>
      <c r="Z2089" s="4" t="s">
        <v>2276</v>
      </c>
      <c r="AA2089" s="4" t="s">
        <v>2276</v>
      </c>
      <c r="AB2089" s="4" t="s">
        <v>2276</v>
      </c>
      <c r="AC2089" s="3"/>
      <c r="AD2089" s="3"/>
    </row>
    <row r="2090" spans="1:30" ht="43" customHeight="1">
      <c r="A2090" s="11" t="s">
        <v>5909</v>
      </c>
      <c r="B2090" s="11" t="s">
        <v>5925</v>
      </c>
      <c r="C2090" s="3" t="s">
        <v>24</v>
      </c>
      <c r="D2090" s="3" t="s">
        <v>144</v>
      </c>
      <c r="E2090" s="3" t="s">
        <v>137</v>
      </c>
      <c r="F2090" s="3" t="s">
        <v>2276</v>
      </c>
      <c r="G2090" s="3" t="s">
        <v>2276</v>
      </c>
      <c r="H2090" s="3" t="s">
        <v>524</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2276</v>
      </c>
      <c r="Z2090" s="4" t="s">
        <v>2276</v>
      </c>
      <c r="AA2090" s="4" t="s">
        <v>2276</v>
      </c>
      <c r="AB2090" s="4" t="s">
        <v>2276</v>
      </c>
      <c r="AC2090" s="3"/>
      <c r="AD2090" s="3"/>
    </row>
    <row r="2091" spans="1:30" ht="36.5" customHeight="1">
      <c r="A2091" s="11" t="s">
        <v>5932</v>
      </c>
      <c r="B2091" s="11" t="s">
        <v>5934</v>
      </c>
      <c r="C2091" s="3" t="s">
        <v>24</v>
      </c>
      <c r="D2091" s="3" t="s">
        <v>1245</v>
      </c>
      <c r="E2091" s="3" t="s">
        <v>116</v>
      </c>
      <c r="F2091" s="4" t="s">
        <v>2662</v>
      </c>
      <c r="G2091" s="3" t="s">
        <v>2276</v>
      </c>
      <c r="H2091" s="3" t="s">
        <v>523</v>
      </c>
      <c r="I2091" s="3"/>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4" t="s">
        <v>2276</v>
      </c>
      <c r="AB2091" s="4" t="s">
        <v>2276</v>
      </c>
      <c r="AC2091" s="3"/>
      <c r="AD2091" s="3"/>
    </row>
    <row r="2092" spans="1:30" ht="36" customHeight="1">
      <c r="A2092" s="11" t="s">
        <v>5932</v>
      </c>
      <c r="B2092" s="11" t="s">
        <v>5935</v>
      </c>
      <c r="C2092" s="3" t="s">
        <v>24</v>
      </c>
      <c r="D2092" s="3" t="s">
        <v>2341</v>
      </c>
      <c r="E2092" s="3" t="s">
        <v>116</v>
      </c>
      <c r="F2092" s="4" t="s">
        <v>2662</v>
      </c>
      <c r="G2092" s="3" t="s">
        <v>2276</v>
      </c>
      <c r="H2092" s="3" t="s">
        <v>523</v>
      </c>
      <c r="I2092" s="3"/>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4" t="s">
        <v>2276</v>
      </c>
      <c r="AB2092" s="4" t="s">
        <v>2276</v>
      </c>
      <c r="AC2092" s="3"/>
      <c r="AD2092" s="3"/>
    </row>
    <row r="2093" spans="1:30" ht="32" customHeight="1">
      <c r="A2093" s="11" t="s">
        <v>5932</v>
      </c>
      <c r="B2093" s="11" t="s">
        <v>5936</v>
      </c>
      <c r="C2093" s="3" t="s">
        <v>24</v>
      </c>
      <c r="D2093" s="3" t="s">
        <v>1242</v>
      </c>
      <c r="E2093" s="3" t="s">
        <v>116</v>
      </c>
      <c r="F2093" s="4" t="s">
        <v>2662</v>
      </c>
      <c r="G2093" s="3" t="s">
        <v>2276</v>
      </c>
      <c r="H2093" s="3" t="s">
        <v>523</v>
      </c>
      <c r="I2093" s="3"/>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4" t="s">
        <v>2276</v>
      </c>
      <c r="AB2093" s="4" t="s">
        <v>2276</v>
      </c>
      <c r="AC2093" s="3"/>
      <c r="AD2093" s="3"/>
    </row>
    <row r="2094" spans="1:30" ht="30.5" customHeight="1">
      <c r="A2094" s="11" t="s">
        <v>5932</v>
      </c>
      <c r="B2094" s="11" t="s">
        <v>5937</v>
      </c>
      <c r="C2094" s="3" t="s">
        <v>24</v>
      </c>
      <c r="D2094" s="3" t="s">
        <v>406</v>
      </c>
      <c r="E2094" s="3" t="s">
        <v>116</v>
      </c>
      <c r="F2094" s="4" t="s">
        <v>2662</v>
      </c>
      <c r="G2094" s="3" t="s">
        <v>2276</v>
      </c>
      <c r="H2094" s="3" t="s">
        <v>523</v>
      </c>
      <c r="I2094" s="3"/>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4" t="s">
        <v>2276</v>
      </c>
      <c r="AB2094" s="4" t="s">
        <v>2276</v>
      </c>
      <c r="AC2094" s="3"/>
      <c r="AD2094" s="3"/>
    </row>
    <row r="2095" spans="1:30" ht="31" customHeight="1">
      <c r="A2095" s="11" t="s">
        <v>5932</v>
      </c>
      <c r="B2095" s="11" t="s">
        <v>5938</v>
      </c>
      <c r="C2095" s="3" t="s">
        <v>24</v>
      </c>
      <c r="D2095" s="3" t="s">
        <v>144</v>
      </c>
      <c r="E2095" s="3" t="s">
        <v>116</v>
      </c>
      <c r="F2095" s="4" t="s">
        <v>2662</v>
      </c>
      <c r="G2095" s="3" t="s">
        <v>2276</v>
      </c>
      <c r="H2095" s="3" t="s">
        <v>523</v>
      </c>
      <c r="I2095" s="3"/>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4" t="s">
        <v>2276</v>
      </c>
      <c r="AB2095" s="4" t="s">
        <v>2276</v>
      </c>
      <c r="AC2095" s="3"/>
      <c r="AD2095" s="3"/>
    </row>
    <row r="2096" spans="1:30" ht="29">
      <c r="A2096" s="11" t="s">
        <v>5932</v>
      </c>
      <c r="B2096" s="11" t="s">
        <v>5946</v>
      </c>
      <c r="C2096" s="3" t="s">
        <v>24</v>
      </c>
      <c r="D2096" s="3" t="s">
        <v>2346</v>
      </c>
      <c r="E2096" s="3" t="s">
        <v>116</v>
      </c>
      <c r="F2096" s="4" t="s">
        <v>2662</v>
      </c>
      <c r="G2096" s="3" t="s">
        <v>2276</v>
      </c>
      <c r="H2096" s="3" t="s">
        <v>523</v>
      </c>
      <c r="I2096" s="3"/>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4" t="s">
        <v>2276</v>
      </c>
      <c r="AB2096" s="4" t="s">
        <v>2276</v>
      </c>
      <c r="AC2096" s="3"/>
      <c r="AD2096" s="3"/>
    </row>
    <row r="2097" spans="1:30" ht="29">
      <c r="A2097" s="11" t="s">
        <v>5932</v>
      </c>
      <c r="B2097" s="11" t="s">
        <v>5947</v>
      </c>
      <c r="C2097" s="3" t="s">
        <v>24</v>
      </c>
      <c r="D2097" s="3" t="s">
        <v>27</v>
      </c>
      <c r="E2097" s="3" t="s">
        <v>130</v>
      </c>
      <c r="F2097" s="4" t="s">
        <v>2662</v>
      </c>
      <c r="G2097" s="3" t="s">
        <v>2276</v>
      </c>
      <c r="H2097" s="3" t="s">
        <v>523</v>
      </c>
      <c r="I2097" s="3"/>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4" t="s">
        <v>2276</v>
      </c>
      <c r="AB2097" s="4" t="s">
        <v>2276</v>
      </c>
      <c r="AC2097" s="3"/>
      <c r="AD2097" s="3"/>
    </row>
    <row r="2098" spans="1:30" ht="30" customHeight="1">
      <c r="A2098" s="11" t="s">
        <v>5949</v>
      </c>
      <c r="B2098" s="11" t="s">
        <v>5954</v>
      </c>
      <c r="C2098" s="3" t="s">
        <v>24</v>
      </c>
      <c r="D2098" s="3" t="s">
        <v>2346</v>
      </c>
      <c r="E2098" s="3" t="s">
        <v>130</v>
      </c>
      <c r="F2098" s="4" t="s">
        <v>28</v>
      </c>
      <c r="G2098" s="3" t="s">
        <v>2276</v>
      </c>
      <c r="H2098" s="3" t="s">
        <v>523</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2276</v>
      </c>
      <c r="AB2098" s="4" t="s">
        <v>2276</v>
      </c>
      <c r="AC2098" s="3"/>
      <c r="AD2098" s="3"/>
    </row>
    <row r="2099" spans="1:30" ht="31" customHeight="1">
      <c r="A2099" s="11" t="s">
        <v>5956</v>
      </c>
      <c r="B2099" s="11" t="s">
        <v>5957</v>
      </c>
      <c r="C2099" s="3" t="s">
        <v>24</v>
      </c>
      <c r="D2099" s="3" t="s">
        <v>144</v>
      </c>
      <c r="E2099" s="3" t="s">
        <v>137</v>
      </c>
      <c r="F2099" s="4" t="s">
        <v>74</v>
      </c>
      <c r="G2099" s="3" t="s">
        <v>2276</v>
      </c>
      <c r="H2099" s="3" t="s">
        <v>523</v>
      </c>
      <c r="I2099" s="3"/>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2276</v>
      </c>
      <c r="AB2099" s="4" t="s">
        <v>2276</v>
      </c>
      <c r="AC2099" s="4" t="s">
        <v>5962</v>
      </c>
      <c r="AD2099" s="3"/>
    </row>
    <row r="2100" spans="1:30" ht="31" customHeight="1">
      <c r="A2100" s="11" t="s">
        <v>5956</v>
      </c>
      <c r="B2100" s="11" t="s">
        <v>5960</v>
      </c>
      <c r="C2100" s="3" t="s">
        <v>24</v>
      </c>
      <c r="D2100" s="3" t="s">
        <v>144</v>
      </c>
      <c r="E2100" s="3" t="s">
        <v>116</v>
      </c>
      <c r="F2100" s="4" t="s">
        <v>74</v>
      </c>
      <c r="G2100" s="3" t="s">
        <v>2276</v>
      </c>
      <c r="H2100" s="3" t="s">
        <v>523</v>
      </c>
      <c r="I2100" s="3"/>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2276</v>
      </c>
      <c r="AB2100" s="4" t="s">
        <v>2276</v>
      </c>
      <c r="AC2100" s="4" t="s">
        <v>5962</v>
      </c>
      <c r="AD2100" s="3"/>
    </row>
    <row r="2101" spans="1:30" ht="31" customHeight="1">
      <c r="A2101" s="11" t="s">
        <v>5956</v>
      </c>
      <c r="B2101" s="11" t="s">
        <v>5961</v>
      </c>
      <c r="C2101" s="3" t="s">
        <v>24</v>
      </c>
      <c r="D2101" s="3" t="s">
        <v>3480</v>
      </c>
      <c r="E2101" s="3" t="s">
        <v>116</v>
      </c>
      <c r="F2101" s="4" t="s">
        <v>74</v>
      </c>
      <c r="G2101" s="3" t="s">
        <v>2276</v>
      </c>
      <c r="H2101" s="3" t="s">
        <v>523</v>
      </c>
      <c r="I2101" s="3"/>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2276</v>
      </c>
      <c r="AB2101" s="4" t="s">
        <v>2276</v>
      </c>
      <c r="AC2101" s="4" t="s">
        <v>5962</v>
      </c>
      <c r="AD2101" s="3"/>
    </row>
    <row r="2102" spans="1:30" ht="35.5" customHeight="1">
      <c r="A2102" s="11" t="s">
        <v>5969</v>
      </c>
      <c r="B2102" s="11" t="s">
        <v>5971</v>
      </c>
      <c r="C2102" s="3" t="s">
        <v>24</v>
      </c>
      <c r="D2102" s="3" t="s">
        <v>143</v>
      </c>
      <c r="E2102" s="3" t="s">
        <v>84</v>
      </c>
      <c r="F2102" s="4" t="s">
        <v>74</v>
      </c>
      <c r="G2102" s="3" t="s">
        <v>2276</v>
      </c>
      <c r="H2102" s="3" t="s">
        <v>523</v>
      </c>
      <c r="I2102" s="3"/>
      <c r="J2102" s="4" t="s">
        <v>2276</v>
      </c>
      <c r="K2102" s="4" t="s">
        <v>2276</v>
      </c>
      <c r="L2102" s="4" t="s">
        <v>2276</v>
      </c>
      <c r="M2102" s="4" t="s">
        <v>2276</v>
      </c>
      <c r="N2102" s="4" t="s">
        <v>2276</v>
      </c>
      <c r="O2102" s="4" t="s">
        <v>2276</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2276</v>
      </c>
      <c r="AB2102" s="4" t="s">
        <v>2276</v>
      </c>
      <c r="AC2102" s="3"/>
      <c r="AD2102" s="3"/>
    </row>
    <row r="2103" spans="1:30" ht="34.5" customHeight="1">
      <c r="A2103" s="11" t="s">
        <v>5969</v>
      </c>
      <c r="B2103" s="11" t="s">
        <v>5972</v>
      </c>
      <c r="C2103" s="3" t="s">
        <v>24</v>
      </c>
      <c r="D2103" s="3" t="s">
        <v>143</v>
      </c>
      <c r="E2103" s="4" t="s">
        <v>396</v>
      </c>
      <c r="F2103" s="4" t="s">
        <v>74</v>
      </c>
      <c r="G2103" s="3" t="s">
        <v>2276</v>
      </c>
      <c r="H2103" s="3" t="s">
        <v>523</v>
      </c>
      <c r="I2103" s="3"/>
      <c r="J2103" s="4" t="s">
        <v>2276</v>
      </c>
      <c r="K2103" s="4" t="s">
        <v>2276</v>
      </c>
      <c r="L2103" s="4" t="s">
        <v>2276</v>
      </c>
      <c r="M2103" s="4" t="s">
        <v>2276</v>
      </c>
      <c r="N2103" s="4" t="s">
        <v>2276</v>
      </c>
      <c r="O2103" s="4" t="s">
        <v>2276</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2276</v>
      </c>
      <c r="AB2103" s="4" t="s">
        <v>2276</v>
      </c>
      <c r="AC2103" s="3"/>
      <c r="AD2103" s="3"/>
    </row>
    <row r="2104" spans="1:30" ht="44" customHeight="1">
      <c r="A2104" s="11" t="s">
        <v>5969</v>
      </c>
      <c r="B2104" s="11" t="s">
        <v>5973</v>
      </c>
      <c r="C2104" s="3" t="s">
        <v>24</v>
      </c>
      <c r="D2104" s="3" t="s">
        <v>143</v>
      </c>
      <c r="E2104" s="3" t="s">
        <v>130</v>
      </c>
      <c r="F2104" s="4" t="s">
        <v>74</v>
      </c>
      <c r="G2104" s="3" t="s">
        <v>2276</v>
      </c>
      <c r="H2104" s="3" t="s">
        <v>523</v>
      </c>
      <c r="I2104" s="3"/>
      <c r="J2104" s="4" t="s">
        <v>2276</v>
      </c>
      <c r="K2104" s="4" t="s">
        <v>2276</v>
      </c>
      <c r="L2104" s="4" t="s">
        <v>2276</v>
      </c>
      <c r="M2104" s="4" t="s">
        <v>2276</v>
      </c>
      <c r="N2104" s="4" t="s">
        <v>2276</v>
      </c>
      <c r="O2104" s="4" t="s">
        <v>2276</v>
      </c>
      <c r="P2104" s="4" t="s">
        <v>2276</v>
      </c>
      <c r="Q2104" s="4" t="s">
        <v>2276</v>
      </c>
      <c r="R2104" s="4" t="s">
        <v>2276</v>
      </c>
      <c r="S2104" s="4" t="s">
        <v>2276</v>
      </c>
      <c r="T2104" s="4" t="s">
        <v>2276</v>
      </c>
      <c r="U2104" s="4" t="s">
        <v>2276</v>
      </c>
      <c r="V2104" s="4" t="s">
        <v>2276</v>
      </c>
      <c r="W2104" s="4" t="s">
        <v>2276</v>
      </c>
      <c r="X2104" s="4" t="s">
        <v>2276</v>
      </c>
      <c r="Y2104" s="4" t="s">
        <v>2276</v>
      </c>
      <c r="Z2104" s="4" t="s">
        <v>2276</v>
      </c>
      <c r="AA2104" s="4" t="s">
        <v>2276</v>
      </c>
      <c r="AB2104" s="4" t="s">
        <v>2276</v>
      </c>
      <c r="AC2104" s="3"/>
      <c r="AD2104" s="3"/>
    </row>
    <row r="2105" spans="1:30" ht="36.5" customHeight="1">
      <c r="A2105" s="11" t="s">
        <v>5969</v>
      </c>
      <c r="B2105" s="11" t="s">
        <v>5974</v>
      </c>
      <c r="C2105" s="3" t="s">
        <v>24</v>
      </c>
      <c r="D2105" s="3" t="s">
        <v>2346</v>
      </c>
      <c r="E2105" s="3" t="s">
        <v>130</v>
      </c>
      <c r="F2105" s="4" t="s">
        <v>28</v>
      </c>
      <c r="G2105" s="3" t="s">
        <v>2276</v>
      </c>
      <c r="H2105" s="3" t="s">
        <v>523</v>
      </c>
      <c r="I2105" s="3"/>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4" t="s">
        <v>2276</v>
      </c>
      <c r="AB2105" s="4" t="s">
        <v>2276</v>
      </c>
      <c r="AC2105" s="3"/>
      <c r="AD2105" s="3"/>
    </row>
    <row r="2106" spans="1:30" ht="36.5" customHeight="1">
      <c r="A2106" s="11" t="s">
        <v>5969</v>
      </c>
      <c r="B2106" s="11" t="s">
        <v>5975</v>
      </c>
      <c r="C2106" s="3" t="s">
        <v>24</v>
      </c>
      <c r="D2106" s="3" t="s">
        <v>2346</v>
      </c>
      <c r="E2106" s="4" t="s">
        <v>396</v>
      </c>
      <c r="F2106" s="4" t="s">
        <v>28</v>
      </c>
      <c r="G2106" s="3" t="s">
        <v>2276</v>
      </c>
      <c r="H2106" s="3" t="s">
        <v>523</v>
      </c>
      <c r="I2106" s="3"/>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4" t="s">
        <v>2276</v>
      </c>
      <c r="AB2106" s="4" t="s">
        <v>2276</v>
      </c>
      <c r="AC2106" s="3"/>
      <c r="AD2106" s="3"/>
    </row>
    <row r="2107" spans="1:30" ht="67" customHeight="1">
      <c r="A2107" s="11" t="s">
        <v>5982</v>
      </c>
      <c r="B2107" s="11" t="s">
        <v>5987</v>
      </c>
      <c r="C2107" s="3" t="s">
        <v>24</v>
      </c>
      <c r="D2107" s="3" t="s">
        <v>27</v>
      </c>
      <c r="E2107" s="3" t="s">
        <v>130</v>
      </c>
      <c r="F2107" s="4" t="s">
        <v>160</v>
      </c>
      <c r="G2107" s="3" t="s">
        <v>2276</v>
      </c>
      <c r="H2107" s="3" t="s">
        <v>523</v>
      </c>
      <c r="I2107" s="3"/>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4" t="s">
        <v>2276</v>
      </c>
      <c r="X2107" s="4" t="s">
        <v>2276</v>
      </c>
      <c r="Y2107" s="4" t="s">
        <v>2276</v>
      </c>
      <c r="Z2107" s="3" t="s">
        <v>405</v>
      </c>
      <c r="AA2107" s="3" t="s">
        <v>405</v>
      </c>
      <c r="AB2107" s="3" t="s">
        <v>2655</v>
      </c>
      <c r="AC2107" s="4" t="s">
        <v>5990</v>
      </c>
      <c r="AD2107" s="3"/>
    </row>
    <row r="2108" spans="1:30" ht="67" customHeight="1">
      <c r="A2108" s="11" t="s">
        <v>5982</v>
      </c>
      <c r="B2108" s="11" t="s">
        <v>5988</v>
      </c>
      <c r="C2108" s="3" t="s">
        <v>24</v>
      </c>
      <c r="D2108" s="3" t="s">
        <v>27</v>
      </c>
      <c r="E2108" s="3" t="s">
        <v>2652</v>
      </c>
      <c r="F2108" s="4" t="s">
        <v>160</v>
      </c>
      <c r="G2108" s="3" t="s">
        <v>2276</v>
      </c>
      <c r="H2108" s="3" t="s">
        <v>523</v>
      </c>
      <c r="I2108" s="3"/>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4" t="s">
        <v>2276</v>
      </c>
      <c r="X2108" s="4" t="s">
        <v>2276</v>
      </c>
      <c r="Y2108" s="4" t="s">
        <v>2276</v>
      </c>
      <c r="Z2108" s="3" t="s">
        <v>405</v>
      </c>
      <c r="AA2108" s="3" t="s">
        <v>405</v>
      </c>
      <c r="AB2108" s="3" t="s">
        <v>2655</v>
      </c>
      <c r="AC2108" s="4" t="s">
        <v>5991</v>
      </c>
      <c r="AD2108" s="3"/>
    </row>
    <row r="2109" spans="1:30" ht="52" customHeight="1">
      <c r="A2109" s="11" t="s">
        <v>5994</v>
      </c>
      <c r="B2109" s="11" t="s">
        <v>6001</v>
      </c>
      <c r="C2109" s="3" t="s">
        <v>24</v>
      </c>
      <c r="D2109" s="3" t="s">
        <v>1105</v>
      </c>
      <c r="E2109" s="3" t="s">
        <v>116</v>
      </c>
      <c r="F2109" s="4" t="s">
        <v>2662</v>
      </c>
      <c r="G2109" s="4" t="s">
        <v>2662</v>
      </c>
      <c r="H2109" s="3" t="s">
        <v>523</v>
      </c>
      <c r="I2109" s="3"/>
      <c r="J2109" s="4" t="s">
        <v>2276</v>
      </c>
      <c r="K2109" s="4" t="s">
        <v>2276</v>
      </c>
      <c r="L2109" s="21">
        <v>0.1</v>
      </c>
      <c r="M2109" s="4" t="s">
        <v>2276</v>
      </c>
      <c r="N2109" s="4" t="s">
        <v>2276</v>
      </c>
      <c r="O2109" s="4" t="s">
        <v>2276</v>
      </c>
      <c r="P2109" s="21">
        <v>326</v>
      </c>
      <c r="Q2109" s="4" t="s">
        <v>2276</v>
      </c>
      <c r="R2109" s="21">
        <v>4.0999999999999996</v>
      </c>
      <c r="S2109" s="4" t="s">
        <v>2276</v>
      </c>
      <c r="T2109" s="4" t="s">
        <v>2276</v>
      </c>
      <c r="U2109" s="4" t="s">
        <v>2276</v>
      </c>
      <c r="V2109" s="4" t="s">
        <v>2276</v>
      </c>
      <c r="W2109" s="4" t="s">
        <v>2276</v>
      </c>
      <c r="X2109" s="21">
        <v>4.2</v>
      </c>
      <c r="Y2109" s="4" t="s">
        <v>2276</v>
      </c>
      <c r="Z2109" s="3" t="s">
        <v>35</v>
      </c>
      <c r="AA2109" s="3" t="s">
        <v>86</v>
      </c>
      <c r="AB2109" s="3" t="s">
        <v>2276</v>
      </c>
      <c r="AC2109" s="3"/>
      <c r="AD2109" s="3"/>
    </row>
    <row r="2110" spans="1:30" ht="43.5" customHeight="1">
      <c r="A2110" s="11" t="s">
        <v>5994</v>
      </c>
      <c r="B2110" s="11" t="s">
        <v>6002</v>
      </c>
      <c r="C2110" s="3" t="s">
        <v>24</v>
      </c>
      <c r="D2110" s="3" t="s">
        <v>1105</v>
      </c>
      <c r="E2110" s="3" t="s">
        <v>116</v>
      </c>
      <c r="F2110" s="4" t="s">
        <v>2662</v>
      </c>
      <c r="G2110" s="4" t="s">
        <v>2662</v>
      </c>
      <c r="H2110" s="3" t="s">
        <v>523</v>
      </c>
      <c r="I2110" s="3"/>
      <c r="J2110" s="4" t="s">
        <v>2276</v>
      </c>
      <c r="K2110" s="4" t="s">
        <v>2276</v>
      </c>
      <c r="L2110" s="21">
        <v>0.1</v>
      </c>
      <c r="M2110" s="4" t="s">
        <v>2276</v>
      </c>
      <c r="N2110" s="4" t="s">
        <v>2276</v>
      </c>
      <c r="O2110" s="4" t="s">
        <v>2276</v>
      </c>
      <c r="P2110" s="21">
        <v>109</v>
      </c>
      <c r="Q2110" s="4" t="s">
        <v>2276</v>
      </c>
      <c r="R2110" s="21">
        <v>3.3</v>
      </c>
      <c r="S2110" s="4" t="s">
        <v>2276</v>
      </c>
      <c r="T2110" s="4" t="s">
        <v>2276</v>
      </c>
      <c r="U2110" s="4" t="s">
        <v>2276</v>
      </c>
      <c r="V2110" s="4" t="s">
        <v>2276</v>
      </c>
      <c r="W2110" s="4" t="s">
        <v>2276</v>
      </c>
      <c r="X2110" s="21">
        <v>4.2</v>
      </c>
      <c r="Y2110" s="4" t="s">
        <v>2276</v>
      </c>
      <c r="Z2110" s="3" t="s">
        <v>34</v>
      </c>
      <c r="AA2110" s="3" t="s">
        <v>68</v>
      </c>
      <c r="AB2110" s="3" t="s">
        <v>2276</v>
      </c>
      <c r="AC2110" s="3"/>
      <c r="AD2110" s="3"/>
    </row>
    <row r="2111" spans="1:30" ht="41" customHeight="1">
      <c r="A2111" s="11" t="s">
        <v>5994</v>
      </c>
      <c r="B2111" s="11" t="s">
        <v>6003</v>
      </c>
      <c r="C2111" s="3" t="s">
        <v>2458</v>
      </c>
      <c r="D2111" s="3" t="s">
        <v>1105</v>
      </c>
      <c r="E2111" s="3" t="s">
        <v>116</v>
      </c>
      <c r="F2111" s="4" t="s">
        <v>2662</v>
      </c>
      <c r="G2111" s="4" t="s">
        <v>2662</v>
      </c>
      <c r="H2111" s="3" t="s">
        <v>523</v>
      </c>
      <c r="I2111" s="3"/>
      <c r="J2111" s="4" t="s">
        <v>2276</v>
      </c>
      <c r="K2111" s="4" t="s">
        <v>2276</v>
      </c>
      <c r="L2111" s="4" t="s">
        <v>2276</v>
      </c>
      <c r="M2111" s="4" t="s">
        <v>2276</v>
      </c>
      <c r="N2111" s="4" t="s">
        <v>2276</v>
      </c>
      <c r="O2111" s="4" t="s">
        <v>2276</v>
      </c>
      <c r="P2111" s="4" t="s">
        <v>2276</v>
      </c>
      <c r="Q2111" s="4" t="s">
        <v>2276</v>
      </c>
      <c r="R2111" s="4" t="s">
        <v>2276</v>
      </c>
      <c r="S2111" s="4" t="s">
        <v>2276</v>
      </c>
      <c r="T2111" s="4" t="s">
        <v>2276</v>
      </c>
      <c r="U2111" s="4" t="s">
        <v>2276</v>
      </c>
      <c r="V2111" s="4" t="s">
        <v>2276</v>
      </c>
      <c r="W2111" s="4" t="s">
        <v>2276</v>
      </c>
      <c r="X2111" s="4" t="s">
        <v>2276</v>
      </c>
      <c r="Y2111" s="4" t="s">
        <v>2276</v>
      </c>
      <c r="Z2111" s="3" t="s">
        <v>2276</v>
      </c>
      <c r="AA2111" s="3" t="s">
        <v>2276</v>
      </c>
      <c r="AB2111" s="3" t="s">
        <v>2276</v>
      </c>
      <c r="AC2111" s="3"/>
      <c r="AD2111" s="3"/>
    </row>
    <row r="2112" spans="1:30" ht="41.5" customHeight="1">
      <c r="A2112" s="11" t="s">
        <v>5998</v>
      </c>
      <c r="B2112" s="11" t="s">
        <v>6005</v>
      </c>
      <c r="C2112" s="3" t="s">
        <v>2656</v>
      </c>
      <c r="D2112" s="3" t="s">
        <v>2276</v>
      </c>
      <c r="E2112" s="3" t="s">
        <v>2276</v>
      </c>
      <c r="F2112" s="3" t="s">
        <v>2276</v>
      </c>
      <c r="G2112" s="4" t="s">
        <v>2662</v>
      </c>
      <c r="H2112" s="3" t="s">
        <v>523</v>
      </c>
      <c r="I2112" s="3"/>
      <c r="J2112" s="4" t="s">
        <v>2276</v>
      </c>
      <c r="K2112" s="4" t="s">
        <v>2276</v>
      </c>
      <c r="L2112" s="4" t="s">
        <v>2276</v>
      </c>
      <c r="M2112" s="4" t="s">
        <v>2276</v>
      </c>
      <c r="N2112" s="4" t="s">
        <v>2276</v>
      </c>
      <c r="O2112" s="4" t="s">
        <v>2276</v>
      </c>
      <c r="P2112" s="21">
        <v>1910</v>
      </c>
      <c r="Q2112" s="3" t="s">
        <v>2276</v>
      </c>
      <c r="R2112" s="21">
        <v>46.9</v>
      </c>
      <c r="S2112" s="3" t="s">
        <v>2276</v>
      </c>
      <c r="T2112" s="3" t="s">
        <v>2276</v>
      </c>
      <c r="U2112" s="3" t="s">
        <v>2276</v>
      </c>
      <c r="V2112" s="3" t="s">
        <v>2276</v>
      </c>
      <c r="W2112" s="3" t="s">
        <v>2276</v>
      </c>
      <c r="X2112" s="21">
        <v>5.2</v>
      </c>
      <c r="Y2112" s="3" t="s">
        <v>2276</v>
      </c>
      <c r="Z2112" s="3" t="s">
        <v>35</v>
      </c>
      <c r="AA2112" s="3" t="s">
        <v>86</v>
      </c>
      <c r="AB2112" s="3" t="s">
        <v>2276</v>
      </c>
      <c r="AC2112" s="3"/>
      <c r="AD2112" s="3"/>
    </row>
    <row r="2113" spans="1:30" ht="47" customHeight="1">
      <c r="A2113" s="35" t="s">
        <v>5998</v>
      </c>
      <c r="B2113" s="35" t="s">
        <v>6006</v>
      </c>
      <c r="C2113" s="38" t="s">
        <v>2656</v>
      </c>
      <c r="D2113" s="38" t="s">
        <v>2276</v>
      </c>
      <c r="E2113" s="38" t="s">
        <v>2276</v>
      </c>
      <c r="F2113" s="38" t="s">
        <v>2276</v>
      </c>
      <c r="G2113" s="171" t="s">
        <v>2662</v>
      </c>
      <c r="H2113" s="38" t="s">
        <v>523</v>
      </c>
      <c r="I2113" s="38"/>
      <c r="J2113" s="171" t="s">
        <v>2276</v>
      </c>
      <c r="K2113" s="171" t="s">
        <v>2276</v>
      </c>
      <c r="L2113" s="171" t="s">
        <v>2276</v>
      </c>
      <c r="M2113" s="171" t="s">
        <v>2276</v>
      </c>
      <c r="N2113" s="171" t="s">
        <v>2276</v>
      </c>
      <c r="O2113" s="171" t="s">
        <v>2276</v>
      </c>
      <c r="P2113" s="76">
        <v>6255</v>
      </c>
      <c r="Q2113" s="38" t="s">
        <v>2276</v>
      </c>
      <c r="R2113" s="76">
        <v>16.899999999999999</v>
      </c>
      <c r="S2113" s="38" t="s">
        <v>2276</v>
      </c>
      <c r="T2113" s="38" t="s">
        <v>2276</v>
      </c>
      <c r="U2113" s="38" t="s">
        <v>2276</v>
      </c>
      <c r="V2113" s="38" t="s">
        <v>2276</v>
      </c>
      <c r="W2113" s="38" t="s">
        <v>2276</v>
      </c>
      <c r="X2113" s="76">
        <v>5.2</v>
      </c>
      <c r="Y2113" s="38" t="s">
        <v>2276</v>
      </c>
      <c r="Z2113" s="38" t="s">
        <v>34</v>
      </c>
      <c r="AA2113" s="38" t="s">
        <v>68</v>
      </c>
      <c r="AB2113" s="38" t="s">
        <v>2276</v>
      </c>
      <c r="AC2113" s="3"/>
      <c r="AD2113" s="3"/>
    </row>
    <row r="2114" spans="1:30" ht="41" customHeight="1">
      <c r="A2114" s="11" t="s">
        <v>5994</v>
      </c>
      <c r="B2114" s="11" t="s">
        <v>6004</v>
      </c>
      <c r="C2114" s="3" t="s">
        <v>24</v>
      </c>
      <c r="D2114" s="3" t="s">
        <v>3480</v>
      </c>
      <c r="E2114" s="3" t="s">
        <v>116</v>
      </c>
      <c r="F2114" s="4" t="s">
        <v>2662</v>
      </c>
      <c r="G2114" s="4" t="s">
        <v>2662</v>
      </c>
      <c r="H2114" s="3" t="s">
        <v>523</v>
      </c>
      <c r="I2114" s="3"/>
      <c r="J2114" s="3" t="s">
        <v>2276</v>
      </c>
      <c r="K2114" s="3" t="s">
        <v>2276</v>
      </c>
      <c r="L2114" s="3" t="s">
        <v>2276</v>
      </c>
      <c r="M2114" s="3" t="s">
        <v>2276</v>
      </c>
      <c r="N2114" s="3" t="s">
        <v>2276</v>
      </c>
      <c r="O2114" s="3" t="s">
        <v>2276</v>
      </c>
      <c r="P2114" s="3" t="s">
        <v>2276</v>
      </c>
      <c r="Q2114" s="3" t="s">
        <v>2276</v>
      </c>
      <c r="R2114" s="3" t="s">
        <v>2276</v>
      </c>
      <c r="S2114" s="3" t="s">
        <v>2276</v>
      </c>
      <c r="T2114" s="3" t="s">
        <v>2276</v>
      </c>
      <c r="U2114" s="3" t="s">
        <v>2276</v>
      </c>
      <c r="V2114" s="3" t="s">
        <v>2276</v>
      </c>
      <c r="W2114" s="3" t="s">
        <v>2276</v>
      </c>
      <c r="X2114" s="3" t="s">
        <v>2276</v>
      </c>
      <c r="Y2114" s="3" t="s">
        <v>2276</v>
      </c>
      <c r="Z2114" s="3" t="s">
        <v>38</v>
      </c>
      <c r="AA2114" s="3" t="s">
        <v>425</v>
      </c>
      <c r="AB2114" s="3" t="s">
        <v>2276</v>
      </c>
      <c r="AC2114" s="3"/>
      <c r="AD2114" s="3"/>
    </row>
    <row r="2115" spans="1:30" ht="47.5" customHeight="1">
      <c r="A2115" s="11" t="s">
        <v>5994</v>
      </c>
      <c r="B2115" s="11" t="s">
        <v>6008</v>
      </c>
      <c r="C2115" s="3" t="s">
        <v>24</v>
      </c>
      <c r="D2115" s="3" t="s">
        <v>1245</v>
      </c>
      <c r="E2115" s="3" t="s">
        <v>116</v>
      </c>
      <c r="F2115" s="4" t="s">
        <v>2662</v>
      </c>
      <c r="G2115" s="4" t="s">
        <v>2662</v>
      </c>
      <c r="H2115" s="3" t="s">
        <v>523</v>
      </c>
      <c r="I2115" s="3"/>
      <c r="J2115" s="3" t="s">
        <v>2276</v>
      </c>
      <c r="K2115" s="3" t="s">
        <v>2276</v>
      </c>
      <c r="L2115" s="3" t="s">
        <v>2276</v>
      </c>
      <c r="M2115" s="3" t="s">
        <v>2276</v>
      </c>
      <c r="N2115" s="3" t="s">
        <v>2276</v>
      </c>
      <c r="O2115" s="3" t="s">
        <v>2276</v>
      </c>
      <c r="P2115" s="3" t="s">
        <v>2276</v>
      </c>
      <c r="Q2115" s="3" t="s">
        <v>2276</v>
      </c>
      <c r="R2115" s="3" t="s">
        <v>2276</v>
      </c>
      <c r="S2115" s="3" t="s">
        <v>2276</v>
      </c>
      <c r="T2115" s="3" t="s">
        <v>2276</v>
      </c>
      <c r="U2115" s="3" t="s">
        <v>2276</v>
      </c>
      <c r="V2115" s="3" t="s">
        <v>2276</v>
      </c>
      <c r="W2115" s="3" t="s">
        <v>2276</v>
      </c>
      <c r="X2115" s="3" t="s">
        <v>2276</v>
      </c>
      <c r="Y2115" s="3" t="s">
        <v>2276</v>
      </c>
      <c r="Z2115" s="3" t="s">
        <v>38</v>
      </c>
      <c r="AA2115" s="3" t="s">
        <v>425</v>
      </c>
      <c r="AB2115" s="3" t="s">
        <v>2276</v>
      </c>
      <c r="AC2115" s="3"/>
      <c r="AD2115" s="3"/>
    </row>
    <row r="2116" spans="1:30" ht="32.5" customHeight="1">
      <c r="A2116" s="11" t="s">
        <v>6000</v>
      </c>
      <c r="B2116" s="11" t="s">
        <v>6012</v>
      </c>
      <c r="C2116" s="3" t="s">
        <v>24</v>
      </c>
      <c r="D2116" s="3" t="s">
        <v>27</v>
      </c>
      <c r="E2116" s="3" t="s">
        <v>130</v>
      </c>
      <c r="F2116" s="4" t="s">
        <v>160</v>
      </c>
      <c r="G2116" s="3" t="s">
        <v>2276</v>
      </c>
      <c r="H2116" s="3" t="s">
        <v>523</v>
      </c>
      <c r="I2116" s="3"/>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t="s">
        <v>2276</v>
      </c>
      <c r="AB2116" s="3" t="s">
        <v>2276</v>
      </c>
      <c r="AC2116" s="3"/>
      <c r="AD2116" s="3"/>
    </row>
    <row r="2117" spans="1:30" ht="32.5" customHeight="1">
      <c r="A2117" s="11" t="s">
        <v>6000</v>
      </c>
      <c r="B2117" s="11" t="s">
        <v>6013</v>
      </c>
      <c r="C2117" s="3" t="s">
        <v>24</v>
      </c>
      <c r="D2117" s="3" t="s">
        <v>25</v>
      </c>
      <c r="E2117" s="3" t="s">
        <v>45</v>
      </c>
      <c r="F2117" s="4" t="s">
        <v>2662</v>
      </c>
      <c r="G2117" s="3" t="s">
        <v>2276</v>
      </c>
      <c r="H2117" s="3" t="s">
        <v>523</v>
      </c>
      <c r="I2117" s="3"/>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3" t="s">
        <v>2276</v>
      </c>
      <c r="X2117" s="3" t="s">
        <v>2276</v>
      </c>
      <c r="Y2117" s="3" t="s">
        <v>2276</v>
      </c>
      <c r="Z2117" s="3" t="s">
        <v>2276</v>
      </c>
      <c r="AA2117" s="3" t="s">
        <v>2276</v>
      </c>
      <c r="AB2117" s="3" t="s">
        <v>2276</v>
      </c>
      <c r="AC2117" s="3"/>
      <c r="AD2117" s="3"/>
    </row>
    <row r="2118" spans="1:30" ht="33.5" customHeight="1">
      <c r="A2118" s="11" t="s">
        <v>6000</v>
      </c>
      <c r="B2118" s="11" t="s">
        <v>6014</v>
      </c>
      <c r="C2118" s="3" t="s">
        <v>24</v>
      </c>
      <c r="D2118" s="3" t="s">
        <v>25</v>
      </c>
      <c r="E2118" s="3" t="s">
        <v>45</v>
      </c>
      <c r="F2118" s="4" t="s">
        <v>29</v>
      </c>
      <c r="G2118" s="3" t="s">
        <v>2276</v>
      </c>
      <c r="H2118" s="3" t="s">
        <v>523</v>
      </c>
      <c r="I2118" s="3"/>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3" t="s">
        <v>2276</v>
      </c>
      <c r="X2118" s="3" t="s">
        <v>2276</v>
      </c>
      <c r="Y2118" s="3" t="s">
        <v>2276</v>
      </c>
      <c r="Z2118" s="3" t="s">
        <v>2276</v>
      </c>
      <c r="AA2118" s="3" t="s">
        <v>2276</v>
      </c>
      <c r="AB2118" s="3" t="s">
        <v>2276</v>
      </c>
      <c r="AC2118" s="3"/>
      <c r="AD2118" s="3"/>
    </row>
    <row r="2119" spans="1:30" ht="41.5" customHeight="1">
      <c r="A2119" s="11" t="s">
        <v>6018</v>
      </c>
      <c r="B2119" s="11" t="s">
        <v>6021</v>
      </c>
      <c r="C2119" s="3" t="s">
        <v>24</v>
      </c>
      <c r="D2119" s="3" t="s">
        <v>3480</v>
      </c>
      <c r="E2119" s="3" t="s">
        <v>116</v>
      </c>
      <c r="F2119" s="4" t="s">
        <v>74</v>
      </c>
      <c r="G2119" s="3" t="s">
        <v>2276</v>
      </c>
      <c r="H2119" s="3" t="s">
        <v>523</v>
      </c>
      <c r="I2119" s="3">
        <v>1995</v>
      </c>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3" t="s">
        <v>2276</v>
      </c>
      <c r="AB2119" s="3" t="s">
        <v>2276</v>
      </c>
      <c r="AC2119" s="4" t="s">
        <v>6029</v>
      </c>
      <c r="AD2119" s="3"/>
    </row>
    <row r="2120" spans="1:30" ht="41.5" customHeight="1">
      <c r="A2120" s="11" t="s">
        <v>6018</v>
      </c>
      <c r="B2120" s="11" t="s">
        <v>6022</v>
      </c>
      <c r="C2120" s="3" t="s">
        <v>24</v>
      </c>
      <c r="D2120" s="3" t="s">
        <v>144</v>
      </c>
      <c r="E2120" s="3" t="s">
        <v>116</v>
      </c>
      <c r="F2120" s="4" t="s">
        <v>74</v>
      </c>
      <c r="G2120" s="3" t="s">
        <v>2276</v>
      </c>
      <c r="H2120" s="3" t="s">
        <v>523</v>
      </c>
      <c r="I2120" s="3">
        <v>1995</v>
      </c>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3" t="s">
        <v>2276</v>
      </c>
      <c r="AB2120" s="3" t="s">
        <v>2276</v>
      </c>
      <c r="AC2120" s="4" t="s">
        <v>6029</v>
      </c>
      <c r="AD2120" s="3"/>
    </row>
    <row r="2121" spans="1:30" ht="41.5" customHeight="1">
      <c r="A2121" s="11" t="s">
        <v>6018</v>
      </c>
      <c r="B2121" s="11" t="s">
        <v>6023</v>
      </c>
      <c r="C2121" s="3" t="s">
        <v>24</v>
      </c>
      <c r="D2121" s="3" t="s">
        <v>406</v>
      </c>
      <c r="E2121" s="3" t="s">
        <v>116</v>
      </c>
      <c r="F2121" s="4" t="s">
        <v>74</v>
      </c>
      <c r="G2121" s="3" t="s">
        <v>2276</v>
      </c>
      <c r="H2121" s="3" t="s">
        <v>523</v>
      </c>
      <c r="I2121" s="3">
        <v>1995</v>
      </c>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3" t="s">
        <v>2276</v>
      </c>
      <c r="AB2121" s="3" t="s">
        <v>2276</v>
      </c>
      <c r="AC2121" s="4" t="s">
        <v>6029</v>
      </c>
      <c r="AD2121" s="3"/>
    </row>
    <row r="2122" spans="1:30" ht="41.5" customHeight="1">
      <c r="A2122" s="11" t="s">
        <v>6018</v>
      </c>
      <c r="B2122" s="11" t="s">
        <v>6024</v>
      </c>
      <c r="C2122" s="3" t="s">
        <v>24</v>
      </c>
      <c r="D2122" s="3" t="s">
        <v>144</v>
      </c>
      <c r="E2122" s="3" t="s">
        <v>137</v>
      </c>
      <c r="F2122" s="4" t="s">
        <v>74</v>
      </c>
      <c r="G2122" s="3" t="s">
        <v>2276</v>
      </c>
      <c r="H2122" s="3" t="s">
        <v>523</v>
      </c>
      <c r="I2122" s="3">
        <v>1995</v>
      </c>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3" t="s">
        <v>2276</v>
      </c>
      <c r="AB2122" s="3" t="s">
        <v>2276</v>
      </c>
      <c r="AC2122" s="4" t="s">
        <v>6029</v>
      </c>
      <c r="AD2122" s="3"/>
    </row>
    <row r="2123" spans="1:30" ht="41.5" customHeight="1">
      <c r="A2123" s="11" t="s">
        <v>6018</v>
      </c>
      <c r="B2123" s="11" t="s">
        <v>6025</v>
      </c>
      <c r="C2123" s="3" t="s">
        <v>24</v>
      </c>
      <c r="D2123" s="3" t="s">
        <v>3480</v>
      </c>
      <c r="E2123" s="3" t="s">
        <v>116</v>
      </c>
      <c r="F2123" s="4" t="s">
        <v>74</v>
      </c>
      <c r="G2123" s="3" t="s">
        <v>2276</v>
      </c>
      <c r="H2123" s="3" t="s">
        <v>524</v>
      </c>
      <c r="I2123" s="3">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3" t="s">
        <v>2276</v>
      </c>
      <c r="Z2123" s="3" t="s">
        <v>2276</v>
      </c>
      <c r="AA2123" s="3" t="s">
        <v>2276</v>
      </c>
      <c r="AB2123" s="3" t="s">
        <v>2276</v>
      </c>
      <c r="AC2123" s="4" t="s">
        <v>6030</v>
      </c>
      <c r="AD2123" s="3"/>
    </row>
    <row r="2124" spans="1:30" ht="41.5" customHeight="1">
      <c r="A2124" s="11" t="s">
        <v>6018</v>
      </c>
      <c r="B2124" s="11" t="s">
        <v>6026</v>
      </c>
      <c r="C2124" s="3" t="s">
        <v>24</v>
      </c>
      <c r="D2124" s="3" t="s">
        <v>144</v>
      </c>
      <c r="E2124" s="3" t="s">
        <v>116</v>
      </c>
      <c r="F2124" s="4" t="s">
        <v>74</v>
      </c>
      <c r="G2124" s="3" t="s">
        <v>2276</v>
      </c>
      <c r="H2124" s="3" t="s">
        <v>524</v>
      </c>
      <c r="I2124" s="3">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2276</v>
      </c>
      <c r="Z2124" s="3" t="s">
        <v>2276</v>
      </c>
      <c r="AA2124" s="3" t="s">
        <v>2276</v>
      </c>
      <c r="AB2124" s="3" t="s">
        <v>2276</v>
      </c>
      <c r="AC2124" s="4" t="s">
        <v>6030</v>
      </c>
      <c r="AD2124" s="3"/>
    </row>
    <row r="2125" spans="1:30" ht="41.5" customHeight="1">
      <c r="A2125" s="11" t="s">
        <v>6018</v>
      </c>
      <c r="B2125" s="11" t="s">
        <v>6027</v>
      </c>
      <c r="C2125" s="3" t="s">
        <v>24</v>
      </c>
      <c r="D2125" s="3" t="s">
        <v>406</v>
      </c>
      <c r="E2125" s="3" t="s">
        <v>116</v>
      </c>
      <c r="F2125" s="4" t="s">
        <v>74</v>
      </c>
      <c r="G2125" s="3" t="s">
        <v>2276</v>
      </c>
      <c r="H2125" s="3" t="s">
        <v>524</v>
      </c>
      <c r="I2125" s="3">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3" t="s">
        <v>2276</v>
      </c>
      <c r="Z2125" s="3" t="s">
        <v>2276</v>
      </c>
      <c r="AA2125" s="3" t="s">
        <v>2276</v>
      </c>
      <c r="AB2125" s="3" t="s">
        <v>2276</v>
      </c>
      <c r="AC2125" s="4" t="s">
        <v>6030</v>
      </c>
      <c r="AD2125" s="3"/>
    </row>
    <row r="2126" spans="1:30" ht="41.5" customHeight="1">
      <c r="A2126" s="11" t="s">
        <v>6018</v>
      </c>
      <c r="B2126" s="11" t="s">
        <v>6028</v>
      </c>
      <c r="C2126" s="3" t="s">
        <v>24</v>
      </c>
      <c r="D2126" s="3" t="s">
        <v>144</v>
      </c>
      <c r="E2126" s="3" t="s">
        <v>137</v>
      </c>
      <c r="F2126" s="4" t="s">
        <v>74</v>
      </c>
      <c r="G2126" s="3" t="s">
        <v>2276</v>
      </c>
      <c r="H2126" s="3" t="s">
        <v>524</v>
      </c>
      <c r="I2126" s="3">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2276</v>
      </c>
      <c r="Z2126" s="3" t="s">
        <v>2276</v>
      </c>
      <c r="AA2126" s="3" t="s">
        <v>2276</v>
      </c>
      <c r="AB2126" s="3" t="s">
        <v>2276</v>
      </c>
      <c r="AC2126" s="4" t="s">
        <v>6030</v>
      </c>
      <c r="AD2126" s="3"/>
    </row>
    <row r="2127" spans="1:30" ht="38" customHeight="1">
      <c r="A2127" s="11" t="s">
        <v>6032</v>
      </c>
      <c r="B2127" s="11" t="s">
        <v>6035</v>
      </c>
      <c r="C2127" s="3" t="s">
        <v>24</v>
      </c>
      <c r="D2127" s="3" t="s">
        <v>144</v>
      </c>
      <c r="E2127" s="3" t="s">
        <v>137</v>
      </c>
      <c r="F2127" s="4" t="s">
        <v>55</v>
      </c>
      <c r="G2127" s="3" t="s">
        <v>2276</v>
      </c>
      <c r="H2127" s="3" t="s">
        <v>523</v>
      </c>
      <c r="I2127" s="3"/>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189</v>
      </c>
      <c r="AA2127" s="3" t="s">
        <v>38</v>
      </c>
      <c r="AB2127" s="3" t="s">
        <v>2276</v>
      </c>
      <c r="AC2127" s="3" t="s">
        <v>6045</v>
      </c>
      <c r="AD2127" s="3"/>
    </row>
    <row r="2128" spans="1:30" ht="38" customHeight="1">
      <c r="A2128" s="11" t="s">
        <v>6032</v>
      </c>
      <c r="B2128" s="11" t="s">
        <v>6036</v>
      </c>
      <c r="C2128" s="3" t="s">
        <v>24</v>
      </c>
      <c r="D2128" s="3" t="s">
        <v>25</v>
      </c>
      <c r="E2128" s="3" t="s">
        <v>45</v>
      </c>
      <c r="F2128" s="4" t="s">
        <v>55</v>
      </c>
      <c r="G2128" s="3" t="s">
        <v>2276</v>
      </c>
      <c r="H2128" s="3" t="s">
        <v>523</v>
      </c>
      <c r="I2128" s="3"/>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189</v>
      </c>
      <c r="AA2128" s="3" t="s">
        <v>38</v>
      </c>
      <c r="AB2128" s="3" t="s">
        <v>2276</v>
      </c>
      <c r="AC2128" s="3" t="s">
        <v>6045</v>
      </c>
      <c r="AD2128" s="3"/>
    </row>
    <row r="2129" spans="1:30" ht="38" customHeight="1">
      <c r="A2129" s="11" t="s">
        <v>6032</v>
      </c>
      <c r="B2129" s="11" t="s">
        <v>6037</v>
      </c>
      <c r="C2129" s="3" t="s">
        <v>24</v>
      </c>
      <c r="D2129" s="3" t="s">
        <v>1105</v>
      </c>
      <c r="E2129" s="3" t="s">
        <v>5801</v>
      </c>
      <c r="F2129" s="4" t="s">
        <v>55</v>
      </c>
      <c r="G2129" s="3" t="s">
        <v>2276</v>
      </c>
      <c r="H2129" s="3" t="s">
        <v>524</v>
      </c>
      <c r="I2129" s="3"/>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2276</v>
      </c>
      <c r="Z2129" s="3" t="s">
        <v>2276</v>
      </c>
      <c r="AA2129" s="3" t="s">
        <v>2276</v>
      </c>
      <c r="AB2129" s="3" t="s">
        <v>2276</v>
      </c>
      <c r="AC2129" s="4"/>
      <c r="AD2129" s="3"/>
    </row>
    <row r="2130" spans="1:30" ht="41.5" customHeight="1">
      <c r="A2130" s="11" t="s">
        <v>6039</v>
      </c>
      <c r="B2130" s="11" t="s">
        <v>6042</v>
      </c>
      <c r="C2130" s="3" t="s">
        <v>24</v>
      </c>
      <c r="D2130" s="3" t="s">
        <v>25</v>
      </c>
      <c r="E2130" s="3" t="s">
        <v>5005</v>
      </c>
      <c r="F2130" s="4" t="s">
        <v>55</v>
      </c>
      <c r="G2130" s="3" t="s">
        <v>2276</v>
      </c>
      <c r="H2130" s="3" t="s">
        <v>523</v>
      </c>
      <c r="I2130" s="3"/>
      <c r="J2130" s="3" t="s">
        <v>2276</v>
      </c>
      <c r="K2130" s="3" t="s">
        <v>2276</v>
      </c>
      <c r="L2130" s="3" t="s">
        <v>2276</v>
      </c>
      <c r="M2130" s="3" t="s">
        <v>2276</v>
      </c>
      <c r="N2130" s="3" t="s">
        <v>2276</v>
      </c>
      <c r="O2130" s="21">
        <v>4.4999999999999998E-2</v>
      </c>
      <c r="P2130" s="3" t="s">
        <v>2276</v>
      </c>
      <c r="Q2130" s="3" t="s">
        <v>2276</v>
      </c>
      <c r="R2130" s="3" t="s">
        <v>2276</v>
      </c>
      <c r="S2130" s="3" t="s">
        <v>2276</v>
      </c>
      <c r="T2130" s="3" t="s">
        <v>2276</v>
      </c>
      <c r="U2130" s="3" t="s">
        <v>2276</v>
      </c>
      <c r="V2130" s="21">
        <v>50</v>
      </c>
      <c r="W2130" s="3" t="s">
        <v>2276</v>
      </c>
      <c r="X2130" s="3" t="s">
        <v>2276</v>
      </c>
      <c r="Y2130" s="21">
        <v>2</v>
      </c>
      <c r="Z2130" s="3" t="s">
        <v>2276</v>
      </c>
      <c r="AA2130" s="3" t="s">
        <v>2276</v>
      </c>
      <c r="AB2130" s="3" t="s">
        <v>2276</v>
      </c>
      <c r="AC2130" s="4" t="s">
        <v>6047</v>
      </c>
      <c r="AD2130" s="3"/>
    </row>
    <row r="2131" spans="1:30" ht="46" customHeight="1">
      <c r="A2131" s="11" t="s">
        <v>6039</v>
      </c>
      <c r="B2131" s="11" t="s">
        <v>6043</v>
      </c>
      <c r="C2131" s="3" t="s">
        <v>24</v>
      </c>
      <c r="D2131" s="3" t="s">
        <v>25</v>
      </c>
      <c r="E2131" s="4" t="s">
        <v>3855</v>
      </c>
      <c r="F2131" s="4" t="s">
        <v>55</v>
      </c>
      <c r="G2131" s="3" t="s">
        <v>2276</v>
      </c>
      <c r="H2131" s="3" t="s">
        <v>523</v>
      </c>
      <c r="I2131" s="3"/>
      <c r="J2131" s="3" t="s">
        <v>2276</v>
      </c>
      <c r="K2131" s="3" t="s">
        <v>2276</v>
      </c>
      <c r="L2131" s="3" t="s">
        <v>2276</v>
      </c>
      <c r="M2131" s="3" t="s">
        <v>2276</v>
      </c>
      <c r="N2131" s="3" t="s">
        <v>2276</v>
      </c>
      <c r="O2131" s="21">
        <v>0.152</v>
      </c>
      <c r="P2131" s="3" t="s">
        <v>2276</v>
      </c>
      <c r="Q2131" s="3" t="s">
        <v>2276</v>
      </c>
      <c r="R2131" s="3" t="s">
        <v>2276</v>
      </c>
      <c r="S2131" s="3" t="s">
        <v>2276</v>
      </c>
      <c r="T2131" s="3" t="s">
        <v>2276</v>
      </c>
      <c r="U2131" s="3" t="s">
        <v>2276</v>
      </c>
      <c r="V2131" s="21">
        <v>50</v>
      </c>
      <c r="W2131" s="3" t="s">
        <v>2276</v>
      </c>
      <c r="X2131" s="3" t="s">
        <v>2276</v>
      </c>
      <c r="Y2131" s="21">
        <v>1</v>
      </c>
      <c r="Z2131" s="3" t="s">
        <v>2276</v>
      </c>
      <c r="AA2131" s="3" t="s">
        <v>2276</v>
      </c>
      <c r="AB2131" s="3" t="s">
        <v>2276</v>
      </c>
      <c r="AC2131" s="4" t="s">
        <v>6046</v>
      </c>
      <c r="AD2131" s="3"/>
    </row>
    <row r="2132" spans="1:30" ht="41.5" customHeight="1">
      <c r="A2132" s="11" t="s">
        <v>6039</v>
      </c>
      <c r="B2132" s="11" t="s">
        <v>6044</v>
      </c>
      <c r="C2132" s="3" t="s">
        <v>24</v>
      </c>
      <c r="D2132" s="3" t="s">
        <v>25</v>
      </c>
      <c r="E2132" s="3" t="s">
        <v>5801</v>
      </c>
      <c r="F2132" s="4" t="s">
        <v>55</v>
      </c>
      <c r="G2132" s="3" t="s">
        <v>2276</v>
      </c>
      <c r="H2132" s="3" t="s">
        <v>524</v>
      </c>
      <c r="I2132" s="3"/>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2276</v>
      </c>
      <c r="Z2132" s="3" t="s">
        <v>2276</v>
      </c>
      <c r="AA2132" s="3" t="s">
        <v>2276</v>
      </c>
      <c r="AB2132" s="3" t="s">
        <v>2276</v>
      </c>
      <c r="AC2132" s="3"/>
      <c r="AD2132" s="3"/>
    </row>
    <row r="2133" spans="1:30" ht="33.5" customHeight="1">
      <c r="A2133" s="11" t="s">
        <v>6048</v>
      </c>
      <c r="B2133" s="11" t="s">
        <v>6052</v>
      </c>
      <c r="C2133" s="3" t="s">
        <v>24</v>
      </c>
      <c r="D2133" s="3" t="s">
        <v>27</v>
      </c>
      <c r="E2133" s="3" t="s">
        <v>130</v>
      </c>
      <c r="F2133" s="4" t="s">
        <v>160</v>
      </c>
      <c r="G2133" s="3" t="s">
        <v>2276</v>
      </c>
      <c r="H2133" s="3" t="s">
        <v>523</v>
      </c>
      <c r="I2133" s="3"/>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2276</v>
      </c>
      <c r="Z2133" s="3" t="s">
        <v>38</v>
      </c>
      <c r="AA2133" s="3" t="s">
        <v>86</v>
      </c>
      <c r="AB2133" s="3" t="s">
        <v>2276</v>
      </c>
      <c r="AC2133" s="3"/>
      <c r="AD2133" s="3"/>
    </row>
    <row r="2134" spans="1:30" ht="33.5" customHeight="1">
      <c r="A2134" s="11" t="s">
        <v>6048</v>
      </c>
      <c r="B2134" s="11" t="s">
        <v>6053</v>
      </c>
      <c r="C2134" s="3" t="s">
        <v>24</v>
      </c>
      <c r="D2134" s="3" t="s">
        <v>25</v>
      </c>
      <c r="E2134" s="3" t="s">
        <v>45</v>
      </c>
      <c r="F2134" s="4" t="s">
        <v>29</v>
      </c>
      <c r="G2134" s="3" t="s">
        <v>2276</v>
      </c>
      <c r="H2134" s="3" t="s">
        <v>523</v>
      </c>
      <c r="I2134" s="3"/>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t="s">
        <v>2276</v>
      </c>
      <c r="AB2134" s="3" t="s">
        <v>2276</v>
      </c>
      <c r="AC2134" s="3"/>
      <c r="AD2134" s="3"/>
    </row>
    <row r="2135" spans="1:30" ht="57" customHeight="1">
      <c r="A2135" s="11" t="s">
        <v>6048</v>
      </c>
      <c r="B2135" s="11" t="s">
        <v>6056</v>
      </c>
      <c r="C2135" s="3" t="s">
        <v>2458</v>
      </c>
      <c r="D2135" s="3" t="s">
        <v>27</v>
      </c>
      <c r="E2135" s="3" t="s">
        <v>130</v>
      </c>
      <c r="F2135" s="4" t="s">
        <v>160</v>
      </c>
      <c r="G2135" s="3" t="s">
        <v>2276</v>
      </c>
      <c r="H2135" s="3" t="s">
        <v>523</v>
      </c>
      <c r="I2135" s="3"/>
      <c r="J2135" s="3" t="s">
        <v>2276</v>
      </c>
      <c r="K2135" s="3" t="s">
        <v>2276</v>
      </c>
      <c r="L2135" s="3" t="s">
        <v>2276</v>
      </c>
      <c r="M2135" s="3" t="s">
        <v>2276</v>
      </c>
      <c r="N2135" s="3" t="s">
        <v>2276</v>
      </c>
      <c r="O2135" s="3" t="s">
        <v>2276</v>
      </c>
      <c r="P2135" s="3" t="s">
        <v>2276</v>
      </c>
      <c r="Q2135" s="3" t="s">
        <v>2276</v>
      </c>
      <c r="R2135" s="3" t="s">
        <v>2276</v>
      </c>
      <c r="S2135" s="3" t="s">
        <v>2276</v>
      </c>
      <c r="T2135" s="3" t="s">
        <v>2276</v>
      </c>
      <c r="U2135" s="3" t="s">
        <v>2276</v>
      </c>
      <c r="V2135" s="3" t="s">
        <v>2276</v>
      </c>
      <c r="W2135" s="3" t="s">
        <v>2276</v>
      </c>
      <c r="X2135" s="3" t="s">
        <v>2276</v>
      </c>
      <c r="Y2135" s="3" t="s">
        <v>2276</v>
      </c>
      <c r="Z2135" s="3" t="s">
        <v>38</v>
      </c>
      <c r="AA2135" s="3" t="s">
        <v>86</v>
      </c>
      <c r="AB2135" s="3" t="s">
        <v>2276</v>
      </c>
      <c r="AC2135" s="4" t="s">
        <v>6057</v>
      </c>
      <c r="AD2135" s="3"/>
    </row>
    <row r="2136" spans="1:30" ht="33.5" customHeight="1">
      <c r="A2136" s="11" t="s">
        <v>6062</v>
      </c>
      <c r="B2136" s="11" t="s">
        <v>6066</v>
      </c>
      <c r="C2136" s="3" t="s">
        <v>24</v>
      </c>
      <c r="D2136" s="3" t="s">
        <v>27</v>
      </c>
      <c r="E2136" s="3" t="s">
        <v>130</v>
      </c>
      <c r="F2136" s="4" t="s">
        <v>74</v>
      </c>
      <c r="G2136" s="3" t="s">
        <v>2276</v>
      </c>
      <c r="H2136" s="3" t="s">
        <v>523</v>
      </c>
      <c r="I2136" s="3"/>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t="s">
        <v>2276</v>
      </c>
      <c r="AB2136" s="3" t="s">
        <v>2276</v>
      </c>
      <c r="AC2136" s="3"/>
      <c r="AD2136" s="3"/>
    </row>
    <row r="2137" spans="1:30" ht="33.5" customHeight="1">
      <c r="A2137" s="11" t="s">
        <v>6062</v>
      </c>
      <c r="B2137" s="11" t="s">
        <v>6068</v>
      </c>
      <c r="C2137" s="3" t="s">
        <v>24</v>
      </c>
      <c r="D2137" s="3" t="s">
        <v>143</v>
      </c>
      <c r="E2137" s="3" t="s">
        <v>45</v>
      </c>
      <c r="F2137" s="4" t="s">
        <v>74</v>
      </c>
      <c r="G2137" s="3" t="s">
        <v>2276</v>
      </c>
      <c r="H2137" s="3" t="s">
        <v>523</v>
      </c>
      <c r="I2137" s="3"/>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t="s">
        <v>2276</v>
      </c>
      <c r="AB2137" s="3" t="s">
        <v>2276</v>
      </c>
      <c r="AC2137" s="3"/>
      <c r="AD2137" s="3"/>
    </row>
    <row r="2138" spans="1:30" ht="33.5" customHeight="1">
      <c r="A2138" s="11" t="s">
        <v>6063</v>
      </c>
      <c r="B2138" s="11" t="s">
        <v>6067</v>
      </c>
      <c r="C2138" s="3" t="s">
        <v>24</v>
      </c>
      <c r="D2138" s="3" t="s">
        <v>143</v>
      </c>
      <c r="E2138" s="3" t="s">
        <v>45</v>
      </c>
      <c r="F2138" s="4" t="s">
        <v>74</v>
      </c>
      <c r="G2138" s="3" t="s">
        <v>2276</v>
      </c>
      <c r="H2138" s="3" t="s">
        <v>523</v>
      </c>
      <c r="I2138" s="3"/>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t="s">
        <v>2276</v>
      </c>
      <c r="AB2138" s="3" t="s">
        <v>2276</v>
      </c>
      <c r="AC2138" s="3"/>
      <c r="AD2138" s="3"/>
    </row>
    <row r="2139" spans="1:30" ht="33.5" customHeight="1">
      <c r="A2139" s="11" t="s">
        <v>6062</v>
      </c>
      <c r="B2139" s="11" t="s">
        <v>6070</v>
      </c>
      <c r="C2139" s="3" t="s">
        <v>24</v>
      </c>
      <c r="D2139" s="3" t="s">
        <v>25</v>
      </c>
      <c r="E2139" s="3" t="s">
        <v>45</v>
      </c>
      <c r="F2139" s="4" t="s">
        <v>29</v>
      </c>
      <c r="G2139" s="3" t="s">
        <v>2276</v>
      </c>
      <c r="H2139" s="3" t="s">
        <v>523</v>
      </c>
      <c r="I2139" s="3"/>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t="s">
        <v>2276</v>
      </c>
      <c r="AB2139" s="3" t="s">
        <v>2276</v>
      </c>
      <c r="AC2139" s="3"/>
      <c r="AD2139" s="3"/>
    </row>
    <row r="2140" spans="1:30" ht="33.5" customHeight="1">
      <c r="A2140" s="11" t="s">
        <v>6063</v>
      </c>
      <c r="B2140" s="11" t="s">
        <v>6069</v>
      </c>
      <c r="C2140" s="3" t="s">
        <v>24</v>
      </c>
      <c r="D2140" s="3" t="s">
        <v>25</v>
      </c>
      <c r="E2140" s="3" t="s">
        <v>45</v>
      </c>
      <c r="F2140" s="4" t="s">
        <v>29</v>
      </c>
      <c r="G2140" s="3" t="s">
        <v>2276</v>
      </c>
      <c r="H2140" s="3" t="s">
        <v>523</v>
      </c>
      <c r="I2140" s="3"/>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t="s">
        <v>2276</v>
      </c>
      <c r="AB2140" s="3" t="s">
        <v>2276</v>
      </c>
      <c r="AC2140" s="4" t="s">
        <v>6073</v>
      </c>
      <c r="AD2140" s="3"/>
    </row>
    <row r="2141" spans="1:30" ht="33.5" customHeight="1">
      <c r="A2141" s="11" t="s">
        <v>6063</v>
      </c>
      <c r="B2141" s="11" t="s">
        <v>6071</v>
      </c>
      <c r="C2141" s="3" t="s">
        <v>24</v>
      </c>
      <c r="D2141" s="3" t="s">
        <v>25</v>
      </c>
      <c r="E2141" s="3" t="s">
        <v>2647</v>
      </c>
      <c r="F2141" s="4" t="s">
        <v>29</v>
      </c>
      <c r="G2141" s="3" t="s">
        <v>2276</v>
      </c>
      <c r="H2141" s="3" t="s">
        <v>524</v>
      </c>
      <c r="I2141" s="3"/>
      <c r="J2141" s="3">
        <v>0</v>
      </c>
      <c r="K2141" s="3">
        <v>0</v>
      </c>
      <c r="L2141" s="3">
        <v>0</v>
      </c>
      <c r="M2141" s="3">
        <v>0</v>
      </c>
      <c r="N2141" s="3">
        <v>0</v>
      </c>
      <c r="O2141" s="3">
        <v>0</v>
      </c>
      <c r="P2141" s="3">
        <v>0</v>
      </c>
      <c r="Q2141" s="3">
        <v>0</v>
      </c>
      <c r="R2141" s="3">
        <v>0</v>
      </c>
      <c r="S2141" s="3">
        <v>0</v>
      </c>
      <c r="T2141" s="3">
        <v>0</v>
      </c>
      <c r="U2141" s="3">
        <v>0</v>
      </c>
      <c r="V2141" s="3">
        <v>0</v>
      </c>
      <c r="W2141" s="3">
        <v>0</v>
      </c>
      <c r="X2141" s="3">
        <v>0</v>
      </c>
      <c r="Y2141" s="3" t="s">
        <v>2276</v>
      </c>
      <c r="Z2141" s="3" t="s">
        <v>2276</v>
      </c>
      <c r="AA2141" s="3" t="s">
        <v>2276</v>
      </c>
      <c r="AB2141" s="3" t="s">
        <v>2276</v>
      </c>
      <c r="AC2141" s="4" t="s">
        <v>6072</v>
      </c>
      <c r="AD2141" s="3"/>
    </row>
    <row r="2142" spans="1:30" ht="30" customHeight="1">
      <c r="A2142" s="3" t="s">
        <v>6075</v>
      </c>
      <c r="B2142" s="11" t="s">
        <v>6078</v>
      </c>
      <c r="C2142" s="3" t="s">
        <v>24</v>
      </c>
      <c r="D2142" s="3" t="s">
        <v>2804</v>
      </c>
      <c r="E2142" s="3" t="s">
        <v>45</v>
      </c>
      <c r="F2142" s="4" t="s">
        <v>2662</v>
      </c>
      <c r="G2142" s="3" t="s">
        <v>2276</v>
      </c>
      <c r="H2142" s="3" t="s">
        <v>523</v>
      </c>
      <c r="I2142" s="3"/>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t="s">
        <v>2276</v>
      </c>
      <c r="AB2142" s="3" t="s">
        <v>2276</v>
      </c>
      <c r="AC2142" s="3"/>
      <c r="AD2142" s="3"/>
    </row>
    <row r="2143" spans="1:30" ht="29" customHeight="1">
      <c r="A2143" s="3" t="s">
        <v>6075</v>
      </c>
      <c r="B2143" s="11" t="s">
        <v>6079</v>
      </c>
      <c r="C2143" s="3" t="s">
        <v>24</v>
      </c>
      <c r="D2143" s="3" t="s">
        <v>2804</v>
      </c>
      <c r="E2143" s="3" t="s">
        <v>5005</v>
      </c>
      <c r="F2143" s="4" t="s">
        <v>2662</v>
      </c>
      <c r="G2143" s="3" t="s">
        <v>2276</v>
      </c>
      <c r="H2143" s="3" t="s">
        <v>523</v>
      </c>
      <c r="I2143" s="3"/>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t="s">
        <v>2276</v>
      </c>
      <c r="AB2143" s="3" t="s">
        <v>2276</v>
      </c>
      <c r="AC2143" s="3"/>
      <c r="AD2143" s="3"/>
    </row>
    <row r="2144" spans="1:30" ht="33" customHeight="1">
      <c r="A2144" s="3" t="s">
        <v>6075</v>
      </c>
      <c r="B2144" s="11" t="s">
        <v>6080</v>
      </c>
      <c r="C2144" s="3" t="s">
        <v>24</v>
      </c>
      <c r="D2144" s="3" t="s">
        <v>2804</v>
      </c>
      <c r="E2144" s="3" t="s">
        <v>130</v>
      </c>
      <c r="F2144" s="4" t="s">
        <v>2662</v>
      </c>
      <c r="G2144" s="3" t="s">
        <v>2276</v>
      </c>
      <c r="H2144" s="3" t="s">
        <v>523</v>
      </c>
      <c r="I2144" s="3"/>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t="s">
        <v>2276</v>
      </c>
      <c r="AB2144" s="3" t="s">
        <v>2276</v>
      </c>
      <c r="AC2144" s="3"/>
      <c r="AD2144" s="3"/>
    </row>
    <row r="2145" spans="1:30" s="60" customFormat="1" ht="36.5" customHeight="1">
      <c r="A2145" s="4" t="s">
        <v>6172</v>
      </c>
      <c r="B2145" s="4" t="s">
        <v>6232</v>
      </c>
      <c r="C2145" s="4" t="s">
        <v>2656</v>
      </c>
      <c r="D2145" s="4" t="s">
        <v>30</v>
      </c>
      <c r="E2145" s="4" t="s">
        <v>137</v>
      </c>
      <c r="F2145" s="4" t="s">
        <v>2276</v>
      </c>
      <c r="G2145" s="4" t="s">
        <v>74</v>
      </c>
      <c r="H2145" s="4" t="s">
        <v>523</v>
      </c>
      <c r="I2145" s="4">
        <v>2007</v>
      </c>
      <c r="J2145" s="78">
        <v>1</v>
      </c>
      <c r="K2145" s="4" t="s">
        <v>2276</v>
      </c>
      <c r="L2145" s="78">
        <v>72000</v>
      </c>
      <c r="M2145" s="4" t="s">
        <v>2276</v>
      </c>
      <c r="N2145" s="78">
        <v>72000</v>
      </c>
      <c r="O2145" s="4" t="s">
        <v>2276</v>
      </c>
      <c r="P2145" s="78">
        <v>72000</v>
      </c>
      <c r="Q2145" s="4" t="s">
        <v>2276</v>
      </c>
      <c r="R2145" s="78">
        <v>72000</v>
      </c>
      <c r="S2145" s="4" t="s">
        <v>2276</v>
      </c>
      <c r="T2145" s="78">
        <v>72000</v>
      </c>
      <c r="U2145" s="4" t="s">
        <v>2276</v>
      </c>
      <c r="V2145" s="4" t="s">
        <v>2276</v>
      </c>
      <c r="W2145" s="4" t="s">
        <v>2276</v>
      </c>
      <c r="X2145" s="4" t="s">
        <v>2276</v>
      </c>
      <c r="Y2145" s="4" t="s">
        <v>2276</v>
      </c>
      <c r="Z2145" s="4" t="s">
        <v>404</v>
      </c>
      <c r="AA2145" s="4" t="s">
        <v>405</v>
      </c>
      <c r="AB2145" s="4" t="s">
        <v>2276</v>
      </c>
      <c r="AC2145" s="4" t="s">
        <v>6223</v>
      </c>
      <c r="AD2145" s="4"/>
    </row>
    <row r="2146" spans="1:30" s="60" customFormat="1" ht="36.5" customHeight="1">
      <c r="A2146" s="4" t="s">
        <v>6172</v>
      </c>
      <c r="B2146" s="4" t="s">
        <v>6233</v>
      </c>
      <c r="C2146" s="4" t="s">
        <v>2656</v>
      </c>
      <c r="D2146" s="4" t="s">
        <v>30</v>
      </c>
      <c r="E2146" s="4" t="s">
        <v>137</v>
      </c>
      <c r="F2146" s="4" t="s">
        <v>2276</v>
      </c>
      <c r="G2146" s="4" t="s">
        <v>74</v>
      </c>
      <c r="H2146" s="4" t="s">
        <v>523</v>
      </c>
      <c r="I2146" s="4">
        <v>2012</v>
      </c>
      <c r="J2146" s="78">
        <v>1</v>
      </c>
      <c r="K2146" s="4" t="s">
        <v>2276</v>
      </c>
      <c r="L2146" s="78">
        <v>110000</v>
      </c>
      <c r="M2146" s="4" t="s">
        <v>2276</v>
      </c>
      <c r="N2146" s="78">
        <v>110000</v>
      </c>
      <c r="O2146" s="4" t="s">
        <v>2276</v>
      </c>
      <c r="P2146" s="78">
        <v>110000</v>
      </c>
      <c r="Q2146" s="4" t="s">
        <v>2276</v>
      </c>
      <c r="R2146" s="78">
        <v>110000</v>
      </c>
      <c r="S2146" s="4" t="s">
        <v>2276</v>
      </c>
      <c r="T2146" s="78">
        <v>110000</v>
      </c>
      <c r="U2146" s="4" t="s">
        <v>2276</v>
      </c>
      <c r="V2146" s="4" t="s">
        <v>2276</v>
      </c>
      <c r="W2146" s="4" t="s">
        <v>2276</v>
      </c>
      <c r="X2146" s="4" t="s">
        <v>2276</v>
      </c>
      <c r="Y2146" s="4" t="s">
        <v>2276</v>
      </c>
      <c r="Z2146" s="4" t="s">
        <v>404</v>
      </c>
      <c r="AA2146" s="4" t="s">
        <v>405</v>
      </c>
      <c r="AB2146" s="4" t="s">
        <v>2276</v>
      </c>
      <c r="AC2146" s="4" t="s">
        <v>6223</v>
      </c>
      <c r="AD2146" s="4"/>
    </row>
    <row r="2147" spans="1:30" s="60" customFormat="1" ht="36.5" customHeight="1">
      <c r="A2147" s="4" t="s">
        <v>6172</v>
      </c>
      <c r="B2147" s="4" t="s">
        <v>6234</v>
      </c>
      <c r="C2147" s="4" t="s">
        <v>2458</v>
      </c>
      <c r="D2147" s="4" t="s">
        <v>2994</v>
      </c>
      <c r="E2147" s="4" t="s">
        <v>2652</v>
      </c>
      <c r="F2147" s="4" t="s">
        <v>2276</v>
      </c>
      <c r="G2147" s="4" t="s">
        <v>74</v>
      </c>
      <c r="H2147" s="4" t="s">
        <v>523</v>
      </c>
      <c r="I2147" s="4">
        <v>2013</v>
      </c>
      <c r="J2147" s="78">
        <v>1</v>
      </c>
      <c r="K2147" s="4" t="s">
        <v>2276</v>
      </c>
      <c r="L2147" s="78">
        <v>104200</v>
      </c>
      <c r="M2147" s="4" t="s">
        <v>2276</v>
      </c>
      <c r="N2147" s="78">
        <v>104200</v>
      </c>
      <c r="O2147" s="4" t="s">
        <v>2276</v>
      </c>
      <c r="P2147" s="78">
        <v>104200</v>
      </c>
      <c r="Q2147" s="4" t="s">
        <v>2276</v>
      </c>
      <c r="R2147" s="78">
        <v>104200</v>
      </c>
      <c r="S2147" s="4" t="s">
        <v>2276</v>
      </c>
      <c r="T2147" s="78">
        <v>104200</v>
      </c>
      <c r="U2147" s="4" t="s">
        <v>2276</v>
      </c>
      <c r="V2147" s="4" t="s">
        <v>2276</v>
      </c>
      <c r="W2147" s="4" t="s">
        <v>2276</v>
      </c>
      <c r="X2147" s="4" t="s">
        <v>2276</v>
      </c>
      <c r="Y2147" s="4" t="s">
        <v>2276</v>
      </c>
      <c r="Z2147" s="4" t="s">
        <v>404</v>
      </c>
      <c r="AA2147" s="4" t="s">
        <v>405</v>
      </c>
      <c r="AB2147" s="4" t="s">
        <v>2276</v>
      </c>
      <c r="AC2147" s="4" t="s">
        <v>6223</v>
      </c>
      <c r="AD2147" s="4"/>
    </row>
    <row r="2148" spans="1:30" s="60" customFormat="1" ht="36.5" customHeight="1">
      <c r="A2148" s="4" t="s">
        <v>6172</v>
      </c>
      <c r="B2148" s="4" t="s">
        <v>6235</v>
      </c>
      <c r="C2148" s="4" t="s">
        <v>2656</v>
      </c>
      <c r="D2148" s="4" t="s">
        <v>30</v>
      </c>
      <c r="E2148" s="4" t="s">
        <v>137</v>
      </c>
      <c r="F2148" s="4" t="s">
        <v>2276</v>
      </c>
      <c r="G2148" s="4" t="s">
        <v>74</v>
      </c>
      <c r="H2148" s="4" t="s">
        <v>523</v>
      </c>
      <c r="I2148" s="4">
        <v>2015</v>
      </c>
      <c r="J2148" s="78">
        <v>1</v>
      </c>
      <c r="K2148" s="4" t="s">
        <v>2276</v>
      </c>
      <c r="L2148" s="78">
        <v>61400</v>
      </c>
      <c r="M2148" s="4" t="s">
        <v>2276</v>
      </c>
      <c r="N2148" s="78">
        <v>61400</v>
      </c>
      <c r="O2148" s="4" t="s">
        <v>2276</v>
      </c>
      <c r="P2148" s="78">
        <v>61400</v>
      </c>
      <c r="Q2148" s="4" t="s">
        <v>2276</v>
      </c>
      <c r="R2148" s="78">
        <v>61400</v>
      </c>
      <c r="S2148" s="4" t="s">
        <v>2276</v>
      </c>
      <c r="T2148" s="78">
        <v>61400</v>
      </c>
      <c r="U2148" s="4" t="s">
        <v>2276</v>
      </c>
      <c r="V2148" s="4" t="s">
        <v>2276</v>
      </c>
      <c r="W2148" s="4" t="s">
        <v>2276</v>
      </c>
      <c r="X2148" s="4" t="s">
        <v>2276</v>
      </c>
      <c r="Y2148" s="4" t="s">
        <v>2276</v>
      </c>
      <c r="Z2148" s="4" t="s">
        <v>404</v>
      </c>
      <c r="AA2148" s="4" t="s">
        <v>405</v>
      </c>
      <c r="AB2148" s="4" t="s">
        <v>2276</v>
      </c>
      <c r="AC2148" s="4" t="s">
        <v>6223</v>
      </c>
      <c r="AD2148" s="4"/>
    </row>
    <row r="2149" spans="1:30" s="60" customFormat="1" ht="36.5" customHeight="1">
      <c r="A2149" s="4" t="s">
        <v>6173</v>
      </c>
      <c r="B2149" s="4" t="s">
        <v>6236</v>
      </c>
      <c r="C2149" s="4" t="s">
        <v>24</v>
      </c>
      <c r="D2149" s="4" t="s">
        <v>1242</v>
      </c>
      <c r="E2149" s="4" t="s">
        <v>137</v>
      </c>
      <c r="F2149" s="4" t="s">
        <v>74</v>
      </c>
      <c r="G2149" s="4" t="s">
        <v>74</v>
      </c>
      <c r="H2149" s="4" t="s">
        <v>523</v>
      </c>
      <c r="I2149" s="4"/>
      <c r="J2149" s="4" t="s">
        <v>2276</v>
      </c>
      <c r="K2149" s="4" t="s">
        <v>2276</v>
      </c>
      <c r="L2149" s="4" t="s">
        <v>2276</v>
      </c>
      <c r="M2149" s="4" t="s">
        <v>2276</v>
      </c>
      <c r="N2149" s="4" t="s">
        <v>2276</v>
      </c>
      <c r="O2149" s="4" t="s">
        <v>2276</v>
      </c>
      <c r="P2149" s="4" t="s">
        <v>2276</v>
      </c>
      <c r="Q2149" s="4" t="s">
        <v>2276</v>
      </c>
      <c r="R2149" s="4" t="s">
        <v>2276</v>
      </c>
      <c r="S2149" s="4" t="s">
        <v>2276</v>
      </c>
      <c r="T2149" s="4" t="s">
        <v>2276</v>
      </c>
      <c r="U2149" s="4" t="s">
        <v>2276</v>
      </c>
      <c r="V2149" s="4" t="s">
        <v>2276</v>
      </c>
      <c r="W2149" s="4" t="s">
        <v>2276</v>
      </c>
      <c r="X2149" s="4" t="s">
        <v>2276</v>
      </c>
      <c r="Y2149" s="4" t="s">
        <v>2276</v>
      </c>
      <c r="Z2149" s="4" t="s">
        <v>404</v>
      </c>
      <c r="AA2149" s="4" t="s">
        <v>405</v>
      </c>
      <c r="AB2149" s="4" t="s">
        <v>2276</v>
      </c>
      <c r="AC2149" s="4" t="s">
        <v>6223</v>
      </c>
      <c r="AD2149" s="4"/>
    </row>
    <row r="2150" spans="1:30" s="60" customFormat="1" ht="36.5" customHeight="1">
      <c r="A2150" s="4" t="s">
        <v>6173</v>
      </c>
      <c r="B2150" s="4" t="s">
        <v>6237</v>
      </c>
      <c r="C2150" s="4" t="s">
        <v>2458</v>
      </c>
      <c r="D2150" s="4" t="s">
        <v>30</v>
      </c>
      <c r="E2150" s="4" t="s">
        <v>2653</v>
      </c>
      <c r="F2150" s="4" t="s">
        <v>2276</v>
      </c>
      <c r="G2150" s="4" t="s">
        <v>74</v>
      </c>
      <c r="H2150" s="4" t="s">
        <v>523</v>
      </c>
      <c r="I2150" s="4">
        <v>2003</v>
      </c>
      <c r="J2150" s="4" t="s">
        <v>2276</v>
      </c>
      <c r="K2150" s="4" t="s">
        <v>2276</v>
      </c>
      <c r="L2150" s="4" t="s">
        <v>2276</v>
      </c>
      <c r="M2150" s="4" t="s">
        <v>2276</v>
      </c>
      <c r="N2150" s="4" t="s">
        <v>2276</v>
      </c>
      <c r="O2150" s="4" t="s">
        <v>2276</v>
      </c>
      <c r="P2150" s="4" t="s">
        <v>2276</v>
      </c>
      <c r="Q2150" s="4" t="s">
        <v>2276</v>
      </c>
      <c r="R2150" s="4" t="s">
        <v>2276</v>
      </c>
      <c r="S2150" s="4" t="s">
        <v>2276</v>
      </c>
      <c r="T2150" s="78">
        <v>109000</v>
      </c>
      <c r="U2150" s="4" t="s">
        <v>2276</v>
      </c>
      <c r="V2150" s="4" t="s">
        <v>2276</v>
      </c>
      <c r="W2150" s="4" t="s">
        <v>2276</v>
      </c>
      <c r="X2150" s="4" t="s">
        <v>2276</v>
      </c>
      <c r="Y2150" s="4" t="s">
        <v>2276</v>
      </c>
      <c r="Z2150" s="4" t="s">
        <v>68</v>
      </c>
      <c r="AA2150" s="4" t="s">
        <v>127</v>
      </c>
      <c r="AB2150" s="4" t="s">
        <v>2276</v>
      </c>
      <c r="AC2150" s="4" t="s">
        <v>6223</v>
      </c>
      <c r="AD2150" s="4"/>
    </row>
    <row r="2151" spans="1:30" s="60" customFormat="1" ht="36.5" customHeight="1">
      <c r="A2151" s="4" t="s">
        <v>6173</v>
      </c>
      <c r="B2151" s="4" t="s">
        <v>6238</v>
      </c>
      <c r="C2151" s="4" t="s">
        <v>31</v>
      </c>
      <c r="D2151" s="4" t="s">
        <v>30</v>
      </c>
      <c r="E2151" s="4" t="s">
        <v>2653</v>
      </c>
      <c r="F2151" s="4" t="s">
        <v>2276</v>
      </c>
      <c r="G2151" s="4" t="s">
        <v>74</v>
      </c>
      <c r="H2151" s="4" t="s">
        <v>523</v>
      </c>
      <c r="I2151" s="4">
        <v>2007</v>
      </c>
      <c r="J2151" s="4" t="s">
        <v>2276</v>
      </c>
      <c r="K2151" s="4" t="s">
        <v>2276</v>
      </c>
      <c r="L2151" s="4" t="s">
        <v>2276</v>
      </c>
      <c r="M2151" s="4" t="s">
        <v>2276</v>
      </c>
      <c r="N2151" s="4" t="s">
        <v>2276</v>
      </c>
      <c r="O2151" s="4" t="s">
        <v>2276</v>
      </c>
      <c r="P2151" s="4" t="s">
        <v>2276</v>
      </c>
      <c r="Q2151" s="4" t="s">
        <v>2276</v>
      </c>
      <c r="R2151" s="4" t="s">
        <v>2276</v>
      </c>
      <c r="S2151" s="4" t="s">
        <v>2276</v>
      </c>
      <c r="T2151" s="78">
        <v>80200</v>
      </c>
      <c r="U2151" s="4" t="s">
        <v>2276</v>
      </c>
      <c r="V2151" s="4" t="s">
        <v>2276</v>
      </c>
      <c r="W2151" s="4" t="s">
        <v>2276</v>
      </c>
      <c r="X2151" s="4" t="s">
        <v>2276</v>
      </c>
      <c r="Y2151" s="4" t="s">
        <v>2276</v>
      </c>
      <c r="Z2151" s="4" t="s">
        <v>68</v>
      </c>
      <c r="AA2151" s="4" t="s">
        <v>127</v>
      </c>
      <c r="AB2151" s="4" t="s">
        <v>2276</v>
      </c>
      <c r="AC2151" s="4" t="s">
        <v>6223</v>
      </c>
      <c r="AD2151" s="4"/>
    </row>
    <row r="2152" spans="1:30" s="60" customFormat="1" ht="36.5" customHeight="1">
      <c r="A2152" s="4" t="s">
        <v>6173</v>
      </c>
      <c r="B2152" s="4" t="s">
        <v>6239</v>
      </c>
      <c r="C2152" s="4" t="s">
        <v>31</v>
      </c>
      <c r="D2152" s="4" t="s">
        <v>30</v>
      </c>
      <c r="E2152" s="4" t="s">
        <v>2653</v>
      </c>
      <c r="F2152" s="4" t="s">
        <v>2276</v>
      </c>
      <c r="G2152" s="4" t="s">
        <v>74</v>
      </c>
      <c r="H2152" s="4" t="s">
        <v>523</v>
      </c>
      <c r="I2152" s="4">
        <v>2017</v>
      </c>
      <c r="J2152" s="4" t="s">
        <v>2276</v>
      </c>
      <c r="K2152" s="4" t="s">
        <v>2276</v>
      </c>
      <c r="L2152" s="4" t="s">
        <v>2276</v>
      </c>
      <c r="M2152" s="4" t="s">
        <v>2276</v>
      </c>
      <c r="N2152" s="4" t="s">
        <v>2276</v>
      </c>
      <c r="O2152" s="4" t="s">
        <v>2276</v>
      </c>
      <c r="P2152" s="4" t="s">
        <v>2276</v>
      </c>
      <c r="Q2152" s="4" t="s">
        <v>2276</v>
      </c>
      <c r="R2152" s="4" t="s">
        <v>2276</v>
      </c>
      <c r="S2152" s="4" t="s">
        <v>2276</v>
      </c>
      <c r="T2152" s="78">
        <v>114000</v>
      </c>
      <c r="U2152" s="4" t="s">
        <v>2276</v>
      </c>
      <c r="V2152" s="4" t="s">
        <v>2276</v>
      </c>
      <c r="W2152" s="4" t="s">
        <v>2276</v>
      </c>
      <c r="X2152" s="4" t="s">
        <v>2276</v>
      </c>
      <c r="Y2152" s="4" t="s">
        <v>2276</v>
      </c>
      <c r="Z2152" s="4" t="s">
        <v>68</v>
      </c>
      <c r="AA2152" s="4" t="s">
        <v>127</v>
      </c>
      <c r="AB2152" s="4" t="s">
        <v>2276</v>
      </c>
      <c r="AC2152" s="4" t="s">
        <v>6223</v>
      </c>
      <c r="AD2152" s="4"/>
    </row>
    <row r="2153" spans="1:30" s="60" customFormat="1" ht="36.5" customHeight="1">
      <c r="A2153" s="4" t="s">
        <v>6173</v>
      </c>
      <c r="B2153" s="4" t="s">
        <v>6240</v>
      </c>
      <c r="C2153" s="4" t="s">
        <v>31</v>
      </c>
      <c r="D2153" s="4" t="s">
        <v>30</v>
      </c>
      <c r="E2153" s="4" t="s">
        <v>2653</v>
      </c>
      <c r="F2153" s="4" t="s">
        <v>2276</v>
      </c>
      <c r="G2153" s="4" t="s">
        <v>74</v>
      </c>
      <c r="H2153" s="4" t="s">
        <v>523</v>
      </c>
      <c r="I2153" s="4">
        <v>2018</v>
      </c>
      <c r="J2153" s="4" t="s">
        <v>2276</v>
      </c>
      <c r="K2153" s="4" t="s">
        <v>2276</v>
      </c>
      <c r="L2153" s="4" t="s">
        <v>2276</v>
      </c>
      <c r="M2153" s="4" t="s">
        <v>2276</v>
      </c>
      <c r="N2153" s="4" t="s">
        <v>2276</v>
      </c>
      <c r="O2153" s="4" t="s">
        <v>2276</v>
      </c>
      <c r="P2153" s="4" t="s">
        <v>2276</v>
      </c>
      <c r="Q2153" s="4" t="s">
        <v>2276</v>
      </c>
      <c r="R2153" s="4" t="s">
        <v>2276</v>
      </c>
      <c r="S2153" s="4" t="s">
        <v>2276</v>
      </c>
      <c r="T2153" s="78">
        <v>39000</v>
      </c>
      <c r="U2153" s="4" t="s">
        <v>2276</v>
      </c>
      <c r="V2153" s="4" t="s">
        <v>2276</v>
      </c>
      <c r="W2153" s="4" t="s">
        <v>2276</v>
      </c>
      <c r="X2153" s="4" t="s">
        <v>2276</v>
      </c>
      <c r="Y2153" s="4" t="s">
        <v>2276</v>
      </c>
      <c r="Z2153" s="4" t="s">
        <v>68</v>
      </c>
      <c r="AA2153" s="4" t="s">
        <v>127</v>
      </c>
      <c r="AB2153" s="4" t="s">
        <v>2276</v>
      </c>
      <c r="AC2153" s="4" t="s">
        <v>6223</v>
      </c>
      <c r="AD2153" s="4"/>
    </row>
    <row r="2154" spans="1:30" s="60" customFormat="1" ht="36.5" customHeight="1">
      <c r="A2154" s="4" t="s">
        <v>6173</v>
      </c>
      <c r="B2154" s="4" t="s">
        <v>6241</v>
      </c>
      <c r="C2154" s="4" t="s">
        <v>31</v>
      </c>
      <c r="D2154" s="4" t="s">
        <v>30</v>
      </c>
      <c r="E2154" s="4" t="s">
        <v>2653</v>
      </c>
      <c r="F2154" s="4" t="s">
        <v>2276</v>
      </c>
      <c r="G2154" s="4" t="s">
        <v>74</v>
      </c>
      <c r="H2154" s="4" t="s">
        <v>523</v>
      </c>
      <c r="I2154" s="4">
        <v>2017</v>
      </c>
      <c r="J2154" s="4" t="s">
        <v>2276</v>
      </c>
      <c r="K2154" s="4" t="s">
        <v>2276</v>
      </c>
      <c r="L2154" s="4" t="s">
        <v>2276</v>
      </c>
      <c r="M2154" s="4" t="s">
        <v>2276</v>
      </c>
      <c r="N2154" s="4" t="s">
        <v>2276</v>
      </c>
      <c r="O2154" s="4" t="s">
        <v>2276</v>
      </c>
      <c r="P2154" s="4" t="s">
        <v>2276</v>
      </c>
      <c r="Q2154" s="4" t="s">
        <v>2276</v>
      </c>
      <c r="R2154" s="4" t="s">
        <v>2276</v>
      </c>
      <c r="S2154" s="4" t="s">
        <v>2276</v>
      </c>
      <c r="T2154" s="78">
        <v>14900</v>
      </c>
      <c r="U2154" s="4" t="s">
        <v>2276</v>
      </c>
      <c r="V2154" s="4" t="s">
        <v>2276</v>
      </c>
      <c r="W2154" s="4" t="s">
        <v>2276</v>
      </c>
      <c r="X2154" s="4" t="s">
        <v>2276</v>
      </c>
      <c r="Y2154" s="4" t="s">
        <v>2276</v>
      </c>
      <c r="Z2154" s="4" t="s">
        <v>68</v>
      </c>
      <c r="AA2154" s="4" t="s">
        <v>127</v>
      </c>
      <c r="AB2154" s="4" t="s">
        <v>2276</v>
      </c>
      <c r="AC2154" s="4" t="s">
        <v>6223</v>
      </c>
      <c r="AD2154" s="4"/>
    </row>
    <row r="2155" spans="1:30" s="60" customFormat="1" ht="36.5" customHeight="1">
      <c r="A2155" s="4" t="s">
        <v>6173</v>
      </c>
      <c r="B2155" s="4" t="s">
        <v>6242</v>
      </c>
      <c r="C2155" s="4" t="s">
        <v>31</v>
      </c>
      <c r="D2155" s="4" t="s">
        <v>30</v>
      </c>
      <c r="E2155" s="4" t="s">
        <v>2653</v>
      </c>
      <c r="F2155" s="4" t="s">
        <v>2276</v>
      </c>
      <c r="G2155" s="4" t="s">
        <v>74</v>
      </c>
      <c r="H2155" s="4" t="s">
        <v>523</v>
      </c>
      <c r="I2155" s="4">
        <v>2018</v>
      </c>
      <c r="J2155" s="4" t="s">
        <v>2276</v>
      </c>
      <c r="K2155" s="4" t="s">
        <v>2276</v>
      </c>
      <c r="L2155" s="4" t="s">
        <v>2276</v>
      </c>
      <c r="M2155" s="4" t="s">
        <v>2276</v>
      </c>
      <c r="N2155" s="4" t="s">
        <v>2276</v>
      </c>
      <c r="O2155" s="4" t="s">
        <v>2276</v>
      </c>
      <c r="P2155" s="4" t="s">
        <v>2276</v>
      </c>
      <c r="Q2155" s="4" t="s">
        <v>2276</v>
      </c>
      <c r="R2155" s="4" t="s">
        <v>2276</v>
      </c>
      <c r="S2155" s="4" t="s">
        <v>2276</v>
      </c>
      <c r="T2155" s="78">
        <v>62000</v>
      </c>
      <c r="U2155" s="4" t="s">
        <v>2276</v>
      </c>
      <c r="V2155" s="4" t="s">
        <v>2276</v>
      </c>
      <c r="W2155" s="4" t="s">
        <v>2276</v>
      </c>
      <c r="X2155" s="4" t="s">
        <v>2276</v>
      </c>
      <c r="Y2155" s="4" t="s">
        <v>2276</v>
      </c>
      <c r="Z2155" s="4" t="s">
        <v>68</v>
      </c>
      <c r="AA2155" s="4" t="s">
        <v>127</v>
      </c>
      <c r="AB2155" s="4" t="s">
        <v>2276</v>
      </c>
      <c r="AC2155" s="4" t="s">
        <v>6223</v>
      </c>
      <c r="AD2155" s="4"/>
    </row>
    <row r="2156" spans="1:30" s="60" customFormat="1" ht="36.5" customHeight="1">
      <c r="A2156" s="4" t="s">
        <v>6173</v>
      </c>
      <c r="B2156" s="4" t="s">
        <v>6243</v>
      </c>
      <c r="C2156" s="4" t="s">
        <v>24</v>
      </c>
      <c r="D2156" s="4" t="s">
        <v>1242</v>
      </c>
      <c r="E2156" s="4" t="s">
        <v>137</v>
      </c>
      <c r="F2156" s="4" t="s">
        <v>74</v>
      </c>
      <c r="G2156" s="4" t="s">
        <v>74</v>
      </c>
      <c r="H2156" s="4" t="s">
        <v>523</v>
      </c>
      <c r="I2156" s="4"/>
      <c r="J2156" s="4" t="s">
        <v>2276</v>
      </c>
      <c r="K2156" s="4" t="s">
        <v>2276</v>
      </c>
      <c r="L2156" s="4" t="s">
        <v>2276</v>
      </c>
      <c r="M2156" s="4" t="s">
        <v>2276</v>
      </c>
      <c r="N2156" s="4" t="s">
        <v>2276</v>
      </c>
      <c r="O2156" s="4" t="s">
        <v>2276</v>
      </c>
      <c r="P2156" s="4" t="s">
        <v>2276</v>
      </c>
      <c r="Q2156" s="4" t="s">
        <v>2276</v>
      </c>
      <c r="R2156" s="4" t="s">
        <v>2276</v>
      </c>
      <c r="S2156" s="4" t="s">
        <v>2276</v>
      </c>
      <c r="T2156" s="4" t="s">
        <v>2276</v>
      </c>
      <c r="U2156" s="4" t="s">
        <v>2276</v>
      </c>
      <c r="V2156" s="4" t="s">
        <v>2276</v>
      </c>
      <c r="W2156" s="4" t="s">
        <v>2276</v>
      </c>
      <c r="X2156" s="4" t="s">
        <v>2276</v>
      </c>
      <c r="Y2156" s="4" t="s">
        <v>2276</v>
      </c>
      <c r="Z2156" s="4" t="s">
        <v>68</v>
      </c>
      <c r="AA2156" s="4" t="s">
        <v>127</v>
      </c>
      <c r="AB2156" s="4" t="s">
        <v>2276</v>
      </c>
      <c r="AC2156" s="4" t="s">
        <v>6223</v>
      </c>
      <c r="AD2156" s="4"/>
    </row>
    <row r="2157" spans="1:30" s="60" customFormat="1" ht="36.5" customHeight="1">
      <c r="A2157" s="4" t="s">
        <v>6173</v>
      </c>
      <c r="B2157" s="4" t="s">
        <v>6244</v>
      </c>
      <c r="C2157" s="4" t="s">
        <v>24</v>
      </c>
      <c r="D2157" s="4" t="s">
        <v>1242</v>
      </c>
      <c r="E2157" s="4" t="s">
        <v>2649</v>
      </c>
      <c r="F2157" s="4" t="s">
        <v>74</v>
      </c>
      <c r="G2157" s="4" t="s">
        <v>74</v>
      </c>
      <c r="H2157" s="4" t="s">
        <v>523</v>
      </c>
      <c r="I2157" s="4"/>
      <c r="J2157" s="4" t="s">
        <v>2276</v>
      </c>
      <c r="K2157" s="4" t="s">
        <v>2276</v>
      </c>
      <c r="L2157" s="4" t="s">
        <v>2276</v>
      </c>
      <c r="M2157" s="4" t="s">
        <v>2276</v>
      </c>
      <c r="N2157" s="4" t="s">
        <v>2276</v>
      </c>
      <c r="O2157" s="4" t="s">
        <v>2276</v>
      </c>
      <c r="P2157" s="4" t="s">
        <v>2276</v>
      </c>
      <c r="Q2157" s="4" t="s">
        <v>2276</v>
      </c>
      <c r="R2157" s="4" t="s">
        <v>2276</v>
      </c>
      <c r="S2157" s="4" t="s">
        <v>2276</v>
      </c>
      <c r="T2157" s="4" t="s">
        <v>2276</v>
      </c>
      <c r="U2157" s="4" t="s">
        <v>2276</v>
      </c>
      <c r="V2157" s="4" t="s">
        <v>2276</v>
      </c>
      <c r="W2157" s="4" t="s">
        <v>2276</v>
      </c>
      <c r="X2157" s="4" t="s">
        <v>2276</v>
      </c>
      <c r="Y2157" s="4" t="s">
        <v>2276</v>
      </c>
      <c r="Z2157" s="4" t="s">
        <v>68</v>
      </c>
      <c r="AA2157" s="4" t="s">
        <v>127</v>
      </c>
      <c r="AB2157" s="4" t="s">
        <v>2276</v>
      </c>
      <c r="AC2157" s="4" t="s">
        <v>6223</v>
      </c>
      <c r="AD2157" s="4"/>
    </row>
    <row r="2158" spans="1:30" s="60" customFormat="1" ht="36.5" customHeight="1">
      <c r="A2158" s="4" t="s">
        <v>6174</v>
      </c>
      <c r="B2158" s="4" t="s">
        <v>6245</v>
      </c>
      <c r="C2158" s="4" t="s">
        <v>31</v>
      </c>
      <c r="D2158" s="4" t="s">
        <v>30</v>
      </c>
      <c r="E2158" s="4" t="s">
        <v>2653</v>
      </c>
      <c r="F2158" s="4" t="s">
        <v>2276</v>
      </c>
      <c r="G2158" s="4" t="s">
        <v>2662</v>
      </c>
      <c r="H2158" s="4" t="s">
        <v>523</v>
      </c>
      <c r="I2158" s="4"/>
      <c r="J2158" s="4" t="s">
        <v>2276</v>
      </c>
      <c r="K2158" s="4" t="s">
        <v>2276</v>
      </c>
      <c r="L2158" s="4" t="s">
        <v>2276</v>
      </c>
      <c r="M2158" s="4" t="s">
        <v>2276</v>
      </c>
      <c r="N2158" s="4" t="s">
        <v>2276</v>
      </c>
      <c r="O2158" s="4" t="s">
        <v>2276</v>
      </c>
      <c r="P2158" s="4" t="s">
        <v>2276</v>
      </c>
      <c r="Q2158" s="4" t="s">
        <v>2276</v>
      </c>
      <c r="R2158" s="4" t="s">
        <v>2276</v>
      </c>
      <c r="S2158" s="4" t="s">
        <v>2276</v>
      </c>
      <c r="T2158" s="4" t="s">
        <v>2276</v>
      </c>
      <c r="U2158" s="4" t="s">
        <v>2276</v>
      </c>
      <c r="V2158" s="4" t="s">
        <v>2276</v>
      </c>
      <c r="W2158" s="4" t="s">
        <v>2276</v>
      </c>
      <c r="X2158" s="4" t="s">
        <v>2276</v>
      </c>
      <c r="Y2158" s="4" t="s">
        <v>2276</v>
      </c>
      <c r="Z2158" s="4" t="s">
        <v>2276</v>
      </c>
      <c r="AA2158" s="4" t="s">
        <v>2276</v>
      </c>
      <c r="AB2158" s="4" t="s">
        <v>2276</v>
      </c>
      <c r="AC2158" s="4"/>
      <c r="AD2158" s="4"/>
    </row>
    <row r="2159" spans="1:30" s="60" customFormat="1" ht="36.5" customHeight="1">
      <c r="A2159" s="4" t="s">
        <v>6175</v>
      </c>
      <c r="B2159" s="4" t="s">
        <v>6246</v>
      </c>
      <c r="C2159" s="4" t="s">
        <v>31</v>
      </c>
      <c r="D2159" s="4" t="s">
        <v>30</v>
      </c>
      <c r="E2159" s="4" t="s">
        <v>2653</v>
      </c>
      <c r="F2159" s="4" t="s">
        <v>2276</v>
      </c>
      <c r="G2159" s="4" t="s">
        <v>2662</v>
      </c>
      <c r="H2159" s="4" t="s">
        <v>523</v>
      </c>
      <c r="I2159" s="4"/>
      <c r="J2159" s="4" t="s">
        <v>2276</v>
      </c>
      <c r="K2159" s="4" t="s">
        <v>2276</v>
      </c>
      <c r="L2159" s="4" t="s">
        <v>2276</v>
      </c>
      <c r="M2159" s="4" t="s">
        <v>2276</v>
      </c>
      <c r="N2159" s="4" t="s">
        <v>2276</v>
      </c>
      <c r="O2159" s="4" t="s">
        <v>2276</v>
      </c>
      <c r="P2159" s="4" t="s">
        <v>2276</v>
      </c>
      <c r="Q2159" s="4" t="s">
        <v>2276</v>
      </c>
      <c r="R2159" s="4" t="s">
        <v>2276</v>
      </c>
      <c r="S2159" s="4" t="s">
        <v>2276</v>
      </c>
      <c r="T2159" s="4" t="s">
        <v>2276</v>
      </c>
      <c r="U2159" s="4" t="s">
        <v>2276</v>
      </c>
      <c r="V2159" s="4" t="s">
        <v>2276</v>
      </c>
      <c r="W2159" s="4" t="s">
        <v>2276</v>
      </c>
      <c r="X2159" s="4" t="s">
        <v>2276</v>
      </c>
      <c r="Y2159" s="4" t="s">
        <v>2276</v>
      </c>
      <c r="Z2159" s="4" t="s">
        <v>2276</v>
      </c>
      <c r="AA2159" s="4" t="s">
        <v>2276</v>
      </c>
      <c r="AB2159" s="4" t="s">
        <v>2276</v>
      </c>
      <c r="AC2159" s="4"/>
      <c r="AD2159" s="4"/>
    </row>
    <row r="2160" spans="1:30" s="60" customFormat="1" ht="36.5" customHeight="1">
      <c r="A2160" s="4" t="s">
        <v>6231</v>
      </c>
      <c r="B2160" s="4" t="s">
        <v>6247</v>
      </c>
      <c r="C2160" s="4" t="s">
        <v>31</v>
      </c>
      <c r="D2160" s="4" t="s">
        <v>30</v>
      </c>
      <c r="E2160" s="4" t="s">
        <v>2653</v>
      </c>
      <c r="F2160" s="4" t="s">
        <v>2276</v>
      </c>
      <c r="G2160" s="4" t="s">
        <v>2662</v>
      </c>
      <c r="H2160" s="4" t="s">
        <v>523</v>
      </c>
      <c r="I2160" s="4"/>
      <c r="J2160" s="4" t="s">
        <v>2276</v>
      </c>
      <c r="K2160" s="4" t="s">
        <v>2276</v>
      </c>
      <c r="L2160" s="4" t="s">
        <v>2276</v>
      </c>
      <c r="M2160" s="4" t="s">
        <v>2276</v>
      </c>
      <c r="N2160" s="4" t="s">
        <v>2276</v>
      </c>
      <c r="O2160" s="4" t="s">
        <v>2276</v>
      </c>
      <c r="P2160" s="4" t="s">
        <v>2276</v>
      </c>
      <c r="Q2160" s="4" t="s">
        <v>2276</v>
      </c>
      <c r="R2160" s="4" t="s">
        <v>2276</v>
      </c>
      <c r="S2160" s="4" t="s">
        <v>2276</v>
      </c>
      <c r="T2160" s="4" t="s">
        <v>2276</v>
      </c>
      <c r="U2160" s="4" t="s">
        <v>2276</v>
      </c>
      <c r="V2160" s="4" t="s">
        <v>2276</v>
      </c>
      <c r="W2160" s="4" t="s">
        <v>2276</v>
      </c>
      <c r="X2160" s="4" t="s">
        <v>2276</v>
      </c>
      <c r="Y2160" s="4" t="s">
        <v>2276</v>
      </c>
      <c r="Z2160" s="4" t="s">
        <v>2276</v>
      </c>
      <c r="AA2160" s="4" t="s">
        <v>2276</v>
      </c>
      <c r="AB2160" s="4" t="s">
        <v>2276</v>
      </c>
      <c r="AC2160" s="4"/>
      <c r="AD2160" s="4"/>
    </row>
    <row r="2161" spans="1:30" s="60" customFormat="1" ht="36.5" customHeight="1">
      <c r="A2161" s="4" t="s">
        <v>6177</v>
      </c>
      <c r="B2161" s="4" t="s">
        <v>6248</v>
      </c>
      <c r="C2161" s="4" t="s">
        <v>31</v>
      </c>
      <c r="D2161" s="4" t="s">
        <v>30</v>
      </c>
      <c r="E2161" s="4" t="s">
        <v>2653</v>
      </c>
      <c r="F2161" s="4" t="s">
        <v>2276</v>
      </c>
      <c r="G2161" s="4" t="s">
        <v>2662</v>
      </c>
      <c r="H2161" s="4" t="s">
        <v>523</v>
      </c>
      <c r="I2161" s="4"/>
      <c r="J2161" s="4" t="s">
        <v>2276</v>
      </c>
      <c r="K2161" s="4" t="s">
        <v>2276</v>
      </c>
      <c r="L2161" s="4" t="s">
        <v>2276</v>
      </c>
      <c r="M2161" s="4" t="s">
        <v>2276</v>
      </c>
      <c r="N2161" s="4" t="s">
        <v>2276</v>
      </c>
      <c r="O2161" s="4" t="s">
        <v>2276</v>
      </c>
      <c r="P2161" s="4" t="s">
        <v>2276</v>
      </c>
      <c r="Q2161" s="4" t="s">
        <v>2276</v>
      </c>
      <c r="R2161" s="4" t="s">
        <v>2276</v>
      </c>
      <c r="S2161" s="4" t="s">
        <v>2276</v>
      </c>
      <c r="T2161" s="4" t="s">
        <v>2276</v>
      </c>
      <c r="U2161" s="4" t="s">
        <v>2276</v>
      </c>
      <c r="V2161" s="4" t="s">
        <v>2276</v>
      </c>
      <c r="W2161" s="4" t="s">
        <v>2276</v>
      </c>
      <c r="X2161" s="4" t="s">
        <v>2276</v>
      </c>
      <c r="Y2161" s="4" t="s">
        <v>2276</v>
      </c>
      <c r="Z2161" s="4" t="s">
        <v>2276</v>
      </c>
      <c r="AA2161" s="4" t="s">
        <v>2276</v>
      </c>
      <c r="AB2161" s="4" t="s">
        <v>2276</v>
      </c>
      <c r="AC2161" s="4"/>
      <c r="AD2161" s="4"/>
    </row>
    <row r="2162" spans="1:30" s="60" customFormat="1" ht="36.5" customHeight="1">
      <c r="A2162" s="4" t="s">
        <v>6178</v>
      </c>
      <c r="B2162" s="4" t="s">
        <v>6249</v>
      </c>
      <c r="C2162" s="4" t="s">
        <v>31</v>
      </c>
      <c r="D2162" s="4" t="s">
        <v>30</v>
      </c>
      <c r="E2162" s="4" t="s">
        <v>2653</v>
      </c>
      <c r="F2162" s="4" t="s">
        <v>2276</v>
      </c>
      <c r="G2162" s="4" t="s">
        <v>2662</v>
      </c>
      <c r="H2162" s="4" t="s">
        <v>523</v>
      </c>
      <c r="I2162" s="4"/>
      <c r="J2162" s="4" t="s">
        <v>2276</v>
      </c>
      <c r="K2162" s="4" t="s">
        <v>2276</v>
      </c>
      <c r="L2162" s="4" t="s">
        <v>2276</v>
      </c>
      <c r="M2162" s="4" t="s">
        <v>2276</v>
      </c>
      <c r="N2162" s="4" t="s">
        <v>2276</v>
      </c>
      <c r="O2162" s="4" t="s">
        <v>2276</v>
      </c>
      <c r="P2162" s="4" t="s">
        <v>2276</v>
      </c>
      <c r="Q2162" s="4" t="s">
        <v>2276</v>
      </c>
      <c r="R2162" s="4" t="s">
        <v>2276</v>
      </c>
      <c r="S2162" s="4" t="s">
        <v>2276</v>
      </c>
      <c r="T2162" s="4" t="s">
        <v>2276</v>
      </c>
      <c r="U2162" s="4" t="s">
        <v>2276</v>
      </c>
      <c r="V2162" s="4" t="s">
        <v>2276</v>
      </c>
      <c r="W2162" s="4" t="s">
        <v>2276</v>
      </c>
      <c r="X2162" s="4" t="s">
        <v>2276</v>
      </c>
      <c r="Y2162" s="4" t="s">
        <v>2276</v>
      </c>
      <c r="Z2162" s="4" t="s">
        <v>2276</v>
      </c>
      <c r="AA2162" s="4" t="s">
        <v>2276</v>
      </c>
      <c r="AB2162" s="4" t="s">
        <v>2276</v>
      </c>
      <c r="AC2162" s="4"/>
      <c r="AD2162" s="4"/>
    </row>
    <row r="2163" spans="1:30" s="60" customFormat="1" ht="36.5" customHeight="1">
      <c r="A2163" s="4" t="s">
        <v>6179</v>
      </c>
      <c r="B2163" s="4" t="s">
        <v>6250</v>
      </c>
      <c r="C2163" s="4" t="s">
        <v>31</v>
      </c>
      <c r="D2163" s="4" t="s">
        <v>30</v>
      </c>
      <c r="E2163" s="4" t="s">
        <v>2653</v>
      </c>
      <c r="F2163" s="4" t="s">
        <v>2276</v>
      </c>
      <c r="G2163" s="4" t="s">
        <v>2662</v>
      </c>
      <c r="H2163" s="4" t="s">
        <v>523</v>
      </c>
      <c r="I2163" s="4"/>
      <c r="J2163" s="4" t="s">
        <v>2276</v>
      </c>
      <c r="K2163" s="4" t="s">
        <v>2276</v>
      </c>
      <c r="L2163" s="4" t="s">
        <v>2276</v>
      </c>
      <c r="M2163" s="4" t="s">
        <v>2276</v>
      </c>
      <c r="N2163" s="4" t="s">
        <v>2276</v>
      </c>
      <c r="O2163" s="4" t="s">
        <v>2276</v>
      </c>
      <c r="P2163" s="4" t="s">
        <v>2276</v>
      </c>
      <c r="Q2163" s="4" t="s">
        <v>2276</v>
      </c>
      <c r="R2163" s="4" t="s">
        <v>2276</v>
      </c>
      <c r="S2163" s="4" t="s">
        <v>2276</v>
      </c>
      <c r="T2163" s="4" t="s">
        <v>2276</v>
      </c>
      <c r="U2163" s="4" t="s">
        <v>2276</v>
      </c>
      <c r="V2163" s="4" t="s">
        <v>2276</v>
      </c>
      <c r="W2163" s="4" t="s">
        <v>2276</v>
      </c>
      <c r="X2163" s="4" t="s">
        <v>2276</v>
      </c>
      <c r="Y2163" s="4" t="s">
        <v>2276</v>
      </c>
      <c r="Z2163" s="4" t="s">
        <v>2276</v>
      </c>
      <c r="AA2163" s="4" t="s">
        <v>2276</v>
      </c>
      <c r="AB2163" s="4" t="s">
        <v>2276</v>
      </c>
      <c r="AC2163" s="4"/>
      <c r="AD2163" s="4"/>
    </row>
    <row r="2164" spans="1:30" s="60" customFormat="1" ht="36.5" customHeight="1">
      <c r="A2164" s="4" t="s">
        <v>6180</v>
      </c>
      <c r="B2164" s="4" t="s">
        <v>6251</v>
      </c>
      <c r="C2164" s="4" t="s">
        <v>31</v>
      </c>
      <c r="D2164" s="4" t="s">
        <v>30</v>
      </c>
      <c r="E2164" s="4" t="s">
        <v>2653</v>
      </c>
      <c r="F2164" s="4" t="s">
        <v>2276</v>
      </c>
      <c r="G2164" s="4" t="s">
        <v>74</v>
      </c>
      <c r="H2164" s="4" t="s">
        <v>523</v>
      </c>
      <c r="I2164" s="4">
        <v>2003</v>
      </c>
      <c r="J2164" s="4" t="s">
        <v>2276</v>
      </c>
      <c r="K2164" s="4" t="s">
        <v>2276</v>
      </c>
      <c r="L2164" s="4" t="s">
        <v>2276</v>
      </c>
      <c r="M2164" s="4" t="s">
        <v>2276</v>
      </c>
      <c r="N2164" s="4" t="s">
        <v>2276</v>
      </c>
      <c r="O2164" s="4" t="s">
        <v>2276</v>
      </c>
      <c r="P2164" s="4" t="s">
        <v>2276</v>
      </c>
      <c r="Q2164" s="4" t="s">
        <v>2276</v>
      </c>
      <c r="R2164" s="4" t="s">
        <v>2276</v>
      </c>
      <c r="S2164" s="4" t="s">
        <v>2276</v>
      </c>
      <c r="T2164" s="78">
        <v>281047</v>
      </c>
      <c r="U2164" s="4" t="s">
        <v>2276</v>
      </c>
      <c r="V2164" s="4" t="s">
        <v>2276</v>
      </c>
      <c r="W2164" s="4" t="s">
        <v>2276</v>
      </c>
      <c r="X2164" s="4" t="s">
        <v>2276</v>
      </c>
      <c r="Y2164" s="4" t="s">
        <v>2276</v>
      </c>
      <c r="Z2164" s="4" t="s">
        <v>404</v>
      </c>
      <c r="AA2164" s="4" t="s">
        <v>405</v>
      </c>
      <c r="AB2164" s="4" t="s">
        <v>2312</v>
      </c>
      <c r="AC2164" s="4"/>
      <c r="AD2164" s="4"/>
    </row>
    <row r="2165" spans="1:30" s="60" customFormat="1" ht="36.5" customHeight="1">
      <c r="A2165" s="4" t="s">
        <v>6180</v>
      </c>
      <c r="B2165" s="4" t="s">
        <v>6252</v>
      </c>
      <c r="C2165" s="4" t="s">
        <v>31</v>
      </c>
      <c r="D2165" s="4" t="s">
        <v>30</v>
      </c>
      <c r="E2165" s="4" t="s">
        <v>2653</v>
      </c>
      <c r="F2165" s="4" t="s">
        <v>2276</v>
      </c>
      <c r="G2165" s="4" t="s">
        <v>74</v>
      </c>
      <c r="H2165" s="4" t="s">
        <v>523</v>
      </c>
      <c r="I2165" s="4">
        <v>2004</v>
      </c>
      <c r="J2165" s="4" t="s">
        <v>2276</v>
      </c>
      <c r="K2165" s="4" t="s">
        <v>2276</v>
      </c>
      <c r="L2165" s="4" t="s">
        <v>2276</v>
      </c>
      <c r="M2165" s="4" t="s">
        <v>2276</v>
      </c>
      <c r="N2165" s="4" t="s">
        <v>2276</v>
      </c>
      <c r="O2165" s="4" t="s">
        <v>2276</v>
      </c>
      <c r="P2165" s="4" t="s">
        <v>2276</v>
      </c>
      <c r="Q2165" s="4" t="s">
        <v>2276</v>
      </c>
      <c r="R2165" s="4" t="s">
        <v>2276</v>
      </c>
      <c r="S2165" s="4" t="s">
        <v>2276</v>
      </c>
      <c r="T2165" s="4" t="s">
        <v>2276</v>
      </c>
      <c r="U2165" s="4" t="s">
        <v>2276</v>
      </c>
      <c r="V2165" s="4" t="s">
        <v>2276</v>
      </c>
      <c r="W2165" s="4" t="s">
        <v>2276</v>
      </c>
      <c r="X2165" s="4" t="s">
        <v>2276</v>
      </c>
      <c r="Y2165" s="4" t="s">
        <v>2276</v>
      </c>
      <c r="Z2165" s="4" t="s">
        <v>404</v>
      </c>
      <c r="AA2165" s="4" t="s">
        <v>405</v>
      </c>
      <c r="AB2165" s="4" t="s">
        <v>2312</v>
      </c>
      <c r="AC2165" s="4"/>
      <c r="AD2165" s="4"/>
    </row>
    <row r="2166" spans="1:30" s="60" customFormat="1" ht="36.5" customHeight="1">
      <c r="A2166" s="4" t="s">
        <v>6180</v>
      </c>
      <c r="B2166" s="4" t="s">
        <v>6253</v>
      </c>
      <c r="C2166" s="4" t="s">
        <v>31</v>
      </c>
      <c r="D2166" s="4" t="s">
        <v>30</v>
      </c>
      <c r="E2166" s="4" t="s">
        <v>2653</v>
      </c>
      <c r="F2166" s="4" t="s">
        <v>2276</v>
      </c>
      <c r="G2166" s="4" t="s">
        <v>74</v>
      </c>
      <c r="H2166" s="4" t="s">
        <v>523</v>
      </c>
      <c r="I2166" s="4">
        <v>2005</v>
      </c>
      <c r="J2166" s="4" t="s">
        <v>2276</v>
      </c>
      <c r="K2166" s="4" t="s">
        <v>2276</v>
      </c>
      <c r="L2166" s="4" t="s">
        <v>2276</v>
      </c>
      <c r="M2166" s="4" t="s">
        <v>2276</v>
      </c>
      <c r="N2166" s="4" t="s">
        <v>2276</v>
      </c>
      <c r="O2166" s="4" t="s">
        <v>2276</v>
      </c>
      <c r="P2166" s="4" t="s">
        <v>2276</v>
      </c>
      <c r="Q2166" s="4" t="s">
        <v>2276</v>
      </c>
      <c r="R2166" s="4" t="s">
        <v>2276</v>
      </c>
      <c r="S2166" s="4" t="s">
        <v>2276</v>
      </c>
      <c r="T2166" s="4" t="s">
        <v>2276</v>
      </c>
      <c r="U2166" s="4" t="s">
        <v>2276</v>
      </c>
      <c r="V2166" s="4" t="s">
        <v>2276</v>
      </c>
      <c r="W2166" s="4" t="s">
        <v>2276</v>
      </c>
      <c r="X2166" s="4" t="s">
        <v>2276</v>
      </c>
      <c r="Y2166" s="4" t="s">
        <v>2276</v>
      </c>
      <c r="Z2166" s="4" t="s">
        <v>404</v>
      </c>
      <c r="AA2166" s="4" t="s">
        <v>405</v>
      </c>
      <c r="AB2166" s="4" t="s">
        <v>2312</v>
      </c>
      <c r="AC2166" s="4"/>
      <c r="AD2166" s="4"/>
    </row>
    <row r="2167" spans="1:30" s="60" customFormat="1" ht="36.5" customHeight="1">
      <c r="A2167" s="4" t="s">
        <v>6181</v>
      </c>
      <c r="B2167" s="4" t="s">
        <v>6254</v>
      </c>
      <c r="C2167" s="4" t="s">
        <v>24</v>
      </c>
      <c r="D2167" s="4" t="s">
        <v>2346</v>
      </c>
      <c r="E2167" s="4" t="s">
        <v>2653</v>
      </c>
      <c r="F2167" s="4" t="s">
        <v>74</v>
      </c>
      <c r="G2167" s="4" t="s">
        <v>74</v>
      </c>
      <c r="H2167" s="4" t="s">
        <v>523</v>
      </c>
      <c r="I2167" s="4">
        <v>2006</v>
      </c>
      <c r="J2167" s="78">
        <f>1900/(0.1*78000)</f>
        <v>0.24358974358974358</v>
      </c>
      <c r="K2167" s="4" t="s">
        <v>2276</v>
      </c>
      <c r="L2167" s="4" t="s">
        <v>2276</v>
      </c>
      <c r="M2167" s="4" t="s">
        <v>2276</v>
      </c>
      <c r="N2167" s="4" t="s">
        <v>2276</v>
      </c>
      <c r="O2167" s="4" t="s">
        <v>2276</v>
      </c>
      <c r="P2167" s="4" t="s">
        <v>2276</v>
      </c>
      <c r="Q2167" s="4" t="s">
        <v>2276</v>
      </c>
      <c r="R2167" s="4" t="s">
        <v>2276</v>
      </c>
      <c r="S2167" s="4" t="s">
        <v>2276</v>
      </c>
      <c r="T2167" s="4" t="s">
        <v>2276</v>
      </c>
      <c r="U2167" s="4" t="s">
        <v>2276</v>
      </c>
      <c r="V2167" s="4" t="s">
        <v>2276</v>
      </c>
      <c r="W2167" s="4" t="s">
        <v>2276</v>
      </c>
      <c r="X2167" s="78">
        <v>100</v>
      </c>
      <c r="Y2167" s="4" t="s">
        <v>2276</v>
      </c>
      <c r="Z2167" s="4" t="s">
        <v>404</v>
      </c>
      <c r="AA2167" s="4" t="s">
        <v>405</v>
      </c>
      <c r="AB2167" s="4" t="s">
        <v>2312</v>
      </c>
      <c r="AC2167" s="4"/>
      <c r="AD2167" s="4"/>
    </row>
    <row r="2168" spans="1:30" s="60" customFormat="1" ht="36.5" customHeight="1">
      <c r="A2168" s="4" t="s">
        <v>6182</v>
      </c>
      <c r="B2168" s="4" t="s">
        <v>6255</v>
      </c>
      <c r="C2168" s="4" t="s">
        <v>24</v>
      </c>
      <c r="D2168" s="4" t="s">
        <v>2346</v>
      </c>
      <c r="E2168" s="4" t="s">
        <v>2653</v>
      </c>
      <c r="F2168" s="4" t="s">
        <v>74</v>
      </c>
      <c r="G2168" s="4" t="s">
        <v>74</v>
      </c>
      <c r="H2168" s="4" t="s">
        <v>523</v>
      </c>
      <c r="I2168" s="4">
        <v>2007</v>
      </c>
      <c r="J2168" s="4" t="s">
        <v>2276</v>
      </c>
      <c r="K2168" s="4" t="s">
        <v>2276</v>
      </c>
      <c r="L2168" s="4" t="s">
        <v>2276</v>
      </c>
      <c r="M2168" s="4" t="s">
        <v>2276</v>
      </c>
      <c r="N2168" s="4" t="s">
        <v>2276</v>
      </c>
      <c r="O2168" s="4" t="s">
        <v>2276</v>
      </c>
      <c r="P2168" s="4" t="s">
        <v>2276</v>
      </c>
      <c r="Q2168" s="4" t="s">
        <v>2276</v>
      </c>
      <c r="R2168" s="4" t="s">
        <v>2276</v>
      </c>
      <c r="S2168" s="4" t="s">
        <v>2276</v>
      </c>
      <c r="T2168" s="4" t="s">
        <v>2276</v>
      </c>
      <c r="U2168" s="4" t="s">
        <v>2276</v>
      </c>
      <c r="V2168" s="4" t="s">
        <v>2276</v>
      </c>
      <c r="W2168" s="4" t="s">
        <v>2276</v>
      </c>
      <c r="X2168" s="4" t="s">
        <v>2276</v>
      </c>
      <c r="Y2168" s="4" t="s">
        <v>2276</v>
      </c>
      <c r="Z2168" s="4" t="s">
        <v>404</v>
      </c>
      <c r="AA2168" s="4" t="s">
        <v>405</v>
      </c>
      <c r="AB2168" s="4"/>
      <c r="AC2168" s="4"/>
      <c r="AD2168" s="4"/>
    </row>
    <row r="2169" spans="1:30" s="60" customFormat="1" ht="36.5" customHeight="1">
      <c r="A2169" s="4" t="s">
        <v>6183</v>
      </c>
      <c r="B2169" s="4" t="s">
        <v>6256</v>
      </c>
      <c r="C2169" s="4" t="s">
        <v>31</v>
      </c>
      <c r="D2169" s="4" t="s">
        <v>30</v>
      </c>
      <c r="E2169" s="4" t="s">
        <v>2653</v>
      </c>
      <c r="F2169" s="4" t="s">
        <v>2276</v>
      </c>
      <c r="G2169" s="4" t="s">
        <v>2662</v>
      </c>
      <c r="H2169" s="4" t="s">
        <v>523</v>
      </c>
      <c r="I2169" s="4"/>
      <c r="J2169" s="4" t="s">
        <v>2276</v>
      </c>
      <c r="K2169" s="4" t="s">
        <v>2276</v>
      </c>
      <c r="L2169" s="4" t="s">
        <v>2276</v>
      </c>
      <c r="M2169" s="4" t="s">
        <v>2276</v>
      </c>
      <c r="N2169" s="4" t="s">
        <v>2276</v>
      </c>
      <c r="O2169" s="4" t="s">
        <v>2276</v>
      </c>
      <c r="P2169" s="4" t="s">
        <v>2276</v>
      </c>
      <c r="Q2169" s="4" t="s">
        <v>2276</v>
      </c>
      <c r="R2169" s="4" t="s">
        <v>2276</v>
      </c>
      <c r="S2169" s="4" t="s">
        <v>2276</v>
      </c>
      <c r="T2169" s="4" t="s">
        <v>2276</v>
      </c>
      <c r="U2169" s="4" t="s">
        <v>2276</v>
      </c>
      <c r="V2169" s="4" t="s">
        <v>2276</v>
      </c>
      <c r="W2169" s="4" t="s">
        <v>2276</v>
      </c>
      <c r="X2169" s="4" t="s">
        <v>2276</v>
      </c>
      <c r="Y2169" s="4" t="s">
        <v>2276</v>
      </c>
      <c r="Z2169" s="4" t="s">
        <v>2276</v>
      </c>
      <c r="AA2169" s="4" t="s">
        <v>2276</v>
      </c>
      <c r="AB2169" s="4" t="s">
        <v>2276</v>
      </c>
      <c r="AC2169" s="4"/>
      <c r="AD2169" s="4"/>
    </row>
    <row r="2170" spans="1:30" s="60" customFormat="1" ht="36.5" customHeight="1">
      <c r="A2170" s="4" t="s">
        <v>6184</v>
      </c>
      <c r="B2170" s="4" t="s">
        <v>6257</v>
      </c>
      <c r="C2170" s="4" t="s">
        <v>31</v>
      </c>
      <c r="D2170" s="4" t="s">
        <v>30</v>
      </c>
      <c r="E2170" s="4" t="s">
        <v>2653</v>
      </c>
      <c r="F2170" s="4" t="s">
        <v>2276</v>
      </c>
      <c r="G2170" s="4" t="s">
        <v>2662</v>
      </c>
      <c r="H2170" s="4" t="s">
        <v>523</v>
      </c>
      <c r="I2170" s="4"/>
      <c r="J2170" s="4" t="s">
        <v>2276</v>
      </c>
      <c r="K2170" s="4" t="s">
        <v>2276</v>
      </c>
      <c r="L2170" s="4" t="s">
        <v>2276</v>
      </c>
      <c r="M2170" s="4" t="s">
        <v>2276</v>
      </c>
      <c r="N2170" s="4" t="s">
        <v>2276</v>
      </c>
      <c r="O2170" s="4" t="s">
        <v>2276</v>
      </c>
      <c r="P2170" s="4" t="s">
        <v>2276</v>
      </c>
      <c r="Q2170" s="4" t="s">
        <v>2276</v>
      </c>
      <c r="R2170" s="4" t="s">
        <v>2276</v>
      </c>
      <c r="S2170" s="4" t="s">
        <v>2276</v>
      </c>
      <c r="T2170" s="4" t="s">
        <v>2276</v>
      </c>
      <c r="U2170" s="4" t="s">
        <v>2276</v>
      </c>
      <c r="V2170" s="4" t="s">
        <v>2276</v>
      </c>
      <c r="W2170" s="4" t="s">
        <v>2276</v>
      </c>
      <c r="X2170" s="4" t="s">
        <v>2276</v>
      </c>
      <c r="Y2170" s="4" t="s">
        <v>2276</v>
      </c>
      <c r="Z2170" s="4" t="s">
        <v>2276</v>
      </c>
      <c r="AA2170" s="4" t="s">
        <v>2276</v>
      </c>
      <c r="AB2170" s="4" t="s">
        <v>2276</v>
      </c>
      <c r="AC2170" s="4"/>
      <c r="AD2170" s="4"/>
    </row>
    <row r="2171" spans="1:30" s="60" customFormat="1" ht="36.5" customHeight="1">
      <c r="A2171" s="4" t="s">
        <v>6185</v>
      </c>
      <c r="B2171" s="4" t="s">
        <v>6258</v>
      </c>
      <c r="C2171" s="4" t="s">
        <v>31</v>
      </c>
      <c r="D2171" s="4" t="s">
        <v>30</v>
      </c>
      <c r="E2171" s="4" t="s">
        <v>2653</v>
      </c>
      <c r="F2171" s="4" t="s">
        <v>2276</v>
      </c>
      <c r="G2171" s="4" t="s">
        <v>2662</v>
      </c>
      <c r="H2171" s="4" t="s">
        <v>523</v>
      </c>
      <c r="I2171" s="4"/>
      <c r="J2171" s="4" t="s">
        <v>2276</v>
      </c>
      <c r="K2171" s="4" t="s">
        <v>2276</v>
      </c>
      <c r="L2171" s="4" t="s">
        <v>2276</v>
      </c>
      <c r="M2171" s="4" t="s">
        <v>2276</v>
      </c>
      <c r="N2171" s="4" t="s">
        <v>2276</v>
      </c>
      <c r="O2171" s="4" t="s">
        <v>2276</v>
      </c>
      <c r="P2171" s="4" t="s">
        <v>2276</v>
      </c>
      <c r="Q2171" s="4" t="s">
        <v>2276</v>
      </c>
      <c r="R2171" s="4" t="s">
        <v>2276</v>
      </c>
      <c r="S2171" s="4" t="s">
        <v>2276</v>
      </c>
      <c r="T2171" s="4" t="s">
        <v>2276</v>
      </c>
      <c r="U2171" s="4" t="s">
        <v>2276</v>
      </c>
      <c r="V2171" s="4" t="s">
        <v>2276</v>
      </c>
      <c r="W2171" s="4" t="s">
        <v>2276</v>
      </c>
      <c r="X2171" s="4" t="s">
        <v>2276</v>
      </c>
      <c r="Y2171" s="4" t="s">
        <v>2276</v>
      </c>
      <c r="Z2171" s="4" t="s">
        <v>2276</v>
      </c>
      <c r="AA2171" s="4" t="s">
        <v>2276</v>
      </c>
      <c r="AB2171" s="4" t="s">
        <v>2276</v>
      </c>
      <c r="AC2171" s="4"/>
      <c r="AD2171" s="4"/>
    </row>
    <row r="2172" spans="1:30" s="60" customFormat="1" ht="36.5" customHeight="1">
      <c r="A2172" s="4" t="s">
        <v>6186</v>
      </c>
      <c r="B2172" s="4" t="s">
        <v>6259</v>
      </c>
      <c r="C2172" s="4" t="s">
        <v>31</v>
      </c>
      <c r="D2172" s="4" t="s">
        <v>30</v>
      </c>
      <c r="E2172" s="4" t="s">
        <v>2653</v>
      </c>
      <c r="F2172" s="4" t="s">
        <v>2276</v>
      </c>
      <c r="G2172" s="4" t="s">
        <v>2662</v>
      </c>
      <c r="H2172" s="4" t="s">
        <v>523</v>
      </c>
      <c r="I2172" s="4"/>
      <c r="J2172" s="4" t="s">
        <v>2276</v>
      </c>
      <c r="K2172" s="4" t="s">
        <v>2276</v>
      </c>
      <c r="L2172" s="4" t="s">
        <v>2276</v>
      </c>
      <c r="M2172" s="4" t="s">
        <v>2276</v>
      </c>
      <c r="N2172" s="4" t="s">
        <v>2276</v>
      </c>
      <c r="O2172" s="4" t="s">
        <v>2276</v>
      </c>
      <c r="P2172" s="4" t="s">
        <v>2276</v>
      </c>
      <c r="Q2172" s="4" t="s">
        <v>2276</v>
      </c>
      <c r="R2172" s="4" t="s">
        <v>2276</v>
      </c>
      <c r="S2172" s="4" t="s">
        <v>2276</v>
      </c>
      <c r="T2172" s="4" t="s">
        <v>2276</v>
      </c>
      <c r="U2172" s="4" t="s">
        <v>2276</v>
      </c>
      <c r="V2172" s="4" t="s">
        <v>2276</v>
      </c>
      <c r="W2172" s="4" t="s">
        <v>2276</v>
      </c>
      <c r="X2172" s="4" t="s">
        <v>2276</v>
      </c>
      <c r="Y2172" s="4" t="s">
        <v>2276</v>
      </c>
      <c r="Z2172" s="4" t="s">
        <v>2276</v>
      </c>
      <c r="AA2172" s="4" t="s">
        <v>2276</v>
      </c>
      <c r="AB2172" s="4" t="s">
        <v>2276</v>
      </c>
      <c r="AC2172" s="4"/>
      <c r="AD2172" s="4"/>
    </row>
    <row r="2173" spans="1:30" s="60" customFormat="1" ht="36.5" customHeight="1">
      <c r="A2173" s="4" t="s">
        <v>6187</v>
      </c>
      <c r="B2173" s="4" t="s">
        <v>6260</v>
      </c>
      <c r="C2173" s="4" t="s">
        <v>31</v>
      </c>
      <c r="D2173" s="4" t="s">
        <v>30</v>
      </c>
      <c r="E2173" s="4" t="s">
        <v>2653</v>
      </c>
      <c r="F2173" s="4" t="s">
        <v>2276</v>
      </c>
      <c r="G2173" s="4" t="s">
        <v>2662</v>
      </c>
      <c r="H2173" s="4" t="s">
        <v>523</v>
      </c>
      <c r="I2173" s="4"/>
      <c r="J2173" s="4" t="s">
        <v>2276</v>
      </c>
      <c r="K2173" s="4" t="s">
        <v>2276</v>
      </c>
      <c r="L2173" s="4" t="s">
        <v>2276</v>
      </c>
      <c r="M2173" s="4" t="s">
        <v>2276</v>
      </c>
      <c r="N2173" s="4" t="s">
        <v>2276</v>
      </c>
      <c r="O2173" s="4" t="s">
        <v>2276</v>
      </c>
      <c r="P2173" s="4" t="s">
        <v>2276</v>
      </c>
      <c r="Q2173" s="4" t="s">
        <v>2276</v>
      </c>
      <c r="R2173" s="4" t="s">
        <v>2276</v>
      </c>
      <c r="S2173" s="4" t="s">
        <v>2276</v>
      </c>
      <c r="T2173" s="4" t="s">
        <v>2276</v>
      </c>
      <c r="U2173" s="4" t="s">
        <v>2276</v>
      </c>
      <c r="V2173" s="4" t="s">
        <v>2276</v>
      </c>
      <c r="W2173" s="4" t="s">
        <v>2276</v>
      </c>
      <c r="X2173" s="4" t="s">
        <v>2276</v>
      </c>
      <c r="Y2173" s="4" t="s">
        <v>2276</v>
      </c>
      <c r="Z2173" s="4" t="s">
        <v>2276</v>
      </c>
      <c r="AA2173" s="4" t="s">
        <v>2276</v>
      </c>
      <c r="AB2173" s="4" t="s">
        <v>2276</v>
      </c>
      <c r="AC2173" s="4"/>
      <c r="AD2173" s="4"/>
    </row>
    <row r="2174" spans="1:30" s="60" customFormat="1" ht="36.5" customHeight="1">
      <c r="A2174" s="4" t="s">
        <v>6188</v>
      </c>
      <c r="B2174" s="4" t="s">
        <v>6261</v>
      </c>
      <c r="C2174" s="4" t="s">
        <v>31</v>
      </c>
      <c r="D2174" s="4" t="s">
        <v>30</v>
      </c>
      <c r="E2174" s="4" t="s">
        <v>2653</v>
      </c>
      <c r="F2174" s="4" t="s">
        <v>2276</v>
      </c>
      <c r="G2174" s="4" t="s">
        <v>2662</v>
      </c>
      <c r="H2174" s="4" t="s">
        <v>523</v>
      </c>
      <c r="I2174" s="4"/>
      <c r="J2174" s="4" t="s">
        <v>2276</v>
      </c>
      <c r="K2174" s="4" t="s">
        <v>2276</v>
      </c>
      <c r="L2174" s="4" t="s">
        <v>2276</v>
      </c>
      <c r="M2174" s="4" t="s">
        <v>2276</v>
      </c>
      <c r="N2174" s="4" t="s">
        <v>2276</v>
      </c>
      <c r="O2174" s="4" t="s">
        <v>2276</v>
      </c>
      <c r="P2174" s="4" t="s">
        <v>2276</v>
      </c>
      <c r="Q2174" s="4" t="s">
        <v>2276</v>
      </c>
      <c r="R2174" s="4" t="s">
        <v>2276</v>
      </c>
      <c r="S2174" s="4" t="s">
        <v>2276</v>
      </c>
      <c r="T2174" s="4" t="s">
        <v>2276</v>
      </c>
      <c r="U2174" s="4" t="s">
        <v>2276</v>
      </c>
      <c r="V2174" s="4" t="s">
        <v>2276</v>
      </c>
      <c r="W2174" s="4" t="s">
        <v>2276</v>
      </c>
      <c r="X2174" s="4" t="s">
        <v>2276</v>
      </c>
      <c r="Y2174" s="4" t="s">
        <v>2276</v>
      </c>
      <c r="Z2174" s="4" t="s">
        <v>2276</v>
      </c>
      <c r="AA2174" s="4" t="s">
        <v>2276</v>
      </c>
      <c r="AB2174" s="4" t="s">
        <v>2276</v>
      </c>
      <c r="AC2174" s="4"/>
      <c r="AD2174" s="4"/>
    </row>
    <row r="2175" spans="1:30" s="60" customFormat="1" ht="36.5" customHeight="1">
      <c r="A2175" s="4" t="s">
        <v>6189</v>
      </c>
      <c r="B2175" s="4" t="s">
        <v>6262</v>
      </c>
      <c r="C2175" s="4" t="s">
        <v>31</v>
      </c>
      <c r="D2175" s="4" t="s">
        <v>30</v>
      </c>
      <c r="E2175" s="4" t="s">
        <v>137</v>
      </c>
      <c r="F2175" s="4" t="s">
        <v>2276</v>
      </c>
      <c r="G2175" s="4" t="s">
        <v>74</v>
      </c>
      <c r="H2175" s="4" t="s">
        <v>523</v>
      </c>
      <c r="I2175" s="4"/>
      <c r="J2175" s="4" t="s">
        <v>2276</v>
      </c>
      <c r="K2175" s="4" t="s">
        <v>2276</v>
      </c>
      <c r="L2175" s="4" t="s">
        <v>2276</v>
      </c>
      <c r="M2175" s="4" t="s">
        <v>2276</v>
      </c>
      <c r="N2175" s="4" t="s">
        <v>2276</v>
      </c>
      <c r="O2175" s="4" t="s">
        <v>2276</v>
      </c>
      <c r="P2175" s="4" t="s">
        <v>2276</v>
      </c>
      <c r="Q2175" s="4" t="s">
        <v>2276</v>
      </c>
      <c r="R2175" s="4" t="s">
        <v>2276</v>
      </c>
      <c r="S2175" s="4" t="s">
        <v>2276</v>
      </c>
      <c r="T2175" s="78">
        <v>257</v>
      </c>
      <c r="U2175" s="4" t="s">
        <v>2276</v>
      </c>
      <c r="V2175" s="4" t="s">
        <v>2276</v>
      </c>
      <c r="W2175" s="4" t="s">
        <v>2276</v>
      </c>
      <c r="X2175" s="4" t="s">
        <v>2276</v>
      </c>
      <c r="Y2175" s="4" t="s">
        <v>2276</v>
      </c>
      <c r="Z2175" s="4" t="s">
        <v>2276</v>
      </c>
      <c r="AA2175" s="4" t="s">
        <v>2276</v>
      </c>
      <c r="AB2175" s="4" t="s">
        <v>2276</v>
      </c>
      <c r="AC2175" s="4"/>
      <c r="AD2175" s="4"/>
    </row>
    <row r="2176" spans="1:30" s="60" customFormat="1" ht="36.5" customHeight="1">
      <c r="A2176" s="4" t="s">
        <v>6190</v>
      </c>
      <c r="B2176" s="4" t="s">
        <v>6263</v>
      </c>
      <c r="C2176" s="4" t="s">
        <v>24</v>
      </c>
      <c r="D2176" s="4" t="s">
        <v>1131</v>
      </c>
      <c r="E2176" s="4" t="s">
        <v>2649</v>
      </c>
      <c r="F2176" s="4" t="s">
        <v>74</v>
      </c>
      <c r="G2176" s="4" t="s">
        <v>74</v>
      </c>
      <c r="H2176" s="4" t="s">
        <v>523</v>
      </c>
      <c r="I2176" s="4"/>
      <c r="J2176" s="199">
        <f>(4153/(172737.51/100))</f>
        <v>2.4042259263781212</v>
      </c>
      <c r="K2176" s="4" t="s">
        <v>2276</v>
      </c>
      <c r="L2176" s="4" t="s">
        <v>2276</v>
      </c>
      <c r="M2176" s="4" t="s">
        <v>2276</v>
      </c>
      <c r="N2176" s="4" t="s">
        <v>2276</v>
      </c>
      <c r="O2176" s="4" t="s">
        <v>2276</v>
      </c>
      <c r="P2176" s="4" t="s">
        <v>2276</v>
      </c>
      <c r="Q2176" s="4" t="s">
        <v>2276</v>
      </c>
      <c r="R2176" s="4" t="s">
        <v>2276</v>
      </c>
      <c r="S2176" s="4" t="s">
        <v>2276</v>
      </c>
      <c r="T2176" s="78">
        <v>15398.56</v>
      </c>
      <c r="U2176" s="4" t="s">
        <v>2276</v>
      </c>
      <c r="V2176" s="4" t="s">
        <v>2276</v>
      </c>
      <c r="W2176" s="4" t="s">
        <v>2276</v>
      </c>
      <c r="X2176" s="197">
        <f>T2176/('[1]Record info'!K$20*100)*100</f>
        <v>0.74735779460298968</v>
      </c>
      <c r="Y2176" s="4" t="s">
        <v>2276</v>
      </c>
      <c r="Z2176" s="4" t="s">
        <v>2276</v>
      </c>
      <c r="AA2176" s="4" t="s">
        <v>2276</v>
      </c>
      <c r="AB2176" s="4" t="s">
        <v>2276</v>
      </c>
      <c r="AC2176" s="4"/>
      <c r="AD2176" s="4"/>
    </row>
    <row r="2177" spans="1:30" s="60" customFormat="1" ht="36.5" customHeight="1">
      <c r="A2177" s="4" t="s">
        <v>6190</v>
      </c>
      <c r="B2177" s="4" t="s">
        <v>6264</v>
      </c>
      <c r="C2177" s="4" t="s">
        <v>2656</v>
      </c>
      <c r="D2177" s="4" t="s">
        <v>2276</v>
      </c>
      <c r="E2177" s="4" t="s">
        <v>2649</v>
      </c>
      <c r="F2177" s="4" t="s">
        <v>74</v>
      </c>
      <c r="G2177" s="4" t="s">
        <v>74</v>
      </c>
      <c r="H2177" s="4" t="s">
        <v>523</v>
      </c>
      <c r="I2177" s="4"/>
      <c r="J2177" s="78">
        <f>(279/(172737.51/100))</f>
        <v>0.16151674294714563</v>
      </c>
      <c r="K2177" s="4" t="s">
        <v>2276</v>
      </c>
      <c r="L2177" s="4" t="s">
        <v>2276</v>
      </c>
      <c r="M2177" s="4" t="s">
        <v>2276</v>
      </c>
      <c r="N2177" s="4" t="s">
        <v>2276</v>
      </c>
      <c r="O2177" s="4" t="s">
        <v>2276</v>
      </c>
      <c r="P2177" s="4" t="s">
        <v>2276</v>
      </c>
      <c r="Q2177" s="4" t="s">
        <v>2276</v>
      </c>
      <c r="R2177" s="4" t="s">
        <v>2276</v>
      </c>
      <c r="S2177" s="4" t="s">
        <v>2276</v>
      </c>
      <c r="T2177" s="78">
        <f>19776.94*0.0786</f>
        <v>1554.467484</v>
      </c>
      <c r="U2177" s="4" t="s">
        <v>2276</v>
      </c>
      <c r="V2177" s="4" t="s">
        <v>2276</v>
      </c>
      <c r="W2177" s="4" t="s">
        <v>2276</v>
      </c>
      <c r="X2177" s="197">
        <f>T2177/('[1]Record info'!K$20*100)*100</f>
        <v>7.544493709959231E-2</v>
      </c>
      <c r="Y2177" s="4" t="s">
        <v>2276</v>
      </c>
      <c r="Z2177" s="4" t="s">
        <v>2276</v>
      </c>
      <c r="AA2177" s="4" t="s">
        <v>2276</v>
      </c>
      <c r="AB2177" s="4" t="s">
        <v>2276</v>
      </c>
      <c r="AC2177" s="4" t="s">
        <v>6224</v>
      </c>
      <c r="AD2177" s="4"/>
    </row>
    <row r="2178" spans="1:30" s="60" customFormat="1" ht="36.5" customHeight="1">
      <c r="A2178" s="4" t="s">
        <v>6190</v>
      </c>
      <c r="B2178" s="4" t="s">
        <v>6265</v>
      </c>
      <c r="C2178" s="4" t="s">
        <v>2658</v>
      </c>
      <c r="D2178" s="4" t="s">
        <v>2276</v>
      </c>
      <c r="E2178" s="4" t="s">
        <v>2649</v>
      </c>
      <c r="F2178" s="4"/>
      <c r="G2178" s="4" t="s">
        <v>74</v>
      </c>
      <c r="H2178" s="4" t="s">
        <v>523</v>
      </c>
      <c r="I2178" s="4"/>
      <c r="J2178" s="78">
        <f>(197/(172737.51/100))</f>
        <v>0.11404587226017092</v>
      </c>
      <c r="K2178" s="4" t="s">
        <v>2276</v>
      </c>
      <c r="L2178" s="4" t="s">
        <v>2276</v>
      </c>
      <c r="M2178" s="4" t="s">
        <v>2276</v>
      </c>
      <c r="N2178" s="4" t="s">
        <v>2276</v>
      </c>
      <c r="O2178" s="4" t="s">
        <v>2276</v>
      </c>
      <c r="P2178" s="4" t="s">
        <v>2276</v>
      </c>
      <c r="Q2178" s="4" t="s">
        <v>2276</v>
      </c>
      <c r="R2178" s="4" t="s">
        <v>2276</v>
      </c>
      <c r="S2178" s="4" t="s">
        <v>2276</v>
      </c>
      <c r="T2178" s="78">
        <f>19776.94*0.0842</f>
        <v>1665.2183479999999</v>
      </c>
      <c r="U2178" s="4" t="s">
        <v>2276</v>
      </c>
      <c r="V2178" s="4" t="s">
        <v>2276</v>
      </c>
      <c r="W2178" s="4" t="s">
        <v>2276</v>
      </c>
      <c r="X2178" s="197">
        <f>T2178/('[1]Record info'!K$20*100)*100</f>
        <v>8.0820148903125597E-2</v>
      </c>
      <c r="Y2178" s="4" t="s">
        <v>2276</v>
      </c>
      <c r="Z2178" s="4" t="s">
        <v>2276</v>
      </c>
      <c r="AA2178" s="4" t="s">
        <v>2276</v>
      </c>
      <c r="AB2178" s="4" t="s">
        <v>2276</v>
      </c>
      <c r="AC2178" s="4" t="s">
        <v>6225</v>
      </c>
      <c r="AD2178" s="4"/>
    </row>
    <row r="2179" spans="1:30" s="60" customFormat="1" ht="48.5" customHeight="1">
      <c r="A2179" s="4" t="s">
        <v>6191</v>
      </c>
      <c r="B2179" s="4" t="s">
        <v>6266</v>
      </c>
      <c r="C2179" s="4" t="s">
        <v>24</v>
      </c>
      <c r="D2179" s="4" t="s">
        <v>1131</v>
      </c>
      <c r="E2179" s="4" t="s">
        <v>3855</v>
      </c>
      <c r="F2179" s="4" t="s">
        <v>2663</v>
      </c>
      <c r="G2179" s="4" t="s">
        <v>2663</v>
      </c>
      <c r="H2179" s="4" t="s">
        <v>523</v>
      </c>
      <c r="I2179" s="4"/>
      <c r="J2179" s="4" t="s">
        <v>2276</v>
      </c>
      <c r="K2179" s="4" t="s">
        <v>2276</v>
      </c>
      <c r="L2179" s="4" t="s">
        <v>2276</v>
      </c>
      <c r="M2179" s="4" t="s">
        <v>2276</v>
      </c>
      <c r="N2179" s="4" t="s">
        <v>2276</v>
      </c>
      <c r="O2179" s="4" t="s">
        <v>2276</v>
      </c>
      <c r="P2179" s="4" t="s">
        <v>2276</v>
      </c>
      <c r="Q2179" s="4" t="s">
        <v>2276</v>
      </c>
      <c r="R2179" s="4" t="s">
        <v>2276</v>
      </c>
      <c r="S2179" s="4" t="s">
        <v>2276</v>
      </c>
      <c r="T2179" s="4" t="s">
        <v>2276</v>
      </c>
      <c r="U2179" s="4" t="s">
        <v>2276</v>
      </c>
      <c r="V2179" s="4" t="s">
        <v>2276</v>
      </c>
      <c r="W2179" s="4" t="s">
        <v>2276</v>
      </c>
      <c r="X2179" s="4" t="s">
        <v>2276</v>
      </c>
      <c r="Y2179" s="4" t="s">
        <v>2276</v>
      </c>
      <c r="Z2179" s="4" t="s">
        <v>2276</v>
      </c>
      <c r="AA2179" s="4" t="s">
        <v>2276</v>
      </c>
      <c r="AB2179" s="4" t="s">
        <v>2276</v>
      </c>
      <c r="AC2179" s="4"/>
      <c r="AD2179" s="4"/>
    </row>
    <row r="2180" spans="1:30" s="60" customFormat="1" ht="36.5" customHeight="1">
      <c r="A2180" s="4" t="s">
        <v>6191</v>
      </c>
      <c r="B2180" s="4" t="s">
        <v>6267</v>
      </c>
      <c r="C2180" s="4" t="s">
        <v>24</v>
      </c>
      <c r="D2180" s="4" t="s">
        <v>2276</v>
      </c>
      <c r="E2180" s="4" t="s">
        <v>2276</v>
      </c>
      <c r="F2180" s="4" t="s">
        <v>2276</v>
      </c>
      <c r="G2180" s="4" t="s">
        <v>74</v>
      </c>
      <c r="H2180" s="4" t="s">
        <v>523</v>
      </c>
      <c r="I2180" s="4"/>
      <c r="J2180" s="4" t="s">
        <v>2276</v>
      </c>
      <c r="K2180" s="4" t="s">
        <v>2276</v>
      </c>
      <c r="L2180" s="4" t="s">
        <v>2276</v>
      </c>
      <c r="M2180" s="4" t="s">
        <v>2276</v>
      </c>
      <c r="N2180" s="4" t="s">
        <v>2276</v>
      </c>
      <c r="O2180" s="4" t="s">
        <v>2276</v>
      </c>
      <c r="P2180" s="4" t="s">
        <v>2276</v>
      </c>
      <c r="Q2180" s="4" t="s">
        <v>2276</v>
      </c>
      <c r="R2180" s="4" t="s">
        <v>2276</v>
      </c>
      <c r="S2180" s="4" t="s">
        <v>2276</v>
      </c>
      <c r="T2180" s="4" t="s">
        <v>2276</v>
      </c>
      <c r="U2180" s="4" t="s">
        <v>2276</v>
      </c>
      <c r="V2180" s="4" t="s">
        <v>2276</v>
      </c>
      <c r="W2180" s="4" t="s">
        <v>2276</v>
      </c>
      <c r="X2180" s="4" t="s">
        <v>2276</v>
      </c>
      <c r="Y2180" s="4" t="s">
        <v>2276</v>
      </c>
      <c r="Z2180" s="4" t="s">
        <v>2276</v>
      </c>
      <c r="AA2180" s="4" t="s">
        <v>2276</v>
      </c>
      <c r="AB2180" s="4" t="s">
        <v>2276</v>
      </c>
      <c r="AC2180" s="4"/>
      <c r="AD2180" s="4"/>
    </row>
    <row r="2181" spans="1:30" s="60" customFormat="1" ht="36.5" customHeight="1">
      <c r="A2181" s="4" t="s">
        <v>6191</v>
      </c>
      <c r="B2181" s="4" t="s">
        <v>6268</v>
      </c>
      <c r="C2181" s="4" t="s">
        <v>24</v>
      </c>
      <c r="D2181" s="4" t="s">
        <v>2660</v>
      </c>
      <c r="E2181" s="4" t="s">
        <v>2647</v>
      </c>
      <c r="F2181" s="4" t="s">
        <v>29</v>
      </c>
      <c r="G2181" s="4" t="s">
        <v>29</v>
      </c>
      <c r="H2181" s="4" t="s">
        <v>523</v>
      </c>
      <c r="I2181" s="4"/>
      <c r="J2181" s="4" t="s">
        <v>2276</v>
      </c>
      <c r="K2181" s="4" t="s">
        <v>2276</v>
      </c>
      <c r="L2181" s="4" t="s">
        <v>2276</v>
      </c>
      <c r="M2181" s="4" t="s">
        <v>2276</v>
      </c>
      <c r="N2181" s="4" t="s">
        <v>2276</v>
      </c>
      <c r="O2181" s="4" t="s">
        <v>2276</v>
      </c>
      <c r="P2181" s="4" t="s">
        <v>2276</v>
      </c>
      <c r="Q2181" s="4" t="s">
        <v>2276</v>
      </c>
      <c r="R2181" s="4" t="s">
        <v>2276</v>
      </c>
      <c r="S2181" s="4" t="s">
        <v>2276</v>
      </c>
      <c r="T2181" s="4" t="s">
        <v>2276</v>
      </c>
      <c r="U2181" s="4" t="s">
        <v>2276</v>
      </c>
      <c r="V2181" s="4" t="s">
        <v>2276</v>
      </c>
      <c r="W2181" s="4" t="s">
        <v>2276</v>
      </c>
      <c r="X2181" s="4" t="s">
        <v>2276</v>
      </c>
      <c r="Y2181" s="4" t="s">
        <v>2276</v>
      </c>
      <c r="Z2181" s="4" t="s">
        <v>2276</v>
      </c>
      <c r="AA2181" s="4" t="s">
        <v>2276</v>
      </c>
      <c r="AB2181" s="4" t="s">
        <v>2276</v>
      </c>
      <c r="AC2181" s="4"/>
      <c r="AD2181" s="4"/>
    </row>
    <row r="2182" spans="1:30" s="60" customFormat="1" ht="36.5" customHeight="1">
      <c r="A2182" s="4" t="s">
        <v>6191</v>
      </c>
      <c r="B2182" s="4" t="s">
        <v>6269</v>
      </c>
      <c r="C2182" s="4" t="s">
        <v>24</v>
      </c>
      <c r="D2182" s="4" t="s">
        <v>2346</v>
      </c>
      <c r="E2182" s="4" t="s">
        <v>2653</v>
      </c>
      <c r="F2182" s="4" t="s">
        <v>2276</v>
      </c>
      <c r="G2182" s="4" t="s">
        <v>74</v>
      </c>
      <c r="H2182" s="4" t="s">
        <v>523</v>
      </c>
      <c r="I2182" s="4"/>
      <c r="J2182" s="4" t="s">
        <v>2276</v>
      </c>
      <c r="K2182" s="4" t="s">
        <v>2276</v>
      </c>
      <c r="L2182" s="4" t="s">
        <v>2276</v>
      </c>
      <c r="M2182" s="4" t="s">
        <v>2276</v>
      </c>
      <c r="N2182" s="4" t="s">
        <v>2276</v>
      </c>
      <c r="O2182" s="4" t="s">
        <v>2276</v>
      </c>
      <c r="P2182" s="4" t="s">
        <v>2276</v>
      </c>
      <c r="Q2182" s="4" t="s">
        <v>2276</v>
      </c>
      <c r="R2182" s="4" t="s">
        <v>2276</v>
      </c>
      <c r="S2182" s="4" t="s">
        <v>2276</v>
      </c>
      <c r="T2182" s="4" t="s">
        <v>2276</v>
      </c>
      <c r="U2182" s="4" t="s">
        <v>2276</v>
      </c>
      <c r="V2182" s="4" t="s">
        <v>2276</v>
      </c>
      <c r="W2182" s="4" t="s">
        <v>2276</v>
      </c>
      <c r="X2182" s="4" t="s">
        <v>2276</v>
      </c>
      <c r="Y2182" s="4" t="s">
        <v>2276</v>
      </c>
      <c r="Z2182" s="4" t="s">
        <v>2276</v>
      </c>
      <c r="AA2182" s="4" t="s">
        <v>2276</v>
      </c>
      <c r="AB2182" s="4" t="s">
        <v>2276</v>
      </c>
      <c r="AC2182" s="4"/>
      <c r="AD2182" s="4"/>
    </row>
    <row r="2183" spans="1:30" s="60" customFormat="1" ht="36.5" customHeight="1">
      <c r="A2183" s="4" t="s">
        <v>6192</v>
      </c>
      <c r="B2183" s="4" t="s">
        <v>6270</v>
      </c>
      <c r="C2183" s="4" t="s">
        <v>24</v>
      </c>
      <c r="D2183" s="4" t="s">
        <v>2276</v>
      </c>
      <c r="E2183" s="4" t="s">
        <v>2649</v>
      </c>
      <c r="F2183" s="4" t="s">
        <v>2276</v>
      </c>
      <c r="G2183" s="4" t="s">
        <v>74</v>
      </c>
      <c r="H2183" s="4" t="s">
        <v>523</v>
      </c>
      <c r="I2183" s="4"/>
      <c r="J2183" s="4" t="s">
        <v>2276</v>
      </c>
      <c r="K2183" s="4" t="s">
        <v>2276</v>
      </c>
      <c r="L2183" s="4" t="s">
        <v>2276</v>
      </c>
      <c r="M2183" s="4" t="s">
        <v>2276</v>
      </c>
      <c r="N2183" s="4" t="s">
        <v>2276</v>
      </c>
      <c r="O2183" s="4" t="s">
        <v>2276</v>
      </c>
      <c r="P2183" s="4" t="s">
        <v>2276</v>
      </c>
      <c r="Q2183" s="4" t="s">
        <v>2276</v>
      </c>
      <c r="R2183" s="4" t="s">
        <v>2276</v>
      </c>
      <c r="S2183" s="4" t="s">
        <v>2276</v>
      </c>
      <c r="T2183" s="200">
        <v>218000</v>
      </c>
      <c r="U2183" s="4" t="s">
        <v>2276</v>
      </c>
      <c r="V2183" s="4" t="s">
        <v>2276</v>
      </c>
      <c r="W2183" s="4" t="s">
        <v>2276</v>
      </c>
      <c r="X2183" s="4" t="s">
        <v>2276</v>
      </c>
      <c r="Y2183" s="4" t="s">
        <v>2276</v>
      </c>
      <c r="Z2183" s="4" t="s">
        <v>2276</v>
      </c>
      <c r="AA2183" s="4" t="s">
        <v>2276</v>
      </c>
      <c r="AB2183" s="4" t="s">
        <v>2276</v>
      </c>
      <c r="AC2183" s="4"/>
      <c r="AD2183" s="4"/>
    </row>
    <row r="2184" spans="1:30" s="60" customFormat="1" ht="36.5" customHeight="1">
      <c r="A2184" s="4" t="s">
        <v>6193</v>
      </c>
      <c r="B2184" s="4" t="s">
        <v>6271</v>
      </c>
      <c r="C2184" s="4" t="s">
        <v>24</v>
      </c>
      <c r="D2184" s="4" t="s">
        <v>2276</v>
      </c>
      <c r="E2184" s="4" t="s">
        <v>2649</v>
      </c>
      <c r="F2184" s="4" t="s">
        <v>2276</v>
      </c>
      <c r="G2184" s="4" t="s">
        <v>74</v>
      </c>
      <c r="H2184" s="4" t="s">
        <v>523</v>
      </c>
      <c r="I2184" s="4"/>
      <c r="J2184" s="4" t="s">
        <v>2276</v>
      </c>
      <c r="K2184" s="4" t="s">
        <v>2276</v>
      </c>
      <c r="L2184" s="4" t="s">
        <v>2276</v>
      </c>
      <c r="M2184" s="4" t="s">
        <v>2276</v>
      </c>
      <c r="N2184" s="4" t="s">
        <v>2276</v>
      </c>
      <c r="O2184" s="4" t="s">
        <v>2276</v>
      </c>
      <c r="P2184" s="4" t="s">
        <v>2276</v>
      </c>
      <c r="Q2184" s="4" t="s">
        <v>2276</v>
      </c>
      <c r="R2184" s="4" t="s">
        <v>2276</v>
      </c>
      <c r="S2184" s="4" t="s">
        <v>2276</v>
      </c>
      <c r="T2184" s="78">
        <v>65000</v>
      </c>
      <c r="U2184" s="4" t="s">
        <v>2276</v>
      </c>
      <c r="V2184" s="4" t="s">
        <v>2276</v>
      </c>
      <c r="W2184" s="4" t="s">
        <v>2276</v>
      </c>
      <c r="X2184" s="4" t="s">
        <v>2276</v>
      </c>
      <c r="Y2184" s="4" t="s">
        <v>2276</v>
      </c>
      <c r="Z2184" s="4" t="s">
        <v>2276</v>
      </c>
      <c r="AA2184" s="4" t="s">
        <v>2276</v>
      </c>
      <c r="AB2184" s="4" t="s">
        <v>2276</v>
      </c>
      <c r="AC2184" s="4"/>
      <c r="AD2184" s="4"/>
    </row>
    <row r="2185" spans="1:30" s="60" customFormat="1" ht="36.5" customHeight="1">
      <c r="A2185" s="4" t="s">
        <v>6194</v>
      </c>
      <c r="B2185" s="4" t="s">
        <v>6272</v>
      </c>
      <c r="C2185" s="4" t="s">
        <v>24</v>
      </c>
      <c r="D2185" s="4" t="s">
        <v>2276</v>
      </c>
      <c r="E2185" s="4" t="s">
        <v>2649</v>
      </c>
      <c r="F2185" s="4" t="s">
        <v>2276</v>
      </c>
      <c r="G2185" s="4" t="s">
        <v>74</v>
      </c>
      <c r="H2185" s="4" t="s">
        <v>523</v>
      </c>
      <c r="I2185" s="4"/>
      <c r="J2185" s="4" t="s">
        <v>2276</v>
      </c>
      <c r="K2185" s="4" t="s">
        <v>2276</v>
      </c>
      <c r="L2185" s="4" t="s">
        <v>2276</v>
      </c>
      <c r="M2185" s="4" t="s">
        <v>2276</v>
      </c>
      <c r="N2185" s="4" t="s">
        <v>2276</v>
      </c>
      <c r="O2185" s="4" t="s">
        <v>2276</v>
      </c>
      <c r="P2185" s="4" t="s">
        <v>2276</v>
      </c>
      <c r="Q2185" s="4" t="s">
        <v>2276</v>
      </c>
      <c r="R2185" s="4" t="s">
        <v>2276</v>
      </c>
      <c r="S2185" s="4" t="s">
        <v>2276</v>
      </c>
      <c r="T2185" s="78">
        <f>4700*5</f>
        <v>23500</v>
      </c>
      <c r="U2185" s="4" t="s">
        <v>2276</v>
      </c>
      <c r="V2185" s="4" t="s">
        <v>2276</v>
      </c>
      <c r="W2185" s="4" t="s">
        <v>2276</v>
      </c>
      <c r="X2185" s="4" t="s">
        <v>2276</v>
      </c>
      <c r="Y2185" s="4" t="s">
        <v>2276</v>
      </c>
      <c r="Z2185" s="4" t="s">
        <v>2276</v>
      </c>
      <c r="AA2185" s="4" t="s">
        <v>2276</v>
      </c>
      <c r="AB2185" s="4" t="s">
        <v>2276</v>
      </c>
      <c r="AC2185" s="4" t="s">
        <v>6226</v>
      </c>
      <c r="AD2185" s="4"/>
    </row>
    <row r="2186" spans="1:30" s="60" customFormat="1" ht="36.5" customHeight="1">
      <c r="A2186" s="4" t="s">
        <v>6195</v>
      </c>
      <c r="B2186" s="4" t="s">
        <v>6273</v>
      </c>
      <c r="C2186" s="4" t="s">
        <v>2656</v>
      </c>
      <c r="D2186" s="4" t="s">
        <v>2276</v>
      </c>
      <c r="E2186" s="4" t="s">
        <v>1105</v>
      </c>
      <c r="F2186" s="4" t="s">
        <v>2276</v>
      </c>
      <c r="G2186" s="4" t="s">
        <v>1105</v>
      </c>
      <c r="H2186" s="4" t="s">
        <v>523</v>
      </c>
      <c r="I2186" s="4"/>
      <c r="J2186" s="4" t="s">
        <v>2276</v>
      </c>
      <c r="K2186" s="4" t="s">
        <v>2276</v>
      </c>
      <c r="L2186" s="4" t="s">
        <v>2276</v>
      </c>
      <c r="M2186" s="4" t="s">
        <v>2276</v>
      </c>
      <c r="N2186" s="4" t="s">
        <v>2276</v>
      </c>
      <c r="O2186" s="4" t="s">
        <v>2276</v>
      </c>
      <c r="P2186" s="4" t="s">
        <v>2276</v>
      </c>
      <c r="Q2186" s="4" t="s">
        <v>2276</v>
      </c>
      <c r="R2186" s="4" t="s">
        <v>2276</v>
      </c>
      <c r="S2186" s="4" t="s">
        <v>2276</v>
      </c>
      <c r="T2186" s="78">
        <v>48600</v>
      </c>
      <c r="U2186" s="4" t="s">
        <v>2276</v>
      </c>
      <c r="V2186" s="4" t="s">
        <v>2276</v>
      </c>
      <c r="W2186" s="4" t="s">
        <v>2276</v>
      </c>
      <c r="X2186" s="4" t="s">
        <v>2276</v>
      </c>
      <c r="Y2186" s="4" t="s">
        <v>2276</v>
      </c>
      <c r="Z2186" s="4" t="s">
        <v>189</v>
      </c>
      <c r="AA2186" s="4" t="s">
        <v>405</v>
      </c>
      <c r="AB2186" s="4" t="s">
        <v>2276</v>
      </c>
      <c r="AC2186" s="4"/>
      <c r="AD2186" s="4"/>
    </row>
    <row r="2187" spans="1:30" s="60" customFormat="1" ht="36.5" customHeight="1">
      <c r="A2187" s="4" t="s">
        <v>6195</v>
      </c>
      <c r="B2187" s="4" t="s">
        <v>6274</v>
      </c>
      <c r="C2187" s="4" t="s">
        <v>24</v>
      </c>
      <c r="D2187" s="4" t="s">
        <v>2276</v>
      </c>
      <c r="E2187" s="4" t="s">
        <v>1105</v>
      </c>
      <c r="F2187" s="4" t="s">
        <v>2276</v>
      </c>
      <c r="G2187" s="4" t="s">
        <v>1105</v>
      </c>
      <c r="H2187" s="4" t="s">
        <v>523</v>
      </c>
      <c r="I2187" s="4"/>
      <c r="J2187" s="4" t="s">
        <v>2276</v>
      </c>
      <c r="K2187" s="4" t="s">
        <v>2276</v>
      </c>
      <c r="L2187" s="4" t="s">
        <v>2276</v>
      </c>
      <c r="M2187" s="4" t="s">
        <v>2276</v>
      </c>
      <c r="N2187" s="4" t="s">
        <v>2276</v>
      </c>
      <c r="O2187" s="4" t="s">
        <v>2276</v>
      </c>
      <c r="P2187" s="4" t="s">
        <v>2276</v>
      </c>
      <c r="Q2187" s="4" t="s">
        <v>2276</v>
      </c>
      <c r="R2187" s="4" t="s">
        <v>2276</v>
      </c>
      <c r="S2187" s="4" t="s">
        <v>2276</v>
      </c>
      <c r="T2187" s="78">
        <v>1456800</v>
      </c>
      <c r="U2187" s="4" t="s">
        <v>2276</v>
      </c>
      <c r="V2187" s="4" t="s">
        <v>2276</v>
      </c>
      <c r="W2187" s="4" t="s">
        <v>2276</v>
      </c>
      <c r="X2187" s="4" t="s">
        <v>2276</v>
      </c>
      <c r="Y2187" s="4" t="s">
        <v>2276</v>
      </c>
      <c r="Z2187" s="4" t="s">
        <v>189</v>
      </c>
      <c r="AA2187" s="4" t="s">
        <v>405</v>
      </c>
      <c r="AB2187" s="4" t="s">
        <v>2276</v>
      </c>
      <c r="AC2187" s="4"/>
      <c r="AD2187" s="4"/>
    </row>
    <row r="2188" spans="1:30" s="60" customFormat="1" ht="36.5" customHeight="1">
      <c r="A2188" s="4" t="s">
        <v>6195</v>
      </c>
      <c r="B2188" s="4" t="s">
        <v>6275</v>
      </c>
      <c r="C2188" s="4" t="s">
        <v>2656</v>
      </c>
      <c r="D2188" s="4" t="s">
        <v>2276</v>
      </c>
      <c r="E2188" s="4" t="s">
        <v>1105</v>
      </c>
      <c r="F2188" s="4" t="s">
        <v>2276</v>
      </c>
      <c r="G2188" s="4" t="s">
        <v>1105</v>
      </c>
      <c r="H2188" s="4" t="s">
        <v>523</v>
      </c>
      <c r="I2188" s="4"/>
      <c r="J2188" s="4" t="s">
        <v>2276</v>
      </c>
      <c r="K2188" s="4" t="s">
        <v>2276</v>
      </c>
      <c r="L2188" s="4" t="s">
        <v>2276</v>
      </c>
      <c r="M2188" s="4" t="s">
        <v>2276</v>
      </c>
      <c r="N2188" s="4" t="s">
        <v>2276</v>
      </c>
      <c r="O2188" s="4" t="s">
        <v>2276</v>
      </c>
      <c r="P2188" s="4" t="s">
        <v>2276</v>
      </c>
      <c r="Q2188" s="4" t="s">
        <v>2276</v>
      </c>
      <c r="R2188" s="4" t="s">
        <v>2276</v>
      </c>
      <c r="S2188" s="4" t="s">
        <v>2276</v>
      </c>
      <c r="T2188" s="78">
        <v>700</v>
      </c>
      <c r="U2188" s="4" t="s">
        <v>2276</v>
      </c>
      <c r="V2188" s="4" t="s">
        <v>2276</v>
      </c>
      <c r="W2188" s="4" t="s">
        <v>2276</v>
      </c>
      <c r="X2188" s="4" t="s">
        <v>2276</v>
      </c>
      <c r="Y2188" s="4" t="s">
        <v>2276</v>
      </c>
      <c r="Z2188" s="4" t="s">
        <v>425</v>
      </c>
      <c r="AA2188" s="4" t="s">
        <v>188</v>
      </c>
      <c r="AB2188" s="4" t="s">
        <v>2276</v>
      </c>
      <c r="AC2188" s="4"/>
      <c r="AD2188" s="4"/>
    </row>
    <row r="2189" spans="1:30" s="60" customFormat="1" ht="36.5" customHeight="1">
      <c r="A2189" s="4" t="s">
        <v>6195</v>
      </c>
      <c r="B2189" s="4" t="s">
        <v>6276</v>
      </c>
      <c r="C2189" s="4" t="s">
        <v>24</v>
      </c>
      <c r="D2189" s="4" t="s">
        <v>2276</v>
      </c>
      <c r="E2189" s="4" t="s">
        <v>1105</v>
      </c>
      <c r="F2189" s="4" t="s">
        <v>2276</v>
      </c>
      <c r="G2189" s="4" t="s">
        <v>1105</v>
      </c>
      <c r="H2189" s="4" t="s">
        <v>523</v>
      </c>
      <c r="I2189" s="4"/>
      <c r="J2189" s="4" t="s">
        <v>2276</v>
      </c>
      <c r="K2189" s="4" t="s">
        <v>2276</v>
      </c>
      <c r="L2189" s="4" t="s">
        <v>2276</v>
      </c>
      <c r="M2189" s="4" t="s">
        <v>2276</v>
      </c>
      <c r="N2189" s="4" t="s">
        <v>2276</v>
      </c>
      <c r="O2189" s="4" t="s">
        <v>2276</v>
      </c>
      <c r="P2189" s="4" t="s">
        <v>2276</v>
      </c>
      <c r="Q2189" s="4" t="s">
        <v>2276</v>
      </c>
      <c r="R2189" s="4" t="s">
        <v>2276</v>
      </c>
      <c r="S2189" s="4" t="s">
        <v>2276</v>
      </c>
      <c r="T2189" s="78">
        <v>762700</v>
      </c>
      <c r="U2189" s="4" t="s">
        <v>2276</v>
      </c>
      <c r="V2189" s="4" t="s">
        <v>2276</v>
      </c>
      <c r="W2189" s="4" t="s">
        <v>2276</v>
      </c>
      <c r="X2189" s="4" t="s">
        <v>2276</v>
      </c>
      <c r="Y2189" s="4" t="s">
        <v>2276</v>
      </c>
      <c r="Z2189" s="4" t="s">
        <v>425</v>
      </c>
      <c r="AA2189" s="4" t="s">
        <v>188</v>
      </c>
      <c r="AB2189" s="4" t="s">
        <v>2276</v>
      </c>
      <c r="AC2189" s="4"/>
      <c r="AD2189" s="4"/>
    </row>
    <row r="2190" spans="1:30" s="60" customFormat="1" ht="36.5" customHeight="1">
      <c r="A2190" s="4" t="s">
        <v>6196</v>
      </c>
      <c r="B2190" s="4" t="s">
        <v>6277</v>
      </c>
      <c r="C2190" s="4" t="s">
        <v>2656</v>
      </c>
      <c r="D2190" s="4" t="s">
        <v>2276</v>
      </c>
      <c r="E2190" s="4" t="s">
        <v>1105</v>
      </c>
      <c r="F2190" s="4" t="s">
        <v>2276</v>
      </c>
      <c r="G2190" s="4" t="s">
        <v>1105</v>
      </c>
      <c r="H2190" s="4" t="s">
        <v>523</v>
      </c>
      <c r="I2190" s="4"/>
      <c r="J2190" s="4" t="s">
        <v>2276</v>
      </c>
      <c r="K2190" s="4" t="s">
        <v>2276</v>
      </c>
      <c r="L2190" s="4" t="s">
        <v>2276</v>
      </c>
      <c r="M2190" s="4" t="s">
        <v>2276</v>
      </c>
      <c r="N2190" s="4" t="s">
        <v>2276</v>
      </c>
      <c r="O2190" s="4" t="s">
        <v>2276</v>
      </c>
      <c r="P2190" s="4" t="s">
        <v>2276</v>
      </c>
      <c r="Q2190" s="4" t="s">
        <v>2276</v>
      </c>
      <c r="R2190" s="4" t="s">
        <v>2276</v>
      </c>
      <c r="S2190" s="4" t="s">
        <v>2276</v>
      </c>
      <c r="T2190" s="78">
        <v>177100</v>
      </c>
      <c r="U2190" s="4" t="s">
        <v>2276</v>
      </c>
      <c r="V2190" s="4" t="s">
        <v>2276</v>
      </c>
      <c r="W2190" s="4" t="s">
        <v>2276</v>
      </c>
      <c r="X2190" s="4" t="s">
        <v>2276</v>
      </c>
      <c r="Y2190" s="4" t="s">
        <v>2276</v>
      </c>
      <c r="Z2190" s="4" t="s">
        <v>189</v>
      </c>
      <c r="AA2190" s="4" t="s">
        <v>405</v>
      </c>
      <c r="AB2190" s="4" t="s">
        <v>2276</v>
      </c>
      <c r="AC2190" s="4"/>
      <c r="AD2190" s="4"/>
    </row>
    <row r="2191" spans="1:30" s="60" customFormat="1" ht="36.5" customHeight="1">
      <c r="A2191" s="4" t="s">
        <v>6196</v>
      </c>
      <c r="B2191" s="4" t="s">
        <v>6278</v>
      </c>
      <c r="C2191" s="4" t="s">
        <v>24</v>
      </c>
      <c r="D2191" s="4" t="s">
        <v>2276</v>
      </c>
      <c r="E2191" s="4" t="s">
        <v>1105</v>
      </c>
      <c r="F2191" s="4" t="s">
        <v>2276</v>
      </c>
      <c r="G2191" s="4" t="s">
        <v>1105</v>
      </c>
      <c r="H2191" s="4" t="s">
        <v>523</v>
      </c>
      <c r="I2191" s="4"/>
      <c r="J2191" s="4" t="s">
        <v>2276</v>
      </c>
      <c r="K2191" s="4" t="s">
        <v>2276</v>
      </c>
      <c r="L2191" s="4" t="s">
        <v>2276</v>
      </c>
      <c r="M2191" s="4" t="s">
        <v>2276</v>
      </c>
      <c r="N2191" s="4" t="s">
        <v>2276</v>
      </c>
      <c r="O2191" s="4" t="s">
        <v>2276</v>
      </c>
      <c r="P2191" s="4" t="s">
        <v>2276</v>
      </c>
      <c r="Q2191" s="4" t="s">
        <v>2276</v>
      </c>
      <c r="R2191" s="4" t="s">
        <v>2276</v>
      </c>
      <c r="S2191" s="4" t="s">
        <v>2276</v>
      </c>
      <c r="T2191" s="78">
        <v>786300</v>
      </c>
      <c r="U2191" s="4" t="s">
        <v>2276</v>
      </c>
      <c r="V2191" s="4" t="s">
        <v>2276</v>
      </c>
      <c r="W2191" s="4" t="s">
        <v>2276</v>
      </c>
      <c r="X2191" s="4" t="s">
        <v>2276</v>
      </c>
      <c r="Y2191" s="4" t="s">
        <v>2276</v>
      </c>
      <c r="Z2191" s="4" t="s">
        <v>189</v>
      </c>
      <c r="AA2191" s="4" t="s">
        <v>405</v>
      </c>
      <c r="AB2191" s="4" t="s">
        <v>2276</v>
      </c>
      <c r="AC2191" s="4"/>
      <c r="AD2191" s="4"/>
    </row>
    <row r="2192" spans="1:30" s="60" customFormat="1" ht="36.5" customHeight="1">
      <c r="A2192" s="4" t="s">
        <v>6196</v>
      </c>
      <c r="B2192" s="4" t="s">
        <v>6279</v>
      </c>
      <c r="C2192" s="4" t="s">
        <v>2656</v>
      </c>
      <c r="D2192" s="4" t="s">
        <v>2276</v>
      </c>
      <c r="E2192" s="4" t="s">
        <v>1105</v>
      </c>
      <c r="F2192" s="4" t="s">
        <v>2276</v>
      </c>
      <c r="G2192" s="4" t="s">
        <v>1105</v>
      </c>
      <c r="H2192" s="4" t="s">
        <v>523</v>
      </c>
      <c r="I2192" s="4"/>
      <c r="J2192" s="4" t="s">
        <v>2276</v>
      </c>
      <c r="K2192" s="4" t="s">
        <v>2276</v>
      </c>
      <c r="L2192" s="4" t="s">
        <v>2276</v>
      </c>
      <c r="M2192" s="4" t="s">
        <v>2276</v>
      </c>
      <c r="N2192" s="4" t="s">
        <v>2276</v>
      </c>
      <c r="O2192" s="4" t="s">
        <v>2276</v>
      </c>
      <c r="P2192" s="4" t="s">
        <v>2276</v>
      </c>
      <c r="Q2192" s="4" t="s">
        <v>2276</v>
      </c>
      <c r="R2192" s="4" t="s">
        <v>2276</v>
      </c>
      <c r="S2192" s="4" t="s">
        <v>2276</v>
      </c>
      <c r="T2192" s="78">
        <v>100</v>
      </c>
      <c r="U2192" s="4" t="s">
        <v>2276</v>
      </c>
      <c r="V2192" s="4" t="s">
        <v>2276</v>
      </c>
      <c r="W2192" s="4" t="s">
        <v>2276</v>
      </c>
      <c r="X2192" s="4" t="s">
        <v>2276</v>
      </c>
      <c r="Y2192" s="4" t="s">
        <v>2276</v>
      </c>
      <c r="Z2192" s="4" t="s">
        <v>425</v>
      </c>
      <c r="AA2192" s="4" t="s">
        <v>188</v>
      </c>
      <c r="AB2192" s="4" t="s">
        <v>2276</v>
      </c>
      <c r="AC2192" s="4"/>
      <c r="AD2192" s="4"/>
    </row>
    <row r="2193" spans="1:30" s="60" customFormat="1" ht="36.5" customHeight="1">
      <c r="A2193" s="4" t="s">
        <v>6196</v>
      </c>
      <c r="B2193" s="4" t="s">
        <v>6280</v>
      </c>
      <c r="C2193" s="4" t="s">
        <v>24</v>
      </c>
      <c r="D2193" s="4" t="s">
        <v>2276</v>
      </c>
      <c r="E2193" s="4" t="s">
        <v>1105</v>
      </c>
      <c r="F2193" s="4" t="s">
        <v>2276</v>
      </c>
      <c r="G2193" s="4" t="s">
        <v>1105</v>
      </c>
      <c r="H2193" s="4" t="s">
        <v>523</v>
      </c>
      <c r="I2193" s="4"/>
      <c r="J2193" s="4" t="s">
        <v>2276</v>
      </c>
      <c r="K2193" s="4" t="s">
        <v>2276</v>
      </c>
      <c r="L2193" s="4" t="s">
        <v>2276</v>
      </c>
      <c r="M2193" s="4" t="s">
        <v>2276</v>
      </c>
      <c r="N2193" s="4" t="s">
        <v>2276</v>
      </c>
      <c r="O2193" s="4" t="s">
        <v>2276</v>
      </c>
      <c r="P2193" s="4" t="s">
        <v>2276</v>
      </c>
      <c r="Q2193" s="4" t="s">
        <v>2276</v>
      </c>
      <c r="R2193" s="4" t="s">
        <v>2276</v>
      </c>
      <c r="S2193" s="4" t="s">
        <v>2276</v>
      </c>
      <c r="T2193" s="78">
        <v>120700</v>
      </c>
      <c r="U2193" s="4" t="s">
        <v>2276</v>
      </c>
      <c r="V2193" s="4" t="s">
        <v>2276</v>
      </c>
      <c r="W2193" s="4" t="s">
        <v>2276</v>
      </c>
      <c r="X2193" s="4" t="s">
        <v>2276</v>
      </c>
      <c r="Y2193" s="4" t="s">
        <v>2276</v>
      </c>
      <c r="Z2193" s="4" t="s">
        <v>425</v>
      </c>
      <c r="AA2193" s="4" t="s">
        <v>188</v>
      </c>
      <c r="AB2193" s="4" t="s">
        <v>2276</v>
      </c>
      <c r="AC2193" s="4"/>
      <c r="AD2193" s="4"/>
    </row>
    <row r="2194" spans="1:30" s="60" customFormat="1" ht="36.5" customHeight="1">
      <c r="A2194" s="4" t="s">
        <v>6197</v>
      </c>
      <c r="B2194" s="4" t="s">
        <v>6281</v>
      </c>
      <c r="C2194" s="4" t="s">
        <v>2656</v>
      </c>
      <c r="D2194" s="4" t="s">
        <v>2276</v>
      </c>
      <c r="E2194" s="4" t="s">
        <v>1105</v>
      </c>
      <c r="F2194" s="4" t="s">
        <v>2276</v>
      </c>
      <c r="G2194" s="4" t="s">
        <v>1105</v>
      </c>
      <c r="H2194" s="4" t="s">
        <v>523</v>
      </c>
      <c r="I2194" s="4"/>
      <c r="J2194" s="4" t="s">
        <v>2276</v>
      </c>
      <c r="K2194" s="4" t="s">
        <v>2276</v>
      </c>
      <c r="L2194" s="4" t="s">
        <v>2276</v>
      </c>
      <c r="M2194" s="4" t="s">
        <v>2276</v>
      </c>
      <c r="N2194" s="4" t="s">
        <v>2276</v>
      </c>
      <c r="O2194" s="4" t="s">
        <v>2276</v>
      </c>
      <c r="P2194" s="4" t="s">
        <v>2276</v>
      </c>
      <c r="Q2194" s="4" t="s">
        <v>2276</v>
      </c>
      <c r="R2194" s="4" t="s">
        <v>2276</v>
      </c>
      <c r="S2194" s="4" t="s">
        <v>2276</v>
      </c>
      <c r="T2194" s="78">
        <v>168500</v>
      </c>
      <c r="U2194" s="4" t="s">
        <v>2276</v>
      </c>
      <c r="V2194" s="4" t="s">
        <v>2276</v>
      </c>
      <c r="W2194" s="4" t="s">
        <v>2276</v>
      </c>
      <c r="X2194" s="4" t="s">
        <v>2276</v>
      </c>
      <c r="Y2194" s="4" t="s">
        <v>2276</v>
      </c>
      <c r="Z2194" s="4" t="s">
        <v>189</v>
      </c>
      <c r="AA2194" s="4" t="s">
        <v>405</v>
      </c>
      <c r="AB2194" s="4" t="s">
        <v>2276</v>
      </c>
      <c r="AC2194" s="4"/>
      <c r="AD2194" s="4"/>
    </row>
    <row r="2195" spans="1:30" s="60" customFormat="1" ht="36.5" customHeight="1">
      <c r="A2195" s="4" t="s">
        <v>6197</v>
      </c>
      <c r="B2195" s="4" t="s">
        <v>6282</v>
      </c>
      <c r="C2195" s="4" t="s">
        <v>24</v>
      </c>
      <c r="D2195" s="4" t="s">
        <v>2276</v>
      </c>
      <c r="E2195" s="4" t="s">
        <v>1105</v>
      </c>
      <c r="F2195" s="4" t="s">
        <v>2276</v>
      </c>
      <c r="G2195" s="4" t="s">
        <v>1105</v>
      </c>
      <c r="H2195" s="4" t="s">
        <v>523</v>
      </c>
      <c r="I2195" s="4"/>
      <c r="J2195" s="4" t="s">
        <v>2276</v>
      </c>
      <c r="K2195" s="4" t="s">
        <v>2276</v>
      </c>
      <c r="L2195" s="4" t="s">
        <v>2276</v>
      </c>
      <c r="M2195" s="4" t="s">
        <v>2276</v>
      </c>
      <c r="N2195" s="4" t="s">
        <v>2276</v>
      </c>
      <c r="O2195" s="4" t="s">
        <v>2276</v>
      </c>
      <c r="P2195" s="4" t="s">
        <v>2276</v>
      </c>
      <c r="Q2195" s="4" t="s">
        <v>2276</v>
      </c>
      <c r="R2195" s="4" t="s">
        <v>2276</v>
      </c>
      <c r="S2195" s="4" t="s">
        <v>2276</v>
      </c>
      <c r="T2195" s="78">
        <v>1086500</v>
      </c>
      <c r="U2195" s="4" t="s">
        <v>2276</v>
      </c>
      <c r="V2195" s="4" t="s">
        <v>2276</v>
      </c>
      <c r="W2195" s="4" t="s">
        <v>2276</v>
      </c>
      <c r="X2195" s="4" t="s">
        <v>2276</v>
      </c>
      <c r="Y2195" s="4" t="s">
        <v>2276</v>
      </c>
      <c r="Z2195" s="4" t="s">
        <v>189</v>
      </c>
      <c r="AA2195" s="4" t="s">
        <v>405</v>
      </c>
      <c r="AB2195" s="4" t="s">
        <v>2276</v>
      </c>
      <c r="AC2195" s="4"/>
      <c r="AD2195" s="4"/>
    </row>
    <row r="2196" spans="1:30" s="60" customFormat="1" ht="36.5" customHeight="1">
      <c r="A2196" s="4" t="s">
        <v>6197</v>
      </c>
      <c r="B2196" s="4" t="s">
        <v>6283</v>
      </c>
      <c r="C2196" s="4" t="s">
        <v>2656</v>
      </c>
      <c r="D2196" s="4" t="s">
        <v>2276</v>
      </c>
      <c r="E2196" s="4" t="s">
        <v>1105</v>
      </c>
      <c r="F2196" s="4" t="s">
        <v>2276</v>
      </c>
      <c r="G2196" s="4" t="s">
        <v>1105</v>
      </c>
      <c r="H2196" s="4" t="s">
        <v>523</v>
      </c>
      <c r="I2196" s="4"/>
      <c r="J2196" s="4" t="s">
        <v>2276</v>
      </c>
      <c r="K2196" s="4" t="s">
        <v>2276</v>
      </c>
      <c r="L2196" s="4" t="s">
        <v>2276</v>
      </c>
      <c r="M2196" s="4" t="s">
        <v>2276</v>
      </c>
      <c r="N2196" s="4" t="s">
        <v>2276</v>
      </c>
      <c r="O2196" s="4" t="s">
        <v>2276</v>
      </c>
      <c r="P2196" s="4" t="s">
        <v>2276</v>
      </c>
      <c r="Q2196" s="4" t="s">
        <v>2276</v>
      </c>
      <c r="R2196" s="4" t="s">
        <v>2276</v>
      </c>
      <c r="S2196" s="4" t="s">
        <v>2276</v>
      </c>
      <c r="T2196" s="78">
        <v>1900</v>
      </c>
      <c r="U2196" s="4" t="s">
        <v>2276</v>
      </c>
      <c r="V2196" s="4" t="s">
        <v>2276</v>
      </c>
      <c r="W2196" s="4" t="s">
        <v>2276</v>
      </c>
      <c r="X2196" s="4" t="s">
        <v>2276</v>
      </c>
      <c r="Y2196" s="4" t="s">
        <v>2276</v>
      </c>
      <c r="Z2196" s="4" t="s">
        <v>425</v>
      </c>
      <c r="AA2196" s="4" t="s">
        <v>188</v>
      </c>
      <c r="AB2196" s="4" t="s">
        <v>2276</v>
      </c>
      <c r="AC2196" s="4"/>
      <c r="AD2196" s="4"/>
    </row>
    <row r="2197" spans="1:30" s="60" customFormat="1" ht="36.5" customHeight="1">
      <c r="A2197" s="4" t="s">
        <v>6197</v>
      </c>
      <c r="B2197" s="4" t="s">
        <v>6284</v>
      </c>
      <c r="C2197" s="4" t="s">
        <v>24</v>
      </c>
      <c r="D2197" s="4" t="s">
        <v>2276</v>
      </c>
      <c r="E2197" s="4" t="s">
        <v>1105</v>
      </c>
      <c r="F2197" s="4" t="s">
        <v>2276</v>
      </c>
      <c r="G2197" s="4" t="s">
        <v>1105</v>
      </c>
      <c r="H2197" s="4" t="s">
        <v>523</v>
      </c>
      <c r="I2197" s="4"/>
      <c r="J2197" s="4" t="s">
        <v>2276</v>
      </c>
      <c r="K2197" s="4" t="s">
        <v>2276</v>
      </c>
      <c r="L2197" s="4" t="s">
        <v>2276</v>
      </c>
      <c r="M2197" s="4" t="s">
        <v>2276</v>
      </c>
      <c r="N2197" s="4" t="s">
        <v>2276</v>
      </c>
      <c r="O2197" s="4" t="s">
        <v>2276</v>
      </c>
      <c r="P2197" s="4" t="s">
        <v>2276</v>
      </c>
      <c r="Q2197" s="4" t="s">
        <v>2276</v>
      </c>
      <c r="R2197" s="4" t="s">
        <v>2276</v>
      </c>
      <c r="S2197" s="4" t="s">
        <v>2276</v>
      </c>
      <c r="T2197" s="78">
        <v>153100</v>
      </c>
      <c r="U2197" s="4" t="s">
        <v>2276</v>
      </c>
      <c r="V2197" s="4" t="s">
        <v>2276</v>
      </c>
      <c r="W2197" s="4" t="s">
        <v>2276</v>
      </c>
      <c r="X2197" s="4" t="s">
        <v>2276</v>
      </c>
      <c r="Y2197" s="4" t="s">
        <v>2276</v>
      </c>
      <c r="Z2197" s="4" t="s">
        <v>425</v>
      </c>
      <c r="AA2197" s="4" t="s">
        <v>188</v>
      </c>
      <c r="AB2197" s="4" t="s">
        <v>2276</v>
      </c>
      <c r="AC2197" s="4"/>
      <c r="AD2197" s="4"/>
    </row>
    <row r="2198" spans="1:30" s="60" customFormat="1" ht="56.5" customHeight="1">
      <c r="A2198" s="4" t="s">
        <v>6198</v>
      </c>
      <c r="B2198" s="4" t="s">
        <v>6285</v>
      </c>
      <c r="C2198" s="4" t="s">
        <v>31</v>
      </c>
      <c r="D2198" s="4" t="s">
        <v>2659</v>
      </c>
      <c r="E2198" s="4" t="s">
        <v>3855</v>
      </c>
      <c r="F2198" s="4" t="s">
        <v>28</v>
      </c>
      <c r="G2198" s="4" t="s">
        <v>28</v>
      </c>
      <c r="H2198" s="4" t="s">
        <v>523</v>
      </c>
      <c r="I2198" s="4"/>
      <c r="J2198" s="4" t="s">
        <v>2276</v>
      </c>
      <c r="K2198" s="4" t="s">
        <v>2276</v>
      </c>
      <c r="L2198" s="4" t="s">
        <v>2276</v>
      </c>
      <c r="M2198" s="4" t="s">
        <v>2276</v>
      </c>
      <c r="N2198" s="4" t="s">
        <v>2276</v>
      </c>
      <c r="O2198" s="4" t="s">
        <v>2276</v>
      </c>
      <c r="P2198" s="4" t="s">
        <v>2276</v>
      </c>
      <c r="Q2198" s="4" t="s">
        <v>2276</v>
      </c>
      <c r="R2198" s="4" t="s">
        <v>2276</v>
      </c>
      <c r="S2198" s="4" t="s">
        <v>2276</v>
      </c>
      <c r="T2198" s="4" t="s">
        <v>2276</v>
      </c>
      <c r="U2198" s="4" t="s">
        <v>2276</v>
      </c>
      <c r="V2198" s="4" t="s">
        <v>2276</v>
      </c>
      <c r="W2198" s="4" t="s">
        <v>2276</v>
      </c>
      <c r="X2198" s="4" t="s">
        <v>2276</v>
      </c>
      <c r="Y2198" s="4" t="s">
        <v>2276</v>
      </c>
      <c r="Z2198" s="4" t="s">
        <v>35</v>
      </c>
      <c r="AA2198" s="4" t="s">
        <v>38</v>
      </c>
      <c r="AB2198" s="4" t="s">
        <v>2276</v>
      </c>
      <c r="AC2198" s="4"/>
      <c r="AD2198" s="4"/>
    </row>
    <row r="2199" spans="1:30" s="60" customFormat="1" ht="36.5" customHeight="1">
      <c r="A2199" s="4" t="s">
        <v>6198</v>
      </c>
      <c r="B2199" s="4" t="s">
        <v>6286</v>
      </c>
      <c r="C2199" s="4" t="s">
        <v>31</v>
      </c>
      <c r="D2199" s="4" t="s">
        <v>27</v>
      </c>
      <c r="E2199" s="4" t="s">
        <v>396</v>
      </c>
      <c r="F2199" s="4" t="s">
        <v>28</v>
      </c>
      <c r="G2199" s="4" t="s">
        <v>28</v>
      </c>
      <c r="H2199" s="4" t="s">
        <v>523</v>
      </c>
      <c r="I2199" s="4"/>
      <c r="J2199" s="4" t="s">
        <v>2276</v>
      </c>
      <c r="K2199" s="4" t="s">
        <v>2276</v>
      </c>
      <c r="L2199" s="4" t="s">
        <v>2276</v>
      </c>
      <c r="M2199" s="4" t="s">
        <v>2276</v>
      </c>
      <c r="N2199" s="4" t="s">
        <v>2276</v>
      </c>
      <c r="O2199" s="4" t="s">
        <v>2276</v>
      </c>
      <c r="P2199" s="4" t="s">
        <v>2276</v>
      </c>
      <c r="Q2199" s="4" t="s">
        <v>2276</v>
      </c>
      <c r="R2199" s="4" t="s">
        <v>2276</v>
      </c>
      <c r="S2199" s="4" t="s">
        <v>2276</v>
      </c>
      <c r="T2199" s="4" t="s">
        <v>2276</v>
      </c>
      <c r="U2199" s="4" t="s">
        <v>2276</v>
      </c>
      <c r="V2199" s="4" t="s">
        <v>2276</v>
      </c>
      <c r="W2199" s="4" t="s">
        <v>2276</v>
      </c>
      <c r="X2199" s="4" t="s">
        <v>2276</v>
      </c>
      <c r="Y2199" s="4" t="s">
        <v>2276</v>
      </c>
      <c r="Z2199" s="4" t="s">
        <v>35</v>
      </c>
      <c r="AA2199" s="4" t="s">
        <v>38</v>
      </c>
      <c r="AB2199" s="4" t="s">
        <v>2276</v>
      </c>
      <c r="AC2199" s="4"/>
      <c r="AD2199" s="4"/>
    </row>
    <row r="2200" spans="1:30" s="60" customFormat="1" ht="53" customHeight="1">
      <c r="A2200" s="4" t="s">
        <v>6198</v>
      </c>
      <c r="B2200" s="4" t="s">
        <v>6287</v>
      </c>
      <c r="C2200" s="4" t="s">
        <v>24</v>
      </c>
      <c r="D2200" s="4" t="s">
        <v>2659</v>
      </c>
      <c r="E2200" s="4" t="s">
        <v>3855</v>
      </c>
      <c r="F2200" s="4" t="s">
        <v>28</v>
      </c>
      <c r="G2200" s="4" t="s">
        <v>28</v>
      </c>
      <c r="H2200" s="4" t="s">
        <v>523</v>
      </c>
      <c r="I2200" s="4"/>
      <c r="J2200" s="4" t="s">
        <v>2276</v>
      </c>
      <c r="K2200" s="4" t="s">
        <v>2276</v>
      </c>
      <c r="L2200" s="4" t="s">
        <v>2276</v>
      </c>
      <c r="M2200" s="4" t="s">
        <v>2276</v>
      </c>
      <c r="N2200" s="4" t="s">
        <v>2276</v>
      </c>
      <c r="O2200" s="4" t="s">
        <v>2276</v>
      </c>
      <c r="P2200" s="4" t="s">
        <v>2276</v>
      </c>
      <c r="Q2200" s="4" t="s">
        <v>2276</v>
      </c>
      <c r="R2200" s="4" t="s">
        <v>2276</v>
      </c>
      <c r="S2200" s="4" t="s">
        <v>2276</v>
      </c>
      <c r="T2200" s="4" t="s">
        <v>2276</v>
      </c>
      <c r="U2200" s="4" t="s">
        <v>2276</v>
      </c>
      <c r="V2200" s="4" t="s">
        <v>2276</v>
      </c>
      <c r="W2200" s="4" t="s">
        <v>2276</v>
      </c>
      <c r="X2200" s="4" t="s">
        <v>2276</v>
      </c>
      <c r="Y2200" s="4" t="s">
        <v>2276</v>
      </c>
      <c r="Z2200" s="4" t="s">
        <v>35</v>
      </c>
      <c r="AA2200" s="4" t="s">
        <v>38</v>
      </c>
      <c r="AB2200" s="4" t="s">
        <v>2276</v>
      </c>
      <c r="AC2200" s="4"/>
      <c r="AD2200" s="4"/>
    </row>
    <row r="2201" spans="1:30" s="60" customFormat="1" ht="36.5" customHeight="1">
      <c r="A2201" s="4" t="s">
        <v>6198</v>
      </c>
      <c r="B2201" s="4" t="s">
        <v>6288</v>
      </c>
      <c r="C2201" s="4" t="s">
        <v>24</v>
      </c>
      <c r="D2201" s="4" t="s">
        <v>27</v>
      </c>
      <c r="E2201" s="4" t="s">
        <v>396</v>
      </c>
      <c r="F2201" s="4" t="s">
        <v>28</v>
      </c>
      <c r="G2201" s="4" t="s">
        <v>28</v>
      </c>
      <c r="H2201" s="4" t="s">
        <v>523</v>
      </c>
      <c r="I2201" s="4"/>
      <c r="J2201" s="4" t="s">
        <v>2276</v>
      </c>
      <c r="K2201" s="4" t="s">
        <v>2276</v>
      </c>
      <c r="L2201" s="4" t="s">
        <v>2276</v>
      </c>
      <c r="M2201" s="4" t="s">
        <v>2276</v>
      </c>
      <c r="N2201" s="4" t="s">
        <v>2276</v>
      </c>
      <c r="O2201" s="4" t="s">
        <v>2276</v>
      </c>
      <c r="P2201" s="4" t="s">
        <v>2276</v>
      </c>
      <c r="Q2201" s="4" t="s">
        <v>2276</v>
      </c>
      <c r="R2201" s="4" t="s">
        <v>2276</v>
      </c>
      <c r="S2201" s="4" t="s">
        <v>2276</v>
      </c>
      <c r="T2201" s="4" t="s">
        <v>2276</v>
      </c>
      <c r="U2201" s="4" t="s">
        <v>2276</v>
      </c>
      <c r="V2201" s="4" t="s">
        <v>2276</v>
      </c>
      <c r="W2201" s="4" t="s">
        <v>2276</v>
      </c>
      <c r="X2201" s="4" t="s">
        <v>2276</v>
      </c>
      <c r="Y2201" s="4" t="s">
        <v>2276</v>
      </c>
      <c r="Z2201" s="4" t="s">
        <v>35</v>
      </c>
      <c r="AA2201" s="4" t="s">
        <v>38</v>
      </c>
      <c r="AB2201" s="4" t="s">
        <v>2276</v>
      </c>
      <c r="AC2201" s="4"/>
      <c r="AD2201" s="4"/>
    </row>
    <row r="2202" spans="1:30" s="60" customFormat="1" ht="36.5" customHeight="1">
      <c r="A2202" s="4" t="s">
        <v>6198</v>
      </c>
      <c r="B2202" s="4" t="s">
        <v>6289</v>
      </c>
      <c r="C2202" s="4" t="s">
        <v>24</v>
      </c>
      <c r="D2202" s="4" t="s">
        <v>2346</v>
      </c>
      <c r="E2202" s="4" t="s">
        <v>396</v>
      </c>
      <c r="F2202" s="4" t="s">
        <v>2276</v>
      </c>
      <c r="G2202" s="4" t="s">
        <v>2276</v>
      </c>
      <c r="H2202" s="4" t="s">
        <v>523</v>
      </c>
      <c r="I2202" s="4"/>
      <c r="J2202" s="4" t="s">
        <v>2276</v>
      </c>
      <c r="K2202" s="4" t="s">
        <v>2276</v>
      </c>
      <c r="L2202" s="4" t="s">
        <v>2276</v>
      </c>
      <c r="M2202" s="4" t="s">
        <v>2276</v>
      </c>
      <c r="N2202" s="4" t="s">
        <v>2276</v>
      </c>
      <c r="O2202" s="4" t="s">
        <v>2276</v>
      </c>
      <c r="P2202" s="4" t="s">
        <v>2276</v>
      </c>
      <c r="Q2202" s="4" t="s">
        <v>2276</v>
      </c>
      <c r="R2202" s="4" t="s">
        <v>2276</v>
      </c>
      <c r="S2202" s="4" t="s">
        <v>2276</v>
      </c>
      <c r="T2202" s="4" t="s">
        <v>2276</v>
      </c>
      <c r="U2202" s="4" t="s">
        <v>2276</v>
      </c>
      <c r="V2202" s="4" t="s">
        <v>2276</v>
      </c>
      <c r="W2202" s="4" t="s">
        <v>2276</v>
      </c>
      <c r="X2202" s="4" t="s">
        <v>2276</v>
      </c>
      <c r="Y2202" s="4" t="s">
        <v>2276</v>
      </c>
      <c r="Z2202" s="4" t="s">
        <v>35</v>
      </c>
      <c r="AA2202" s="4" t="s">
        <v>38</v>
      </c>
      <c r="AB2202" s="4" t="s">
        <v>2276</v>
      </c>
      <c r="AC2202" s="4"/>
      <c r="AD2202" s="4"/>
    </row>
    <row r="2203" spans="1:30" s="60" customFormat="1" ht="36.5" customHeight="1">
      <c r="A2203" s="4" t="s">
        <v>6198</v>
      </c>
      <c r="B2203" s="4" t="s">
        <v>6290</v>
      </c>
      <c r="C2203" s="4" t="s">
        <v>24</v>
      </c>
      <c r="D2203" s="4" t="s">
        <v>1242</v>
      </c>
      <c r="E2203" s="4" t="s">
        <v>137</v>
      </c>
      <c r="F2203" s="4" t="s">
        <v>28</v>
      </c>
      <c r="G2203" s="4" t="s">
        <v>28</v>
      </c>
      <c r="H2203" s="4" t="s">
        <v>523</v>
      </c>
      <c r="I2203" s="4"/>
      <c r="J2203" s="4" t="s">
        <v>2276</v>
      </c>
      <c r="K2203" s="4" t="s">
        <v>2276</v>
      </c>
      <c r="L2203" s="4" t="s">
        <v>2276</v>
      </c>
      <c r="M2203" s="4" t="s">
        <v>2276</v>
      </c>
      <c r="N2203" s="4" t="s">
        <v>2276</v>
      </c>
      <c r="O2203" s="4" t="s">
        <v>2276</v>
      </c>
      <c r="P2203" s="4" t="s">
        <v>2276</v>
      </c>
      <c r="Q2203" s="4" t="s">
        <v>2276</v>
      </c>
      <c r="R2203" s="4" t="s">
        <v>2276</v>
      </c>
      <c r="S2203" s="4" t="s">
        <v>2276</v>
      </c>
      <c r="T2203" s="4" t="s">
        <v>2276</v>
      </c>
      <c r="U2203" s="4" t="s">
        <v>2276</v>
      </c>
      <c r="V2203" s="4" t="s">
        <v>2276</v>
      </c>
      <c r="W2203" s="4" t="s">
        <v>2276</v>
      </c>
      <c r="X2203" s="4" t="s">
        <v>2276</v>
      </c>
      <c r="Y2203" s="4" t="s">
        <v>2276</v>
      </c>
      <c r="Z2203" s="4" t="s">
        <v>35</v>
      </c>
      <c r="AA2203" s="4" t="s">
        <v>38</v>
      </c>
      <c r="AB2203" s="4" t="s">
        <v>2276</v>
      </c>
      <c r="AC2203" s="4"/>
      <c r="AD2203" s="4"/>
    </row>
    <row r="2204" spans="1:30" s="60" customFormat="1" ht="36.5" customHeight="1">
      <c r="A2204" s="4" t="s">
        <v>6199</v>
      </c>
      <c r="B2204" s="4" t="s">
        <v>6291</v>
      </c>
      <c r="C2204" s="4" t="s">
        <v>24</v>
      </c>
      <c r="D2204" s="4" t="s">
        <v>1242</v>
      </c>
      <c r="E2204" s="4" t="s">
        <v>137</v>
      </c>
      <c r="F2204" s="4" t="s">
        <v>28</v>
      </c>
      <c r="G2204" s="4" t="s">
        <v>28</v>
      </c>
      <c r="H2204" s="4" t="s">
        <v>523</v>
      </c>
      <c r="I2204" s="4"/>
      <c r="J2204" s="78" t="e">
        <f>2568.3/'[1]Record info'!K2172</f>
        <v>#DIV/0!</v>
      </c>
      <c r="K2204" s="4" t="s">
        <v>2276</v>
      </c>
      <c r="L2204" s="4" t="s">
        <v>2276</v>
      </c>
      <c r="M2204" s="4" t="s">
        <v>2276</v>
      </c>
      <c r="N2204" s="4" t="s">
        <v>2276</v>
      </c>
      <c r="O2204" s="4" t="s">
        <v>2276</v>
      </c>
      <c r="P2204" s="4" t="s">
        <v>2276</v>
      </c>
      <c r="Q2204" s="4" t="s">
        <v>2276</v>
      </c>
      <c r="R2204" s="4" t="s">
        <v>2276</v>
      </c>
      <c r="S2204" s="4" t="s">
        <v>2276</v>
      </c>
      <c r="T2204" s="78">
        <v>4363.3999999999996</v>
      </c>
      <c r="U2204" s="4" t="s">
        <v>2276</v>
      </c>
      <c r="V2204" s="4" t="s">
        <v>2276</v>
      </c>
      <c r="W2204" s="4" t="s">
        <v>2276</v>
      </c>
      <c r="X2204" s="4" t="s">
        <v>2276</v>
      </c>
      <c r="Y2204" s="4" t="s">
        <v>2276</v>
      </c>
      <c r="Z2204" s="4" t="s">
        <v>35</v>
      </c>
      <c r="AA2204" s="4" t="s">
        <v>38</v>
      </c>
      <c r="AB2204" s="4" t="s">
        <v>2276</v>
      </c>
      <c r="AC2204" s="4"/>
      <c r="AD2204" s="4"/>
    </row>
    <row r="2205" spans="1:30" s="60" customFormat="1" ht="36.5" customHeight="1">
      <c r="A2205" s="4" t="s">
        <v>6200</v>
      </c>
      <c r="B2205" s="4" t="s">
        <v>6292</v>
      </c>
      <c r="C2205" s="4" t="s">
        <v>24</v>
      </c>
      <c r="D2205" s="4" t="s">
        <v>1242</v>
      </c>
      <c r="E2205" s="4" t="s">
        <v>137</v>
      </c>
      <c r="F2205" s="4" t="s">
        <v>28</v>
      </c>
      <c r="G2205" s="4" t="s">
        <v>28</v>
      </c>
      <c r="H2205" s="4" t="s">
        <v>523</v>
      </c>
      <c r="I2205" s="4"/>
      <c r="J2205" s="78" t="e">
        <f>1401.4/'[1]Record info'!K2173</f>
        <v>#DIV/0!</v>
      </c>
      <c r="K2205" s="4" t="s">
        <v>2276</v>
      </c>
      <c r="L2205" s="4" t="s">
        <v>2276</v>
      </c>
      <c r="M2205" s="4" t="s">
        <v>2276</v>
      </c>
      <c r="N2205" s="4" t="s">
        <v>2276</v>
      </c>
      <c r="O2205" s="4" t="s">
        <v>2276</v>
      </c>
      <c r="P2205" s="4" t="s">
        <v>2276</v>
      </c>
      <c r="Q2205" s="4" t="s">
        <v>2276</v>
      </c>
      <c r="R2205" s="4" t="s">
        <v>2276</v>
      </c>
      <c r="S2205" s="4" t="s">
        <v>2276</v>
      </c>
      <c r="T2205" s="78">
        <v>4704.6000000000004</v>
      </c>
      <c r="U2205" s="4" t="s">
        <v>2276</v>
      </c>
      <c r="V2205" s="4" t="s">
        <v>2276</v>
      </c>
      <c r="W2205" s="4" t="s">
        <v>2276</v>
      </c>
      <c r="X2205" s="4" t="s">
        <v>2276</v>
      </c>
      <c r="Y2205" s="4" t="s">
        <v>2276</v>
      </c>
      <c r="Z2205" s="4" t="s">
        <v>35</v>
      </c>
      <c r="AA2205" s="4" t="s">
        <v>38</v>
      </c>
      <c r="AB2205" s="4" t="s">
        <v>2276</v>
      </c>
      <c r="AC2205" s="4"/>
      <c r="AD2205" s="4"/>
    </row>
    <row r="2206" spans="1:30" s="60" customFormat="1" ht="36.5" customHeight="1">
      <c r="A2206" s="4" t="s">
        <v>6201</v>
      </c>
      <c r="B2206" s="4" t="s">
        <v>6293</v>
      </c>
      <c r="C2206" s="4" t="s">
        <v>24</v>
      </c>
      <c r="D2206" s="4" t="s">
        <v>1242</v>
      </c>
      <c r="E2206" s="4" t="s">
        <v>137</v>
      </c>
      <c r="F2206" s="4" t="s">
        <v>28</v>
      </c>
      <c r="G2206" s="4" t="s">
        <v>28</v>
      </c>
      <c r="H2206" s="4" t="s">
        <v>523</v>
      </c>
      <c r="I2206" s="4"/>
      <c r="J2206" s="78" t="e">
        <f>3841.5/'[1]Record info'!K2174</f>
        <v>#DIV/0!</v>
      </c>
      <c r="K2206" s="4" t="s">
        <v>2276</v>
      </c>
      <c r="L2206" s="4" t="s">
        <v>2276</v>
      </c>
      <c r="M2206" s="4" t="s">
        <v>2276</v>
      </c>
      <c r="N2206" s="4" t="s">
        <v>2276</v>
      </c>
      <c r="O2206" s="4" t="s">
        <v>2276</v>
      </c>
      <c r="P2206" s="4" t="s">
        <v>2276</v>
      </c>
      <c r="Q2206" s="4" t="s">
        <v>2276</v>
      </c>
      <c r="R2206" s="4" t="s">
        <v>2276</v>
      </c>
      <c r="S2206" s="4" t="s">
        <v>2276</v>
      </c>
      <c r="T2206" s="78">
        <v>16698.8</v>
      </c>
      <c r="U2206" s="4" t="s">
        <v>2276</v>
      </c>
      <c r="V2206" s="4" t="s">
        <v>2276</v>
      </c>
      <c r="W2206" s="4" t="s">
        <v>2276</v>
      </c>
      <c r="X2206" s="4" t="s">
        <v>2276</v>
      </c>
      <c r="Y2206" s="4" t="s">
        <v>2276</v>
      </c>
      <c r="Z2206" s="4" t="s">
        <v>35</v>
      </c>
      <c r="AA2206" s="4" t="s">
        <v>38</v>
      </c>
      <c r="AB2206" s="4" t="s">
        <v>2276</v>
      </c>
      <c r="AC2206" s="4"/>
      <c r="AD2206" s="4"/>
    </row>
    <row r="2207" spans="1:30" s="60" customFormat="1" ht="36.5" customHeight="1">
      <c r="A2207" s="4" t="s">
        <v>6202</v>
      </c>
      <c r="B2207" s="4" t="s">
        <v>6294</v>
      </c>
      <c r="C2207" s="4" t="s">
        <v>24</v>
      </c>
      <c r="D2207" s="4" t="s">
        <v>1242</v>
      </c>
      <c r="E2207" s="4" t="s">
        <v>137</v>
      </c>
      <c r="F2207" s="4" t="s">
        <v>28</v>
      </c>
      <c r="G2207" s="4" t="s">
        <v>28</v>
      </c>
      <c r="H2207" s="4" t="s">
        <v>523</v>
      </c>
      <c r="I2207" s="4"/>
      <c r="J2207" s="78" t="e">
        <f>3274.5/'[1]Record info'!K2175</f>
        <v>#DIV/0!</v>
      </c>
      <c r="K2207" s="4" t="s">
        <v>2276</v>
      </c>
      <c r="L2207" s="4" t="s">
        <v>2276</v>
      </c>
      <c r="M2207" s="4" t="s">
        <v>2276</v>
      </c>
      <c r="N2207" s="4" t="s">
        <v>2276</v>
      </c>
      <c r="O2207" s="4" t="s">
        <v>2276</v>
      </c>
      <c r="P2207" s="4" t="s">
        <v>2276</v>
      </c>
      <c r="Q2207" s="4" t="s">
        <v>2276</v>
      </c>
      <c r="R2207" s="4" t="s">
        <v>2276</v>
      </c>
      <c r="S2207" s="4" t="s">
        <v>2276</v>
      </c>
      <c r="T2207" s="78">
        <v>5433.5</v>
      </c>
      <c r="U2207" s="4" t="s">
        <v>2276</v>
      </c>
      <c r="V2207" s="4" t="s">
        <v>2276</v>
      </c>
      <c r="W2207" s="4" t="s">
        <v>2276</v>
      </c>
      <c r="X2207" s="4" t="s">
        <v>2276</v>
      </c>
      <c r="Y2207" s="4" t="s">
        <v>2276</v>
      </c>
      <c r="Z2207" s="4" t="s">
        <v>35</v>
      </c>
      <c r="AA2207" s="4" t="s">
        <v>38</v>
      </c>
      <c r="AB2207" s="4" t="s">
        <v>2276</v>
      </c>
      <c r="AC2207" s="4"/>
      <c r="AD2207" s="4"/>
    </row>
    <row r="2208" spans="1:30" s="60" customFormat="1" ht="36.5" customHeight="1">
      <c r="A2208" s="4" t="s">
        <v>6203</v>
      </c>
      <c r="B2208" s="4" t="s">
        <v>6295</v>
      </c>
      <c r="C2208" s="4" t="s">
        <v>24</v>
      </c>
      <c r="D2208" s="4" t="s">
        <v>1242</v>
      </c>
      <c r="E2208" s="4" t="s">
        <v>137</v>
      </c>
      <c r="F2208" s="4" t="s">
        <v>28</v>
      </c>
      <c r="G2208" s="4" t="s">
        <v>28</v>
      </c>
      <c r="H2208" s="4" t="s">
        <v>523</v>
      </c>
      <c r="I2208" s="4"/>
      <c r="J2208" s="78" t="e">
        <f>1605.2/'[1]Record info'!K2176</f>
        <v>#DIV/0!</v>
      </c>
      <c r="K2208" s="4" t="s">
        <v>2276</v>
      </c>
      <c r="L2208" s="4" t="s">
        <v>2276</v>
      </c>
      <c r="M2208" s="4" t="s">
        <v>2276</v>
      </c>
      <c r="N2208" s="4" t="s">
        <v>2276</v>
      </c>
      <c r="O2208" s="4" t="s">
        <v>2276</v>
      </c>
      <c r="P2208" s="4" t="s">
        <v>2276</v>
      </c>
      <c r="Q2208" s="4" t="s">
        <v>2276</v>
      </c>
      <c r="R2208" s="4" t="s">
        <v>2276</v>
      </c>
      <c r="S2208" s="4" t="s">
        <v>2276</v>
      </c>
      <c r="T2208" s="78">
        <v>10941</v>
      </c>
      <c r="U2208" s="4" t="s">
        <v>2276</v>
      </c>
      <c r="V2208" s="4" t="s">
        <v>2276</v>
      </c>
      <c r="W2208" s="4" t="s">
        <v>2276</v>
      </c>
      <c r="X2208" s="4" t="s">
        <v>2276</v>
      </c>
      <c r="Y2208" s="4" t="s">
        <v>2276</v>
      </c>
      <c r="Z2208" s="4" t="s">
        <v>35</v>
      </c>
      <c r="AA2208" s="4" t="s">
        <v>38</v>
      </c>
      <c r="AB2208" s="4" t="s">
        <v>2276</v>
      </c>
      <c r="AC2208" s="4"/>
      <c r="AD2208" s="4"/>
    </row>
    <row r="2209" spans="1:30" s="60" customFormat="1" ht="36.5" customHeight="1">
      <c r="A2209" s="4" t="s">
        <v>6204</v>
      </c>
      <c r="B2209" s="4" t="s">
        <v>6296</v>
      </c>
      <c r="C2209" s="4" t="s">
        <v>24</v>
      </c>
      <c r="D2209" s="4" t="s">
        <v>1242</v>
      </c>
      <c r="E2209" s="4" t="s">
        <v>137</v>
      </c>
      <c r="F2209" s="4" t="s">
        <v>28</v>
      </c>
      <c r="G2209" s="4" t="s">
        <v>28</v>
      </c>
      <c r="H2209" s="4" t="s">
        <v>523</v>
      </c>
      <c r="I2209" s="4"/>
      <c r="J2209" s="78" t="e">
        <f>346/'[1]Record info'!K2177</f>
        <v>#DIV/0!</v>
      </c>
      <c r="K2209" s="4" t="s">
        <v>2276</v>
      </c>
      <c r="L2209" s="4" t="s">
        <v>2276</v>
      </c>
      <c r="M2209" s="4" t="s">
        <v>2276</v>
      </c>
      <c r="N2209" s="4" t="s">
        <v>2276</v>
      </c>
      <c r="O2209" s="4" t="s">
        <v>2276</v>
      </c>
      <c r="P2209" s="4" t="s">
        <v>2276</v>
      </c>
      <c r="Q2209" s="4" t="s">
        <v>2276</v>
      </c>
      <c r="R2209" s="4" t="s">
        <v>2276</v>
      </c>
      <c r="S2209" s="4" t="s">
        <v>2276</v>
      </c>
      <c r="T2209" s="78">
        <v>4055.8</v>
      </c>
      <c r="U2209" s="4" t="s">
        <v>2276</v>
      </c>
      <c r="V2209" s="4" t="s">
        <v>2276</v>
      </c>
      <c r="W2209" s="4" t="s">
        <v>2276</v>
      </c>
      <c r="X2209" s="4" t="s">
        <v>2276</v>
      </c>
      <c r="Y2209" s="4" t="s">
        <v>2276</v>
      </c>
      <c r="Z2209" s="4" t="s">
        <v>35</v>
      </c>
      <c r="AA2209" s="4" t="s">
        <v>38</v>
      </c>
      <c r="AB2209" s="4" t="s">
        <v>2276</v>
      </c>
      <c r="AC2209" s="4"/>
      <c r="AD2209" s="4"/>
    </row>
    <row r="2210" spans="1:30" s="60" customFormat="1" ht="36.5" customHeight="1">
      <c r="A2210" s="4" t="s">
        <v>6205</v>
      </c>
      <c r="B2210" s="4" t="s">
        <v>6297</v>
      </c>
      <c r="C2210" s="4" t="s">
        <v>24</v>
      </c>
      <c r="D2210" s="4" t="s">
        <v>1242</v>
      </c>
      <c r="E2210" s="4" t="s">
        <v>137</v>
      </c>
      <c r="F2210" s="4" t="s">
        <v>28</v>
      </c>
      <c r="G2210" s="4" t="s">
        <v>28</v>
      </c>
      <c r="H2210" s="4" t="s">
        <v>523</v>
      </c>
      <c r="I2210" s="4"/>
      <c r="J2210" s="78" t="e">
        <f>652.9/'[1]Record info'!K2178</f>
        <v>#DIV/0!</v>
      </c>
      <c r="K2210" s="4" t="s">
        <v>2276</v>
      </c>
      <c r="L2210" s="4" t="s">
        <v>2276</v>
      </c>
      <c r="M2210" s="4" t="s">
        <v>2276</v>
      </c>
      <c r="N2210" s="4" t="s">
        <v>2276</v>
      </c>
      <c r="O2210" s="4" t="s">
        <v>2276</v>
      </c>
      <c r="P2210" s="4" t="s">
        <v>2276</v>
      </c>
      <c r="Q2210" s="4" t="s">
        <v>2276</v>
      </c>
      <c r="R2210" s="4" t="s">
        <v>2276</v>
      </c>
      <c r="S2210" s="4" t="s">
        <v>2276</v>
      </c>
      <c r="T2210" s="78">
        <v>12931.7</v>
      </c>
      <c r="U2210" s="4" t="s">
        <v>2276</v>
      </c>
      <c r="V2210" s="4" t="s">
        <v>2276</v>
      </c>
      <c r="W2210" s="4" t="s">
        <v>2276</v>
      </c>
      <c r="X2210" s="4" t="s">
        <v>2276</v>
      </c>
      <c r="Y2210" s="4" t="s">
        <v>2276</v>
      </c>
      <c r="Z2210" s="4" t="s">
        <v>35</v>
      </c>
      <c r="AA2210" s="4" t="s">
        <v>38</v>
      </c>
      <c r="AB2210" s="4" t="s">
        <v>2276</v>
      </c>
      <c r="AC2210" s="4"/>
      <c r="AD2210" s="4"/>
    </row>
    <row r="2211" spans="1:30" s="60" customFormat="1" ht="36.5" customHeight="1">
      <c r="A2211" s="4" t="s">
        <v>6206</v>
      </c>
      <c r="B2211" s="4" t="s">
        <v>6298</v>
      </c>
      <c r="C2211" s="4" t="s">
        <v>24</v>
      </c>
      <c r="D2211" s="4" t="s">
        <v>1242</v>
      </c>
      <c r="E2211" s="4" t="s">
        <v>137</v>
      </c>
      <c r="F2211" s="4" t="s">
        <v>28</v>
      </c>
      <c r="G2211" s="4" t="s">
        <v>28</v>
      </c>
      <c r="H2211" s="4" t="s">
        <v>523</v>
      </c>
      <c r="I2211" s="4"/>
      <c r="J2211" s="78" t="e">
        <f>161.1/'[1]Record info'!K2179</f>
        <v>#DIV/0!</v>
      </c>
      <c r="K2211" s="4" t="s">
        <v>2276</v>
      </c>
      <c r="L2211" s="4" t="s">
        <v>2276</v>
      </c>
      <c r="M2211" s="4" t="s">
        <v>2276</v>
      </c>
      <c r="N2211" s="4" t="s">
        <v>2276</v>
      </c>
      <c r="O2211" s="4" t="s">
        <v>2276</v>
      </c>
      <c r="P2211" s="4" t="s">
        <v>2276</v>
      </c>
      <c r="Q2211" s="4" t="s">
        <v>2276</v>
      </c>
      <c r="R2211" s="4" t="s">
        <v>2276</v>
      </c>
      <c r="S2211" s="4" t="s">
        <v>2276</v>
      </c>
      <c r="T2211" s="78">
        <v>528.20000000000005</v>
      </c>
      <c r="U2211" s="4" t="s">
        <v>2276</v>
      </c>
      <c r="V2211" s="4" t="s">
        <v>2276</v>
      </c>
      <c r="W2211" s="4" t="s">
        <v>2276</v>
      </c>
      <c r="X2211" s="4" t="s">
        <v>2276</v>
      </c>
      <c r="Y2211" s="4" t="s">
        <v>2276</v>
      </c>
      <c r="Z2211" s="4" t="s">
        <v>35</v>
      </c>
      <c r="AA2211" s="4" t="s">
        <v>38</v>
      </c>
      <c r="AB2211" s="4" t="s">
        <v>2276</v>
      </c>
      <c r="AC2211" s="4"/>
      <c r="AD2211" s="4"/>
    </row>
    <row r="2212" spans="1:30" s="60" customFormat="1" ht="36.5" customHeight="1">
      <c r="A2212" s="4" t="s">
        <v>6207</v>
      </c>
      <c r="B2212" s="4" t="s">
        <v>6299</v>
      </c>
      <c r="C2212" s="4" t="s">
        <v>24</v>
      </c>
      <c r="D2212" s="4" t="s">
        <v>1242</v>
      </c>
      <c r="E2212" s="4" t="s">
        <v>137</v>
      </c>
      <c r="F2212" s="4" t="s">
        <v>28</v>
      </c>
      <c r="G2212" s="4" t="s">
        <v>28</v>
      </c>
      <c r="H2212" s="4" t="s">
        <v>523</v>
      </c>
      <c r="I2212" s="4"/>
      <c r="J2212" s="78" t="e">
        <f>173.5/'[1]Record info'!K2180</f>
        <v>#DIV/0!</v>
      </c>
      <c r="K2212" s="4" t="s">
        <v>2276</v>
      </c>
      <c r="L2212" s="4" t="s">
        <v>2276</v>
      </c>
      <c r="M2212" s="4" t="s">
        <v>2276</v>
      </c>
      <c r="N2212" s="4" t="s">
        <v>2276</v>
      </c>
      <c r="O2212" s="4" t="s">
        <v>2276</v>
      </c>
      <c r="P2212" s="4" t="s">
        <v>2276</v>
      </c>
      <c r="Q2212" s="4" t="s">
        <v>2276</v>
      </c>
      <c r="R2212" s="4" t="s">
        <v>2276</v>
      </c>
      <c r="S2212" s="4" t="s">
        <v>2276</v>
      </c>
      <c r="T2212" s="78">
        <v>2232.6</v>
      </c>
      <c r="U2212" s="4" t="s">
        <v>2276</v>
      </c>
      <c r="V2212" s="4" t="s">
        <v>2276</v>
      </c>
      <c r="W2212" s="4" t="s">
        <v>2276</v>
      </c>
      <c r="X2212" s="4" t="s">
        <v>2276</v>
      </c>
      <c r="Y2212" s="4" t="s">
        <v>2276</v>
      </c>
      <c r="Z2212" s="4" t="s">
        <v>35</v>
      </c>
      <c r="AA2212" s="4" t="s">
        <v>38</v>
      </c>
      <c r="AB2212" s="4" t="s">
        <v>2276</v>
      </c>
      <c r="AC2212" s="4"/>
      <c r="AD2212" s="4"/>
    </row>
    <row r="2213" spans="1:30" s="60" customFormat="1" ht="36.5" customHeight="1">
      <c r="A2213" s="4" t="s">
        <v>6208</v>
      </c>
      <c r="B2213" s="4" t="s">
        <v>6300</v>
      </c>
      <c r="C2213" s="4" t="s">
        <v>24</v>
      </c>
      <c r="D2213" s="4" t="s">
        <v>1242</v>
      </c>
      <c r="E2213" s="4" t="s">
        <v>137</v>
      </c>
      <c r="F2213" s="4" t="s">
        <v>28</v>
      </c>
      <c r="G2213" s="4" t="s">
        <v>28</v>
      </c>
      <c r="H2213" s="4" t="s">
        <v>523</v>
      </c>
      <c r="I2213" s="4"/>
      <c r="J2213" s="78" t="e">
        <f>363.2/'[1]Record info'!K2181</f>
        <v>#DIV/0!</v>
      </c>
      <c r="K2213" s="4" t="s">
        <v>2276</v>
      </c>
      <c r="L2213" s="4" t="s">
        <v>2276</v>
      </c>
      <c r="M2213" s="4" t="s">
        <v>2276</v>
      </c>
      <c r="N2213" s="4" t="s">
        <v>2276</v>
      </c>
      <c r="O2213" s="4" t="s">
        <v>2276</v>
      </c>
      <c r="P2213" s="4" t="s">
        <v>2276</v>
      </c>
      <c r="Q2213" s="4" t="s">
        <v>2276</v>
      </c>
      <c r="R2213" s="4" t="s">
        <v>2276</v>
      </c>
      <c r="S2213" s="4" t="s">
        <v>2276</v>
      </c>
      <c r="T2213" s="78">
        <v>948.5</v>
      </c>
      <c r="U2213" s="4" t="s">
        <v>2276</v>
      </c>
      <c r="V2213" s="4" t="s">
        <v>2276</v>
      </c>
      <c r="W2213" s="4" t="s">
        <v>2276</v>
      </c>
      <c r="X2213" s="4" t="s">
        <v>2276</v>
      </c>
      <c r="Y2213" s="4" t="s">
        <v>2276</v>
      </c>
      <c r="Z2213" s="4" t="s">
        <v>35</v>
      </c>
      <c r="AA2213" s="4" t="s">
        <v>38</v>
      </c>
      <c r="AB2213" s="4" t="s">
        <v>2276</v>
      </c>
      <c r="AC2213" s="4"/>
      <c r="AD2213" s="4"/>
    </row>
    <row r="2214" spans="1:30" s="60" customFormat="1" ht="36.5" customHeight="1">
      <c r="A2214" s="4" t="s">
        <v>6209</v>
      </c>
      <c r="B2214" s="4" t="s">
        <v>6301</v>
      </c>
      <c r="C2214" s="4" t="s">
        <v>24</v>
      </c>
      <c r="D2214" s="4" t="s">
        <v>1242</v>
      </c>
      <c r="E2214" s="4" t="s">
        <v>137</v>
      </c>
      <c r="F2214" s="4" t="s">
        <v>28</v>
      </c>
      <c r="G2214" s="4" t="s">
        <v>28</v>
      </c>
      <c r="H2214" s="4" t="s">
        <v>523</v>
      </c>
      <c r="I2214" s="4"/>
      <c r="J2214" s="78" t="e">
        <f>107.1/'[1]Record info'!K2182</f>
        <v>#DIV/0!</v>
      </c>
      <c r="K2214" s="4" t="s">
        <v>2276</v>
      </c>
      <c r="L2214" s="4" t="s">
        <v>2276</v>
      </c>
      <c r="M2214" s="4" t="s">
        <v>2276</v>
      </c>
      <c r="N2214" s="4" t="s">
        <v>2276</v>
      </c>
      <c r="O2214" s="4" t="s">
        <v>2276</v>
      </c>
      <c r="P2214" s="4" t="s">
        <v>2276</v>
      </c>
      <c r="Q2214" s="4" t="s">
        <v>2276</v>
      </c>
      <c r="R2214" s="4" t="s">
        <v>2276</v>
      </c>
      <c r="S2214" s="4" t="s">
        <v>2276</v>
      </c>
      <c r="T2214" s="78">
        <v>822.1</v>
      </c>
      <c r="U2214" s="4" t="s">
        <v>2276</v>
      </c>
      <c r="V2214" s="4" t="s">
        <v>2276</v>
      </c>
      <c r="W2214" s="4" t="s">
        <v>2276</v>
      </c>
      <c r="X2214" s="4" t="s">
        <v>2276</v>
      </c>
      <c r="Y2214" s="4" t="s">
        <v>2276</v>
      </c>
      <c r="Z2214" s="4" t="s">
        <v>35</v>
      </c>
      <c r="AA2214" s="4" t="s">
        <v>38</v>
      </c>
      <c r="AB2214" s="4" t="s">
        <v>2276</v>
      </c>
      <c r="AC2214" s="4"/>
      <c r="AD2214" s="4"/>
    </row>
    <row r="2215" spans="1:30" s="60" customFormat="1" ht="36.5" customHeight="1">
      <c r="A2215" s="4" t="s">
        <v>6210</v>
      </c>
      <c r="B2215" s="4" t="s">
        <v>6302</v>
      </c>
      <c r="C2215" s="4" t="s">
        <v>24</v>
      </c>
      <c r="D2215" s="4" t="s">
        <v>1242</v>
      </c>
      <c r="E2215" s="4" t="s">
        <v>137</v>
      </c>
      <c r="F2215" s="4" t="s">
        <v>28</v>
      </c>
      <c r="G2215" s="4" t="s">
        <v>28</v>
      </c>
      <c r="H2215" s="4" t="s">
        <v>523</v>
      </c>
      <c r="I2215" s="4"/>
      <c r="J2215" s="78" t="e">
        <f>783.4/'[1]Record info'!K2183</f>
        <v>#DIV/0!</v>
      </c>
      <c r="K2215" s="4" t="s">
        <v>2276</v>
      </c>
      <c r="L2215" s="4" t="s">
        <v>2276</v>
      </c>
      <c r="M2215" s="4" t="s">
        <v>2276</v>
      </c>
      <c r="N2215" s="4" t="s">
        <v>2276</v>
      </c>
      <c r="O2215" s="4" t="s">
        <v>2276</v>
      </c>
      <c r="P2215" s="4" t="s">
        <v>2276</v>
      </c>
      <c r="Q2215" s="4" t="s">
        <v>2276</v>
      </c>
      <c r="R2215" s="4" t="s">
        <v>2276</v>
      </c>
      <c r="S2215" s="4" t="s">
        <v>2276</v>
      </c>
      <c r="T2215" s="78">
        <v>9478.2999999999993</v>
      </c>
      <c r="U2215" s="4" t="s">
        <v>2276</v>
      </c>
      <c r="V2215" s="4" t="s">
        <v>2276</v>
      </c>
      <c r="W2215" s="4" t="s">
        <v>2276</v>
      </c>
      <c r="X2215" s="4" t="s">
        <v>2276</v>
      </c>
      <c r="Y2215" s="4" t="s">
        <v>2276</v>
      </c>
      <c r="Z2215" s="4" t="s">
        <v>35</v>
      </c>
      <c r="AA2215" s="4" t="s">
        <v>38</v>
      </c>
      <c r="AB2215" s="4" t="s">
        <v>2276</v>
      </c>
      <c r="AC2215" s="4"/>
      <c r="AD2215" s="4"/>
    </row>
    <row r="2216" spans="1:30" s="60" customFormat="1" ht="36.5" customHeight="1">
      <c r="A2216" s="4" t="s">
        <v>6211</v>
      </c>
      <c r="B2216" s="4" t="s">
        <v>6303</v>
      </c>
      <c r="C2216" s="4" t="s">
        <v>24</v>
      </c>
      <c r="D2216" s="4" t="s">
        <v>1242</v>
      </c>
      <c r="E2216" s="4" t="s">
        <v>137</v>
      </c>
      <c r="F2216" s="4" t="s">
        <v>2276</v>
      </c>
      <c r="G2216" s="4" t="s">
        <v>2276</v>
      </c>
      <c r="H2216" s="4" t="s">
        <v>523</v>
      </c>
      <c r="I2216" s="4"/>
      <c r="J2216" s="4" t="s">
        <v>2276</v>
      </c>
      <c r="K2216" s="4" t="s">
        <v>2276</v>
      </c>
      <c r="L2216" s="4" t="s">
        <v>2276</v>
      </c>
      <c r="M2216" s="4" t="s">
        <v>2276</v>
      </c>
      <c r="N2216" s="4" t="s">
        <v>2276</v>
      </c>
      <c r="O2216" s="4" t="s">
        <v>2276</v>
      </c>
      <c r="P2216" s="4" t="s">
        <v>2276</v>
      </c>
      <c r="Q2216" s="4" t="s">
        <v>2276</v>
      </c>
      <c r="R2216" s="4" t="s">
        <v>2276</v>
      </c>
      <c r="S2216" s="4" t="s">
        <v>2276</v>
      </c>
      <c r="T2216" s="4" t="s">
        <v>2276</v>
      </c>
      <c r="U2216" s="4" t="s">
        <v>2276</v>
      </c>
      <c r="V2216" s="4" t="s">
        <v>2276</v>
      </c>
      <c r="W2216" s="4" t="s">
        <v>2276</v>
      </c>
      <c r="X2216" s="4" t="s">
        <v>2276</v>
      </c>
      <c r="Y2216" s="4" t="s">
        <v>2276</v>
      </c>
      <c r="Z2216" s="4" t="s">
        <v>2276</v>
      </c>
      <c r="AA2216" s="4" t="s">
        <v>2276</v>
      </c>
      <c r="AB2216" s="4" t="s">
        <v>2276</v>
      </c>
      <c r="AC2216" s="4"/>
      <c r="AD2216" s="4"/>
    </row>
    <row r="2217" spans="1:30" s="60" customFormat="1" ht="36.5" customHeight="1">
      <c r="A2217" s="4" t="s">
        <v>6212</v>
      </c>
      <c r="B2217" s="4" t="s">
        <v>6304</v>
      </c>
      <c r="C2217" s="4" t="s">
        <v>24</v>
      </c>
      <c r="D2217" s="4" t="s">
        <v>2276</v>
      </c>
      <c r="E2217" s="4" t="s">
        <v>2653</v>
      </c>
      <c r="F2217" s="4" t="s">
        <v>2276</v>
      </c>
      <c r="G2217" s="4" t="s">
        <v>2276</v>
      </c>
      <c r="H2217" s="4" t="s">
        <v>523</v>
      </c>
      <c r="I2217" s="4"/>
      <c r="J2217" s="78">
        <f>((66766/100)/1033)</f>
        <v>0.64633107454017424</v>
      </c>
      <c r="K2217" s="4" t="s">
        <v>2276</v>
      </c>
      <c r="L2217" s="4" t="s">
        <v>2276</v>
      </c>
      <c r="M2217" s="4" t="s">
        <v>2276</v>
      </c>
      <c r="N2217" s="4" t="s">
        <v>2276</v>
      </c>
      <c r="O2217" s="4" t="s">
        <v>2276</v>
      </c>
      <c r="P2217" s="78">
        <v>1.21</v>
      </c>
      <c r="Q2217" s="4" t="s">
        <v>2276</v>
      </c>
      <c r="R2217" s="4" t="s">
        <v>2276</v>
      </c>
      <c r="S2217" s="4" t="s">
        <v>2276</v>
      </c>
      <c r="T2217" s="78">
        <f>P2217*66766</f>
        <v>80786.86</v>
      </c>
      <c r="U2217" s="4" t="s">
        <v>2276</v>
      </c>
      <c r="V2217" s="4" t="s">
        <v>2276</v>
      </c>
      <c r="W2217" s="4" t="s">
        <v>2276</v>
      </c>
      <c r="X2217" s="201">
        <f>T2217/('[1]Record info'!K$42*100)</f>
        <v>3.4433518998406402E-2</v>
      </c>
      <c r="Y2217" s="4" t="s">
        <v>2276</v>
      </c>
      <c r="Z2217" s="4" t="s">
        <v>86</v>
      </c>
      <c r="AA2217" s="4" t="s">
        <v>68</v>
      </c>
      <c r="AB2217" s="4" t="s">
        <v>2276</v>
      </c>
      <c r="AC2217" s="4" t="s">
        <v>6227</v>
      </c>
      <c r="AD2217" s="4"/>
    </row>
    <row r="2218" spans="1:30" s="60" customFormat="1" ht="55.5" customHeight="1">
      <c r="A2218" s="4" t="s">
        <v>6212</v>
      </c>
      <c r="B2218" s="4" t="s">
        <v>6305</v>
      </c>
      <c r="C2218" s="4" t="s">
        <v>24</v>
      </c>
      <c r="D2218" s="4" t="s">
        <v>2276</v>
      </c>
      <c r="E2218" s="4" t="s">
        <v>3855</v>
      </c>
      <c r="F2218" s="4" t="s">
        <v>2276</v>
      </c>
      <c r="G2218" s="4" t="s">
        <v>28</v>
      </c>
      <c r="H2218" s="4" t="s">
        <v>523</v>
      </c>
      <c r="I2218" s="4"/>
      <c r="J2218" s="78">
        <f>5274.23/4207</f>
        <v>1.2536795816496316</v>
      </c>
      <c r="K2218" s="4" t="s">
        <v>2276</v>
      </c>
      <c r="L2218" s="4" t="s">
        <v>2276</v>
      </c>
      <c r="M2218" s="4" t="s">
        <v>2276</v>
      </c>
      <c r="N2218" s="4" t="s">
        <v>2276</v>
      </c>
      <c r="O2218" s="4" t="s">
        <v>2276</v>
      </c>
      <c r="P2218" s="78">
        <v>7.54</v>
      </c>
      <c r="Q2218" s="4" t="s">
        <v>2276</v>
      </c>
      <c r="R2218" s="4" t="s">
        <v>2276</v>
      </c>
      <c r="S2218" s="4" t="s">
        <v>2276</v>
      </c>
      <c r="T2218" s="78">
        <f>P2218*527423</f>
        <v>3976769.42</v>
      </c>
      <c r="U2218" s="4" t="s">
        <v>2276</v>
      </c>
      <c r="V2218" s="4" t="s">
        <v>2276</v>
      </c>
      <c r="W2218" s="4" t="s">
        <v>2276</v>
      </c>
      <c r="X2218" s="201">
        <f>T2218/('[1]Record info'!K$42*100)</f>
        <v>1.6950054176613822</v>
      </c>
      <c r="Y2218" s="4" t="s">
        <v>2276</v>
      </c>
      <c r="Z2218" s="4" t="s">
        <v>86</v>
      </c>
      <c r="AA2218" s="4" t="s">
        <v>68</v>
      </c>
      <c r="AB2218" s="4" t="s">
        <v>2276</v>
      </c>
      <c r="AC2218" s="4" t="s">
        <v>6227</v>
      </c>
      <c r="AD2218" s="4"/>
    </row>
    <row r="2219" spans="1:30" s="60" customFormat="1" ht="53" customHeight="1">
      <c r="A2219" s="4" t="s">
        <v>6212</v>
      </c>
      <c r="B2219" s="4" t="s">
        <v>6306</v>
      </c>
      <c r="C2219" s="4" t="s">
        <v>24</v>
      </c>
      <c r="D2219" s="4" t="s">
        <v>2276</v>
      </c>
      <c r="E2219" s="4" t="s">
        <v>396</v>
      </c>
      <c r="F2219" s="4" t="s">
        <v>2276</v>
      </c>
      <c r="G2219" s="4" t="s">
        <v>28</v>
      </c>
      <c r="H2219" s="4" t="s">
        <v>523</v>
      </c>
      <c r="I2219" s="4"/>
      <c r="J2219" s="78">
        <f>496.25/651</f>
        <v>0.76228878648233489</v>
      </c>
      <c r="K2219" s="4" t="s">
        <v>2276</v>
      </c>
      <c r="L2219" s="4" t="s">
        <v>2276</v>
      </c>
      <c r="M2219" s="4" t="s">
        <v>2276</v>
      </c>
      <c r="N2219" s="4" t="s">
        <v>2276</v>
      </c>
      <c r="O2219" s="4" t="s">
        <v>2276</v>
      </c>
      <c r="P2219" s="78">
        <v>1.61</v>
      </c>
      <c r="Q2219" s="4" t="s">
        <v>2276</v>
      </c>
      <c r="R2219" s="4" t="s">
        <v>2276</v>
      </c>
      <c r="S2219" s="4" t="s">
        <v>2276</v>
      </c>
      <c r="T2219" s="78">
        <f>P2219*49625</f>
        <v>79896.25</v>
      </c>
      <c r="U2219" s="4" t="s">
        <v>2276</v>
      </c>
      <c r="V2219" s="4" t="s">
        <v>2276</v>
      </c>
      <c r="W2219" s="4" t="s">
        <v>2276</v>
      </c>
      <c r="X2219" s="201">
        <f>T2219/('[1]Record info'!K$42*100)</f>
        <v>3.4053917212235101E-2</v>
      </c>
      <c r="Y2219" s="4" t="s">
        <v>2276</v>
      </c>
      <c r="Z2219" s="4" t="s">
        <v>86</v>
      </c>
      <c r="AA2219" s="4" t="s">
        <v>68</v>
      </c>
      <c r="AB2219" s="4" t="s">
        <v>2276</v>
      </c>
      <c r="AC2219" s="4" t="s">
        <v>6227</v>
      </c>
      <c r="AD2219" s="4"/>
    </row>
    <row r="2220" spans="1:30" s="60" customFormat="1" ht="50" customHeight="1">
      <c r="A2220" s="4" t="s">
        <v>6212</v>
      </c>
      <c r="B2220" s="4" t="s">
        <v>6307</v>
      </c>
      <c r="C2220" s="4" t="s">
        <v>24</v>
      </c>
      <c r="D2220" s="4" t="s">
        <v>2276</v>
      </c>
      <c r="E2220" s="4" t="s">
        <v>3855</v>
      </c>
      <c r="F2220" s="4" t="s">
        <v>2276</v>
      </c>
      <c r="G2220" s="4" t="s">
        <v>28</v>
      </c>
      <c r="H2220" s="4" t="s">
        <v>523</v>
      </c>
      <c r="I2220" s="4"/>
      <c r="J2220" s="78">
        <f>4694.43/3931</f>
        <v>1.1942075807682524</v>
      </c>
      <c r="K2220" s="4" t="s">
        <v>2276</v>
      </c>
      <c r="L2220" s="4" t="s">
        <v>2276</v>
      </c>
      <c r="M2220" s="4" t="s">
        <v>2276</v>
      </c>
      <c r="N2220" s="4" t="s">
        <v>2276</v>
      </c>
      <c r="O2220" s="4" t="s">
        <v>2276</v>
      </c>
      <c r="P2220" s="78">
        <v>5.05</v>
      </c>
      <c r="Q2220" s="4" t="s">
        <v>2276</v>
      </c>
      <c r="R2220" s="4" t="s">
        <v>2276</v>
      </c>
      <c r="S2220" s="4" t="s">
        <v>2276</v>
      </c>
      <c r="T2220" s="78">
        <f>4694*P2220</f>
        <v>23704.7</v>
      </c>
      <c r="U2220" s="4" t="s">
        <v>2276</v>
      </c>
      <c r="V2220" s="4" t="s">
        <v>2276</v>
      </c>
      <c r="W2220" s="4" t="s">
        <v>2276</v>
      </c>
      <c r="X2220" s="201">
        <f>T2220/('[1]Record info'!K$42*100)</f>
        <v>1.0103576717816786E-2</v>
      </c>
      <c r="Y2220" s="4" t="s">
        <v>2276</v>
      </c>
      <c r="Z2220" s="4" t="s">
        <v>86</v>
      </c>
      <c r="AA2220" s="4" t="s">
        <v>68</v>
      </c>
      <c r="AB2220" s="4" t="s">
        <v>2276</v>
      </c>
      <c r="AC2220" s="4" t="s">
        <v>6227</v>
      </c>
      <c r="AD2220" s="4"/>
    </row>
    <row r="2221" spans="1:30" s="60" customFormat="1" ht="36.5" customHeight="1">
      <c r="A2221" s="4" t="s">
        <v>6212</v>
      </c>
      <c r="B2221" s="4" t="s">
        <v>6308</v>
      </c>
      <c r="C2221" s="4" t="s">
        <v>24</v>
      </c>
      <c r="D2221" s="4" t="s">
        <v>2276</v>
      </c>
      <c r="E2221" s="4" t="s">
        <v>2276</v>
      </c>
      <c r="F2221" s="4" t="s">
        <v>2276</v>
      </c>
      <c r="G2221" s="4" t="s">
        <v>74</v>
      </c>
      <c r="H2221" s="4" t="s">
        <v>523</v>
      </c>
      <c r="I2221" s="4"/>
      <c r="J2221" s="78">
        <f>3879.6/862</f>
        <v>4.5006960556844549</v>
      </c>
      <c r="K2221" s="4" t="s">
        <v>2276</v>
      </c>
      <c r="L2221" s="4" t="s">
        <v>2276</v>
      </c>
      <c r="M2221" s="4" t="s">
        <v>2276</v>
      </c>
      <c r="N2221" s="4" t="s">
        <v>2276</v>
      </c>
      <c r="O2221" s="4" t="s">
        <v>2276</v>
      </c>
      <c r="P2221" s="78">
        <v>7.03</v>
      </c>
      <c r="Q2221" s="4" t="s">
        <v>2276</v>
      </c>
      <c r="R2221" s="4" t="s">
        <v>2276</v>
      </c>
      <c r="S2221" s="4" t="s">
        <v>2276</v>
      </c>
      <c r="T2221" s="78">
        <f>387960*P2221</f>
        <v>2727358.8000000003</v>
      </c>
      <c r="U2221" s="4" t="s">
        <v>2276</v>
      </c>
      <c r="V2221" s="4" t="s">
        <v>2276</v>
      </c>
      <c r="W2221" s="4" t="s">
        <v>2276</v>
      </c>
      <c r="X2221" s="201">
        <f>T2221/('[1]Record info'!K$42*100)</f>
        <v>1.1624732172443748</v>
      </c>
      <c r="Y2221" s="4" t="s">
        <v>2276</v>
      </c>
      <c r="Z2221" s="4" t="s">
        <v>86</v>
      </c>
      <c r="AA2221" s="4" t="s">
        <v>68</v>
      </c>
      <c r="AB2221" s="4" t="s">
        <v>2276</v>
      </c>
      <c r="AC2221" s="4" t="s">
        <v>6227</v>
      </c>
      <c r="AD2221" s="4"/>
    </row>
    <row r="2222" spans="1:30" s="60" customFormat="1" ht="36.5" customHeight="1">
      <c r="A2222" s="4" t="s">
        <v>6212</v>
      </c>
      <c r="B2222" s="4" t="s">
        <v>6309</v>
      </c>
      <c r="C2222" s="4" t="s">
        <v>24</v>
      </c>
      <c r="D2222" s="4" t="s">
        <v>2276</v>
      </c>
      <c r="E2222" s="4" t="s">
        <v>2276</v>
      </c>
      <c r="F2222" s="4" t="s">
        <v>2276</v>
      </c>
      <c r="G2222" s="4" t="s">
        <v>29</v>
      </c>
      <c r="H2222" s="4" t="s">
        <v>523</v>
      </c>
      <c r="I2222" s="4"/>
      <c r="J2222" s="78">
        <f>1624.4/746</f>
        <v>2.1774798927613941</v>
      </c>
      <c r="K2222" s="4" t="s">
        <v>2276</v>
      </c>
      <c r="L2222" s="4" t="s">
        <v>2276</v>
      </c>
      <c r="M2222" s="4" t="s">
        <v>2276</v>
      </c>
      <c r="N2222" s="4" t="s">
        <v>2276</v>
      </c>
      <c r="O2222" s="4" t="s">
        <v>2276</v>
      </c>
      <c r="P2222" s="78">
        <v>14.68</v>
      </c>
      <c r="Q2222" s="4" t="s">
        <v>2276</v>
      </c>
      <c r="R2222" s="4" t="s">
        <v>2276</v>
      </c>
      <c r="S2222" s="4" t="s">
        <v>2276</v>
      </c>
      <c r="T2222" s="78">
        <f>162440*P2222</f>
        <v>2384619.2000000002</v>
      </c>
      <c r="U2222" s="4" t="s">
        <v>2276</v>
      </c>
      <c r="V2222" s="4" t="s">
        <v>2276</v>
      </c>
      <c r="W2222" s="4" t="s">
        <v>2276</v>
      </c>
      <c r="X2222" s="201">
        <f>T2222/('[1]Record info'!K$42*100)</f>
        <v>1.0163884390006579</v>
      </c>
      <c r="Y2222" s="4" t="s">
        <v>2276</v>
      </c>
      <c r="Z2222" s="4" t="s">
        <v>86</v>
      </c>
      <c r="AA2222" s="4" t="s">
        <v>68</v>
      </c>
      <c r="AB2222" s="4" t="s">
        <v>2276</v>
      </c>
      <c r="AC2222" s="4" t="s">
        <v>6227</v>
      </c>
      <c r="AD2222" s="4"/>
    </row>
    <row r="2223" spans="1:30" s="60" customFormat="1" ht="36.5" customHeight="1">
      <c r="A2223" s="4" t="s">
        <v>6212</v>
      </c>
      <c r="B2223" s="4" t="s">
        <v>6310</v>
      </c>
      <c r="C2223" s="4" t="s">
        <v>24</v>
      </c>
      <c r="D2223" s="4" t="s">
        <v>2276</v>
      </c>
      <c r="E2223" s="4" t="s">
        <v>2276</v>
      </c>
      <c r="F2223" s="4" t="s">
        <v>2276</v>
      </c>
      <c r="G2223" s="4" t="s">
        <v>2662</v>
      </c>
      <c r="H2223" s="4" t="s">
        <v>523</v>
      </c>
      <c r="I2223" s="4"/>
      <c r="J2223" s="78">
        <f>6825.07/1947</f>
        <v>3.5054288649203902</v>
      </c>
      <c r="K2223" s="4" t="s">
        <v>2276</v>
      </c>
      <c r="L2223" s="4" t="s">
        <v>2276</v>
      </c>
      <c r="M2223" s="4" t="s">
        <v>2276</v>
      </c>
      <c r="N2223" s="4" t="s">
        <v>2276</v>
      </c>
      <c r="O2223" s="4" t="s">
        <v>2276</v>
      </c>
      <c r="P2223" s="78">
        <v>9.1999999999999993</v>
      </c>
      <c r="Q2223" s="4" t="s">
        <v>2276</v>
      </c>
      <c r="R2223" s="4" t="s">
        <v>2276</v>
      </c>
      <c r="S2223" s="4" t="s">
        <v>2276</v>
      </c>
      <c r="T2223" s="78">
        <f>682507*P2223</f>
        <v>6279064.3999999994</v>
      </c>
      <c r="U2223" s="4" t="s">
        <v>2276</v>
      </c>
      <c r="V2223" s="4" t="s">
        <v>2276</v>
      </c>
      <c r="W2223" s="4" t="s">
        <v>2276</v>
      </c>
      <c r="X2223" s="201">
        <f>T2223/('[1]Record info'!K$42*100)</f>
        <v>2.6763050737411662</v>
      </c>
      <c r="Y2223" s="4" t="s">
        <v>2276</v>
      </c>
      <c r="Z2223" s="4" t="s">
        <v>86</v>
      </c>
      <c r="AA2223" s="4" t="s">
        <v>68</v>
      </c>
      <c r="AB2223" s="4" t="s">
        <v>2276</v>
      </c>
      <c r="AC2223" s="4" t="s">
        <v>6227</v>
      </c>
      <c r="AD2223" s="4"/>
    </row>
    <row r="2224" spans="1:30" s="60" customFormat="1" ht="36.5" customHeight="1">
      <c r="A2224" s="4" t="s">
        <v>6213</v>
      </c>
      <c r="B2224" s="4" t="s">
        <v>6311</v>
      </c>
      <c r="C2224" s="4" t="s">
        <v>24</v>
      </c>
      <c r="D2224" s="4" t="s">
        <v>2276</v>
      </c>
      <c r="E2224" s="4" t="s">
        <v>2653</v>
      </c>
      <c r="F2224" s="4" t="s">
        <v>2276</v>
      </c>
      <c r="G2224" s="4" t="s">
        <v>2276</v>
      </c>
      <c r="H2224" s="4" t="s">
        <v>523</v>
      </c>
      <c r="I2224" s="4" t="s">
        <v>6228</v>
      </c>
      <c r="J2224" s="198">
        <v>714</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4" t="s">
        <v>2276</v>
      </c>
      <c r="AB2224" s="4" t="s">
        <v>2276</v>
      </c>
      <c r="AC2224" s="4"/>
      <c r="AD2224" s="4"/>
    </row>
    <row r="2225" spans="1:30" s="60" customFormat="1" ht="36.5" customHeight="1">
      <c r="A2225" s="4" t="s">
        <v>6213</v>
      </c>
      <c r="B2225" s="4" t="s">
        <v>6312</v>
      </c>
      <c r="C2225" s="4" t="s">
        <v>24</v>
      </c>
      <c r="D2225" s="4" t="s">
        <v>2276</v>
      </c>
      <c r="E2225" s="4" t="s">
        <v>2653</v>
      </c>
      <c r="F2225" s="4" t="s">
        <v>2276</v>
      </c>
      <c r="G2225" s="4" t="s">
        <v>2276</v>
      </c>
      <c r="H2225" s="4" t="s">
        <v>523</v>
      </c>
      <c r="I2225" s="4" t="s">
        <v>6229</v>
      </c>
      <c r="J2225" s="198">
        <v>297</v>
      </c>
      <c r="K2225" s="4" t="s">
        <v>2276</v>
      </c>
      <c r="L2225" s="4" t="s">
        <v>2276</v>
      </c>
      <c r="M2225" s="4" t="s">
        <v>2276</v>
      </c>
      <c r="N2225" s="4" t="s">
        <v>2276</v>
      </c>
      <c r="O2225" s="4" t="s">
        <v>2276</v>
      </c>
      <c r="P2225" s="4" t="s">
        <v>2276</v>
      </c>
      <c r="Q2225" s="4" t="s">
        <v>2276</v>
      </c>
      <c r="R2225" s="4" t="s">
        <v>2276</v>
      </c>
      <c r="S2225" s="4" t="s">
        <v>2276</v>
      </c>
      <c r="T2225" s="4" t="s">
        <v>2276</v>
      </c>
      <c r="U2225" s="4" t="s">
        <v>2276</v>
      </c>
      <c r="V2225" s="4" t="s">
        <v>2276</v>
      </c>
      <c r="W2225" s="4" t="s">
        <v>2276</v>
      </c>
      <c r="X2225" s="4" t="s">
        <v>2276</v>
      </c>
      <c r="Y2225" s="4" t="s">
        <v>2276</v>
      </c>
      <c r="Z2225" s="4" t="s">
        <v>2276</v>
      </c>
      <c r="AA2225" s="4" t="s">
        <v>2276</v>
      </c>
      <c r="AB2225" s="4" t="s">
        <v>2276</v>
      </c>
      <c r="AC2225" s="4"/>
      <c r="AD2225" s="4"/>
    </row>
    <row r="2226" spans="1:30" s="60" customFormat="1" ht="65.5" customHeight="1">
      <c r="A2226" s="4" t="s">
        <v>6214</v>
      </c>
      <c r="B2226" s="4" t="s">
        <v>6313</v>
      </c>
      <c r="C2226" s="4" t="s">
        <v>24</v>
      </c>
      <c r="D2226" s="4" t="s">
        <v>2276</v>
      </c>
      <c r="E2226" s="4" t="s">
        <v>1105</v>
      </c>
      <c r="F2226" s="4" t="s">
        <v>2276</v>
      </c>
      <c r="G2226" s="4" t="s">
        <v>2276</v>
      </c>
      <c r="H2226" s="4" t="s">
        <v>523</v>
      </c>
      <c r="I2226" s="4"/>
      <c r="J2226" s="78">
        <v>0.6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e">
        <f>(('[1]Record info'!K2187*0.6)*10.3)/'[1]Record info'!K2187</f>
        <v>#DIV/0!</v>
      </c>
      <c r="Y2226" s="78"/>
      <c r="Z2226" s="4"/>
      <c r="AA2226" s="4"/>
      <c r="AB2226" s="4"/>
      <c r="AC2226" s="4" t="s">
        <v>6230</v>
      </c>
      <c r="AD2226" s="4"/>
    </row>
    <row r="2227" spans="1:30" s="60" customFormat="1" ht="36.5" customHeight="1">
      <c r="A2227" s="4" t="s">
        <v>6215</v>
      </c>
      <c r="B2227" s="4" t="s">
        <v>6314</v>
      </c>
      <c r="C2227" s="4" t="s">
        <v>2658</v>
      </c>
      <c r="D2227" s="4" t="s">
        <v>2276</v>
      </c>
      <c r="E2227" s="4" t="s">
        <v>2276</v>
      </c>
      <c r="F2227" s="4" t="s">
        <v>2276</v>
      </c>
      <c r="G2227" s="4" t="s">
        <v>2276</v>
      </c>
      <c r="H2227" s="4" t="s">
        <v>523</v>
      </c>
      <c r="I2227" s="4"/>
      <c r="J2227" s="4" t="s">
        <v>2276</v>
      </c>
      <c r="K2227" s="4" t="s">
        <v>2276</v>
      </c>
      <c r="L2227" s="78">
        <v>5</v>
      </c>
      <c r="M2227" s="4" t="s">
        <v>2276</v>
      </c>
      <c r="N2227" s="78">
        <v>1351</v>
      </c>
      <c r="O2227" s="4" t="s">
        <v>2276</v>
      </c>
      <c r="P2227" s="78">
        <v>36.200000000000003</v>
      </c>
      <c r="Q2227" s="4" t="s">
        <v>2276</v>
      </c>
      <c r="R2227" s="78">
        <v>16.8</v>
      </c>
      <c r="S2227" s="4" t="s">
        <v>2276</v>
      </c>
      <c r="T2227" s="78">
        <f>(590*100)*P2227</f>
        <v>2135800</v>
      </c>
      <c r="U2227" s="4" t="s">
        <v>2276</v>
      </c>
      <c r="V2227" s="4" t="s">
        <v>2276</v>
      </c>
      <c r="W2227" s="4" t="s">
        <v>2276</v>
      </c>
      <c r="X2227" s="4" t="s">
        <v>2276</v>
      </c>
      <c r="Y2227" s="4" t="s">
        <v>2276</v>
      </c>
      <c r="Z2227" s="4" t="s">
        <v>2276</v>
      </c>
      <c r="AA2227" s="4" t="s">
        <v>2276</v>
      </c>
      <c r="AB2227" s="4" t="s">
        <v>2276</v>
      </c>
      <c r="AC2227" s="4"/>
      <c r="AD2227" s="4"/>
    </row>
    <row r="2228" spans="1:30" s="60" customFormat="1" ht="36.5" customHeight="1">
      <c r="A2228" s="4" t="s">
        <v>6216</v>
      </c>
      <c r="B2228" s="4" t="s">
        <v>6315</v>
      </c>
      <c r="C2228" s="4" t="s">
        <v>2658</v>
      </c>
      <c r="D2228" s="4" t="s">
        <v>2276</v>
      </c>
      <c r="E2228" s="4" t="s">
        <v>2276</v>
      </c>
      <c r="F2228" s="4" t="s">
        <v>2276</v>
      </c>
      <c r="G2228" s="4" t="s">
        <v>2276</v>
      </c>
      <c r="H2228" s="4" t="s">
        <v>523</v>
      </c>
      <c r="I2228" s="4"/>
      <c r="J2228" s="4" t="s">
        <v>2276</v>
      </c>
      <c r="K2228" s="4" t="s">
        <v>2276</v>
      </c>
      <c r="L2228" s="78">
        <v>5</v>
      </c>
      <c r="M2228" s="4" t="s">
        <v>2276</v>
      </c>
      <c r="N2228" s="78">
        <v>1351</v>
      </c>
      <c r="O2228" s="4" t="s">
        <v>2276</v>
      </c>
      <c r="P2228" s="78">
        <v>43.4</v>
      </c>
      <c r="Q2228" s="4" t="s">
        <v>2276</v>
      </c>
      <c r="R2228" s="78">
        <v>18.7</v>
      </c>
      <c r="S2228" s="4" t="s">
        <v>2276</v>
      </c>
      <c r="T2228" s="78">
        <f>(513*100)*P2228</f>
        <v>2226420</v>
      </c>
      <c r="U2228" s="4" t="s">
        <v>2276</v>
      </c>
      <c r="V2228" s="4" t="s">
        <v>2276</v>
      </c>
      <c r="W2228" s="4" t="s">
        <v>2276</v>
      </c>
      <c r="X2228" s="4" t="s">
        <v>2276</v>
      </c>
      <c r="Y2228" s="4" t="s">
        <v>2276</v>
      </c>
      <c r="Z2228" s="4" t="s">
        <v>2276</v>
      </c>
      <c r="AA2228" s="4" t="s">
        <v>2276</v>
      </c>
      <c r="AB2228" s="4" t="s">
        <v>2276</v>
      </c>
      <c r="AC2228" s="4"/>
      <c r="AD2228" s="4"/>
    </row>
    <row r="2229" spans="1:30" s="60" customFormat="1" ht="36.5" customHeight="1">
      <c r="A2229" s="4" t="s">
        <v>6217</v>
      </c>
      <c r="B2229" s="4" t="s">
        <v>6316</v>
      </c>
      <c r="C2229" s="4" t="s">
        <v>2658</v>
      </c>
      <c r="D2229" s="4" t="s">
        <v>2276</v>
      </c>
      <c r="E2229" s="4" t="s">
        <v>2276</v>
      </c>
      <c r="F2229" s="4" t="s">
        <v>2276</v>
      </c>
      <c r="G2229" s="4" t="s">
        <v>2276</v>
      </c>
      <c r="H2229" s="4" t="s">
        <v>523</v>
      </c>
      <c r="I2229" s="4"/>
      <c r="J2229" s="4" t="s">
        <v>2276</v>
      </c>
      <c r="K2229" s="4" t="s">
        <v>2276</v>
      </c>
      <c r="L2229" s="78">
        <v>5</v>
      </c>
      <c r="M2229" s="4" t="s">
        <v>2276</v>
      </c>
      <c r="N2229" s="78">
        <v>1351</v>
      </c>
      <c r="O2229" s="4" t="s">
        <v>2276</v>
      </c>
      <c r="P2229" s="78">
        <v>43.3</v>
      </c>
      <c r="Q2229" s="4" t="s">
        <v>2276</v>
      </c>
      <c r="R2229" s="78">
        <v>20</v>
      </c>
      <c r="S2229" s="4" t="s">
        <v>2276</v>
      </c>
      <c r="T2229" s="78">
        <f>(279*100)*P2229</f>
        <v>1208070</v>
      </c>
      <c r="U2229" s="4" t="s">
        <v>2276</v>
      </c>
      <c r="V2229" s="4" t="s">
        <v>2276</v>
      </c>
      <c r="W2229" s="4" t="s">
        <v>2276</v>
      </c>
      <c r="X2229" s="4" t="s">
        <v>2276</v>
      </c>
      <c r="Y2229" s="4" t="s">
        <v>2276</v>
      </c>
      <c r="Z2229" s="4" t="s">
        <v>2276</v>
      </c>
      <c r="AA2229" s="4" t="s">
        <v>2276</v>
      </c>
      <c r="AB2229" s="4" t="s">
        <v>2276</v>
      </c>
      <c r="AC2229" s="4"/>
      <c r="AD2229" s="4"/>
    </row>
    <row r="2230" spans="1:30" ht="29">
      <c r="A2230" s="4" t="s">
        <v>6467</v>
      </c>
      <c r="B2230" s="4" t="s">
        <v>6566</v>
      </c>
      <c r="C2230" s="4" t="s">
        <v>24</v>
      </c>
      <c r="D2230" s="4" t="s">
        <v>2659</v>
      </c>
      <c r="E2230" s="4" t="s">
        <v>397</v>
      </c>
      <c r="F2230" s="4" t="s">
        <v>28</v>
      </c>
      <c r="G2230" s="4" t="s">
        <v>2276</v>
      </c>
      <c r="H2230" s="4" t="s">
        <v>523</v>
      </c>
      <c r="I2230" s="4"/>
      <c r="J2230" s="78"/>
      <c r="K2230" s="78"/>
      <c r="L2230" s="78"/>
      <c r="M2230" s="78"/>
      <c r="N2230" s="78"/>
      <c r="O2230" s="78"/>
      <c r="P2230" s="78"/>
      <c r="Q2230" s="78"/>
      <c r="R2230" s="78"/>
      <c r="S2230" s="78"/>
      <c r="T2230" s="78"/>
      <c r="U2230" s="78">
        <v>64</v>
      </c>
      <c r="V2230" s="78"/>
      <c r="W2230" s="78"/>
      <c r="X2230" s="78"/>
      <c r="Y2230" s="78"/>
      <c r="Z2230" s="4"/>
      <c r="AA2230" s="4"/>
      <c r="AB2230" s="4" t="s">
        <v>64</v>
      </c>
      <c r="AC2230" s="4" t="s">
        <v>6540</v>
      </c>
      <c r="AD2230" s="4" t="s">
        <v>6541</v>
      </c>
    </row>
    <row r="2231" spans="1:30" ht="29">
      <c r="A2231" s="4" t="s">
        <v>6467</v>
      </c>
      <c r="B2231" s="4" t="s">
        <v>6567</v>
      </c>
      <c r="C2231" s="4" t="s">
        <v>24</v>
      </c>
      <c r="D2231" s="4" t="s">
        <v>2659</v>
      </c>
      <c r="E2231" s="4" t="s">
        <v>396</v>
      </c>
      <c r="F2231" s="4" t="s">
        <v>28</v>
      </c>
      <c r="G2231" s="4" t="s">
        <v>2276</v>
      </c>
      <c r="H2231" s="4" t="s">
        <v>523</v>
      </c>
      <c r="I2231" s="4"/>
      <c r="J2231" s="78"/>
      <c r="K2231" s="78"/>
      <c r="L2231" s="78"/>
      <c r="M2231" s="78"/>
      <c r="N2231" s="78"/>
      <c r="O2231" s="78"/>
      <c r="P2231" s="78"/>
      <c r="Q2231" s="78"/>
      <c r="R2231" s="78"/>
      <c r="S2231" s="78"/>
      <c r="T2231" s="78"/>
      <c r="U2231" s="78">
        <v>64</v>
      </c>
      <c r="V2231" s="78"/>
      <c r="W2231" s="78"/>
      <c r="X2231" s="78"/>
      <c r="Y2231" s="78"/>
      <c r="Z2231" s="4"/>
      <c r="AA2231" s="4"/>
      <c r="AB2231" s="4" t="s">
        <v>64</v>
      </c>
      <c r="AC2231" s="4" t="s">
        <v>6540</v>
      </c>
      <c r="AD2231" s="4" t="s">
        <v>6541</v>
      </c>
    </row>
    <row r="2232" spans="1:30" ht="29">
      <c r="A2232" s="4" t="s">
        <v>6468</v>
      </c>
      <c r="B2232" s="4" t="s">
        <v>6568</v>
      </c>
      <c r="C2232" s="4" t="s">
        <v>24</v>
      </c>
      <c r="D2232" s="4" t="s">
        <v>2659</v>
      </c>
      <c r="E2232" s="4" t="s">
        <v>397</v>
      </c>
      <c r="F2232" s="4" t="s">
        <v>28</v>
      </c>
      <c r="G2232" s="4" t="s">
        <v>2276</v>
      </c>
      <c r="H2232" s="4" t="s">
        <v>523</v>
      </c>
      <c r="I2232" s="4"/>
      <c r="J2232" s="78"/>
      <c r="K2232" s="78"/>
      <c r="L2232" s="78"/>
      <c r="M2232" s="78"/>
      <c r="N2232" s="78"/>
      <c r="O2232" s="78"/>
      <c r="P2232" s="78"/>
      <c r="Q2232" s="78"/>
      <c r="R2232" s="78"/>
      <c r="S2232" s="78"/>
      <c r="T2232" s="78"/>
      <c r="U2232" s="78">
        <v>64</v>
      </c>
      <c r="V2232" s="78"/>
      <c r="W2232" s="78"/>
      <c r="X2232" s="78"/>
      <c r="Y2232" s="78"/>
      <c r="Z2232" s="4"/>
      <c r="AA2232" s="4"/>
      <c r="AB2232" s="4" t="s">
        <v>64</v>
      </c>
      <c r="AC2232" s="4" t="s">
        <v>6540</v>
      </c>
      <c r="AD2232" s="4" t="s">
        <v>6541</v>
      </c>
    </row>
    <row r="2233" spans="1:30" ht="29">
      <c r="A2233" s="4" t="s">
        <v>6468</v>
      </c>
      <c r="B2233" s="4" t="s">
        <v>6569</v>
      </c>
      <c r="C2233" s="4" t="s">
        <v>24</v>
      </c>
      <c r="D2233" s="4" t="s">
        <v>2659</v>
      </c>
      <c r="E2233" s="4" t="s">
        <v>396</v>
      </c>
      <c r="F2233" s="4" t="s">
        <v>28</v>
      </c>
      <c r="G2233" s="4" t="s">
        <v>2276</v>
      </c>
      <c r="H2233" s="4" t="s">
        <v>523</v>
      </c>
      <c r="I2233" s="4"/>
      <c r="J2233" s="78"/>
      <c r="K2233" s="78"/>
      <c r="L2233" s="78"/>
      <c r="M2233" s="78"/>
      <c r="N2233" s="78"/>
      <c r="O2233" s="78"/>
      <c r="P2233" s="78"/>
      <c r="Q2233" s="78"/>
      <c r="R2233" s="78"/>
      <c r="S2233" s="78"/>
      <c r="T2233" s="78"/>
      <c r="U2233" s="78">
        <v>64</v>
      </c>
      <c r="V2233" s="78"/>
      <c r="W2233" s="78"/>
      <c r="X2233" s="78"/>
      <c r="Y2233" s="78"/>
      <c r="Z2233" s="4"/>
      <c r="AA2233" s="4"/>
      <c r="AB2233" s="4" t="s">
        <v>64</v>
      </c>
      <c r="AC2233" s="4" t="s">
        <v>6540</v>
      </c>
      <c r="AD2233" s="4" t="s">
        <v>6541</v>
      </c>
    </row>
    <row r="2234" spans="1:30" ht="29">
      <c r="A2234" s="4" t="s">
        <v>6469</v>
      </c>
      <c r="B2234" s="4" t="s">
        <v>6570</v>
      </c>
      <c r="C2234" s="4" t="s">
        <v>24</v>
      </c>
      <c r="D2234" s="4" t="s">
        <v>2659</v>
      </c>
      <c r="E2234" s="4" t="s">
        <v>397</v>
      </c>
      <c r="F2234" s="4" t="s">
        <v>28</v>
      </c>
      <c r="G2234" s="4" t="s">
        <v>2276</v>
      </c>
      <c r="H2234" s="4" t="s">
        <v>523</v>
      </c>
      <c r="I2234" s="4"/>
      <c r="J2234" s="78"/>
      <c r="K2234" s="78"/>
      <c r="L2234" s="78"/>
      <c r="M2234" s="78"/>
      <c r="N2234" s="78"/>
      <c r="O2234" s="78"/>
      <c r="P2234" s="78"/>
      <c r="Q2234" s="78"/>
      <c r="R2234" s="78"/>
      <c r="S2234" s="78"/>
      <c r="T2234" s="78"/>
      <c r="U2234" s="78">
        <v>64</v>
      </c>
      <c r="V2234" s="78"/>
      <c r="W2234" s="78"/>
      <c r="X2234" s="78"/>
      <c r="Y2234" s="78"/>
      <c r="Z2234" s="4"/>
      <c r="AA2234" s="4"/>
      <c r="AB2234" s="4" t="s">
        <v>64</v>
      </c>
      <c r="AC2234" s="4" t="s">
        <v>6540</v>
      </c>
      <c r="AD2234" s="4" t="s">
        <v>6541</v>
      </c>
    </row>
    <row r="2235" spans="1:30" ht="29">
      <c r="A2235" s="4" t="s">
        <v>6469</v>
      </c>
      <c r="B2235" s="4" t="s">
        <v>6571</v>
      </c>
      <c r="C2235" s="4" t="s">
        <v>24</v>
      </c>
      <c r="D2235" s="4" t="s">
        <v>2659</v>
      </c>
      <c r="E2235" s="4" t="s">
        <v>396</v>
      </c>
      <c r="F2235" s="4" t="s">
        <v>28</v>
      </c>
      <c r="G2235" s="4" t="s">
        <v>2276</v>
      </c>
      <c r="H2235" s="4" t="s">
        <v>523</v>
      </c>
      <c r="I2235" s="4"/>
      <c r="J2235" s="78"/>
      <c r="K2235" s="78"/>
      <c r="L2235" s="78"/>
      <c r="M2235" s="78"/>
      <c r="N2235" s="78"/>
      <c r="O2235" s="78"/>
      <c r="P2235" s="78"/>
      <c r="Q2235" s="78"/>
      <c r="R2235" s="78"/>
      <c r="S2235" s="78"/>
      <c r="T2235" s="78"/>
      <c r="U2235" s="78">
        <v>64</v>
      </c>
      <c r="V2235" s="78"/>
      <c r="W2235" s="78"/>
      <c r="X2235" s="78"/>
      <c r="Y2235" s="78"/>
      <c r="Z2235" s="4"/>
      <c r="AA2235" s="4"/>
      <c r="AB2235" s="4" t="s">
        <v>64</v>
      </c>
      <c r="AC2235" s="4" t="s">
        <v>6540</v>
      </c>
      <c r="AD2235" s="4" t="s">
        <v>6541</v>
      </c>
    </row>
    <row r="2236" spans="1:30" ht="58">
      <c r="A2236" s="4" t="s">
        <v>6470</v>
      </c>
      <c r="B2236" s="4" t="s">
        <v>6572</v>
      </c>
      <c r="C2236" s="4" t="s">
        <v>24</v>
      </c>
      <c r="D2236" s="4" t="s">
        <v>2659</v>
      </c>
      <c r="E2236" s="4" t="s">
        <v>396</v>
      </c>
      <c r="F2236" s="4" t="s">
        <v>28</v>
      </c>
      <c r="G2236" s="4" t="s">
        <v>2276</v>
      </c>
      <c r="H2236" s="4" t="s">
        <v>523</v>
      </c>
      <c r="I2236" s="4"/>
      <c r="J2236" s="78"/>
      <c r="K2236" s="78"/>
      <c r="L2236" s="78"/>
      <c r="M2236" s="78"/>
      <c r="N2236" s="78"/>
      <c r="O2236" s="78"/>
      <c r="P2236" s="78"/>
      <c r="Q2236" s="78"/>
      <c r="R2236" s="78"/>
      <c r="S2236" s="78"/>
      <c r="T2236" s="78"/>
      <c r="U2236" s="78"/>
      <c r="V2236" s="78"/>
      <c r="W2236" s="78"/>
      <c r="X2236" s="78"/>
      <c r="Y2236" s="78">
        <v>1</v>
      </c>
      <c r="Z2236" s="4"/>
      <c r="AA2236" s="4"/>
      <c r="AB2236" s="4" t="s">
        <v>64</v>
      </c>
      <c r="AC2236" s="4" t="s">
        <v>6542</v>
      </c>
      <c r="AD2236" s="4" t="s">
        <v>6543</v>
      </c>
    </row>
    <row r="2237" spans="1:30" ht="58">
      <c r="A2237" s="4" t="s">
        <v>6470</v>
      </c>
      <c r="B2237" s="4" t="s">
        <v>6573</v>
      </c>
      <c r="C2237" s="4" t="s">
        <v>24</v>
      </c>
      <c r="D2237" s="4" t="s">
        <v>2659</v>
      </c>
      <c r="E2237" s="4" t="s">
        <v>396</v>
      </c>
      <c r="F2237" s="4" t="s">
        <v>28</v>
      </c>
      <c r="G2237" s="4" t="s">
        <v>2276</v>
      </c>
      <c r="H2237" s="4" t="s">
        <v>523</v>
      </c>
      <c r="I2237" s="4"/>
      <c r="J2237" s="78"/>
      <c r="K2237" s="78"/>
      <c r="L2237" s="78"/>
      <c r="M2237" s="78"/>
      <c r="N2237" s="78"/>
      <c r="O2237" s="78"/>
      <c r="P2237" s="78"/>
      <c r="Q2237" s="78"/>
      <c r="R2237" s="78"/>
      <c r="S2237" s="78"/>
      <c r="T2237" s="78"/>
      <c r="U2237" s="78"/>
      <c r="V2237" s="78"/>
      <c r="W2237" s="78"/>
      <c r="X2237" s="78"/>
      <c r="Y2237" s="78">
        <v>1</v>
      </c>
      <c r="Z2237" s="4"/>
      <c r="AA2237" s="4"/>
      <c r="AB2237" s="4" t="s">
        <v>64</v>
      </c>
      <c r="AC2237" s="4" t="s">
        <v>6544</v>
      </c>
      <c r="AD2237" s="4" t="s">
        <v>6543</v>
      </c>
    </row>
    <row r="2238" spans="1:30" ht="58">
      <c r="A2238" s="4" t="s">
        <v>6470</v>
      </c>
      <c r="B2238" s="4" t="s">
        <v>6574</v>
      </c>
      <c r="C2238" s="4" t="s">
        <v>24</v>
      </c>
      <c r="D2238" s="4" t="s">
        <v>2659</v>
      </c>
      <c r="E2238" s="4" t="s">
        <v>396</v>
      </c>
      <c r="F2238" s="4" t="s">
        <v>28</v>
      </c>
      <c r="G2238" s="4" t="s">
        <v>2276</v>
      </c>
      <c r="H2238" s="4" t="s">
        <v>523</v>
      </c>
      <c r="I2238" s="4"/>
      <c r="J2238" s="78"/>
      <c r="K2238" s="78"/>
      <c r="L2238" s="78"/>
      <c r="M2238" s="78"/>
      <c r="N2238" s="78"/>
      <c r="O2238" s="78"/>
      <c r="P2238" s="78"/>
      <c r="Q2238" s="78"/>
      <c r="R2238" s="78"/>
      <c r="S2238" s="78"/>
      <c r="T2238" s="78"/>
      <c r="U2238" s="78"/>
      <c r="V2238" s="78"/>
      <c r="W2238" s="78"/>
      <c r="X2238" s="78"/>
      <c r="Y2238" s="78">
        <v>1</v>
      </c>
      <c r="Z2238" s="4"/>
      <c r="AA2238" s="4"/>
      <c r="AB2238" s="4" t="s">
        <v>64</v>
      </c>
      <c r="AC2238" s="4" t="s">
        <v>6545</v>
      </c>
      <c r="AD2238" s="4" t="s">
        <v>6543</v>
      </c>
    </row>
    <row r="2239" spans="1:30" ht="58">
      <c r="A2239" s="4" t="s">
        <v>6470</v>
      </c>
      <c r="B2239" s="4" t="s">
        <v>6575</v>
      </c>
      <c r="C2239" s="4" t="s">
        <v>24</v>
      </c>
      <c r="D2239" s="4" t="s">
        <v>2659</v>
      </c>
      <c r="E2239" s="4" t="s">
        <v>396</v>
      </c>
      <c r="F2239" s="4" t="s">
        <v>28</v>
      </c>
      <c r="G2239" s="4" t="s">
        <v>2276</v>
      </c>
      <c r="H2239" s="4" t="s">
        <v>523</v>
      </c>
      <c r="I2239" s="4"/>
      <c r="J2239" s="78"/>
      <c r="K2239" s="78"/>
      <c r="L2239" s="78"/>
      <c r="M2239" s="78"/>
      <c r="N2239" s="78"/>
      <c r="O2239" s="78"/>
      <c r="P2239" s="78"/>
      <c r="Q2239" s="78"/>
      <c r="R2239" s="78"/>
      <c r="S2239" s="78"/>
      <c r="T2239" s="78"/>
      <c r="U2239" s="78"/>
      <c r="V2239" s="78"/>
      <c r="W2239" s="78"/>
      <c r="X2239" s="78"/>
      <c r="Y2239" s="78">
        <v>1</v>
      </c>
      <c r="Z2239" s="4"/>
      <c r="AA2239" s="4"/>
      <c r="AB2239" s="4" t="s">
        <v>64</v>
      </c>
      <c r="AC2239" s="4" t="s">
        <v>6544</v>
      </c>
      <c r="AD2239" s="4" t="s">
        <v>6543</v>
      </c>
    </row>
    <row r="2240" spans="1:30" ht="58">
      <c r="A2240" s="4" t="s">
        <v>6470</v>
      </c>
      <c r="B2240" s="4" t="s">
        <v>6576</v>
      </c>
      <c r="C2240" s="4" t="s">
        <v>24</v>
      </c>
      <c r="D2240" s="4" t="s">
        <v>2659</v>
      </c>
      <c r="E2240" s="4" t="s">
        <v>396</v>
      </c>
      <c r="F2240" s="4" t="s">
        <v>28</v>
      </c>
      <c r="G2240" s="4" t="s">
        <v>2276</v>
      </c>
      <c r="H2240" s="4" t="s">
        <v>523</v>
      </c>
      <c r="I2240" s="4"/>
      <c r="J2240" s="78"/>
      <c r="K2240" s="78"/>
      <c r="L2240" s="78"/>
      <c r="M2240" s="78"/>
      <c r="N2240" s="78"/>
      <c r="O2240" s="78"/>
      <c r="P2240" s="78"/>
      <c r="Q2240" s="78"/>
      <c r="R2240" s="78"/>
      <c r="S2240" s="78"/>
      <c r="T2240" s="78"/>
      <c r="U2240" s="78"/>
      <c r="V2240" s="78"/>
      <c r="W2240" s="78"/>
      <c r="X2240" s="78"/>
      <c r="Y2240" s="78">
        <v>1</v>
      </c>
      <c r="Z2240" s="4"/>
      <c r="AA2240" s="4"/>
      <c r="AB2240" s="4" t="s">
        <v>64</v>
      </c>
      <c r="AC2240" s="4" t="s">
        <v>6546</v>
      </c>
      <c r="AD2240" s="4" t="s">
        <v>6543</v>
      </c>
    </row>
    <row r="2241" spans="1:30" ht="58">
      <c r="A2241" s="4" t="s">
        <v>6470</v>
      </c>
      <c r="B2241" s="4" t="s">
        <v>6577</v>
      </c>
      <c r="C2241" s="4" t="s">
        <v>24</v>
      </c>
      <c r="D2241" s="4" t="s">
        <v>2659</v>
      </c>
      <c r="E2241" s="4" t="s">
        <v>396</v>
      </c>
      <c r="F2241" s="4" t="s">
        <v>28</v>
      </c>
      <c r="G2241" s="4" t="s">
        <v>2276</v>
      </c>
      <c r="H2241" s="4" t="s">
        <v>523</v>
      </c>
      <c r="I2241" s="4"/>
      <c r="J2241" s="78"/>
      <c r="K2241" s="78"/>
      <c r="L2241" s="78"/>
      <c r="M2241" s="78"/>
      <c r="N2241" s="78"/>
      <c r="O2241" s="78"/>
      <c r="P2241" s="78"/>
      <c r="Q2241" s="78"/>
      <c r="R2241" s="78"/>
      <c r="S2241" s="78"/>
      <c r="T2241" s="78"/>
      <c r="U2241" s="78"/>
      <c r="V2241" s="78"/>
      <c r="W2241" s="78"/>
      <c r="X2241" s="78"/>
      <c r="Y2241" s="78">
        <v>1</v>
      </c>
      <c r="Z2241" s="4"/>
      <c r="AA2241" s="4"/>
      <c r="AB2241" s="4" t="s">
        <v>64</v>
      </c>
      <c r="AC2241" s="4" t="s">
        <v>6544</v>
      </c>
      <c r="AD2241" s="4" t="s">
        <v>6543</v>
      </c>
    </row>
    <row r="2242" spans="1:30" ht="58">
      <c r="A2242" s="4" t="s">
        <v>6470</v>
      </c>
      <c r="B2242" s="4" t="s">
        <v>6578</v>
      </c>
      <c r="C2242" s="4" t="s">
        <v>24</v>
      </c>
      <c r="D2242" s="4" t="s">
        <v>2659</v>
      </c>
      <c r="E2242" s="4" t="s">
        <v>397</v>
      </c>
      <c r="F2242" s="4" t="s">
        <v>28</v>
      </c>
      <c r="G2242" s="4" t="s">
        <v>2276</v>
      </c>
      <c r="H2242" s="4" t="s">
        <v>523</v>
      </c>
      <c r="I2242" s="4"/>
      <c r="J2242" s="78"/>
      <c r="K2242" s="78"/>
      <c r="L2242" s="78"/>
      <c r="M2242" s="78"/>
      <c r="N2242" s="78"/>
      <c r="O2242" s="78"/>
      <c r="P2242" s="78"/>
      <c r="Q2242" s="78"/>
      <c r="R2242" s="78"/>
      <c r="S2242" s="78"/>
      <c r="T2242" s="78"/>
      <c r="U2242" s="78"/>
      <c r="V2242" s="78"/>
      <c r="W2242" s="78"/>
      <c r="X2242" s="78"/>
      <c r="Y2242" s="78">
        <v>1</v>
      </c>
      <c r="Z2242" s="4"/>
      <c r="AA2242" s="4"/>
      <c r="AB2242" s="4" t="s">
        <v>64</v>
      </c>
      <c r="AC2242" s="4" t="s">
        <v>6542</v>
      </c>
      <c r="AD2242" s="4" t="s">
        <v>6543</v>
      </c>
    </row>
    <row r="2243" spans="1:30" ht="58">
      <c r="A2243" s="4" t="s">
        <v>6470</v>
      </c>
      <c r="B2243" s="4" t="s">
        <v>6579</v>
      </c>
      <c r="C2243" s="4" t="s">
        <v>24</v>
      </c>
      <c r="D2243" s="4" t="s">
        <v>2659</v>
      </c>
      <c r="E2243" s="4" t="s">
        <v>397</v>
      </c>
      <c r="F2243" s="4" t="s">
        <v>28</v>
      </c>
      <c r="G2243" s="4" t="s">
        <v>2276</v>
      </c>
      <c r="H2243" s="4" t="s">
        <v>523</v>
      </c>
      <c r="I2243" s="4"/>
      <c r="J2243" s="78"/>
      <c r="K2243" s="78"/>
      <c r="L2243" s="78"/>
      <c r="M2243" s="78"/>
      <c r="N2243" s="78"/>
      <c r="O2243" s="78"/>
      <c r="P2243" s="78"/>
      <c r="Q2243" s="78"/>
      <c r="R2243" s="78"/>
      <c r="S2243" s="78"/>
      <c r="T2243" s="78"/>
      <c r="U2243" s="78"/>
      <c r="V2243" s="78"/>
      <c r="W2243" s="78"/>
      <c r="X2243" s="78"/>
      <c r="Y2243" s="78">
        <v>1</v>
      </c>
      <c r="Z2243" s="4"/>
      <c r="AA2243" s="4"/>
      <c r="AB2243" s="4" t="s">
        <v>64</v>
      </c>
      <c r="AC2243" s="4" t="s">
        <v>6544</v>
      </c>
      <c r="AD2243" s="4" t="s">
        <v>6543</v>
      </c>
    </row>
    <row r="2244" spans="1:30" ht="58">
      <c r="A2244" s="4" t="s">
        <v>6470</v>
      </c>
      <c r="B2244" s="4" t="s">
        <v>6580</v>
      </c>
      <c r="C2244" s="4" t="s">
        <v>24</v>
      </c>
      <c r="D2244" s="4" t="s">
        <v>2659</v>
      </c>
      <c r="E2244" s="4" t="s">
        <v>397</v>
      </c>
      <c r="F2244" s="4" t="s">
        <v>28</v>
      </c>
      <c r="G2244" s="4" t="s">
        <v>2276</v>
      </c>
      <c r="H2244" s="4" t="s">
        <v>523</v>
      </c>
      <c r="I2244" s="4"/>
      <c r="J2244" s="78"/>
      <c r="K2244" s="78"/>
      <c r="L2244" s="78"/>
      <c r="M2244" s="78"/>
      <c r="N2244" s="78"/>
      <c r="O2244" s="78"/>
      <c r="P2244" s="78"/>
      <c r="Q2244" s="78"/>
      <c r="R2244" s="78"/>
      <c r="S2244" s="78"/>
      <c r="T2244" s="78"/>
      <c r="U2244" s="78"/>
      <c r="V2244" s="78"/>
      <c r="W2244" s="78"/>
      <c r="X2244" s="78"/>
      <c r="Y2244" s="78">
        <v>1</v>
      </c>
      <c r="Z2244" s="4"/>
      <c r="AA2244" s="4"/>
      <c r="AB2244" s="4" t="s">
        <v>64</v>
      </c>
      <c r="AC2244" s="4" t="s">
        <v>6545</v>
      </c>
      <c r="AD2244" s="4" t="s">
        <v>6543</v>
      </c>
    </row>
    <row r="2245" spans="1:30" ht="58">
      <c r="A2245" s="4" t="s">
        <v>6470</v>
      </c>
      <c r="B2245" s="4" t="s">
        <v>6581</v>
      </c>
      <c r="C2245" s="4" t="s">
        <v>24</v>
      </c>
      <c r="D2245" s="4" t="s">
        <v>2659</v>
      </c>
      <c r="E2245" s="4" t="s">
        <v>397</v>
      </c>
      <c r="F2245" s="4" t="s">
        <v>28</v>
      </c>
      <c r="G2245" s="4" t="s">
        <v>2276</v>
      </c>
      <c r="H2245" s="4" t="s">
        <v>523</v>
      </c>
      <c r="I2245" s="4"/>
      <c r="J2245" s="78"/>
      <c r="K2245" s="78"/>
      <c r="L2245" s="78"/>
      <c r="M2245" s="78"/>
      <c r="N2245" s="78"/>
      <c r="O2245" s="78"/>
      <c r="P2245" s="78"/>
      <c r="Q2245" s="78"/>
      <c r="R2245" s="78"/>
      <c r="S2245" s="78"/>
      <c r="T2245" s="78"/>
      <c r="U2245" s="78"/>
      <c r="V2245" s="78"/>
      <c r="W2245" s="78"/>
      <c r="X2245" s="78"/>
      <c r="Y2245" s="78">
        <v>1</v>
      </c>
      <c r="Z2245" s="4"/>
      <c r="AA2245" s="4"/>
      <c r="AB2245" s="4" t="s">
        <v>64</v>
      </c>
      <c r="AC2245" s="4" t="s">
        <v>6544</v>
      </c>
      <c r="AD2245" s="4" t="s">
        <v>6543</v>
      </c>
    </row>
    <row r="2246" spans="1:30" ht="58">
      <c r="A2246" s="4" t="s">
        <v>6470</v>
      </c>
      <c r="B2246" s="4" t="s">
        <v>6582</v>
      </c>
      <c r="C2246" s="4" t="s">
        <v>24</v>
      </c>
      <c r="D2246" s="4" t="s">
        <v>2659</v>
      </c>
      <c r="E2246" s="4" t="s">
        <v>397</v>
      </c>
      <c r="F2246" s="4" t="s">
        <v>28</v>
      </c>
      <c r="G2246" s="4" t="s">
        <v>2276</v>
      </c>
      <c r="H2246" s="4" t="s">
        <v>523</v>
      </c>
      <c r="I2246" s="4"/>
      <c r="J2246" s="78"/>
      <c r="K2246" s="78"/>
      <c r="L2246" s="78"/>
      <c r="M2246" s="78"/>
      <c r="N2246" s="78"/>
      <c r="O2246" s="78"/>
      <c r="P2246" s="78"/>
      <c r="Q2246" s="78"/>
      <c r="R2246" s="78"/>
      <c r="S2246" s="78"/>
      <c r="T2246" s="78"/>
      <c r="U2246" s="78"/>
      <c r="V2246" s="78"/>
      <c r="W2246" s="78"/>
      <c r="X2246" s="78"/>
      <c r="Y2246" s="78">
        <v>1</v>
      </c>
      <c r="Z2246" s="4"/>
      <c r="AA2246" s="4"/>
      <c r="AB2246" s="4" t="s">
        <v>64</v>
      </c>
      <c r="AC2246" s="4" t="s">
        <v>6546</v>
      </c>
      <c r="AD2246" s="4" t="s">
        <v>6543</v>
      </c>
    </row>
    <row r="2247" spans="1:30" ht="58">
      <c r="A2247" s="4" t="s">
        <v>6470</v>
      </c>
      <c r="B2247" s="4" t="s">
        <v>6583</v>
      </c>
      <c r="C2247" s="4" t="s">
        <v>24</v>
      </c>
      <c r="D2247" s="4" t="s">
        <v>2659</v>
      </c>
      <c r="E2247" s="4" t="s">
        <v>397</v>
      </c>
      <c r="F2247" s="4" t="s">
        <v>28</v>
      </c>
      <c r="G2247" s="4" t="s">
        <v>2276</v>
      </c>
      <c r="H2247" s="4" t="s">
        <v>523</v>
      </c>
      <c r="I2247" s="4"/>
      <c r="J2247" s="78"/>
      <c r="K2247" s="78"/>
      <c r="L2247" s="78"/>
      <c r="M2247" s="78"/>
      <c r="N2247" s="78"/>
      <c r="O2247" s="78"/>
      <c r="P2247" s="78"/>
      <c r="Q2247" s="78"/>
      <c r="R2247" s="78"/>
      <c r="S2247" s="78"/>
      <c r="T2247" s="78"/>
      <c r="U2247" s="78"/>
      <c r="V2247" s="78"/>
      <c r="W2247" s="78"/>
      <c r="X2247" s="78"/>
      <c r="Y2247" s="78">
        <v>1</v>
      </c>
      <c r="Z2247" s="4"/>
      <c r="AA2247" s="4"/>
      <c r="AB2247" s="4" t="s">
        <v>64</v>
      </c>
      <c r="AC2247" s="4" t="s">
        <v>6544</v>
      </c>
      <c r="AD2247" s="4" t="s">
        <v>6543</v>
      </c>
    </row>
    <row r="2248" spans="1:30" ht="29">
      <c r="A2248" s="4" t="s">
        <v>6425</v>
      </c>
      <c r="B2248" s="4" t="s">
        <v>6584</v>
      </c>
      <c r="C2248" s="4" t="s">
        <v>24</v>
      </c>
      <c r="D2248" s="4" t="s">
        <v>2659</v>
      </c>
      <c r="E2248" s="4" t="s">
        <v>396</v>
      </c>
      <c r="F2248" s="4" t="s">
        <v>28</v>
      </c>
      <c r="G2248" s="4" t="s">
        <v>2276</v>
      </c>
      <c r="H2248" s="4" t="s">
        <v>523</v>
      </c>
      <c r="I2248" s="4"/>
      <c r="J2248" s="78"/>
      <c r="K2248" s="78"/>
      <c r="L2248" s="78"/>
      <c r="M2248" s="78"/>
      <c r="N2248" s="78"/>
      <c r="O2248" s="78"/>
      <c r="P2248" s="78"/>
      <c r="Q2248" s="78"/>
      <c r="R2248" s="78"/>
      <c r="S2248" s="78"/>
      <c r="T2248" s="78"/>
      <c r="U2248" s="78"/>
      <c r="V2248" s="78"/>
      <c r="W2248" s="78"/>
      <c r="X2248" s="78"/>
      <c r="Y2248" s="78"/>
      <c r="Z2248" s="4"/>
      <c r="AA2248" s="4"/>
      <c r="AB2248" s="4" t="s">
        <v>64</v>
      </c>
      <c r="AC2248" s="4" t="s">
        <v>6542</v>
      </c>
      <c r="AD2248" s="4"/>
    </row>
    <row r="2249" spans="1:30" ht="29">
      <c r="A2249" s="4" t="s">
        <v>6425</v>
      </c>
      <c r="B2249" s="4" t="s">
        <v>6585</v>
      </c>
      <c r="C2249" s="4" t="s">
        <v>24</v>
      </c>
      <c r="D2249" s="4" t="s">
        <v>2659</v>
      </c>
      <c r="E2249" s="4" t="s">
        <v>396</v>
      </c>
      <c r="F2249" s="4" t="s">
        <v>28</v>
      </c>
      <c r="G2249" s="4" t="s">
        <v>2276</v>
      </c>
      <c r="H2249" s="4" t="s">
        <v>523</v>
      </c>
      <c r="I2249" s="4"/>
      <c r="J2249" s="78"/>
      <c r="K2249" s="78"/>
      <c r="L2249" s="78"/>
      <c r="M2249" s="78"/>
      <c r="N2249" s="78"/>
      <c r="O2249" s="78"/>
      <c r="P2249" s="78"/>
      <c r="Q2249" s="78"/>
      <c r="R2249" s="78"/>
      <c r="S2249" s="78"/>
      <c r="T2249" s="78"/>
      <c r="U2249" s="78"/>
      <c r="V2249" s="78"/>
      <c r="W2249" s="78"/>
      <c r="X2249" s="78"/>
      <c r="Y2249" s="78"/>
      <c r="Z2249" s="4"/>
      <c r="AA2249" s="4"/>
      <c r="AB2249" s="4" t="s">
        <v>64</v>
      </c>
      <c r="AC2249" s="4" t="s">
        <v>6544</v>
      </c>
      <c r="AD2249" s="4"/>
    </row>
    <row r="2250" spans="1:30" ht="29">
      <c r="A2250" s="4" t="s">
        <v>6425</v>
      </c>
      <c r="B2250" s="4" t="s">
        <v>6586</v>
      </c>
      <c r="C2250" s="4" t="s">
        <v>24</v>
      </c>
      <c r="D2250" s="4" t="s">
        <v>2659</v>
      </c>
      <c r="E2250" s="4" t="s">
        <v>397</v>
      </c>
      <c r="F2250" s="4" t="s">
        <v>28</v>
      </c>
      <c r="G2250" s="4" t="s">
        <v>2276</v>
      </c>
      <c r="H2250" s="4" t="s">
        <v>523</v>
      </c>
      <c r="I2250" s="4"/>
      <c r="J2250" s="78"/>
      <c r="K2250" s="78"/>
      <c r="L2250" s="78"/>
      <c r="M2250" s="78"/>
      <c r="N2250" s="78"/>
      <c r="O2250" s="78"/>
      <c r="P2250" s="78"/>
      <c r="Q2250" s="78"/>
      <c r="R2250" s="78"/>
      <c r="S2250" s="78"/>
      <c r="T2250" s="78"/>
      <c r="U2250" s="78"/>
      <c r="V2250" s="78"/>
      <c r="W2250" s="78"/>
      <c r="X2250" s="78"/>
      <c r="Y2250" s="78"/>
      <c r="Z2250" s="4"/>
      <c r="AA2250" s="4"/>
      <c r="AB2250" s="4" t="s">
        <v>64</v>
      </c>
      <c r="AC2250" s="4" t="s">
        <v>6542</v>
      </c>
      <c r="AD2250" s="4"/>
    </row>
    <row r="2251" spans="1:30" ht="29">
      <c r="A2251" s="4" t="s">
        <v>6425</v>
      </c>
      <c r="B2251" s="4" t="s">
        <v>6587</v>
      </c>
      <c r="C2251" s="4" t="s">
        <v>24</v>
      </c>
      <c r="D2251" s="4" t="s">
        <v>2659</v>
      </c>
      <c r="E2251" s="4" t="s">
        <v>397</v>
      </c>
      <c r="F2251" s="4" t="s">
        <v>28</v>
      </c>
      <c r="G2251" s="4" t="s">
        <v>2276</v>
      </c>
      <c r="H2251" s="4" t="s">
        <v>523</v>
      </c>
      <c r="I2251" s="4"/>
      <c r="J2251" s="78"/>
      <c r="K2251" s="78"/>
      <c r="L2251" s="78"/>
      <c r="M2251" s="78"/>
      <c r="N2251" s="78"/>
      <c r="O2251" s="78"/>
      <c r="P2251" s="78"/>
      <c r="Q2251" s="78"/>
      <c r="R2251" s="78"/>
      <c r="S2251" s="78"/>
      <c r="T2251" s="78"/>
      <c r="U2251" s="78"/>
      <c r="V2251" s="78"/>
      <c r="W2251" s="78"/>
      <c r="X2251" s="78"/>
      <c r="Y2251" s="78"/>
      <c r="Z2251" s="4"/>
      <c r="AA2251" s="4"/>
      <c r="AB2251" s="4" t="s">
        <v>64</v>
      </c>
      <c r="AC2251" s="4" t="s">
        <v>6544</v>
      </c>
      <c r="AD2251" s="4"/>
    </row>
    <row r="2252" spans="1:30" ht="29">
      <c r="A2252" s="4" t="s">
        <v>6426</v>
      </c>
      <c r="B2252" s="4" t="s">
        <v>6588</v>
      </c>
      <c r="C2252" s="4" t="s">
        <v>24</v>
      </c>
      <c r="D2252" s="4" t="s">
        <v>2659</v>
      </c>
      <c r="E2252" s="4" t="s">
        <v>396</v>
      </c>
      <c r="F2252" s="4" t="s">
        <v>28</v>
      </c>
      <c r="G2252" s="4" t="s">
        <v>2276</v>
      </c>
      <c r="H2252" s="4" t="s">
        <v>523</v>
      </c>
      <c r="I2252" s="4"/>
      <c r="J2252" s="78"/>
      <c r="K2252" s="78"/>
      <c r="L2252" s="78"/>
      <c r="M2252" s="78"/>
      <c r="N2252" s="78"/>
      <c r="O2252" s="78"/>
      <c r="P2252" s="78"/>
      <c r="Q2252" s="78"/>
      <c r="R2252" s="78"/>
      <c r="S2252" s="78"/>
      <c r="T2252" s="78"/>
      <c r="U2252" s="78"/>
      <c r="V2252" s="78"/>
      <c r="W2252" s="78"/>
      <c r="X2252" s="78"/>
      <c r="Y2252" s="78"/>
      <c r="Z2252" s="4"/>
      <c r="AA2252" s="4"/>
      <c r="AB2252" s="4" t="s">
        <v>64</v>
      </c>
      <c r="AC2252" s="4" t="s">
        <v>6542</v>
      </c>
      <c r="AD2252" s="4"/>
    </row>
    <row r="2253" spans="1:30" ht="29">
      <c r="A2253" s="4" t="s">
        <v>6426</v>
      </c>
      <c r="B2253" s="4" t="s">
        <v>6589</v>
      </c>
      <c r="C2253" s="4" t="s">
        <v>24</v>
      </c>
      <c r="D2253" s="4" t="s">
        <v>2659</v>
      </c>
      <c r="E2253" s="4" t="s">
        <v>396</v>
      </c>
      <c r="F2253" s="4" t="s">
        <v>28</v>
      </c>
      <c r="G2253" s="4" t="s">
        <v>2276</v>
      </c>
      <c r="H2253" s="4" t="s">
        <v>523</v>
      </c>
      <c r="I2253" s="4"/>
      <c r="J2253" s="78"/>
      <c r="K2253" s="78"/>
      <c r="L2253" s="78"/>
      <c r="M2253" s="78"/>
      <c r="N2253" s="78"/>
      <c r="O2253" s="78"/>
      <c r="P2253" s="78"/>
      <c r="Q2253" s="78"/>
      <c r="R2253" s="78"/>
      <c r="S2253" s="78"/>
      <c r="T2253" s="78"/>
      <c r="U2253" s="78"/>
      <c r="V2253" s="78"/>
      <c r="W2253" s="78"/>
      <c r="X2253" s="78"/>
      <c r="Y2253" s="78"/>
      <c r="Z2253" s="4"/>
      <c r="AA2253" s="4"/>
      <c r="AB2253" s="4" t="s">
        <v>64</v>
      </c>
      <c r="AC2253" s="4" t="s">
        <v>6544</v>
      </c>
      <c r="AD2253" s="4"/>
    </row>
    <row r="2254" spans="1:30" ht="29">
      <c r="A2254" s="4" t="s">
        <v>6426</v>
      </c>
      <c r="B2254" s="4" t="s">
        <v>6590</v>
      </c>
      <c r="C2254" s="4" t="s">
        <v>24</v>
      </c>
      <c r="D2254" s="4" t="s">
        <v>2659</v>
      </c>
      <c r="E2254" s="4" t="s">
        <v>397</v>
      </c>
      <c r="F2254" s="4" t="s">
        <v>28</v>
      </c>
      <c r="G2254" s="4" t="s">
        <v>2276</v>
      </c>
      <c r="H2254" s="4" t="s">
        <v>523</v>
      </c>
      <c r="I2254" s="4"/>
      <c r="J2254" s="78"/>
      <c r="K2254" s="78"/>
      <c r="L2254" s="78"/>
      <c r="M2254" s="78"/>
      <c r="N2254" s="78"/>
      <c r="O2254" s="78"/>
      <c r="P2254" s="78"/>
      <c r="Q2254" s="78"/>
      <c r="R2254" s="78"/>
      <c r="S2254" s="78"/>
      <c r="T2254" s="78"/>
      <c r="U2254" s="78"/>
      <c r="V2254" s="78"/>
      <c r="W2254" s="78"/>
      <c r="X2254" s="78"/>
      <c r="Y2254" s="78"/>
      <c r="Z2254" s="4"/>
      <c r="AA2254" s="4"/>
      <c r="AB2254" s="4" t="s">
        <v>64</v>
      </c>
      <c r="AC2254" s="4" t="s">
        <v>6542</v>
      </c>
      <c r="AD2254" s="4"/>
    </row>
    <row r="2255" spans="1:30" ht="29">
      <c r="A2255" s="4" t="s">
        <v>6426</v>
      </c>
      <c r="B2255" s="4" t="s">
        <v>6591</v>
      </c>
      <c r="C2255" s="4" t="s">
        <v>24</v>
      </c>
      <c r="D2255" s="4" t="s">
        <v>2659</v>
      </c>
      <c r="E2255" s="4" t="s">
        <v>397</v>
      </c>
      <c r="F2255" s="4" t="s">
        <v>28</v>
      </c>
      <c r="G2255" s="4" t="s">
        <v>2276</v>
      </c>
      <c r="H2255" s="4" t="s">
        <v>523</v>
      </c>
      <c r="I2255" s="4"/>
      <c r="J2255" s="78"/>
      <c r="K2255" s="78"/>
      <c r="L2255" s="78"/>
      <c r="M2255" s="78"/>
      <c r="N2255" s="78"/>
      <c r="O2255" s="78"/>
      <c r="P2255" s="78"/>
      <c r="Q2255" s="78"/>
      <c r="R2255" s="78"/>
      <c r="S2255" s="78"/>
      <c r="T2255" s="78"/>
      <c r="U2255" s="78"/>
      <c r="V2255" s="78"/>
      <c r="W2255" s="78"/>
      <c r="X2255" s="78"/>
      <c r="Y2255" s="78"/>
      <c r="Z2255" s="4"/>
      <c r="AA2255" s="4"/>
      <c r="AB2255" s="4" t="s">
        <v>64</v>
      </c>
      <c r="AC2255" s="4" t="s">
        <v>6544</v>
      </c>
      <c r="AD2255" s="4"/>
    </row>
    <row r="2256" spans="1:30" ht="29">
      <c r="A2256" s="4" t="s">
        <v>6427</v>
      </c>
      <c r="B2256" s="4" t="s">
        <v>6592</v>
      </c>
      <c r="C2256" s="4" t="s">
        <v>24</v>
      </c>
      <c r="D2256" s="4" t="s">
        <v>2659</v>
      </c>
      <c r="E2256" s="4" t="s">
        <v>396</v>
      </c>
      <c r="F2256" s="4" t="s">
        <v>28</v>
      </c>
      <c r="G2256" s="4" t="s">
        <v>2276</v>
      </c>
      <c r="H2256" s="4" t="s">
        <v>523</v>
      </c>
      <c r="I2256" s="4"/>
      <c r="J2256" s="78"/>
      <c r="K2256" s="78"/>
      <c r="L2256" s="78"/>
      <c r="M2256" s="78"/>
      <c r="N2256" s="78"/>
      <c r="O2256" s="78"/>
      <c r="P2256" s="78"/>
      <c r="Q2256" s="78"/>
      <c r="R2256" s="78"/>
      <c r="S2256" s="78"/>
      <c r="T2256" s="78"/>
      <c r="U2256" s="78"/>
      <c r="V2256" s="78"/>
      <c r="W2256" s="78"/>
      <c r="X2256" s="78"/>
      <c r="Y2256" s="78"/>
      <c r="Z2256" s="4"/>
      <c r="AA2256" s="4"/>
      <c r="AB2256" s="4" t="s">
        <v>64</v>
      </c>
      <c r="AC2256" s="4" t="s">
        <v>6547</v>
      </c>
      <c r="AD2256" s="4"/>
    </row>
    <row r="2257" spans="1:30" ht="29">
      <c r="A2257" s="4" t="s">
        <v>6427</v>
      </c>
      <c r="B2257" s="4" t="s">
        <v>6593</v>
      </c>
      <c r="C2257" s="4" t="s">
        <v>24</v>
      </c>
      <c r="D2257" s="4" t="s">
        <v>2659</v>
      </c>
      <c r="E2257" s="4" t="s">
        <v>397</v>
      </c>
      <c r="F2257" s="4" t="s">
        <v>28</v>
      </c>
      <c r="G2257" s="4" t="s">
        <v>2276</v>
      </c>
      <c r="H2257" s="4" t="s">
        <v>523</v>
      </c>
      <c r="I2257" s="4"/>
      <c r="J2257" s="78"/>
      <c r="K2257" s="78"/>
      <c r="L2257" s="78"/>
      <c r="M2257" s="78"/>
      <c r="N2257" s="78"/>
      <c r="O2257" s="78"/>
      <c r="P2257" s="78"/>
      <c r="Q2257" s="78"/>
      <c r="R2257" s="78"/>
      <c r="S2257" s="78"/>
      <c r="T2257" s="78"/>
      <c r="U2257" s="78"/>
      <c r="V2257" s="78"/>
      <c r="W2257" s="78"/>
      <c r="X2257" s="78"/>
      <c r="Y2257" s="78"/>
      <c r="Z2257" s="4"/>
      <c r="AA2257" s="4"/>
      <c r="AB2257" s="4" t="s">
        <v>64</v>
      </c>
      <c r="AC2257" s="4" t="s">
        <v>6547</v>
      </c>
      <c r="AD2257" s="4"/>
    </row>
    <row r="2258" spans="1:30" ht="29">
      <c r="A2258" s="4" t="s">
        <v>6428</v>
      </c>
      <c r="B2258" s="4" t="s">
        <v>6594</v>
      </c>
      <c r="C2258" s="4" t="s">
        <v>24</v>
      </c>
      <c r="D2258" s="4" t="s">
        <v>2659</v>
      </c>
      <c r="E2258" s="4" t="s">
        <v>396</v>
      </c>
      <c r="F2258" s="4" t="s">
        <v>28</v>
      </c>
      <c r="G2258" s="4" t="s">
        <v>2276</v>
      </c>
      <c r="H2258" s="4" t="s">
        <v>523</v>
      </c>
      <c r="I2258" s="4"/>
      <c r="J2258" s="78"/>
      <c r="K2258" s="78"/>
      <c r="L2258" s="78"/>
      <c r="M2258" s="78"/>
      <c r="N2258" s="78"/>
      <c r="O2258" s="78"/>
      <c r="P2258" s="78"/>
      <c r="Q2258" s="78"/>
      <c r="R2258" s="78"/>
      <c r="S2258" s="78"/>
      <c r="T2258" s="78"/>
      <c r="U2258" s="78"/>
      <c r="V2258" s="78"/>
      <c r="W2258" s="78"/>
      <c r="X2258" s="78"/>
      <c r="Y2258" s="78"/>
      <c r="Z2258" s="4"/>
      <c r="AA2258" s="4"/>
      <c r="AB2258" s="4" t="s">
        <v>64</v>
      </c>
      <c r="AC2258" s="4" t="s">
        <v>6548</v>
      </c>
      <c r="AD2258" s="4"/>
    </row>
    <row r="2259" spans="1:30" ht="29">
      <c r="A2259" s="4" t="s">
        <v>6428</v>
      </c>
      <c r="B2259" s="4" t="s">
        <v>6595</v>
      </c>
      <c r="C2259" s="4" t="s">
        <v>24</v>
      </c>
      <c r="D2259" s="4" t="s">
        <v>2659</v>
      </c>
      <c r="E2259" s="4" t="s">
        <v>396</v>
      </c>
      <c r="F2259" s="4" t="s">
        <v>28</v>
      </c>
      <c r="G2259" s="4" t="s">
        <v>2276</v>
      </c>
      <c r="H2259" s="4" t="s">
        <v>523</v>
      </c>
      <c r="I2259" s="4"/>
      <c r="J2259" s="78"/>
      <c r="K2259" s="78"/>
      <c r="L2259" s="78"/>
      <c r="M2259" s="78"/>
      <c r="N2259" s="78"/>
      <c r="O2259" s="78"/>
      <c r="P2259" s="78"/>
      <c r="Q2259" s="78"/>
      <c r="R2259" s="78"/>
      <c r="S2259" s="78"/>
      <c r="T2259" s="78"/>
      <c r="U2259" s="78"/>
      <c r="V2259" s="78"/>
      <c r="W2259" s="78"/>
      <c r="X2259" s="78"/>
      <c r="Y2259" s="78"/>
      <c r="Z2259" s="4"/>
      <c r="AA2259" s="4"/>
      <c r="AB2259" s="4" t="s">
        <v>64</v>
      </c>
      <c r="AC2259" s="4" t="s">
        <v>6549</v>
      </c>
      <c r="AD2259" s="4"/>
    </row>
    <row r="2260" spans="1:30" ht="29">
      <c r="A2260" s="4" t="s">
        <v>6428</v>
      </c>
      <c r="B2260" s="4" t="s">
        <v>6596</v>
      </c>
      <c r="C2260" s="4" t="s">
        <v>24</v>
      </c>
      <c r="D2260" s="4" t="s">
        <v>2659</v>
      </c>
      <c r="E2260" s="4" t="s">
        <v>397</v>
      </c>
      <c r="F2260" s="4" t="s">
        <v>28</v>
      </c>
      <c r="G2260" s="4" t="s">
        <v>2276</v>
      </c>
      <c r="H2260" s="4" t="s">
        <v>523</v>
      </c>
      <c r="I2260" s="4"/>
      <c r="J2260" s="78"/>
      <c r="K2260" s="78"/>
      <c r="L2260" s="78"/>
      <c r="M2260" s="78"/>
      <c r="N2260" s="78"/>
      <c r="O2260" s="78"/>
      <c r="P2260" s="78"/>
      <c r="Q2260" s="78"/>
      <c r="R2260" s="78"/>
      <c r="S2260" s="78"/>
      <c r="T2260" s="78"/>
      <c r="U2260" s="78"/>
      <c r="V2260" s="78"/>
      <c r="W2260" s="78"/>
      <c r="X2260" s="78"/>
      <c r="Y2260" s="78"/>
      <c r="Z2260" s="4"/>
      <c r="AA2260" s="4"/>
      <c r="AB2260" s="4" t="s">
        <v>64</v>
      </c>
      <c r="AC2260" s="4" t="s">
        <v>6548</v>
      </c>
      <c r="AD2260" s="4"/>
    </row>
    <row r="2261" spans="1:30" ht="29">
      <c r="A2261" s="4" t="s">
        <v>6428</v>
      </c>
      <c r="B2261" s="4" t="s">
        <v>6597</v>
      </c>
      <c r="C2261" s="4" t="s">
        <v>24</v>
      </c>
      <c r="D2261" s="4" t="s">
        <v>2659</v>
      </c>
      <c r="E2261" s="4" t="s">
        <v>397</v>
      </c>
      <c r="F2261" s="4" t="s">
        <v>28</v>
      </c>
      <c r="G2261" s="4" t="s">
        <v>2276</v>
      </c>
      <c r="H2261" s="4" t="s">
        <v>523</v>
      </c>
      <c r="I2261" s="4"/>
      <c r="J2261" s="78"/>
      <c r="K2261" s="78"/>
      <c r="L2261" s="78"/>
      <c r="M2261" s="78"/>
      <c r="N2261" s="78"/>
      <c r="O2261" s="78"/>
      <c r="P2261" s="78"/>
      <c r="Q2261" s="78"/>
      <c r="R2261" s="78"/>
      <c r="S2261" s="78"/>
      <c r="T2261" s="78"/>
      <c r="U2261" s="78"/>
      <c r="V2261" s="78"/>
      <c r="W2261" s="78"/>
      <c r="X2261" s="78"/>
      <c r="Y2261" s="78"/>
      <c r="Z2261" s="4"/>
      <c r="AA2261" s="4"/>
      <c r="AB2261" s="4" t="s">
        <v>64</v>
      </c>
      <c r="AC2261" s="4" t="s">
        <v>6549</v>
      </c>
      <c r="AD2261" s="4"/>
    </row>
    <row r="2262" spans="1:30" ht="29">
      <c r="A2262" s="4" t="s">
        <v>6429</v>
      </c>
      <c r="B2262" s="4" t="s">
        <v>6598</v>
      </c>
      <c r="C2262" s="4" t="s">
        <v>24</v>
      </c>
      <c r="D2262" s="4" t="s">
        <v>2659</v>
      </c>
      <c r="E2262" s="4" t="s">
        <v>397</v>
      </c>
      <c r="F2262" s="4" t="s">
        <v>28</v>
      </c>
      <c r="G2262" s="4" t="s">
        <v>2276</v>
      </c>
      <c r="H2262" s="4" t="s">
        <v>523</v>
      </c>
      <c r="I2262" s="4"/>
      <c r="J2262" s="78"/>
      <c r="K2262" s="78"/>
      <c r="L2262" s="78"/>
      <c r="M2262" s="78"/>
      <c r="N2262" s="78"/>
      <c r="O2262" s="78"/>
      <c r="P2262" s="78"/>
      <c r="Q2262" s="78"/>
      <c r="R2262" s="78"/>
      <c r="S2262" s="78"/>
      <c r="T2262" s="78"/>
      <c r="U2262" s="78"/>
      <c r="V2262" s="78"/>
      <c r="W2262" s="78"/>
      <c r="X2262" s="78"/>
      <c r="Y2262" s="78"/>
      <c r="Z2262" s="4"/>
      <c r="AA2262" s="4"/>
      <c r="AB2262" s="4" t="s">
        <v>64</v>
      </c>
      <c r="AC2262" s="4" t="s">
        <v>6548</v>
      </c>
      <c r="AD2262" s="4"/>
    </row>
    <row r="2263" spans="1:30" ht="29">
      <c r="A2263" s="4" t="s">
        <v>6429</v>
      </c>
      <c r="B2263" s="4" t="s">
        <v>6599</v>
      </c>
      <c r="C2263" s="4" t="s">
        <v>24</v>
      </c>
      <c r="D2263" s="4" t="s">
        <v>2659</v>
      </c>
      <c r="E2263" s="4" t="s">
        <v>397</v>
      </c>
      <c r="F2263" s="4" t="s">
        <v>28</v>
      </c>
      <c r="G2263" s="4" t="s">
        <v>2276</v>
      </c>
      <c r="H2263" s="4" t="s">
        <v>523</v>
      </c>
      <c r="I2263" s="4"/>
      <c r="J2263" s="78"/>
      <c r="K2263" s="78"/>
      <c r="L2263" s="78"/>
      <c r="M2263" s="78"/>
      <c r="N2263" s="78"/>
      <c r="O2263" s="78"/>
      <c r="P2263" s="78"/>
      <c r="Q2263" s="78"/>
      <c r="R2263" s="78"/>
      <c r="S2263" s="78"/>
      <c r="T2263" s="78"/>
      <c r="U2263" s="78"/>
      <c r="V2263" s="78"/>
      <c r="W2263" s="78"/>
      <c r="X2263" s="78"/>
      <c r="Y2263" s="78"/>
      <c r="Z2263" s="4"/>
      <c r="AA2263" s="4"/>
      <c r="AB2263" s="4" t="s">
        <v>64</v>
      </c>
      <c r="AC2263" s="4" t="s">
        <v>6549</v>
      </c>
      <c r="AD2263" s="4"/>
    </row>
    <row r="2264" spans="1:30" ht="29">
      <c r="A2264" s="4" t="s">
        <v>6429</v>
      </c>
      <c r="B2264" s="4" t="s">
        <v>6600</v>
      </c>
      <c r="C2264" s="4" t="s">
        <v>24</v>
      </c>
      <c r="D2264" s="4" t="s">
        <v>2659</v>
      </c>
      <c r="E2264" s="4" t="s">
        <v>396</v>
      </c>
      <c r="F2264" s="4" t="s">
        <v>28</v>
      </c>
      <c r="G2264" s="4" t="s">
        <v>2276</v>
      </c>
      <c r="H2264" s="4" t="s">
        <v>523</v>
      </c>
      <c r="I2264" s="4"/>
      <c r="J2264" s="78"/>
      <c r="K2264" s="78"/>
      <c r="L2264" s="78"/>
      <c r="M2264" s="78"/>
      <c r="N2264" s="78"/>
      <c r="O2264" s="78"/>
      <c r="P2264" s="78"/>
      <c r="Q2264" s="78"/>
      <c r="R2264" s="78"/>
      <c r="S2264" s="78"/>
      <c r="T2264" s="78"/>
      <c r="U2264" s="78"/>
      <c r="V2264" s="78"/>
      <c r="W2264" s="78"/>
      <c r="X2264" s="78"/>
      <c r="Y2264" s="78"/>
      <c r="Z2264" s="4"/>
      <c r="AA2264" s="4"/>
      <c r="AB2264" s="4" t="s">
        <v>64</v>
      </c>
      <c r="AC2264" s="4" t="s">
        <v>6548</v>
      </c>
      <c r="AD2264" s="4"/>
    </row>
    <row r="2265" spans="1:30" ht="29">
      <c r="A2265" s="4" t="s">
        <v>6429</v>
      </c>
      <c r="B2265" s="4" t="s">
        <v>6601</v>
      </c>
      <c r="C2265" s="4" t="s">
        <v>24</v>
      </c>
      <c r="D2265" s="4" t="s">
        <v>2659</v>
      </c>
      <c r="E2265" s="4" t="s">
        <v>396</v>
      </c>
      <c r="F2265" s="4" t="s">
        <v>28</v>
      </c>
      <c r="G2265" s="4" t="s">
        <v>2276</v>
      </c>
      <c r="H2265" s="4" t="s">
        <v>523</v>
      </c>
      <c r="I2265" s="4"/>
      <c r="J2265" s="78"/>
      <c r="K2265" s="78"/>
      <c r="L2265" s="78"/>
      <c r="M2265" s="78"/>
      <c r="N2265" s="78"/>
      <c r="O2265" s="78"/>
      <c r="P2265" s="78"/>
      <c r="Q2265" s="78"/>
      <c r="R2265" s="78"/>
      <c r="S2265" s="78"/>
      <c r="T2265" s="78"/>
      <c r="U2265" s="78"/>
      <c r="V2265" s="78"/>
      <c r="W2265" s="78"/>
      <c r="X2265" s="78"/>
      <c r="Y2265" s="78"/>
      <c r="Z2265" s="4"/>
      <c r="AA2265" s="4"/>
      <c r="AB2265" s="4" t="s">
        <v>64</v>
      </c>
      <c r="AC2265" s="4" t="s">
        <v>6549</v>
      </c>
      <c r="AD2265" s="4"/>
    </row>
    <row r="2266" spans="1:30" ht="29">
      <c r="A2266" s="4" t="s">
        <v>6430</v>
      </c>
      <c r="B2266" s="4" t="s">
        <v>6602</v>
      </c>
      <c r="C2266" s="4" t="s">
        <v>24</v>
      </c>
      <c r="D2266" s="4" t="s">
        <v>2659</v>
      </c>
      <c r="E2266" s="4" t="s">
        <v>397</v>
      </c>
      <c r="F2266" s="4" t="s">
        <v>28</v>
      </c>
      <c r="G2266" s="4" t="s">
        <v>2276</v>
      </c>
      <c r="H2266" s="4" t="s">
        <v>523</v>
      </c>
      <c r="I2266" s="4"/>
      <c r="J2266" s="78"/>
      <c r="K2266" s="78"/>
      <c r="L2266" s="78"/>
      <c r="M2266" s="78"/>
      <c r="N2266" s="78"/>
      <c r="O2266" s="78"/>
      <c r="P2266" s="78"/>
      <c r="Q2266" s="78"/>
      <c r="R2266" s="78"/>
      <c r="S2266" s="78"/>
      <c r="T2266" s="78"/>
      <c r="U2266" s="78"/>
      <c r="V2266" s="78"/>
      <c r="W2266" s="78"/>
      <c r="X2266" s="78"/>
      <c r="Y2266" s="78"/>
      <c r="Z2266" s="4"/>
      <c r="AA2266" s="4"/>
      <c r="AB2266" s="4" t="s">
        <v>64</v>
      </c>
      <c r="AC2266" s="4" t="s">
        <v>6548</v>
      </c>
      <c r="AD2266" s="4"/>
    </row>
    <row r="2267" spans="1:30" ht="29">
      <c r="A2267" s="4" t="s">
        <v>6430</v>
      </c>
      <c r="B2267" s="4" t="s">
        <v>6603</v>
      </c>
      <c r="C2267" s="4" t="s">
        <v>24</v>
      </c>
      <c r="D2267" s="4" t="s">
        <v>2659</v>
      </c>
      <c r="E2267" s="4" t="s">
        <v>397</v>
      </c>
      <c r="F2267" s="4" t="s">
        <v>28</v>
      </c>
      <c r="G2267" s="4" t="s">
        <v>2276</v>
      </c>
      <c r="H2267" s="4" t="s">
        <v>523</v>
      </c>
      <c r="I2267" s="4"/>
      <c r="J2267" s="78"/>
      <c r="K2267" s="78"/>
      <c r="L2267" s="78"/>
      <c r="M2267" s="78"/>
      <c r="N2267" s="78"/>
      <c r="O2267" s="78"/>
      <c r="P2267" s="78"/>
      <c r="Q2267" s="78"/>
      <c r="R2267" s="78"/>
      <c r="S2267" s="78"/>
      <c r="T2267" s="78"/>
      <c r="U2267" s="78"/>
      <c r="V2267" s="78"/>
      <c r="W2267" s="78"/>
      <c r="X2267" s="78"/>
      <c r="Y2267" s="78"/>
      <c r="Z2267" s="4"/>
      <c r="AA2267" s="4"/>
      <c r="AB2267" s="4" t="s">
        <v>64</v>
      </c>
      <c r="AC2267" s="4" t="s">
        <v>6549</v>
      </c>
      <c r="AD2267" s="4"/>
    </row>
    <row r="2268" spans="1:30" ht="29">
      <c r="A2268" s="4" t="s">
        <v>6430</v>
      </c>
      <c r="B2268" s="4" t="s">
        <v>6604</v>
      </c>
      <c r="C2268" s="4" t="s">
        <v>24</v>
      </c>
      <c r="D2268" s="4" t="s">
        <v>2659</v>
      </c>
      <c r="E2268" s="4" t="s">
        <v>396</v>
      </c>
      <c r="F2268" s="4" t="s">
        <v>28</v>
      </c>
      <c r="G2268" s="4" t="s">
        <v>2276</v>
      </c>
      <c r="H2268" s="4" t="s">
        <v>523</v>
      </c>
      <c r="I2268" s="4"/>
      <c r="J2268" s="78"/>
      <c r="K2268" s="78"/>
      <c r="L2268" s="78"/>
      <c r="M2268" s="78"/>
      <c r="N2268" s="78"/>
      <c r="O2268" s="78"/>
      <c r="P2268" s="78"/>
      <c r="Q2268" s="78"/>
      <c r="R2268" s="78"/>
      <c r="S2268" s="78"/>
      <c r="T2268" s="78"/>
      <c r="U2268" s="78"/>
      <c r="V2268" s="78"/>
      <c r="W2268" s="78"/>
      <c r="X2268" s="78"/>
      <c r="Y2268" s="78"/>
      <c r="Z2268" s="4"/>
      <c r="AA2268" s="4"/>
      <c r="AB2268" s="4" t="s">
        <v>64</v>
      </c>
      <c r="AC2268" s="4" t="s">
        <v>6548</v>
      </c>
      <c r="AD2268" s="4"/>
    </row>
    <row r="2269" spans="1:30" ht="29">
      <c r="A2269" s="4" t="s">
        <v>6430</v>
      </c>
      <c r="B2269" s="4" t="s">
        <v>6605</v>
      </c>
      <c r="C2269" s="4" t="s">
        <v>24</v>
      </c>
      <c r="D2269" s="4" t="s">
        <v>2659</v>
      </c>
      <c r="E2269" s="4" t="s">
        <v>396</v>
      </c>
      <c r="F2269" s="4" t="s">
        <v>28</v>
      </c>
      <c r="G2269" s="4" t="s">
        <v>2276</v>
      </c>
      <c r="H2269" s="4" t="s">
        <v>523</v>
      </c>
      <c r="I2269" s="4"/>
      <c r="J2269" s="78"/>
      <c r="K2269" s="78"/>
      <c r="L2269" s="78"/>
      <c r="M2269" s="78"/>
      <c r="N2269" s="78"/>
      <c r="O2269" s="78"/>
      <c r="P2269" s="78"/>
      <c r="Q2269" s="78"/>
      <c r="R2269" s="78"/>
      <c r="S2269" s="78"/>
      <c r="T2269" s="78"/>
      <c r="U2269" s="78"/>
      <c r="V2269" s="78"/>
      <c r="W2269" s="78"/>
      <c r="X2269" s="78"/>
      <c r="Y2269" s="78"/>
      <c r="Z2269" s="4"/>
      <c r="AA2269" s="4"/>
      <c r="AB2269" s="4" t="s">
        <v>64</v>
      </c>
      <c r="AC2269" s="4" t="s">
        <v>6549</v>
      </c>
      <c r="AD2269" s="4"/>
    </row>
    <row r="2270" spans="1:30" ht="29">
      <c r="A2270" s="4" t="s">
        <v>6431</v>
      </c>
      <c r="B2270" s="4" t="s">
        <v>6606</v>
      </c>
      <c r="C2270" s="4" t="s">
        <v>24</v>
      </c>
      <c r="D2270" s="4" t="s">
        <v>2659</v>
      </c>
      <c r="E2270" s="4" t="s">
        <v>397</v>
      </c>
      <c r="F2270" s="4" t="s">
        <v>28</v>
      </c>
      <c r="G2270" s="4" t="s">
        <v>2276</v>
      </c>
      <c r="H2270" s="4" t="s">
        <v>523</v>
      </c>
      <c r="I2270" s="4"/>
      <c r="J2270" s="78"/>
      <c r="K2270" s="78"/>
      <c r="L2270" s="78"/>
      <c r="M2270" s="78"/>
      <c r="N2270" s="78"/>
      <c r="O2270" s="78"/>
      <c r="P2270" s="78"/>
      <c r="Q2270" s="78"/>
      <c r="R2270" s="78"/>
      <c r="S2270" s="78"/>
      <c r="T2270" s="78"/>
      <c r="U2270" s="78"/>
      <c r="V2270" s="78"/>
      <c r="W2270" s="78"/>
      <c r="X2270" s="78"/>
      <c r="Y2270" s="78"/>
      <c r="Z2270" s="4"/>
      <c r="AA2270" s="4"/>
      <c r="AB2270" s="4" t="s">
        <v>64</v>
      </c>
      <c r="AC2270" s="4" t="s">
        <v>6550</v>
      </c>
      <c r="AD2270" s="4"/>
    </row>
    <row r="2271" spans="1:30" ht="29">
      <c r="A2271" s="4" t="s">
        <v>6431</v>
      </c>
      <c r="B2271" s="4" t="s">
        <v>6607</v>
      </c>
      <c r="C2271" s="4" t="s">
        <v>24</v>
      </c>
      <c r="D2271" s="4" t="s">
        <v>2659</v>
      </c>
      <c r="E2271" s="4" t="s">
        <v>397</v>
      </c>
      <c r="F2271" s="4" t="s">
        <v>28</v>
      </c>
      <c r="G2271" s="4" t="s">
        <v>2276</v>
      </c>
      <c r="H2271" s="4" t="s">
        <v>523</v>
      </c>
      <c r="I2271" s="4"/>
      <c r="J2271" s="78"/>
      <c r="K2271" s="78"/>
      <c r="L2271" s="78"/>
      <c r="M2271" s="78"/>
      <c r="N2271" s="78"/>
      <c r="O2271" s="78"/>
      <c r="P2271" s="78"/>
      <c r="Q2271" s="78"/>
      <c r="R2271" s="78"/>
      <c r="S2271" s="78"/>
      <c r="T2271" s="78"/>
      <c r="U2271" s="78"/>
      <c r="V2271" s="78"/>
      <c r="W2271" s="78"/>
      <c r="X2271" s="78"/>
      <c r="Y2271" s="78"/>
      <c r="Z2271" s="4"/>
      <c r="AA2271" s="4"/>
      <c r="AB2271" s="4" t="s">
        <v>64</v>
      </c>
      <c r="AC2271" s="4" t="s">
        <v>6551</v>
      </c>
      <c r="AD2271" s="4"/>
    </row>
    <row r="2272" spans="1:30" ht="29">
      <c r="A2272" s="4" t="s">
        <v>6431</v>
      </c>
      <c r="B2272" s="4" t="s">
        <v>6608</v>
      </c>
      <c r="C2272" s="4" t="s">
        <v>24</v>
      </c>
      <c r="D2272" s="4" t="s">
        <v>2659</v>
      </c>
      <c r="E2272" s="4" t="s">
        <v>396</v>
      </c>
      <c r="F2272" s="4" t="s">
        <v>28</v>
      </c>
      <c r="G2272" s="4" t="s">
        <v>2276</v>
      </c>
      <c r="H2272" s="4" t="s">
        <v>523</v>
      </c>
      <c r="I2272" s="4"/>
      <c r="J2272" s="78"/>
      <c r="K2272" s="78"/>
      <c r="L2272" s="78"/>
      <c r="M2272" s="78"/>
      <c r="N2272" s="78"/>
      <c r="O2272" s="78"/>
      <c r="P2272" s="78"/>
      <c r="Q2272" s="78"/>
      <c r="R2272" s="78"/>
      <c r="S2272" s="78"/>
      <c r="T2272" s="78"/>
      <c r="U2272" s="78"/>
      <c r="V2272" s="78"/>
      <c r="W2272" s="78"/>
      <c r="X2272" s="78"/>
      <c r="Y2272" s="78"/>
      <c r="Z2272" s="4"/>
      <c r="AA2272" s="4"/>
      <c r="AB2272" s="4" t="s">
        <v>64</v>
      </c>
      <c r="AC2272" s="4" t="s">
        <v>6550</v>
      </c>
      <c r="AD2272" s="4"/>
    </row>
    <row r="2273" spans="1:30" ht="29">
      <c r="A2273" s="4" t="s">
        <v>6431</v>
      </c>
      <c r="B2273" s="4" t="s">
        <v>6609</v>
      </c>
      <c r="C2273" s="4" t="s">
        <v>24</v>
      </c>
      <c r="D2273" s="4" t="s">
        <v>2659</v>
      </c>
      <c r="E2273" s="4" t="s">
        <v>396</v>
      </c>
      <c r="F2273" s="4" t="s">
        <v>28</v>
      </c>
      <c r="G2273" s="4" t="s">
        <v>2276</v>
      </c>
      <c r="H2273" s="4" t="s">
        <v>523</v>
      </c>
      <c r="I2273" s="4"/>
      <c r="J2273" s="78"/>
      <c r="K2273" s="78"/>
      <c r="L2273" s="78"/>
      <c r="M2273" s="78"/>
      <c r="N2273" s="78"/>
      <c r="O2273" s="78"/>
      <c r="P2273" s="78"/>
      <c r="Q2273" s="78"/>
      <c r="R2273" s="78"/>
      <c r="S2273" s="78"/>
      <c r="T2273" s="78"/>
      <c r="U2273" s="78"/>
      <c r="V2273" s="78"/>
      <c r="W2273" s="78"/>
      <c r="X2273" s="78"/>
      <c r="Y2273" s="78"/>
      <c r="Z2273" s="4"/>
      <c r="AA2273" s="4"/>
      <c r="AB2273" s="4" t="s">
        <v>64</v>
      </c>
      <c r="AC2273" s="4" t="s">
        <v>6551</v>
      </c>
      <c r="AD2273" s="4"/>
    </row>
    <row r="2274" spans="1:30" ht="29">
      <c r="A2274" s="4" t="s">
        <v>6432</v>
      </c>
      <c r="B2274" s="4" t="s">
        <v>6610</v>
      </c>
      <c r="C2274" s="4" t="s">
        <v>24</v>
      </c>
      <c r="D2274" s="4" t="s">
        <v>2659</v>
      </c>
      <c r="E2274" s="4" t="s">
        <v>397</v>
      </c>
      <c r="F2274" s="4" t="s">
        <v>28</v>
      </c>
      <c r="G2274" s="4" t="s">
        <v>2276</v>
      </c>
      <c r="H2274" s="4" t="s">
        <v>523</v>
      </c>
      <c r="I2274" s="4"/>
      <c r="J2274" s="78"/>
      <c r="K2274" s="78"/>
      <c r="L2274" s="78"/>
      <c r="M2274" s="78"/>
      <c r="N2274" s="78"/>
      <c r="O2274" s="78"/>
      <c r="P2274" s="78"/>
      <c r="Q2274" s="78"/>
      <c r="R2274" s="78"/>
      <c r="S2274" s="78"/>
      <c r="T2274" s="78"/>
      <c r="U2274" s="78"/>
      <c r="V2274" s="78"/>
      <c r="W2274" s="78"/>
      <c r="X2274" s="78"/>
      <c r="Y2274" s="78"/>
      <c r="Z2274" s="4"/>
      <c r="AA2274" s="4"/>
      <c r="AB2274" s="4" t="s">
        <v>64</v>
      </c>
      <c r="AC2274" s="4" t="s">
        <v>6548</v>
      </c>
      <c r="AD2274" s="4"/>
    </row>
    <row r="2275" spans="1:30" ht="29">
      <c r="A2275" s="4" t="s">
        <v>6432</v>
      </c>
      <c r="B2275" s="4" t="s">
        <v>6611</v>
      </c>
      <c r="C2275" s="4" t="s">
        <v>24</v>
      </c>
      <c r="D2275" s="4" t="s">
        <v>2659</v>
      </c>
      <c r="E2275" s="4" t="s">
        <v>397</v>
      </c>
      <c r="F2275" s="4" t="s">
        <v>28</v>
      </c>
      <c r="G2275" s="4" t="s">
        <v>2276</v>
      </c>
      <c r="H2275" s="4" t="s">
        <v>523</v>
      </c>
      <c r="I2275" s="4"/>
      <c r="J2275" s="78"/>
      <c r="K2275" s="78"/>
      <c r="L2275" s="78"/>
      <c r="M2275" s="78"/>
      <c r="N2275" s="78"/>
      <c r="O2275" s="78"/>
      <c r="P2275" s="78"/>
      <c r="Q2275" s="78"/>
      <c r="R2275" s="78"/>
      <c r="S2275" s="78"/>
      <c r="T2275" s="78"/>
      <c r="U2275" s="78"/>
      <c r="V2275" s="78"/>
      <c r="W2275" s="78"/>
      <c r="X2275" s="78"/>
      <c r="Y2275" s="78"/>
      <c r="Z2275" s="4"/>
      <c r="AA2275" s="4"/>
      <c r="AB2275" s="4" t="s">
        <v>64</v>
      </c>
      <c r="AC2275" s="4" t="s">
        <v>6549</v>
      </c>
      <c r="AD2275" s="4"/>
    </row>
    <row r="2276" spans="1:30" ht="29">
      <c r="A2276" s="4" t="s">
        <v>6432</v>
      </c>
      <c r="B2276" s="4" t="s">
        <v>6612</v>
      </c>
      <c r="C2276" s="4" t="s">
        <v>24</v>
      </c>
      <c r="D2276" s="4" t="s">
        <v>2659</v>
      </c>
      <c r="E2276" s="4" t="s">
        <v>396</v>
      </c>
      <c r="F2276" s="4" t="s">
        <v>28</v>
      </c>
      <c r="G2276" s="4" t="s">
        <v>2276</v>
      </c>
      <c r="H2276" s="4" t="s">
        <v>523</v>
      </c>
      <c r="I2276" s="4"/>
      <c r="J2276" s="78"/>
      <c r="K2276" s="78"/>
      <c r="L2276" s="78"/>
      <c r="M2276" s="78"/>
      <c r="N2276" s="78"/>
      <c r="O2276" s="78"/>
      <c r="P2276" s="78"/>
      <c r="Q2276" s="78"/>
      <c r="R2276" s="78"/>
      <c r="S2276" s="78"/>
      <c r="T2276" s="78"/>
      <c r="U2276" s="78"/>
      <c r="V2276" s="78"/>
      <c r="W2276" s="78"/>
      <c r="X2276" s="78"/>
      <c r="Y2276" s="78"/>
      <c r="Z2276" s="4"/>
      <c r="AA2276" s="4"/>
      <c r="AB2276" s="4" t="s">
        <v>64</v>
      </c>
      <c r="AC2276" s="4" t="s">
        <v>6548</v>
      </c>
      <c r="AD2276" s="4"/>
    </row>
    <row r="2277" spans="1:30" ht="29">
      <c r="A2277" s="4" t="s">
        <v>6432</v>
      </c>
      <c r="B2277" s="4" t="s">
        <v>6613</v>
      </c>
      <c r="C2277" s="4" t="s">
        <v>24</v>
      </c>
      <c r="D2277" s="4" t="s">
        <v>2659</v>
      </c>
      <c r="E2277" s="4" t="s">
        <v>396</v>
      </c>
      <c r="F2277" s="4" t="s">
        <v>28</v>
      </c>
      <c r="G2277" s="4" t="s">
        <v>2276</v>
      </c>
      <c r="H2277" s="4" t="s">
        <v>523</v>
      </c>
      <c r="I2277" s="4"/>
      <c r="J2277" s="78"/>
      <c r="K2277" s="78"/>
      <c r="L2277" s="78"/>
      <c r="M2277" s="78"/>
      <c r="N2277" s="78"/>
      <c r="O2277" s="78"/>
      <c r="P2277" s="78"/>
      <c r="Q2277" s="78"/>
      <c r="R2277" s="78"/>
      <c r="S2277" s="78"/>
      <c r="T2277" s="78"/>
      <c r="U2277" s="78"/>
      <c r="V2277" s="78"/>
      <c r="W2277" s="78"/>
      <c r="X2277" s="78"/>
      <c r="Y2277" s="78"/>
      <c r="Z2277" s="4"/>
      <c r="AA2277" s="4"/>
      <c r="AB2277" s="4" t="s">
        <v>64</v>
      </c>
      <c r="AC2277" s="4" t="s">
        <v>6549</v>
      </c>
      <c r="AD2277" s="4"/>
    </row>
    <row r="2278" spans="1:30" ht="29">
      <c r="A2278" s="4" t="s">
        <v>6433</v>
      </c>
      <c r="B2278" s="4" t="s">
        <v>6614</v>
      </c>
      <c r="C2278" s="4" t="s">
        <v>24</v>
      </c>
      <c r="D2278" s="4" t="s">
        <v>2659</v>
      </c>
      <c r="E2278" s="4" t="s">
        <v>397</v>
      </c>
      <c r="F2278" s="4" t="s">
        <v>28</v>
      </c>
      <c r="G2278" s="4" t="s">
        <v>2276</v>
      </c>
      <c r="H2278" s="4" t="s">
        <v>523</v>
      </c>
      <c r="I2278" s="4"/>
      <c r="J2278" s="78"/>
      <c r="K2278" s="78"/>
      <c r="L2278" s="78"/>
      <c r="M2278" s="78"/>
      <c r="N2278" s="78"/>
      <c r="O2278" s="78"/>
      <c r="P2278" s="78"/>
      <c r="Q2278" s="78"/>
      <c r="R2278" s="78"/>
      <c r="S2278" s="78"/>
      <c r="T2278" s="78"/>
      <c r="U2278" s="78"/>
      <c r="V2278" s="78"/>
      <c r="W2278" s="78"/>
      <c r="X2278" s="78"/>
      <c r="Y2278" s="78"/>
      <c r="Z2278" s="4"/>
      <c r="AA2278" s="4"/>
      <c r="AB2278" s="4" t="s">
        <v>64</v>
      </c>
      <c r="AC2278" s="4" t="s">
        <v>6552</v>
      </c>
      <c r="AD2278" s="4"/>
    </row>
    <row r="2279" spans="1:30" ht="29">
      <c r="A2279" s="4" t="s">
        <v>6433</v>
      </c>
      <c r="B2279" s="4" t="s">
        <v>6615</v>
      </c>
      <c r="C2279" s="4" t="s">
        <v>24</v>
      </c>
      <c r="D2279" s="4" t="s">
        <v>2659</v>
      </c>
      <c r="E2279" s="4" t="s">
        <v>397</v>
      </c>
      <c r="F2279" s="4" t="s">
        <v>28</v>
      </c>
      <c r="G2279" s="4" t="s">
        <v>2276</v>
      </c>
      <c r="H2279" s="4" t="s">
        <v>523</v>
      </c>
      <c r="I2279" s="4"/>
      <c r="J2279" s="78"/>
      <c r="K2279" s="78"/>
      <c r="L2279" s="78"/>
      <c r="M2279" s="78"/>
      <c r="N2279" s="78"/>
      <c r="O2279" s="78"/>
      <c r="P2279" s="78"/>
      <c r="Q2279" s="78"/>
      <c r="R2279" s="78"/>
      <c r="S2279" s="78"/>
      <c r="T2279" s="78"/>
      <c r="U2279" s="78"/>
      <c r="V2279" s="78"/>
      <c r="W2279" s="78"/>
      <c r="X2279" s="78"/>
      <c r="Y2279" s="78"/>
      <c r="Z2279" s="4"/>
      <c r="AA2279" s="4"/>
      <c r="AB2279" s="4" t="s">
        <v>64</v>
      </c>
      <c r="AC2279" s="4" t="s">
        <v>6553</v>
      </c>
      <c r="AD2279" s="4"/>
    </row>
    <row r="2280" spans="1:30" ht="29">
      <c r="A2280" s="4" t="s">
        <v>6433</v>
      </c>
      <c r="B2280" s="4" t="s">
        <v>6616</v>
      </c>
      <c r="C2280" s="4" t="s">
        <v>24</v>
      </c>
      <c r="D2280" s="4" t="s">
        <v>2659</v>
      </c>
      <c r="E2280" s="4" t="s">
        <v>396</v>
      </c>
      <c r="F2280" s="4" t="s">
        <v>28</v>
      </c>
      <c r="G2280" s="4" t="s">
        <v>2276</v>
      </c>
      <c r="H2280" s="4" t="s">
        <v>523</v>
      </c>
      <c r="I2280" s="4"/>
      <c r="J2280" s="78"/>
      <c r="K2280" s="78"/>
      <c r="L2280" s="78"/>
      <c r="M2280" s="78"/>
      <c r="N2280" s="78"/>
      <c r="O2280" s="78"/>
      <c r="P2280" s="78"/>
      <c r="Q2280" s="78"/>
      <c r="R2280" s="78"/>
      <c r="S2280" s="78"/>
      <c r="T2280" s="78"/>
      <c r="U2280" s="78"/>
      <c r="V2280" s="78"/>
      <c r="W2280" s="78"/>
      <c r="X2280" s="78"/>
      <c r="Y2280" s="78"/>
      <c r="Z2280" s="4"/>
      <c r="AA2280" s="4"/>
      <c r="AB2280" s="4" t="s">
        <v>64</v>
      </c>
      <c r="AC2280" s="4" t="s">
        <v>6552</v>
      </c>
      <c r="AD2280" s="4"/>
    </row>
    <row r="2281" spans="1:30" ht="29">
      <c r="A2281" s="4" t="s">
        <v>6433</v>
      </c>
      <c r="B2281" s="4" t="s">
        <v>6617</v>
      </c>
      <c r="C2281" s="4" t="s">
        <v>24</v>
      </c>
      <c r="D2281" s="4" t="s">
        <v>2659</v>
      </c>
      <c r="E2281" s="4" t="s">
        <v>396</v>
      </c>
      <c r="F2281" s="4" t="s">
        <v>28</v>
      </c>
      <c r="G2281" s="4" t="s">
        <v>2276</v>
      </c>
      <c r="H2281" s="4" t="s">
        <v>523</v>
      </c>
      <c r="I2281" s="4"/>
      <c r="J2281" s="78"/>
      <c r="K2281" s="78"/>
      <c r="L2281" s="78"/>
      <c r="M2281" s="78"/>
      <c r="N2281" s="78"/>
      <c r="O2281" s="78"/>
      <c r="P2281" s="78"/>
      <c r="Q2281" s="78"/>
      <c r="R2281" s="78"/>
      <c r="S2281" s="78"/>
      <c r="T2281" s="78"/>
      <c r="U2281" s="78"/>
      <c r="V2281" s="78"/>
      <c r="W2281" s="78"/>
      <c r="X2281" s="78"/>
      <c r="Y2281" s="78"/>
      <c r="Z2281" s="4"/>
      <c r="AA2281" s="4"/>
      <c r="AB2281" s="4" t="s">
        <v>64</v>
      </c>
      <c r="AC2281" s="4" t="s">
        <v>6553</v>
      </c>
      <c r="AD2281" s="4"/>
    </row>
    <row r="2282" spans="1:30" ht="29">
      <c r="A2282" s="4" t="s">
        <v>6434</v>
      </c>
      <c r="B2282" s="4" t="s">
        <v>6618</v>
      </c>
      <c r="C2282" s="4" t="s">
        <v>24</v>
      </c>
      <c r="D2282" s="4" t="s">
        <v>2659</v>
      </c>
      <c r="E2282" s="4" t="s">
        <v>397</v>
      </c>
      <c r="F2282" s="4" t="s">
        <v>28</v>
      </c>
      <c r="G2282" s="4" t="s">
        <v>2276</v>
      </c>
      <c r="H2282" s="4" t="s">
        <v>523</v>
      </c>
      <c r="I2282" s="4"/>
      <c r="J2282" s="78"/>
      <c r="K2282" s="78"/>
      <c r="L2282" s="78"/>
      <c r="M2282" s="78"/>
      <c r="N2282" s="78"/>
      <c r="O2282" s="78"/>
      <c r="P2282" s="78"/>
      <c r="Q2282" s="78"/>
      <c r="R2282" s="78"/>
      <c r="S2282" s="78"/>
      <c r="T2282" s="78"/>
      <c r="U2282" s="78"/>
      <c r="V2282" s="78"/>
      <c r="W2282" s="78"/>
      <c r="X2282" s="78"/>
      <c r="Y2282" s="78"/>
      <c r="Z2282" s="4"/>
      <c r="AA2282" s="4"/>
      <c r="AB2282" s="4" t="s">
        <v>64</v>
      </c>
      <c r="AC2282" s="4" t="s">
        <v>6554</v>
      </c>
      <c r="AD2282" s="4"/>
    </row>
    <row r="2283" spans="1:30" ht="29">
      <c r="A2283" s="4" t="s">
        <v>6434</v>
      </c>
      <c r="B2283" s="4" t="s">
        <v>6619</v>
      </c>
      <c r="C2283" s="4" t="s">
        <v>24</v>
      </c>
      <c r="D2283" s="4" t="s">
        <v>2659</v>
      </c>
      <c r="E2283" s="4" t="s">
        <v>396</v>
      </c>
      <c r="F2283" s="4" t="s">
        <v>28</v>
      </c>
      <c r="G2283" s="4" t="s">
        <v>2276</v>
      </c>
      <c r="H2283" s="4" t="s">
        <v>523</v>
      </c>
      <c r="I2283" s="4"/>
      <c r="J2283" s="78"/>
      <c r="K2283" s="78"/>
      <c r="L2283" s="78"/>
      <c r="M2283" s="78"/>
      <c r="N2283" s="78"/>
      <c r="O2283" s="78"/>
      <c r="P2283" s="78"/>
      <c r="Q2283" s="78"/>
      <c r="R2283" s="78"/>
      <c r="S2283" s="78"/>
      <c r="T2283" s="78"/>
      <c r="U2283" s="78"/>
      <c r="V2283" s="78"/>
      <c r="W2283" s="78"/>
      <c r="X2283" s="78"/>
      <c r="Y2283" s="78"/>
      <c r="Z2283" s="4"/>
      <c r="AA2283" s="4"/>
      <c r="AB2283" s="4" t="s">
        <v>64</v>
      </c>
      <c r="AC2283" s="4" t="s">
        <v>6554</v>
      </c>
      <c r="AD2283" s="4"/>
    </row>
    <row r="2284" spans="1:30" ht="29">
      <c r="A2284" s="4" t="s">
        <v>6435</v>
      </c>
      <c r="B2284" s="4" t="s">
        <v>6620</v>
      </c>
      <c r="C2284" s="4" t="s">
        <v>24</v>
      </c>
      <c r="D2284" s="4" t="s">
        <v>2659</v>
      </c>
      <c r="E2284" s="4" t="s">
        <v>396</v>
      </c>
      <c r="F2284" s="4" t="s">
        <v>28</v>
      </c>
      <c r="G2284" s="4" t="s">
        <v>2276</v>
      </c>
      <c r="H2284" s="4" t="s">
        <v>523</v>
      </c>
      <c r="I2284" s="4"/>
      <c r="J2284" s="78"/>
      <c r="K2284" s="78"/>
      <c r="L2284" s="78"/>
      <c r="M2284" s="78"/>
      <c r="N2284" s="78"/>
      <c r="O2284" s="78"/>
      <c r="P2284" s="78"/>
      <c r="Q2284" s="78"/>
      <c r="R2284" s="78"/>
      <c r="S2284" s="78"/>
      <c r="T2284" s="78"/>
      <c r="U2284" s="78"/>
      <c r="V2284" s="78"/>
      <c r="W2284" s="78"/>
      <c r="X2284" s="78"/>
      <c r="Y2284" s="78"/>
      <c r="Z2284" s="4"/>
      <c r="AA2284" s="4"/>
      <c r="AB2284" s="4" t="s">
        <v>64</v>
      </c>
      <c r="AC2284" s="4" t="s">
        <v>6554</v>
      </c>
      <c r="AD2284" s="4"/>
    </row>
    <row r="2285" spans="1:30" ht="29">
      <c r="A2285" s="4" t="s">
        <v>6435</v>
      </c>
      <c r="B2285" s="4" t="s">
        <v>6621</v>
      </c>
      <c r="C2285" s="4" t="s">
        <v>24</v>
      </c>
      <c r="D2285" s="4" t="s">
        <v>2659</v>
      </c>
      <c r="E2285" s="4" t="s">
        <v>397</v>
      </c>
      <c r="F2285" s="4" t="s">
        <v>28</v>
      </c>
      <c r="G2285" s="4" t="s">
        <v>2276</v>
      </c>
      <c r="H2285" s="4" t="s">
        <v>523</v>
      </c>
      <c r="I2285" s="4"/>
      <c r="J2285" s="78"/>
      <c r="K2285" s="78"/>
      <c r="L2285" s="78"/>
      <c r="M2285" s="78"/>
      <c r="N2285" s="78"/>
      <c r="O2285" s="78"/>
      <c r="P2285" s="78"/>
      <c r="Q2285" s="78"/>
      <c r="R2285" s="78"/>
      <c r="S2285" s="78"/>
      <c r="T2285" s="78"/>
      <c r="U2285" s="78"/>
      <c r="V2285" s="78"/>
      <c r="W2285" s="78"/>
      <c r="X2285" s="78"/>
      <c r="Y2285" s="78"/>
      <c r="Z2285" s="4"/>
      <c r="AA2285" s="4"/>
      <c r="AB2285" s="4" t="s">
        <v>64</v>
      </c>
      <c r="AC2285" s="4" t="s">
        <v>6554</v>
      </c>
      <c r="AD2285" s="4"/>
    </row>
    <row r="2286" spans="1:30" ht="29">
      <c r="A2286" s="4" t="s">
        <v>6436</v>
      </c>
      <c r="B2286" s="4" t="s">
        <v>6622</v>
      </c>
      <c r="C2286" s="4" t="s">
        <v>24</v>
      </c>
      <c r="D2286" s="4" t="s">
        <v>2659</v>
      </c>
      <c r="E2286" s="4" t="s">
        <v>397</v>
      </c>
      <c r="F2286" s="4" t="s">
        <v>28</v>
      </c>
      <c r="G2286" s="4" t="s">
        <v>2276</v>
      </c>
      <c r="H2286" s="4" t="s">
        <v>523</v>
      </c>
      <c r="I2286" s="4"/>
      <c r="J2286" s="78"/>
      <c r="K2286" s="78"/>
      <c r="L2286" s="78"/>
      <c r="M2286" s="78"/>
      <c r="N2286" s="78"/>
      <c r="O2286" s="78"/>
      <c r="P2286" s="78"/>
      <c r="Q2286" s="78"/>
      <c r="R2286" s="78"/>
      <c r="S2286" s="78"/>
      <c r="T2286" s="78"/>
      <c r="U2286" s="78"/>
      <c r="V2286" s="78"/>
      <c r="W2286" s="78"/>
      <c r="X2286" s="78"/>
      <c r="Y2286" s="78"/>
      <c r="Z2286" s="4"/>
      <c r="AA2286" s="4"/>
      <c r="AB2286" s="4" t="s">
        <v>64</v>
      </c>
      <c r="AC2286" s="4" t="s">
        <v>6554</v>
      </c>
      <c r="AD2286" s="4"/>
    </row>
    <row r="2287" spans="1:30" ht="29">
      <c r="A2287" s="4" t="s">
        <v>6436</v>
      </c>
      <c r="B2287" s="4" t="s">
        <v>6623</v>
      </c>
      <c r="C2287" s="4" t="s">
        <v>24</v>
      </c>
      <c r="D2287" s="4" t="s">
        <v>2659</v>
      </c>
      <c r="E2287" s="4" t="s">
        <v>396</v>
      </c>
      <c r="F2287" s="4" t="s">
        <v>28</v>
      </c>
      <c r="G2287" s="4" t="s">
        <v>2276</v>
      </c>
      <c r="H2287" s="4" t="s">
        <v>523</v>
      </c>
      <c r="I2287" s="4"/>
      <c r="J2287" s="78"/>
      <c r="K2287" s="78"/>
      <c r="L2287" s="78"/>
      <c r="M2287" s="78"/>
      <c r="N2287" s="78"/>
      <c r="O2287" s="78"/>
      <c r="P2287" s="78"/>
      <c r="Q2287" s="78"/>
      <c r="R2287" s="78"/>
      <c r="S2287" s="78"/>
      <c r="T2287" s="78"/>
      <c r="U2287" s="78"/>
      <c r="V2287" s="78"/>
      <c r="W2287" s="78"/>
      <c r="X2287" s="78"/>
      <c r="Y2287" s="78"/>
      <c r="Z2287" s="4"/>
      <c r="AA2287" s="4"/>
      <c r="AB2287" s="4" t="s">
        <v>64</v>
      </c>
      <c r="AC2287" s="4" t="s">
        <v>6554</v>
      </c>
      <c r="AD2287" s="4"/>
    </row>
    <row r="2288" spans="1:30" ht="29">
      <c r="A2288" s="4" t="s">
        <v>6438</v>
      </c>
      <c r="B2288" s="4" t="s">
        <v>6624</v>
      </c>
      <c r="C2288" s="4" t="s">
        <v>24</v>
      </c>
      <c r="D2288" s="4" t="s">
        <v>2659</v>
      </c>
      <c r="E2288" s="4" t="s">
        <v>396</v>
      </c>
      <c r="F2288" s="4" t="s">
        <v>28</v>
      </c>
      <c r="G2288" s="4" t="s">
        <v>2276</v>
      </c>
      <c r="H2288" s="4" t="s">
        <v>523</v>
      </c>
      <c r="I2288" s="4">
        <v>2008</v>
      </c>
      <c r="J2288" s="78"/>
      <c r="K2288" s="78"/>
      <c r="L2288" s="78"/>
      <c r="M2288" s="78"/>
      <c r="N2288" s="78"/>
      <c r="O2288" s="78"/>
      <c r="P2288" s="78"/>
      <c r="Q2288" s="78"/>
      <c r="R2288" s="78"/>
      <c r="S2288" s="78"/>
      <c r="T2288" s="78"/>
      <c r="U2288" s="78"/>
      <c r="V2288" s="78"/>
      <c r="W2288" s="78"/>
      <c r="X2288" s="78"/>
      <c r="Y2288" s="78"/>
      <c r="Z2288" s="4"/>
      <c r="AA2288" s="4"/>
      <c r="AB2288" s="4" t="s">
        <v>64</v>
      </c>
      <c r="AC2288" s="4" t="s">
        <v>6555</v>
      </c>
      <c r="AD2288" s="4"/>
    </row>
    <row r="2289" spans="1:30" ht="29">
      <c r="A2289" s="4" t="s">
        <v>6438</v>
      </c>
      <c r="B2289" s="4" t="s">
        <v>6625</v>
      </c>
      <c r="C2289" s="4" t="s">
        <v>24</v>
      </c>
      <c r="D2289" s="4" t="s">
        <v>2659</v>
      </c>
      <c r="E2289" s="4" t="s">
        <v>396</v>
      </c>
      <c r="F2289" s="4" t="s">
        <v>28</v>
      </c>
      <c r="G2289" s="4" t="s">
        <v>2276</v>
      </c>
      <c r="H2289" s="4" t="s">
        <v>523</v>
      </c>
      <c r="I2289" s="4">
        <v>2012</v>
      </c>
      <c r="J2289" s="78"/>
      <c r="K2289" s="78"/>
      <c r="L2289" s="78"/>
      <c r="M2289" s="78"/>
      <c r="N2289" s="78"/>
      <c r="O2289" s="78"/>
      <c r="P2289" s="78"/>
      <c r="Q2289" s="78"/>
      <c r="R2289" s="78"/>
      <c r="S2289" s="78"/>
      <c r="T2289" s="78"/>
      <c r="U2289" s="78"/>
      <c r="V2289" s="78"/>
      <c r="W2289" s="78"/>
      <c r="X2289" s="78"/>
      <c r="Y2289" s="78"/>
      <c r="Z2289" s="4"/>
      <c r="AA2289" s="4"/>
      <c r="AB2289" s="4" t="s">
        <v>64</v>
      </c>
      <c r="AC2289" s="4" t="s">
        <v>6555</v>
      </c>
      <c r="AD2289" s="4"/>
    </row>
    <row r="2290" spans="1:30" ht="29">
      <c r="A2290" s="4" t="s">
        <v>6438</v>
      </c>
      <c r="B2290" s="4" t="s">
        <v>6626</v>
      </c>
      <c r="C2290" s="4" t="s">
        <v>24</v>
      </c>
      <c r="D2290" s="4" t="s">
        <v>2659</v>
      </c>
      <c r="E2290" s="4" t="s">
        <v>396</v>
      </c>
      <c r="F2290" s="4" t="s">
        <v>28</v>
      </c>
      <c r="G2290" s="4" t="s">
        <v>2276</v>
      </c>
      <c r="H2290" s="4" t="s">
        <v>523</v>
      </c>
      <c r="I2290" s="4">
        <v>2015</v>
      </c>
      <c r="J2290" s="78"/>
      <c r="K2290" s="78"/>
      <c r="L2290" s="78"/>
      <c r="M2290" s="78"/>
      <c r="N2290" s="78"/>
      <c r="O2290" s="78"/>
      <c r="P2290" s="78"/>
      <c r="Q2290" s="78"/>
      <c r="R2290" s="78"/>
      <c r="S2290" s="78"/>
      <c r="T2290" s="78"/>
      <c r="U2290" s="78"/>
      <c r="V2290" s="78"/>
      <c r="W2290" s="78"/>
      <c r="X2290" s="78"/>
      <c r="Y2290" s="78"/>
      <c r="Z2290" s="4"/>
      <c r="AA2290" s="4"/>
      <c r="AB2290" s="4" t="s">
        <v>64</v>
      </c>
      <c r="AC2290" s="4" t="s">
        <v>6555</v>
      </c>
      <c r="AD2290" s="4"/>
    </row>
    <row r="2291" spans="1:30" ht="29">
      <c r="A2291" s="4" t="s">
        <v>6438</v>
      </c>
      <c r="B2291" s="4" t="s">
        <v>6627</v>
      </c>
      <c r="C2291" s="4" t="s">
        <v>24</v>
      </c>
      <c r="D2291" s="4" t="s">
        <v>2659</v>
      </c>
      <c r="E2291" s="4" t="s">
        <v>397</v>
      </c>
      <c r="F2291" s="4" t="s">
        <v>28</v>
      </c>
      <c r="G2291" s="4" t="s">
        <v>2276</v>
      </c>
      <c r="H2291" s="4" t="s">
        <v>523</v>
      </c>
      <c r="I2291" s="4">
        <v>2008</v>
      </c>
      <c r="J2291" s="78"/>
      <c r="K2291" s="78"/>
      <c r="L2291" s="78"/>
      <c r="M2291" s="78"/>
      <c r="N2291" s="78"/>
      <c r="O2291" s="78"/>
      <c r="P2291" s="78"/>
      <c r="Q2291" s="78"/>
      <c r="R2291" s="78"/>
      <c r="S2291" s="78"/>
      <c r="T2291" s="78"/>
      <c r="U2291" s="78"/>
      <c r="V2291" s="78"/>
      <c r="W2291" s="78"/>
      <c r="X2291" s="78"/>
      <c r="Y2291" s="78"/>
      <c r="Z2291" s="4"/>
      <c r="AA2291" s="4"/>
      <c r="AB2291" s="4" t="s">
        <v>64</v>
      </c>
      <c r="AC2291" s="4" t="s">
        <v>6555</v>
      </c>
      <c r="AD2291" s="4"/>
    </row>
    <row r="2292" spans="1:30" ht="29">
      <c r="A2292" s="4" t="s">
        <v>6438</v>
      </c>
      <c r="B2292" s="4" t="s">
        <v>6628</v>
      </c>
      <c r="C2292" s="4" t="s">
        <v>24</v>
      </c>
      <c r="D2292" s="4" t="s">
        <v>2659</v>
      </c>
      <c r="E2292" s="4" t="s">
        <v>397</v>
      </c>
      <c r="F2292" s="4" t="s">
        <v>28</v>
      </c>
      <c r="G2292" s="4" t="s">
        <v>2276</v>
      </c>
      <c r="H2292" s="4" t="s">
        <v>523</v>
      </c>
      <c r="I2292" s="4">
        <v>2012</v>
      </c>
      <c r="J2292" s="78"/>
      <c r="K2292" s="78"/>
      <c r="L2292" s="78"/>
      <c r="M2292" s="78"/>
      <c r="N2292" s="78"/>
      <c r="O2292" s="78"/>
      <c r="P2292" s="78"/>
      <c r="Q2292" s="78"/>
      <c r="R2292" s="78"/>
      <c r="S2292" s="78"/>
      <c r="T2292" s="78"/>
      <c r="U2292" s="78"/>
      <c r="V2292" s="78"/>
      <c r="W2292" s="78"/>
      <c r="X2292" s="78"/>
      <c r="Y2292" s="78"/>
      <c r="Z2292" s="4"/>
      <c r="AA2292" s="4"/>
      <c r="AB2292" s="4" t="s">
        <v>64</v>
      </c>
      <c r="AC2292" s="4" t="s">
        <v>6555</v>
      </c>
      <c r="AD2292" s="4"/>
    </row>
    <row r="2293" spans="1:30" ht="29">
      <c r="A2293" s="4" t="s">
        <v>6438</v>
      </c>
      <c r="B2293" s="4" t="s">
        <v>6629</v>
      </c>
      <c r="C2293" s="4" t="s">
        <v>24</v>
      </c>
      <c r="D2293" s="4" t="s">
        <v>2659</v>
      </c>
      <c r="E2293" s="4" t="s">
        <v>397</v>
      </c>
      <c r="F2293" s="4" t="s">
        <v>28</v>
      </c>
      <c r="G2293" s="4" t="s">
        <v>2276</v>
      </c>
      <c r="H2293" s="4" t="s">
        <v>523</v>
      </c>
      <c r="I2293" s="4">
        <v>2015</v>
      </c>
      <c r="J2293" s="78"/>
      <c r="K2293" s="78"/>
      <c r="L2293" s="78"/>
      <c r="M2293" s="78"/>
      <c r="N2293" s="78"/>
      <c r="O2293" s="78"/>
      <c r="P2293" s="78"/>
      <c r="Q2293" s="78"/>
      <c r="R2293" s="78"/>
      <c r="S2293" s="78"/>
      <c r="T2293" s="78"/>
      <c r="U2293" s="78"/>
      <c r="V2293" s="78"/>
      <c r="W2293" s="78"/>
      <c r="X2293" s="78"/>
      <c r="Y2293" s="78"/>
      <c r="Z2293" s="4"/>
      <c r="AA2293" s="4"/>
      <c r="AB2293" s="4" t="s">
        <v>64</v>
      </c>
      <c r="AC2293" s="4" t="s">
        <v>6555</v>
      </c>
      <c r="AD2293" s="4"/>
    </row>
    <row r="2294" spans="1:30" ht="29">
      <c r="A2294" s="4" t="s">
        <v>6630</v>
      </c>
      <c r="B2294" s="4" t="s">
        <v>6631</v>
      </c>
      <c r="C2294" s="4" t="s">
        <v>24</v>
      </c>
      <c r="D2294" s="4" t="s">
        <v>2659</v>
      </c>
      <c r="E2294" s="4" t="s">
        <v>396</v>
      </c>
      <c r="F2294" s="4" t="s">
        <v>28</v>
      </c>
      <c r="G2294" s="4" t="s">
        <v>2276</v>
      </c>
      <c r="H2294" s="4" t="s">
        <v>523</v>
      </c>
      <c r="I2294" s="4">
        <v>2008</v>
      </c>
      <c r="J2294" s="78"/>
      <c r="K2294" s="78"/>
      <c r="L2294" s="78"/>
      <c r="M2294" s="78"/>
      <c r="N2294" s="78"/>
      <c r="O2294" s="78"/>
      <c r="P2294" s="78"/>
      <c r="Q2294" s="78"/>
      <c r="R2294" s="78"/>
      <c r="S2294" s="78"/>
      <c r="T2294" s="78"/>
      <c r="U2294" s="78"/>
      <c r="V2294" s="78"/>
      <c r="W2294" s="78"/>
      <c r="X2294" s="78"/>
      <c r="Y2294" s="78"/>
      <c r="Z2294" s="4"/>
      <c r="AA2294" s="4"/>
      <c r="AB2294" s="4" t="s">
        <v>64</v>
      </c>
      <c r="AC2294" s="4" t="s">
        <v>6555</v>
      </c>
      <c r="AD2294" s="4"/>
    </row>
    <row r="2295" spans="1:30" ht="29">
      <c r="A2295" s="4" t="s">
        <v>6630</v>
      </c>
      <c r="B2295" s="4" t="s">
        <v>6632</v>
      </c>
      <c r="C2295" s="4" t="s">
        <v>24</v>
      </c>
      <c r="D2295" s="4" t="s">
        <v>2659</v>
      </c>
      <c r="E2295" s="4" t="s">
        <v>396</v>
      </c>
      <c r="F2295" s="4" t="s">
        <v>28</v>
      </c>
      <c r="G2295" s="4" t="s">
        <v>2276</v>
      </c>
      <c r="H2295" s="4" t="s">
        <v>523</v>
      </c>
      <c r="I2295" s="4">
        <v>2012</v>
      </c>
      <c r="J2295" s="78"/>
      <c r="K2295" s="78"/>
      <c r="L2295" s="78"/>
      <c r="M2295" s="78"/>
      <c r="N2295" s="78"/>
      <c r="O2295" s="78"/>
      <c r="P2295" s="78"/>
      <c r="Q2295" s="78"/>
      <c r="R2295" s="78"/>
      <c r="S2295" s="78"/>
      <c r="T2295" s="78"/>
      <c r="U2295" s="78"/>
      <c r="V2295" s="78"/>
      <c r="W2295" s="78"/>
      <c r="X2295" s="78"/>
      <c r="Y2295" s="78"/>
      <c r="Z2295" s="4"/>
      <c r="AA2295" s="4"/>
      <c r="AB2295" s="4" t="s">
        <v>64</v>
      </c>
      <c r="AC2295" s="4" t="s">
        <v>6555</v>
      </c>
      <c r="AD2295" s="4"/>
    </row>
    <row r="2296" spans="1:30" ht="29">
      <c r="A2296" s="4" t="s">
        <v>6630</v>
      </c>
      <c r="B2296" s="4" t="s">
        <v>6633</v>
      </c>
      <c r="C2296" s="4" t="s">
        <v>24</v>
      </c>
      <c r="D2296" s="4" t="s">
        <v>2659</v>
      </c>
      <c r="E2296" s="4" t="s">
        <v>396</v>
      </c>
      <c r="F2296" s="4" t="s">
        <v>28</v>
      </c>
      <c r="G2296" s="4" t="s">
        <v>2276</v>
      </c>
      <c r="H2296" s="4" t="s">
        <v>523</v>
      </c>
      <c r="I2296" s="4">
        <v>2015</v>
      </c>
      <c r="J2296" s="78"/>
      <c r="K2296" s="78"/>
      <c r="L2296" s="78"/>
      <c r="M2296" s="78"/>
      <c r="N2296" s="78"/>
      <c r="O2296" s="78"/>
      <c r="P2296" s="78"/>
      <c r="Q2296" s="78"/>
      <c r="R2296" s="78"/>
      <c r="S2296" s="78"/>
      <c r="T2296" s="78"/>
      <c r="U2296" s="78"/>
      <c r="V2296" s="78"/>
      <c r="W2296" s="78"/>
      <c r="X2296" s="78"/>
      <c r="Y2296" s="78"/>
      <c r="Z2296" s="4"/>
      <c r="AA2296" s="4"/>
      <c r="AB2296" s="4" t="s">
        <v>64</v>
      </c>
      <c r="AC2296" s="4" t="s">
        <v>6555</v>
      </c>
      <c r="AD2296" s="4"/>
    </row>
    <row r="2297" spans="1:30" ht="29">
      <c r="A2297" s="4" t="s">
        <v>6630</v>
      </c>
      <c r="B2297" s="4" t="s">
        <v>6634</v>
      </c>
      <c r="C2297" s="4" t="s">
        <v>24</v>
      </c>
      <c r="D2297" s="4" t="s">
        <v>2659</v>
      </c>
      <c r="E2297" s="4" t="s">
        <v>397</v>
      </c>
      <c r="F2297" s="4" t="s">
        <v>28</v>
      </c>
      <c r="G2297" s="4" t="s">
        <v>2276</v>
      </c>
      <c r="H2297" s="4" t="s">
        <v>523</v>
      </c>
      <c r="I2297" s="4">
        <v>2008</v>
      </c>
      <c r="J2297" s="78"/>
      <c r="K2297" s="78"/>
      <c r="L2297" s="78"/>
      <c r="M2297" s="78"/>
      <c r="N2297" s="78"/>
      <c r="O2297" s="78"/>
      <c r="P2297" s="78"/>
      <c r="Q2297" s="78"/>
      <c r="R2297" s="78"/>
      <c r="S2297" s="78"/>
      <c r="T2297" s="78"/>
      <c r="U2297" s="78"/>
      <c r="V2297" s="78"/>
      <c r="W2297" s="78"/>
      <c r="X2297" s="78"/>
      <c r="Y2297" s="78"/>
      <c r="Z2297" s="4"/>
      <c r="AA2297" s="4"/>
      <c r="AB2297" s="4" t="s">
        <v>64</v>
      </c>
      <c r="AC2297" s="4" t="s">
        <v>6555</v>
      </c>
      <c r="AD2297" s="4"/>
    </row>
    <row r="2298" spans="1:30" ht="29">
      <c r="A2298" s="4" t="s">
        <v>6630</v>
      </c>
      <c r="B2298" s="4" t="s">
        <v>6635</v>
      </c>
      <c r="C2298" s="4" t="s">
        <v>24</v>
      </c>
      <c r="D2298" s="4" t="s">
        <v>2659</v>
      </c>
      <c r="E2298" s="4" t="s">
        <v>397</v>
      </c>
      <c r="F2298" s="4" t="s">
        <v>28</v>
      </c>
      <c r="G2298" s="4" t="s">
        <v>2276</v>
      </c>
      <c r="H2298" s="4" t="s">
        <v>523</v>
      </c>
      <c r="I2298" s="4">
        <v>2012</v>
      </c>
      <c r="J2298" s="78"/>
      <c r="K2298" s="78"/>
      <c r="L2298" s="78"/>
      <c r="M2298" s="78"/>
      <c r="N2298" s="78"/>
      <c r="O2298" s="78"/>
      <c r="P2298" s="78"/>
      <c r="Q2298" s="78"/>
      <c r="R2298" s="78"/>
      <c r="S2298" s="78"/>
      <c r="T2298" s="78"/>
      <c r="U2298" s="78"/>
      <c r="V2298" s="78"/>
      <c r="W2298" s="78"/>
      <c r="X2298" s="78"/>
      <c r="Y2298" s="78"/>
      <c r="Z2298" s="4"/>
      <c r="AA2298" s="4"/>
      <c r="AB2298" s="4" t="s">
        <v>64</v>
      </c>
      <c r="AC2298" s="4" t="s">
        <v>6555</v>
      </c>
      <c r="AD2298" s="4"/>
    </row>
    <row r="2299" spans="1:30" ht="29">
      <c r="A2299" s="4" t="s">
        <v>6630</v>
      </c>
      <c r="B2299" s="4" t="s">
        <v>6636</v>
      </c>
      <c r="C2299" s="4" t="s">
        <v>24</v>
      </c>
      <c r="D2299" s="4" t="s">
        <v>2659</v>
      </c>
      <c r="E2299" s="4" t="s">
        <v>397</v>
      </c>
      <c r="F2299" s="4" t="s">
        <v>28</v>
      </c>
      <c r="G2299" s="4" t="s">
        <v>2276</v>
      </c>
      <c r="H2299" s="4" t="s">
        <v>523</v>
      </c>
      <c r="I2299" s="4">
        <v>2015</v>
      </c>
      <c r="J2299" s="78"/>
      <c r="K2299" s="78"/>
      <c r="L2299" s="78"/>
      <c r="M2299" s="78"/>
      <c r="N2299" s="78"/>
      <c r="O2299" s="78"/>
      <c r="P2299" s="78"/>
      <c r="Q2299" s="78"/>
      <c r="R2299" s="78"/>
      <c r="S2299" s="78"/>
      <c r="T2299" s="78"/>
      <c r="U2299" s="78"/>
      <c r="V2299" s="78"/>
      <c r="W2299" s="78"/>
      <c r="X2299" s="78"/>
      <c r="Y2299" s="78"/>
      <c r="Z2299" s="4"/>
      <c r="AA2299" s="4"/>
      <c r="AB2299" s="4" t="s">
        <v>64</v>
      </c>
      <c r="AC2299" s="4" t="s">
        <v>6555</v>
      </c>
      <c r="AD2299" s="4"/>
    </row>
    <row r="2300" spans="1:30" ht="29">
      <c r="A2300" s="4" t="s">
        <v>6439</v>
      </c>
      <c r="B2300" s="4" t="s">
        <v>6637</v>
      </c>
      <c r="C2300" s="4" t="s">
        <v>24</v>
      </c>
      <c r="D2300" s="4" t="s">
        <v>2659</v>
      </c>
      <c r="E2300" s="4" t="s">
        <v>396</v>
      </c>
      <c r="F2300" s="4" t="s">
        <v>28</v>
      </c>
      <c r="G2300" s="4" t="s">
        <v>2276</v>
      </c>
      <c r="H2300" s="4" t="s">
        <v>523</v>
      </c>
      <c r="I2300" s="4">
        <v>2008</v>
      </c>
      <c r="J2300" s="78"/>
      <c r="K2300" s="78"/>
      <c r="L2300" s="78"/>
      <c r="M2300" s="78"/>
      <c r="N2300" s="78"/>
      <c r="O2300" s="78"/>
      <c r="P2300" s="78"/>
      <c r="Q2300" s="78"/>
      <c r="R2300" s="78"/>
      <c r="S2300" s="78"/>
      <c r="T2300" s="78"/>
      <c r="U2300" s="78"/>
      <c r="V2300" s="78"/>
      <c r="W2300" s="78"/>
      <c r="X2300" s="78"/>
      <c r="Y2300" s="78"/>
      <c r="Z2300" s="4"/>
      <c r="AA2300" s="4"/>
      <c r="AB2300" s="4" t="s">
        <v>64</v>
      </c>
      <c r="AC2300" s="4" t="s">
        <v>6555</v>
      </c>
      <c r="AD2300" s="4"/>
    </row>
    <row r="2301" spans="1:30" ht="29">
      <c r="A2301" s="4" t="s">
        <v>6439</v>
      </c>
      <c r="B2301" s="4" t="s">
        <v>6638</v>
      </c>
      <c r="C2301" s="4" t="s">
        <v>24</v>
      </c>
      <c r="D2301" s="4" t="s">
        <v>2659</v>
      </c>
      <c r="E2301" s="4" t="s">
        <v>396</v>
      </c>
      <c r="F2301" s="4" t="s">
        <v>28</v>
      </c>
      <c r="G2301" s="4" t="s">
        <v>2276</v>
      </c>
      <c r="H2301" s="4" t="s">
        <v>523</v>
      </c>
      <c r="I2301" s="4">
        <v>2012</v>
      </c>
      <c r="J2301" s="78"/>
      <c r="K2301" s="78"/>
      <c r="L2301" s="78"/>
      <c r="M2301" s="78"/>
      <c r="N2301" s="78"/>
      <c r="O2301" s="78"/>
      <c r="P2301" s="78"/>
      <c r="Q2301" s="78"/>
      <c r="R2301" s="78"/>
      <c r="S2301" s="78"/>
      <c r="T2301" s="78"/>
      <c r="U2301" s="78"/>
      <c r="V2301" s="78"/>
      <c r="W2301" s="78"/>
      <c r="X2301" s="78"/>
      <c r="Y2301" s="78"/>
      <c r="Z2301" s="4"/>
      <c r="AA2301" s="4"/>
      <c r="AB2301" s="4" t="s">
        <v>64</v>
      </c>
      <c r="AC2301" s="4" t="s">
        <v>6555</v>
      </c>
      <c r="AD2301" s="4"/>
    </row>
    <row r="2302" spans="1:30" ht="29">
      <c r="A2302" s="4" t="s">
        <v>6439</v>
      </c>
      <c r="B2302" s="4" t="s">
        <v>6639</v>
      </c>
      <c r="C2302" s="4" t="s">
        <v>24</v>
      </c>
      <c r="D2302" s="4" t="s">
        <v>2659</v>
      </c>
      <c r="E2302" s="4" t="s">
        <v>396</v>
      </c>
      <c r="F2302" s="4" t="s">
        <v>28</v>
      </c>
      <c r="G2302" s="4" t="s">
        <v>2276</v>
      </c>
      <c r="H2302" s="4" t="s">
        <v>523</v>
      </c>
      <c r="I2302" s="4">
        <v>2015</v>
      </c>
      <c r="J2302" s="78"/>
      <c r="K2302" s="78"/>
      <c r="L2302" s="78"/>
      <c r="M2302" s="78"/>
      <c r="N2302" s="78"/>
      <c r="O2302" s="78"/>
      <c r="P2302" s="78"/>
      <c r="Q2302" s="78"/>
      <c r="R2302" s="78"/>
      <c r="S2302" s="78"/>
      <c r="T2302" s="78"/>
      <c r="U2302" s="78"/>
      <c r="V2302" s="78"/>
      <c r="W2302" s="78"/>
      <c r="X2302" s="78"/>
      <c r="Y2302" s="78"/>
      <c r="Z2302" s="4"/>
      <c r="AA2302" s="4"/>
      <c r="AB2302" s="4" t="s">
        <v>64</v>
      </c>
      <c r="AC2302" s="4" t="s">
        <v>6555</v>
      </c>
      <c r="AD2302" s="4"/>
    </row>
    <row r="2303" spans="1:30" ht="29">
      <c r="A2303" s="4" t="s">
        <v>6439</v>
      </c>
      <c r="B2303" s="4" t="s">
        <v>6640</v>
      </c>
      <c r="C2303" s="4" t="s">
        <v>24</v>
      </c>
      <c r="D2303" s="4" t="s">
        <v>2659</v>
      </c>
      <c r="E2303" s="4" t="s">
        <v>397</v>
      </c>
      <c r="F2303" s="4" t="s">
        <v>28</v>
      </c>
      <c r="G2303" s="4" t="s">
        <v>2276</v>
      </c>
      <c r="H2303" s="4" t="s">
        <v>523</v>
      </c>
      <c r="I2303" s="4">
        <v>2008</v>
      </c>
      <c r="J2303" s="78"/>
      <c r="K2303" s="78"/>
      <c r="L2303" s="78"/>
      <c r="M2303" s="78"/>
      <c r="N2303" s="78"/>
      <c r="O2303" s="78"/>
      <c r="P2303" s="78"/>
      <c r="Q2303" s="78"/>
      <c r="R2303" s="78"/>
      <c r="S2303" s="78"/>
      <c r="T2303" s="78"/>
      <c r="U2303" s="78"/>
      <c r="V2303" s="78"/>
      <c r="W2303" s="78"/>
      <c r="X2303" s="78"/>
      <c r="Y2303" s="78"/>
      <c r="Z2303" s="4"/>
      <c r="AA2303" s="4"/>
      <c r="AB2303" s="4" t="s">
        <v>64</v>
      </c>
      <c r="AC2303" s="4" t="s">
        <v>6555</v>
      </c>
      <c r="AD2303" s="4"/>
    </row>
    <row r="2304" spans="1:30" ht="29">
      <c r="A2304" s="4" t="s">
        <v>6439</v>
      </c>
      <c r="B2304" s="4" t="s">
        <v>6641</v>
      </c>
      <c r="C2304" s="4" t="s">
        <v>24</v>
      </c>
      <c r="D2304" s="4" t="s">
        <v>2659</v>
      </c>
      <c r="E2304" s="4" t="s">
        <v>397</v>
      </c>
      <c r="F2304" s="4" t="s">
        <v>28</v>
      </c>
      <c r="G2304" s="4" t="s">
        <v>2276</v>
      </c>
      <c r="H2304" s="4" t="s">
        <v>523</v>
      </c>
      <c r="I2304" s="4">
        <v>2012</v>
      </c>
      <c r="J2304" s="78"/>
      <c r="K2304" s="78"/>
      <c r="L2304" s="78"/>
      <c r="M2304" s="78"/>
      <c r="N2304" s="78"/>
      <c r="O2304" s="78"/>
      <c r="P2304" s="78"/>
      <c r="Q2304" s="78"/>
      <c r="R2304" s="78"/>
      <c r="S2304" s="78"/>
      <c r="T2304" s="78"/>
      <c r="U2304" s="78"/>
      <c r="V2304" s="78"/>
      <c r="W2304" s="78"/>
      <c r="X2304" s="78"/>
      <c r="Y2304" s="78"/>
      <c r="Z2304" s="4"/>
      <c r="AA2304" s="4"/>
      <c r="AB2304" s="4" t="s">
        <v>64</v>
      </c>
      <c r="AC2304" s="4" t="s">
        <v>6555</v>
      </c>
      <c r="AD2304" s="4"/>
    </row>
    <row r="2305" spans="1:30" ht="29">
      <c r="A2305" s="4" t="s">
        <v>6439</v>
      </c>
      <c r="B2305" s="4" t="s">
        <v>6642</v>
      </c>
      <c r="C2305" s="4" t="s">
        <v>24</v>
      </c>
      <c r="D2305" s="4" t="s">
        <v>2659</v>
      </c>
      <c r="E2305" s="4" t="s">
        <v>397</v>
      </c>
      <c r="F2305" s="4" t="s">
        <v>28</v>
      </c>
      <c r="G2305" s="4" t="s">
        <v>2276</v>
      </c>
      <c r="H2305" s="4" t="s">
        <v>523</v>
      </c>
      <c r="I2305" s="4">
        <v>2015</v>
      </c>
      <c r="J2305" s="78"/>
      <c r="K2305" s="78"/>
      <c r="L2305" s="78"/>
      <c r="M2305" s="78"/>
      <c r="N2305" s="78"/>
      <c r="O2305" s="78"/>
      <c r="P2305" s="78"/>
      <c r="Q2305" s="78"/>
      <c r="R2305" s="78"/>
      <c r="S2305" s="78"/>
      <c r="T2305" s="78"/>
      <c r="U2305" s="78"/>
      <c r="V2305" s="78"/>
      <c r="W2305" s="78"/>
      <c r="X2305" s="78"/>
      <c r="Y2305" s="78"/>
      <c r="Z2305" s="4"/>
      <c r="AA2305" s="4"/>
      <c r="AB2305" s="4" t="s">
        <v>64</v>
      </c>
      <c r="AC2305" s="4" t="s">
        <v>6555</v>
      </c>
      <c r="AD2305" s="4"/>
    </row>
    <row r="2306" spans="1:30" ht="29">
      <c r="A2306" s="4" t="s">
        <v>6440</v>
      </c>
      <c r="B2306" s="4" t="s">
        <v>6643</v>
      </c>
      <c r="C2306" s="4" t="s">
        <v>24</v>
      </c>
      <c r="D2306" s="4" t="s">
        <v>2659</v>
      </c>
      <c r="E2306" s="4" t="s">
        <v>396</v>
      </c>
      <c r="F2306" s="4" t="s">
        <v>28</v>
      </c>
      <c r="G2306" s="4" t="s">
        <v>2276</v>
      </c>
      <c r="H2306" s="4" t="s">
        <v>523</v>
      </c>
      <c r="I2306" s="4">
        <v>2008</v>
      </c>
      <c r="J2306" s="78"/>
      <c r="K2306" s="78"/>
      <c r="L2306" s="78"/>
      <c r="M2306" s="78"/>
      <c r="N2306" s="78"/>
      <c r="O2306" s="78"/>
      <c r="P2306" s="78"/>
      <c r="Q2306" s="78"/>
      <c r="R2306" s="78"/>
      <c r="S2306" s="78"/>
      <c r="T2306" s="78"/>
      <c r="U2306" s="78"/>
      <c r="V2306" s="78"/>
      <c r="W2306" s="78"/>
      <c r="X2306" s="78"/>
      <c r="Y2306" s="78"/>
      <c r="Z2306" s="4"/>
      <c r="AA2306" s="4"/>
      <c r="AB2306" s="4" t="s">
        <v>64</v>
      </c>
      <c r="AC2306" s="4" t="s">
        <v>6555</v>
      </c>
      <c r="AD2306" s="4"/>
    </row>
    <row r="2307" spans="1:30" ht="29">
      <c r="A2307" s="4" t="s">
        <v>6440</v>
      </c>
      <c r="B2307" s="4" t="s">
        <v>6644</v>
      </c>
      <c r="C2307" s="4" t="s">
        <v>24</v>
      </c>
      <c r="D2307" s="4" t="s">
        <v>2659</v>
      </c>
      <c r="E2307" s="4" t="s">
        <v>396</v>
      </c>
      <c r="F2307" s="4" t="s">
        <v>28</v>
      </c>
      <c r="G2307" s="4" t="s">
        <v>2276</v>
      </c>
      <c r="H2307" s="4" t="s">
        <v>523</v>
      </c>
      <c r="I2307" s="4">
        <v>2012</v>
      </c>
      <c r="J2307" s="78"/>
      <c r="K2307" s="78"/>
      <c r="L2307" s="78"/>
      <c r="M2307" s="78"/>
      <c r="N2307" s="78"/>
      <c r="O2307" s="78"/>
      <c r="P2307" s="78"/>
      <c r="Q2307" s="78"/>
      <c r="R2307" s="78"/>
      <c r="S2307" s="78"/>
      <c r="T2307" s="78"/>
      <c r="U2307" s="78"/>
      <c r="V2307" s="78"/>
      <c r="W2307" s="78"/>
      <c r="X2307" s="78"/>
      <c r="Y2307" s="78"/>
      <c r="Z2307" s="4"/>
      <c r="AA2307" s="4"/>
      <c r="AB2307" s="4" t="s">
        <v>64</v>
      </c>
      <c r="AC2307" s="4" t="s">
        <v>6555</v>
      </c>
      <c r="AD2307" s="4"/>
    </row>
    <row r="2308" spans="1:30" ht="29">
      <c r="A2308" s="4" t="s">
        <v>6440</v>
      </c>
      <c r="B2308" s="4" t="s">
        <v>6645</v>
      </c>
      <c r="C2308" s="4" t="s">
        <v>24</v>
      </c>
      <c r="D2308" s="4" t="s">
        <v>2659</v>
      </c>
      <c r="E2308" s="4" t="s">
        <v>396</v>
      </c>
      <c r="F2308" s="4" t="s">
        <v>28</v>
      </c>
      <c r="G2308" s="4" t="s">
        <v>2276</v>
      </c>
      <c r="H2308" s="4" t="s">
        <v>523</v>
      </c>
      <c r="I2308" s="4">
        <v>2015</v>
      </c>
      <c r="J2308" s="78"/>
      <c r="K2308" s="78"/>
      <c r="L2308" s="78"/>
      <c r="M2308" s="78"/>
      <c r="N2308" s="78"/>
      <c r="O2308" s="78"/>
      <c r="P2308" s="78"/>
      <c r="Q2308" s="78"/>
      <c r="R2308" s="78"/>
      <c r="S2308" s="78"/>
      <c r="T2308" s="78"/>
      <c r="U2308" s="78"/>
      <c r="V2308" s="78"/>
      <c r="W2308" s="78"/>
      <c r="X2308" s="78"/>
      <c r="Y2308" s="78"/>
      <c r="Z2308" s="4"/>
      <c r="AA2308" s="4"/>
      <c r="AB2308" s="4" t="s">
        <v>64</v>
      </c>
      <c r="AC2308" s="4" t="s">
        <v>6555</v>
      </c>
      <c r="AD2308" s="4"/>
    </row>
    <row r="2309" spans="1:30" ht="29">
      <c r="A2309" s="4" t="s">
        <v>6440</v>
      </c>
      <c r="B2309" s="4" t="s">
        <v>6646</v>
      </c>
      <c r="C2309" s="4" t="s">
        <v>24</v>
      </c>
      <c r="D2309" s="4" t="s">
        <v>2659</v>
      </c>
      <c r="E2309" s="4" t="s">
        <v>397</v>
      </c>
      <c r="F2309" s="4" t="s">
        <v>28</v>
      </c>
      <c r="G2309" s="4" t="s">
        <v>2276</v>
      </c>
      <c r="H2309" s="4" t="s">
        <v>523</v>
      </c>
      <c r="I2309" s="4">
        <v>2008</v>
      </c>
      <c r="J2309" s="78"/>
      <c r="K2309" s="78"/>
      <c r="L2309" s="78"/>
      <c r="M2309" s="78"/>
      <c r="N2309" s="78"/>
      <c r="O2309" s="78"/>
      <c r="P2309" s="78"/>
      <c r="Q2309" s="78"/>
      <c r="R2309" s="78"/>
      <c r="S2309" s="78"/>
      <c r="T2309" s="78"/>
      <c r="U2309" s="78"/>
      <c r="V2309" s="78"/>
      <c r="W2309" s="78"/>
      <c r="X2309" s="78"/>
      <c r="Y2309" s="78"/>
      <c r="Z2309" s="4"/>
      <c r="AA2309" s="4"/>
      <c r="AB2309" s="4" t="s">
        <v>64</v>
      </c>
      <c r="AC2309" s="4" t="s">
        <v>6555</v>
      </c>
      <c r="AD2309" s="4"/>
    </row>
    <row r="2310" spans="1:30" ht="29">
      <c r="A2310" s="4" t="s">
        <v>6440</v>
      </c>
      <c r="B2310" s="4" t="s">
        <v>6647</v>
      </c>
      <c r="C2310" s="4" t="s">
        <v>24</v>
      </c>
      <c r="D2310" s="4" t="s">
        <v>2659</v>
      </c>
      <c r="E2310" s="4" t="s">
        <v>397</v>
      </c>
      <c r="F2310" s="4" t="s">
        <v>28</v>
      </c>
      <c r="G2310" s="4" t="s">
        <v>2276</v>
      </c>
      <c r="H2310" s="4" t="s">
        <v>523</v>
      </c>
      <c r="I2310" s="4">
        <v>2012</v>
      </c>
      <c r="J2310" s="78"/>
      <c r="K2310" s="78"/>
      <c r="L2310" s="78"/>
      <c r="M2310" s="78"/>
      <c r="N2310" s="78"/>
      <c r="O2310" s="78"/>
      <c r="P2310" s="78"/>
      <c r="Q2310" s="78"/>
      <c r="R2310" s="78"/>
      <c r="S2310" s="78"/>
      <c r="T2310" s="78"/>
      <c r="U2310" s="78"/>
      <c r="V2310" s="78"/>
      <c r="W2310" s="78"/>
      <c r="X2310" s="78"/>
      <c r="Y2310" s="78"/>
      <c r="Z2310" s="4"/>
      <c r="AA2310" s="4"/>
      <c r="AB2310" s="4" t="s">
        <v>64</v>
      </c>
      <c r="AC2310" s="4" t="s">
        <v>6555</v>
      </c>
      <c r="AD2310" s="4"/>
    </row>
    <row r="2311" spans="1:30" ht="29">
      <c r="A2311" s="4" t="s">
        <v>6440</v>
      </c>
      <c r="B2311" s="4" t="s">
        <v>6648</v>
      </c>
      <c r="C2311" s="4" t="s">
        <v>24</v>
      </c>
      <c r="D2311" s="4" t="s">
        <v>2659</v>
      </c>
      <c r="E2311" s="4" t="s">
        <v>397</v>
      </c>
      <c r="F2311" s="4" t="s">
        <v>28</v>
      </c>
      <c r="G2311" s="4" t="s">
        <v>2276</v>
      </c>
      <c r="H2311" s="4" t="s">
        <v>523</v>
      </c>
      <c r="I2311" s="4">
        <v>2015</v>
      </c>
      <c r="J2311" s="78"/>
      <c r="K2311" s="78"/>
      <c r="L2311" s="78"/>
      <c r="M2311" s="78"/>
      <c r="N2311" s="78"/>
      <c r="O2311" s="78"/>
      <c r="P2311" s="78"/>
      <c r="Q2311" s="78"/>
      <c r="R2311" s="78"/>
      <c r="S2311" s="78"/>
      <c r="T2311" s="78"/>
      <c r="U2311" s="78"/>
      <c r="V2311" s="78"/>
      <c r="W2311" s="78"/>
      <c r="X2311" s="78"/>
      <c r="Y2311" s="78"/>
      <c r="Z2311" s="4"/>
      <c r="AA2311" s="4"/>
      <c r="AB2311" s="4" t="s">
        <v>64</v>
      </c>
      <c r="AC2311" s="4" t="s">
        <v>6555</v>
      </c>
      <c r="AD2311" s="4"/>
    </row>
    <row r="2312" spans="1:30" ht="29">
      <c r="A2312" s="4" t="s">
        <v>6441</v>
      </c>
      <c r="B2312" s="4" t="s">
        <v>6649</v>
      </c>
      <c r="C2312" s="4" t="s">
        <v>24</v>
      </c>
      <c r="D2312" s="4" t="s">
        <v>2659</v>
      </c>
      <c r="E2312" s="4" t="s">
        <v>396</v>
      </c>
      <c r="F2312" s="4" t="s">
        <v>28</v>
      </c>
      <c r="G2312" s="4" t="s">
        <v>2276</v>
      </c>
      <c r="H2312" s="4" t="s">
        <v>523</v>
      </c>
      <c r="I2312" s="4">
        <v>2008</v>
      </c>
      <c r="J2312" s="78"/>
      <c r="K2312" s="78"/>
      <c r="L2312" s="78"/>
      <c r="M2312" s="78"/>
      <c r="N2312" s="78"/>
      <c r="O2312" s="78"/>
      <c r="P2312" s="78"/>
      <c r="Q2312" s="78"/>
      <c r="R2312" s="78"/>
      <c r="S2312" s="78"/>
      <c r="T2312" s="78"/>
      <c r="U2312" s="78"/>
      <c r="V2312" s="78"/>
      <c r="W2312" s="78"/>
      <c r="X2312" s="78"/>
      <c r="Y2312" s="78"/>
      <c r="Z2312" s="4"/>
      <c r="AA2312" s="4"/>
      <c r="AB2312" s="4" t="s">
        <v>64</v>
      </c>
      <c r="AC2312" s="4" t="s">
        <v>6555</v>
      </c>
      <c r="AD2312" s="4"/>
    </row>
    <row r="2313" spans="1:30" ht="29">
      <c r="A2313" s="4" t="s">
        <v>6441</v>
      </c>
      <c r="B2313" s="4" t="s">
        <v>6650</v>
      </c>
      <c r="C2313" s="4" t="s">
        <v>24</v>
      </c>
      <c r="D2313" s="4" t="s">
        <v>2659</v>
      </c>
      <c r="E2313" s="4" t="s">
        <v>396</v>
      </c>
      <c r="F2313" s="4" t="s">
        <v>28</v>
      </c>
      <c r="G2313" s="4" t="s">
        <v>2276</v>
      </c>
      <c r="H2313" s="4" t="s">
        <v>523</v>
      </c>
      <c r="I2313" s="4">
        <v>2012</v>
      </c>
      <c r="J2313" s="78"/>
      <c r="K2313" s="78"/>
      <c r="L2313" s="78"/>
      <c r="M2313" s="78"/>
      <c r="N2313" s="78"/>
      <c r="O2313" s="78"/>
      <c r="P2313" s="78"/>
      <c r="Q2313" s="78"/>
      <c r="R2313" s="78"/>
      <c r="S2313" s="78"/>
      <c r="T2313" s="78"/>
      <c r="U2313" s="78"/>
      <c r="V2313" s="78"/>
      <c r="W2313" s="78"/>
      <c r="X2313" s="78"/>
      <c r="Y2313" s="78"/>
      <c r="Z2313" s="4"/>
      <c r="AA2313" s="4"/>
      <c r="AB2313" s="4" t="s">
        <v>64</v>
      </c>
      <c r="AC2313" s="4" t="s">
        <v>6555</v>
      </c>
      <c r="AD2313" s="4"/>
    </row>
    <row r="2314" spans="1:30" ht="29">
      <c r="A2314" s="4" t="s">
        <v>6441</v>
      </c>
      <c r="B2314" s="4" t="s">
        <v>6651</v>
      </c>
      <c r="C2314" s="4" t="s">
        <v>24</v>
      </c>
      <c r="D2314" s="4" t="s">
        <v>2659</v>
      </c>
      <c r="E2314" s="4" t="s">
        <v>396</v>
      </c>
      <c r="F2314" s="4" t="s">
        <v>28</v>
      </c>
      <c r="G2314" s="4" t="s">
        <v>2276</v>
      </c>
      <c r="H2314" s="4" t="s">
        <v>523</v>
      </c>
      <c r="I2314" s="4">
        <v>2015</v>
      </c>
      <c r="J2314" s="78"/>
      <c r="K2314" s="78"/>
      <c r="L2314" s="78"/>
      <c r="M2314" s="78"/>
      <c r="N2314" s="78"/>
      <c r="O2314" s="78"/>
      <c r="P2314" s="78"/>
      <c r="Q2314" s="78"/>
      <c r="R2314" s="78"/>
      <c r="S2314" s="78"/>
      <c r="T2314" s="78"/>
      <c r="U2314" s="78"/>
      <c r="V2314" s="78"/>
      <c r="W2314" s="78"/>
      <c r="X2314" s="78"/>
      <c r="Y2314" s="78"/>
      <c r="Z2314" s="4"/>
      <c r="AA2314" s="4"/>
      <c r="AB2314" s="4" t="s">
        <v>64</v>
      </c>
      <c r="AC2314" s="4" t="s">
        <v>6555</v>
      </c>
      <c r="AD2314" s="4"/>
    </row>
    <row r="2315" spans="1:30" ht="29">
      <c r="A2315" s="4" t="s">
        <v>6441</v>
      </c>
      <c r="B2315" s="4" t="s">
        <v>6652</v>
      </c>
      <c r="C2315" s="4" t="s">
        <v>24</v>
      </c>
      <c r="D2315" s="4" t="s">
        <v>2659</v>
      </c>
      <c r="E2315" s="4" t="s">
        <v>397</v>
      </c>
      <c r="F2315" s="4" t="s">
        <v>28</v>
      </c>
      <c r="G2315" s="4" t="s">
        <v>2276</v>
      </c>
      <c r="H2315" s="4" t="s">
        <v>523</v>
      </c>
      <c r="I2315" s="4">
        <v>2008</v>
      </c>
      <c r="J2315" s="78"/>
      <c r="K2315" s="78"/>
      <c r="L2315" s="78"/>
      <c r="M2315" s="78"/>
      <c r="N2315" s="78"/>
      <c r="O2315" s="78"/>
      <c r="P2315" s="78"/>
      <c r="Q2315" s="78"/>
      <c r="R2315" s="78"/>
      <c r="S2315" s="78"/>
      <c r="T2315" s="78"/>
      <c r="U2315" s="78"/>
      <c r="V2315" s="78"/>
      <c r="W2315" s="78"/>
      <c r="X2315" s="78"/>
      <c r="Y2315" s="78"/>
      <c r="Z2315" s="4"/>
      <c r="AA2315" s="4"/>
      <c r="AB2315" s="4" t="s">
        <v>64</v>
      </c>
      <c r="AC2315" s="4" t="s">
        <v>6555</v>
      </c>
      <c r="AD2315" s="4"/>
    </row>
    <row r="2316" spans="1:30" ht="29">
      <c r="A2316" s="4" t="s">
        <v>6441</v>
      </c>
      <c r="B2316" s="4" t="s">
        <v>6653</v>
      </c>
      <c r="C2316" s="4" t="s">
        <v>24</v>
      </c>
      <c r="D2316" s="4" t="s">
        <v>2659</v>
      </c>
      <c r="E2316" s="4" t="s">
        <v>397</v>
      </c>
      <c r="F2316" s="4" t="s">
        <v>28</v>
      </c>
      <c r="G2316" s="4" t="s">
        <v>2276</v>
      </c>
      <c r="H2316" s="4" t="s">
        <v>523</v>
      </c>
      <c r="I2316" s="4">
        <v>2012</v>
      </c>
      <c r="J2316" s="78"/>
      <c r="K2316" s="78"/>
      <c r="L2316" s="78"/>
      <c r="M2316" s="78"/>
      <c r="N2316" s="78"/>
      <c r="O2316" s="78"/>
      <c r="P2316" s="78"/>
      <c r="Q2316" s="78"/>
      <c r="R2316" s="78"/>
      <c r="S2316" s="78"/>
      <c r="T2316" s="78"/>
      <c r="U2316" s="78"/>
      <c r="V2316" s="78"/>
      <c r="W2316" s="78"/>
      <c r="X2316" s="78"/>
      <c r="Y2316" s="78"/>
      <c r="Z2316" s="4"/>
      <c r="AA2316" s="4"/>
      <c r="AB2316" s="4" t="s">
        <v>64</v>
      </c>
      <c r="AC2316" s="4" t="s">
        <v>6555</v>
      </c>
      <c r="AD2316" s="4"/>
    </row>
    <row r="2317" spans="1:30" ht="29">
      <c r="A2317" s="4" t="s">
        <v>6441</v>
      </c>
      <c r="B2317" s="4" t="s">
        <v>6654</v>
      </c>
      <c r="C2317" s="4" t="s">
        <v>24</v>
      </c>
      <c r="D2317" s="4" t="s">
        <v>2659</v>
      </c>
      <c r="E2317" s="4" t="s">
        <v>397</v>
      </c>
      <c r="F2317" s="4" t="s">
        <v>28</v>
      </c>
      <c r="G2317" s="4" t="s">
        <v>2276</v>
      </c>
      <c r="H2317" s="4" t="s">
        <v>523</v>
      </c>
      <c r="I2317" s="4">
        <v>2015</v>
      </c>
      <c r="J2317" s="78"/>
      <c r="K2317" s="78"/>
      <c r="L2317" s="78"/>
      <c r="M2317" s="78"/>
      <c r="N2317" s="78"/>
      <c r="O2317" s="78"/>
      <c r="P2317" s="78"/>
      <c r="Q2317" s="78"/>
      <c r="R2317" s="78"/>
      <c r="S2317" s="78"/>
      <c r="T2317" s="78"/>
      <c r="U2317" s="78"/>
      <c r="V2317" s="78"/>
      <c r="W2317" s="78"/>
      <c r="X2317" s="78"/>
      <c r="Y2317" s="78"/>
      <c r="Z2317" s="4"/>
      <c r="AA2317" s="4"/>
      <c r="AB2317" s="4" t="s">
        <v>64</v>
      </c>
      <c r="AC2317" s="4" t="s">
        <v>6555</v>
      </c>
      <c r="AD2317" s="4"/>
    </row>
    <row r="2318" spans="1:30" ht="29">
      <c r="A2318" s="4" t="s">
        <v>6442</v>
      </c>
      <c r="B2318" s="4" t="s">
        <v>6655</v>
      </c>
      <c r="C2318" s="4" t="s">
        <v>24</v>
      </c>
      <c r="D2318" s="4" t="s">
        <v>2659</v>
      </c>
      <c r="E2318" s="4" t="s">
        <v>396</v>
      </c>
      <c r="F2318" s="4" t="s">
        <v>28</v>
      </c>
      <c r="G2318" s="4" t="s">
        <v>2276</v>
      </c>
      <c r="H2318" s="4" t="s">
        <v>523</v>
      </c>
      <c r="I2318" s="4">
        <v>2008</v>
      </c>
      <c r="J2318" s="78"/>
      <c r="K2318" s="78"/>
      <c r="L2318" s="78"/>
      <c r="M2318" s="78"/>
      <c r="N2318" s="78"/>
      <c r="O2318" s="78"/>
      <c r="P2318" s="78"/>
      <c r="Q2318" s="78"/>
      <c r="R2318" s="78"/>
      <c r="S2318" s="78"/>
      <c r="T2318" s="78"/>
      <c r="U2318" s="78"/>
      <c r="V2318" s="78"/>
      <c r="W2318" s="78"/>
      <c r="X2318" s="78"/>
      <c r="Y2318" s="78"/>
      <c r="Z2318" s="4"/>
      <c r="AA2318" s="4"/>
      <c r="AB2318" s="4" t="s">
        <v>64</v>
      </c>
      <c r="AC2318" s="4" t="s">
        <v>6555</v>
      </c>
      <c r="AD2318" s="4"/>
    </row>
    <row r="2319" spans="1:30" ht="29">
      <c r="A2319" s="4" t="s">
        <v>6442</v>
      </c>
      <c r="B2319" s="4" t="s">
        <v>6656</v>
      </c>
      <c r="C2319" s="4" t="s">
        <v>24</v>
      </c>
      <c r="D2319" s="4" t="s">
        <v>2659</v>
      </c>
      <c r="E2319" s="4" t="s">
        <v>396</v>
      </c>
      <c r="F2319" s="4" t="s">
        <v>28</v>
      </c>
      <c r="G2319" s="4" t="s">
        <v>2276</v>
      </c>
      <c r="H2319" s="4" t="s">
        <v>523</v>
      </c>
      <c r="I2319" s="4">
        <v>2012</v>
      </c>
      <c r="J2319" s="78"/>
      <c r="K2319" s="78"/>
      <c r="L2319" s="78"/>
      <c r="M2319" s="78"/>
      <c r="N2319" s="78"/>
      <c r="O2319" s="78"/>
      <c r="P2319" s="78"/>
      <c r="Q2319" s="78"/>
      <c r="R2319" s="78"/>
      <c r="S2319" s="78"/>
      <c r="T2319" s="78"/>
      <c r="U2319" s="78"/>
      <c r="V2319" s="78"/>
      <c r="W2319" s="78"/>
      <c r="X2319" s="78"/>
      <c r="Y2319" s="78"/>
      <c r="Z2319" s="4"/>
      <c r="AA2319" s="4"/>
      <c r="AB2319" s="4" t="s">
        <v>64</v>
      </c>
      <c r="AC2319" s="4" t="s">
        <v>6555</v>
      </c>
      <c r="AD2319" s="4"/>
    </row>
    <row r="2320" spans="1:30" ht="29">
      <c r="A2320" s="4" t="s">
        <v>6442</v>
      </c>
      <c r="B2320" s="4" t="s">
        <v>6657</v>
      </c>
      <c r="C2320" s="4" t="s">
        <v>24</v>
      </c>
      <c r="D2320" s="4" t="s">
        <v>2659</v>
      </c>
      <c r="E2320" s="4" t="s">
        <v>396</v>
      </c>
      <c r="F2320" s="4" t="s">
        <v>28</v>
      </c>
      <c r="G2320" s="4" t="s">
        <v>2276</v>
      </c>
      <c r="H2320" s="4" t="s">
        <v>523</v>
      </c>
      <c r="I2320" s="4">
        <v>2015</v>
      </c>
      <c r="J2320" s="78"/>
      <c r="K2320" s="78"/>
      <c r="L2320" s="78"/>
      <c r="M2320" s="78"/>
      <c r="N2320" s="78"/>
      <c r="O2320" s="78"/>
      <c r="P2320" s="78"/>
      <c r="Q2320" s="78"/>
      <c r="R2320" s="78"/>
      <c r="S2320" s="78"/>
      <c r="T2320" s="78"/>
      <c r="U2320" s="78"/>
      <c r="V2320" s="78"/>
      <c r="W2320" s="78"/>
      <c r="X2320" s="78"/>
      <c r="Y2320" s="78"/>
      <c r="Z2320" s="4"/>
      <c r="AA2320" s="4"/>
      <c r="AB2320" s="4" t="s">
        <v>64</v>
      </c>
      <c r="AC2320" s="4" t="s">
        <v>6555</v>
      </c>
      <c r="AD2320" s="4"/>
    </row>
    <row r="2321" spans="1:30" ht="29">
      <c r="A2321" s="4" t="s">
        <v>6442</v>
      </c>
      <c r="B2321" s="4" t="s">
        <v>6658</v>
      </c>
      <c r="C2321" s="4" t="s">
        <v>24</v>
      </c>
      <c r="D2321" s="4" t="s">
        <v>2659</v>
      </c>
      <c r="E2321" s="4" t="s">
        <v>397</v>
      </c>
      <c r="F2321" s="4" t="s">
        <v>28</v>
      </c>
      <c r="G2321" s="4" t="s">
        <v>2276</v>
      </c>
      <c r="H2321" s="4" t="s">
        <v>523</v>
      </c>
      <c r="I2321" s="4">
        <v>2008</v>
      </c>
      <c r="J2321" s="78"/>
      <c r="K2321" s="78"/>
      <c r="L2321" s="78"/>
      <c r="M2321" s="78"/>
      <c r="N2321" s="78"/>
      <c r="O2321" s="78"/>
      <c r="P2321" s="78"/>
      <c r="Q2321" s="78"/>
      <c r="R2321" s="78"/>
      <c r="S2321" s="78"/>
      <c r="T2321" s="78"/>
      <c r="U2321" s="78"/>
      <c r="V2321" s="78"/>
      <c r="W2321" s="78"/>
      <c r="X2321" s="78"/>
      <c r="Y2321" s="78"/>
      <c r="Z2321" s="4"/>
      <c r="AA2321" s="4"/>
      <c r="AB2321" s="4" t="s">
        <v>64</v>
      </c>
      <c r="AC2321" s="4" t="s">
        <v>6555</v>
      </c>
      <c r="AD2321" s="4"/>
    </row>
    <row r="2322" spans="1:30" ht="29">
      <c r="A2322" s="4" t="s">
        <v>6442</v>
      </c>
      <c r="B2322" s="4" t="s">
        <v>6659</v>
      </c>
      <c r="C2322" s="4" t="s">
        <v>24</v>
      </c>
      <c r="D2322" s="4" t="s">
        <v>2659</v>
      </c>
      <c r="E2322" s="4" t="s">
        <v>397</v>
      </c>
      <c r="F2322" s="4" t="s">
        <v>28</v>
      </c>
      <c r="G2322" s="4" t="s">
        <v>2276</v>
      </c>
      <c r="H2322" s="4" t="s">
        <v>523</v>
      </c>
      <c r="I2322" s="4">
        <v>2012</v>
      </c>
      <c r="J2322" s="78"/>
      <c r="K2322" s="78"/>
      <c r="L2322" s="78"/>
      <c r="M2322" s="78"/>
      <c r="N2322" s="78"/>
      <c r="O2322" s="78"/>
      <c r="P2322" s="78"/>
      <c r="Q2322" s="78"/>
      <c r="R2322" s="78"/>
      <c r="S2322" s="78"/>
      <c r="T2322" s="78"/>
      <c r="U2322" s="78"/>
      <c r="V2322" s="78"/>
      <c r="W2322" s="78"/>
      <c r="X2322" s="78"/>
      <c r="Y2322" s="78"/>
      <c r="Z2322" s="4"/>
      <c r="AA2322" s="4"/>
      <c r="AB2322" s="4" t="s">
        <v>64</v>
      </c>
      <c r="AC2322" s="4" t="s">
        <v>6555</v>
      </c>
      <c r="AD2322" s="4"/>
    </row>
    <row r="2323" spans="1:30" ht="29">
      <c r="A2323" s="4" t="s">
        <v>6442</v>
      </c>
      <c r="B2323" s="4" t="s">
        <v>6660</v>
      </c>
      <c r="C2323" s="4" t="s">
        <v>24</v>
      </c>
      <c r="D2323" s="4" t="s">
        <v>2659</v>
      </c>
      <c r="E2323" s="4" t="s">
        <v>397</v>
      </c>
      <c r="F2323" s="4" t="s">
        <v>28</v>
      </c>
      <c r="G2323" s="4" t="s">
        <v>2276</v>
      </c>
      <c r="H2323" s="4" t="s">
        <v>523</v>
      </c>
      <c r="I2323" s="4">
        <v>2015</v>
      </c>
      <c r="J2323" s="78"/>
      <c r="K2323" s="78"/>
      <c r="L2323" s="78"/>
      <c r="M2323" s="78"/>
      <c r="N2323" s="78"/>
      <c r="O2323" s="78"/>
      <c r="P2323" s="78"/>
      <c r="Q2323" s="78"/>
      <c r="R2323" s="78"/>
      <c r="S2323" s="78"/>
      <c r="T2323" s="78"/>
      <c r="U2323" s="78"/>
      <c r="V2323" s="78"/>
      <c r="W2323" s="78"/>
      <c r="X2323" s="78"/>
      <c r="Y2323" s="78"/>
      <c r="Z2323" s="4"/>
      <c r="AA2323" s="4"/>
      <c r="AB2323" s="4" t="s">
        <v>64</v>
      </c>
      <c r="AC2323" s="4" t="s">
        <v>6555</v>
      </c>
      <c r="AD2323" s="4"/>
    </row>
    <row r="2324" spans="1:30" ht="29">
      <c r="A2324" s="4" t="s">
        <v>6443</v>
      </c>
      <c r="B2324" s="4" t="s">
        <v>6661</v>
      </c>
      <c r="C2324" s="4" t="s">
        <v>24</v>
      </c>
      <c r="D2324" s="4" t="s">
        <v>2659</v>
      </c>
      <c r="E2324" s="4" t="s">
        <v>396</v>
      </c>
      <c r="F2324" s="4" t="s">
        <v>28</v>
      </c>
      <c r="G2324" s="4" t="s">
        <v>2276</v>
      </c>
      <c r="H2324" s="4" t="s">
        <v>523</v>
      </c>
      <c r="I2324" s="4"/>
      <c r="J2324" s="78"/>
      <c r="K2324" s="78"/>
      <c r="L2324" s="78"/>
      <c r="M2324" s="78"/>
      <c r="N2324" s="78"/>
      <c r="O2324" s="78"/>
      <c r="P2324" s="78"/>
      <c r="Q2324" s="78"/>
      <c r="R2324" s="78"/>
      <c r="S2324" s="78"/>
      <c r="T2324" s="78"/>
      <c r="U2324" s="78"/>
      <c r="V2324" s="78"/>
      <c r="W2324" s="78"/>
      <c r="X2324" s="78"/>
      <c r="Y2324" s="78"/>
      <c r="Z2324" s="4"/>
      <c r="AA2324" s="4"/>
      <c r="AB2324" s="4" t="s">
        <v>64</v>
      </c>
      <c r="AC2324" s="4"/>
      <c r="AD2324" s="4"/>
    </row>
    <row r="2325" spans="1:30" ht="29">
      <c r="A2325" s="4" t="s">
        <v>6443</v>
      </c>
      <c r="B2325" s="4" t="s">
        <v>6662</v>
      </c>
      <c r="C2325" s="4" t="s">
        <v>24</v>
      </c>
      <c r="D2325" s="4" t="s">
        <v>2659</v>
      </c>
      <c r="E2325" s="4" t="s">
        <v>397</v>
      </c>
      <c r="F2325" s="4" t="s">
        <v>28</v>
      </c>
      <c r="G2325" s="4" t="s">
        <v>2276</v>
      </c>
      <c r="H2325" s="4" t="s">
        <v>523</v>
      </c>
      <c r="I2325" s="4"/>
      <c r="J2325" s="78"/>
      <c r="K2325" s="78"/>
      <c r="L2325" s="78"/>
      <c r="M2325" s="78"/>
      <c r="N2325" s="78"/>
      <c r="O2325" s="78"/>
      <c r="P2325" s="78"/>
      <c r="Q2325" s="78"/>
      <c r="R2325" s="78"/>
      <c r="S2325" s="78"/>
      <c r="T2325" s="78"/>
      <c r="U2325" s="78"/>
      <c r="V2325" s="78"/>
      <c r="W2325" s="78"/>
      <c r="X2325" s="78"/>
      <c r="Y2325" s="78"/>
      <c r="Z2325" s="4"/>
      <c r="AA2325" s="4"/>
      <c r="AB2325" s="4" t="s">
        <v>64</v>
      </c>
      <c r="AC2325" s="4"/>
      <c r="AD2325" s="4"/>
    </row>
    <row r="2326" spans="1:30" ht="29">
      <c r="A2326" s="4" t="s">
        <v>6444</v>
      </c>
      <c r="B2326" s="4" t="s">
        <v>6663</v>
      </c>
      <c r="C2326" s="4" t="s">
        <v>24</v>
      </c>
      <c r="D2326" s="4" t="s">
        <v>2659</v>
      </c>
      <c r="E2326" s="4" t="s">
        <v>396</v>
      </c>
      <c r="F2326" s="4" t="s">
        <v>28</v>
      </c>
      <c r="G2326" s="4" t="s">
        <v>2276</v>
      </c>
      <c r="H2326" s="4" t="s">
        <v>523</v>
      </c>
      <c r="I2326" s="4"/>
      <c r="J2326" s="78"/>
      <c r="K2326" s="78"/>
      <c r="L2326" s="78"/>
      <c r="M2326" s="78"/>
      <c r="N2326" s="78"/>
      <c r="O2326" s="78"/>
      <c r="P2326" s="78"/>
      <c r="Q2326" s="78"/>
      <c r="R2326" s="78"/>
      <c r="S2326" s="78"/>
      <c r="T2326" s="78"/>
      <c r="U2326" s="78"/>
      <c r="V2326" s="78"/>
      <c r="W2326" s="78"/>
      <c r="X2326" s="78"/>
      <c r="Y2326" s="78"/>
      <c r="Z2326" s="4"/>
      <c r="AA2326" s="4"/>
      <c r="AB2326" s="4" t="s">
        <v>64</v>
      </c>
      <c r="AC2326" s="4"/>
      <c r="AD2326" s="4"/>
    </row>
    <row r="2327" spans="1:30" ht="29">
      <c r="A2327" s="4" t="s">
        <v>6444</v>
      </c>
      <c r="B2327" s="4" t="s">
        <v>6664</v>
      </c>
      <c r="C2327" s="4" t="s">
        <v>24</v>
      </c>
      <c r="D2327" s="4" t="s">
        <v>2659</v>
      </c>
      <c r="E2327" s="4" t="s">
        <v>397</v>
      </c>
      <c r="F2327" s="4" t="s">
        <v>28</v>
      </c>
      <c r="G2327" s="4" t="s">
        <v>2276</v>
      </c>
      <c r="H2327" s="4" t="s">
        <v>523</v>
      </c>
      <c r="I2327" s="4"/>
      <c r="J2327" s="78"/>
      <c r="K2327" s="78"/>
      <c r="L2327" s="78"/>
      <c r="M2327" s="78"/>
      <c r="N2327" s="78"/>
      <c r="O2327" s="78"/>
      <c r="P2327" s="78"/>
      <c r="Q2327" s="78"/>
      <c r="R2327" s="78"/>
      <c r="S2327" s="78"/>
      <c r="T2327" s="78"/>
      <c r="U2327" s="78"/>
      <c r="V2327" s="78"/>
      <c r="W2327" s="78"/>
      <c r="X2327" s="78"/>
      <c r="Y2327" s="78"/>
      <c r="Z2327" s="4"/>
      <c r="AA2327" s="4"/>
      <c r="AB2327" s="4" t="s">
        <v>64</v>
      </c>
      <c r="AC2327" s="4"/>
      <c r="AD2327" s="4"/>
    </row>
    <row r="2328" spans="1:30" ht="29">
      <c r="A2328" s="4" t="s">
        <v>6445</v>
      </c>
      <c r="B2328" s="4" t="s">
        <v>6665</v>
      </c>
      <c r="C2328" s="4" t="s">
        <v>24</v>
      </c>
      <c r="D2328" s="4" t="s">
        <v>2659</v>
      </c>
      <c r="E2328" s="4" t="s">
        <v>3855</v>
      </c>
      <c r="F2328" s="4" t="s">
        <v>28</v>
      </c>
      <c r="G2328" s="4" t="s">
        <v>2276</v>
      </c>
      <c r="H2328" s="4" t="s">
        <v>523</v>
      </c>
      <c r="I2328" s="4"/>
      <c r="J2328" s="78"/>
      <c r="K2328" s="78"/>
      <c r="L2328" s="78"/>
      <c r="M2328" s="78"/>
      <c r="N2328" s="78"/>
      <c r="O2328" s="78"/>
      <c r="P2328" s="78"/>
      <c r="Q2328" s="78"/>
      <c r="R2328" s="78"/>
      <c r="S2328" s="78"/>
      <c r="T2328" s="78"/>
      <c r="U2328" s="78"/>
      <c r="V2328" s="78"/>
      <c r="W2328" s="78"/>
      <c r="X2328" s="78"/>
      <c r="Y2328" s="78"/>
      <c r="Z2328" s="4"/>
      <c r="AA2328" s="4"/>
      <c r="AB2328" s="4" t="s">
        <v>64</v>
      </c>
      <c r="AC2328" s="4" t="s">
        <v>6556</v>
      </c>
      <c r="AD2328" s="4"/>
    </row>
    <row r="2329" spans="1:30" ht="29">
      <c r="A2329" s="4" t="s">
        <v>6445</v>
      </c>
      <c r="B2329" s="4" t="s">
        <v>6666</v>
      </c>
      <c r="C2329" s="4" t="s">
        <v>24</v>
      </c>
      <c r="D2329" s="4" t="s">
        <v>2659</v>
      </c>
      <c r="E2329" s="4" t="s">
        <v>3855</v>
      </c>
      <c r="F2329" s="4" t="s">
        <v>28</v>
      </c>
      <c r="G2329" s="4" t="s">
        <v>2276</v>
      </c>
      <c r="H2329" s="4" t="s">
        <v>523</v>
      </c>
      <c r="I2329" s="4"/>
      <c r="J2329" s="78"/>
      <c r="K2329" s="78"/>
      <c r="L2329" s="78"/>
      <c r="M2329" s="78"/>
      <c r="N2329" s="78"/>
      <c r="O2329" s="78"/>
      <c r="P2329" s="78"/>
      <c r="Q2329" s="78"/>
      <c r="R2329" s="78"/>
      <c r="S2329" s="78"/>
      <c r="T2329" s="78"/>
      <c r="U2329" s="78"/>
      <c r="V2329" s="78"/>
      <c r="W2329" s="78"/>
      <c r="X2329" s="78"/>
      <c r="Y2329" s="78"/>
      <c r="Z2329" s="4"/>
      <c r="AA2329" s="4"/>
      <c r="AB2329" s="4" t="s">
        <v>64</v>
      </c>
      <c r="AC2329" s="4" t="s">
        <v>6557</v>
      </c>
      <c r="AD2329" s="4"/>
    </row>
    <row r="2330" spans="1:30" ht="36.5" customHeight="1">
      <c r="A2330" s="4" t="s">
        <v>6445</v>
      </c>
      <c r="B2330" s="4" t="s">
        <v>6667</v>
      </c>
      <c r="C2330" s="4" t="s">
        <v>24</v>
      </c>
      <c r="D2330" s="4" t="s">
        <v>2659</v>
      </c>
      <c r="E2330" s="4" t="s">
        <v>6459</v>
      </c>
      <c r="F2330" s="4" t="s">
        <v>28</v>
      </c>
      <c r="G2330" s="4" t="s">
        <v>2276</v>
      </c>
      <c r="H2330" s="4" t="s">
        <v>523</v>
      </c>
      <c r="I2330" s="4"/>
      <c r="J2330" s="78"/>
      <c r="K2330" s="78"/>
      <c r="L2330" s="78"/>
      <c r="M2330" s="78"/>
      <c r="N2330" s="78"/>
      <c r="O2330" s="78"/>
      <c r="P2330" s="78"/>
      <c r="Q2330" s="78"/>
      <c r="R2330" s="78"/>
      <c r="S2330" s="78"/>
      <c r="T2330" s="78"/>
      <c r="U2330" s="78"/>
      <c r="V2330" s="78"/>
      <c r="W2330" s="78"/>
      <c r="X2330" s="78"/>
      <c r="Y2330" s="78"/>
      <c r="Z2330" s="4"/>
      <c r="AA2330" s="4"/>
      <c r="AB2330" s="4" t="s">
        <v>64</v>
      </c>
      <c r="AC2330" s="4" t="s">
        <v>6556</v>
      </c>
      <c r="AD2330" s="4"/>
    </row>
    <row r="2331" spans="1:30" ht="29">
      <c r="A2331" s="4" t="s">
        <v>6445</v>
      </c>
      <c r="B2331" s="4" t="s">
        <v>6668</v>
      </c>
      <c r="C2331" s="4" t="s">
        <v>24</v>
      </c>
      <c r="D2331" s="4" t="s">
        <v>2659</v>
      </c>
      <c r="E2331" s="4" t="s">
        <v>6459</v>
      </c>
      <c r="F2331" s="4" t="s">
        <v>28</v>
      </c>
      <c r="G2331" s="4" t="s">
        <v>2276</v>
      </c>
      <c r="H2331" s="4" t="s">
        <v>523</v>
      </c>
      <c r="I2331" s="4"/>
      <c r="J2331" s="78"/>
      <c r="K2331" s="78"/>
      <c r="L2331" s="78"/>
      <c r="M2331" s="78"/>
      <c r="N2331" s="78"/>
      <c r="O2331" s="78"/>
      <c r="P2331" s="78"/>
      <c r="Q2331" s="78"/>
      <c r="R2331" s="78"/>
      <c r="S2331" s="78"/>
      <c r="T2331" s="78"/>
      <c r="U2331" s="78"/>
      <c r="V2331" s="78"/>
      <c r="W2331" s="78"/>
      <c r="X2331" s="78"/>
      <c r="Y2331" s="78"/>
      <c r="Z2331" s="4"/>
      <c r="AA2331" s="4"/>
      <c r="AB2331" s="4" t="s">
        <v>64</v>
      </c>
      <c r="AC2331" s="4" t="s">
        <v>6557</v>
      </c>
      <c r="AD2331" s="4"/>
    </row>
    <row r="2332" spans="1:30" ht="29">
      <c r="A2332" s="4" t="s">
        <v>6446</v>
      </c>
      <c r="B2332" s="4" t="s">
        <v>6669</v>
      </c>
      <c r="C2332" s="4" t="s">
        <v>24</v>
      </c>
      <c r="D2332" s="4" t="s">
        <v>2659</v>
      </c>
      <c r="E2332" s="4" t="s">
        <v>3854</v>
      </c>
      <c r="F2332" s="4" t="s">
        <v>28</v>
      </c>
      <c r="G2332" s="4" t="s">
        <v>2276</v>
      </c>
      <c r="H2332" s="4" t="s">
        <v>523</v>
      </c>
      <c r="I2332" s="4"/>
      <c r="J2332" s="78"/>
      <c r="K2332" s="78"/>
      <c r="L2332" s="78"/>
      <c r="M2332" s="78"/>
      <c r="N2332" s="78"/>
      <c r="O2332" s="78"/>
      <c r="P2332" s="78"/>
      <c r="Q2332" s="78"/>
      <c r="R2332" s="78"/>
      <c r="S2332" s="78"/>
      <c r="T2332" s="78"/>
      <c r="U2332" s="78"/>
      <c r="V2332" s="78"/>
      <c r="W2332" s="78"/>
      <c r="X2332" s="78"/>
      <c r="Y2332" s="78"/>
      <c r="Z2332" s="4"/>
      <c r="AA2332" s="4"/>
      <c r="AB2332" s="4" t="s">
        <v>64</v>
      </c>
      <c r="AC2332" s="4" t="s">
        <v>6558</v>
      </c>
      <c r="AD2332" s="4"/>
    </row>
    <row r="2333" spans="1:30" ht="29">
      <c r="A2333" s="4" t="s">
        <v>6446</v>
      </c>
      <c r="B2333" s="4" t="s">
        <v>6670</v>
      </c>
      <c r="C2333" s="4" t="s">
        <v>24</v>
      </c>
      <c r="D2333" s="4" t="s">
        <v>2659</v>
      </c>
      <c r="E2333" s="4" t="s">
        <v>130</v>
      </c>
      <c r="F2333" s="4" t="s">
        <v>28</v>
      </c>
      <c r="G2333" s="4" t="s">
        <v>2276</v>
      </c>
      <c r="H2333" s="4" t="s">
        <v>523</v>
      </c>
      <c r="I2333" s="4"/>
      <c r="J2333" s="78"/>
      <c r="K2333" s="78"/>
      <c r="L2333" s="78"/>
      <c r="M2333" s="78"/>
      <c r="N2333" s="78"/>
      <c r="O2333" s="78"/>
      <c r="P2333" s="78"/>
      <c r="Q2333" s="78"/>
      <c r="R2333" s="78"/>
      <c r="S2333" s="78"/>
      <c r="T2333" s="78"/>
      <c r="U2333" s="78"/>
      <c r="V2333" s="78"/>
      <c r="W2333" s="78"/>
      <c r="X2333" s="78"/>
      <c r="Y2333" s="78"/>
      <c r="Z2333" s="4"/>
      <c r="AA2333" s="4"/>
      <c r="AB2333" s="4" t="s">
        <v>64</v>
      </c>
      <c r="AC2333" s="4" t="s">
        <v>6558</v>
      </c>
      <c r="AD2333" s="4"/>
    </row>
    <row r="2334" spans="1:30" ht="29">
      <c r="A2334" s="4" t="s">
        <v>6447</v>
      </c>
      <c r="B2334" s="4" t="s">
        <v>6671</v>
      </c>
      <c r="C2334" s="4" t="s">
        <v>24</v>
      </c>
      <c r="D2334" s="4" t="s">
        <v>2659</v>
      </c>
      <c r="E2334" s="4" t="s">
        <v>397</v>
      </c>
      <c r="F2334" s="4" t="s">
        <v>28</v>
      </c>
      <c r="G2334" s="4" t="s">
        <v>2276</v>
      </c>
      <c r="H2334" s="4" t="s">
        <v>523</v>
      </c>
      <c r="I2334" s="4"/>
      <c r="J2334" s="78"/>
      <c r="K2334" s="78"/>
      <c r="L2334" s="78"/>
      <c r="M2334" s="78"/>
      <c r="N2334" s="78"/>
      <c r="O2334" s="78"/>
      <c r="P2334" s="78"/>
      <c r="Q2334" s="78"/>
      <c r="R2334" s="78"/>
      <c r="S2334" s="78"/>
      <c r="T2334" s="78"/>
      <c r="U2334" s="78"/>
      <c r="V2334" s="78"/>
      <c r="W2334" s="78"/>
      <c r="X2334" s="78"/>
      <c r="Y2334" s="78"/>
      <c r="Z2334" s="4"/>
      <c r="AA2334" s="4"/>
      <c r="AB2334" s="4" t="s">
        <v>64</v>
      </c>
      <c r="AC2334" s="4" t="s">
        <v>6559</v>
      </c>
      <c r="AD2334" s="4"/>
    </row>
    <row r="2335" spans="1:30" ht="29">
      <c r="A2335" s="4" t="s">
        <v>6447</v>
      </c>
      <c r="B2335" s="4" t="s">
        <v>6672</v>
      </c>
      <c r="C2335" s="4" t="s">
        <v>24</v>
      </c>
      <c r="D2335" s="4" t="s">
        <v>2659</v>
      </c>
      <c r="E2335" s="4" t="s">
        <v>130</v>
      </c>
      <c r="F2335" s="4" t="s">
        <v>28</v>
      </c>
      <c r="G2335" s="4" t="s">
        <v>2276</v>
      </c>
      <c r="H2335" s="4" t="s">
        <v>523</v>
      </c>
      <c r="I2335" s="4"/>
      <c r="J2335" s="78"/>
      <c r="K2335" s="78"/>
      <c r="L2335" s="78"/>
      <c r="M2335" s="78"/>
      <c r="N2335" s="78"/>
      <c r="O2335" s="78"/>
      <c r="P2335" s="78"/>
      <c r="Q2335" s="78"/>
      <c r="R2335" s="78"/>
      <c r="S2335" s="78"/>
      <c r="T2335" s="78"/>
      <c r="U2335" s="78"/>
      <c r="V2335" s="78"/>
      <c r="W2335" s="78"/>
      <c r="X2335" s="78"/>
      <c r="Y2335" s="78"/>
      <c r="Z2335" s="4"/>
      <c r="AA2335" s="4"/>
      <c r="AB2335" s="4" t="s">
        <v>64</v>
      </c>
      <c r="AC2335" s="4" t="s">
        <v>6559</v>
      </c>
      <c r="AD2335" s="4"/>
    </row>
    <row r="2336" spans="1:30" ht="29">
      <c r="A2336" s="4" t="s">
        <v>6448</v>
      </c>
      <c r="B2336" s="4" t="s">
        <v>6673</v>
      </c>
      <c r="C2336" s="4" t="s">
        <v>24</v>
      </c>
      <c r="D2336" s="4" t="s">
        <v>2659</v>
      </c>
      <c r="E2336" s="4" t="s">
        <v>396</v>
      </c>
      <c r="F2336" s="4" t="s">
        <v>28</v>
      </c>
      <c r="G2336" s="4" t="s">
        <v>2276</v>
      </c>
      <c r="H2336" s="4" t="s">
        <v>523</v>
      </c>
      <c r="I2336" s="4"/>
      <c r="J2336" s="78"/>
      <c r="K2336" s="78"/>
      <c r="L2336" s="78"/>
      <c r="M2336" s="78"/>
      <c r="N2336" s="78"/>
      <c r="O2336" s="78"/>
      <c r="P2336" s="78"/>
      <c r="Q2336" s="78"/>
      <c r="R2336" s="78"/>
      <c r="S2336" s="78"/>
      <c r="T2336" s="78"/>
      <c r="U2336" s="78"/>
      <c r="V2336" s="78"/>
      <c r="W2336" s="78"/>
      <c r="X2336" s="78"/>
      <c r="Y2336" s="78"/>
      <c r="Z2336" s="4"/>
      <c r="AA2336" s="4"/>
      <c r="AB2336" s="4" t="s">
        <v>64</v>
      </c>
      <c r="AC2336" s="4" t="s">
        <v>6560</v>
      </c>
      <c r="AD2336" s="4"/>
    </row>
    <row r="2337" spans="1:30" ht="29">
      <c r="A2337" s="4" t="s">
        <v>6448</v>
      </c>
      <c r="B2337" s="4" t="s">
        <v>6674</v>
      </c>
      <c r="C2337" s="4" t="s">
        <v>24</v>
      </c>
      <c r="D2337" s="4" t="s">
        <v>2659</v>
      </c>
      <c r="E2337" s="4" t="s">
        <v>396</v>
      </c>
      <c r="F2337" s="4" t="s">
        <v>28</v>
      </c>
      <c r="G2337" s="4" t="s">
        <v>2276</v>
      </c>
      <c r="H2337" s="4" t="s">
        <v>523</v>
      </c>
      <c r="I2337" s="4"/>
      <c r="J2337" s="78"/>
      <c r="K2337" s="78"/>
      <c r="L2337" s="78"/>
      <c r="M2337" s="78"/>
      <c r="N2337" s="78"/>
      <c r="O2337" s="78"/>
      <c r="P2337" s="78"/>
      <c r="Q2337" s="78"/>
      <c r="R2337" s="78"/>
      <c r="S2337" s="78"/>
      <c r="T2337" s="78"/>
      <c r="U2337" s="78"/>
      <c r="V2337" s="78"/>
      <c r="W2337" s="78"/>
      <c r="X2337" s="78"/>
      <c r="Y2337" s="78"/>
      <c r="Z2337" s="4"/>
      <c r="AA2337" s="4"/>
      <c r="AB2337" s="4" t="s">
        <v>64</v>
      </c>
      <c r="AC2337" s="4" t="s">
        <v>6561</v>
      </c>
      <c r="AD2337" s="4"/>
    </row>
    <row r="2338" spans="1:30" ht="29">
      <c r="A2338" s="4" t="s">
        <v>6448</v>
      </c>
      <c r="B2338" s="4" t="s">
        <v>6675</v>
      </c>
      <c r="C2338" s="4" t="s">
        <v>24</v>
      </c>
      <c r="D2338" s="4" t="s">
        <v>2659</v>
      </c>
      <c r="E2338" s="4" t="s">
        <v>397</v>
      </c>
      <c r="F2338" s="4" t="s">
        <v>28</v>
      </c>
      <c r="G2338" s="4" t="s">
        <v>2276</v>
      </c>
      <c r="H2338" s="4" t="s">
        <v>523</v>
      </c>
      <c r="I2338" s="4"/>
      <c r="J2338" s="78"/>
      <c r="K2338" s="78"/>
      <c r="L2338" s="78"/>
      <c r="M2338" s="78"/>
      <c r="N2338" s="78"/>
      <c r="O2338" s="78"/>
      <c r="P2338" s="78"/>
      <c r="Q2338" s="78"/>
      <c r="R2338" s="78"/>
      <c r="S2338" s="78"/>
      <c r="T2338" s="78"/>
      <c r="U2338" s="78"/>
      <c r="V2338" s="78"/>
      <c r="W2338" s="78"/>
      <c r="X2338" s="78"/>
      <c r="Y2338" s="78"/>
      <c r="Z2338" s="4"/>
      <c r="AA2338" s="4"/>
      <c r="AB2338" s="4" t="s">
        <v>64</v>
      </c>
      <c r="AC2338" s="4" t="s">
        <v>6560</v>
      </c>
      <c r="AD2338" s="4"/>
    </row>
    <row r="2339" spans="1:30" ht="29">
      <c r="A2339" s="4" t="s">
        <v>6448</v>
      </c>
      <c r="B2339" s="4" t="s">
        <v>6676</v>
      </c>
      <c r="C2339" s="4" t="s">
        <v>24</v>
      </c>
      <c r="D2339" s="4" t="s">
        <v>2659</v>
      </c>
      <c r="E2339" s="4" t="s">
        <v>397</v>
      </c>
      <c r="F2339" s="4" t="s">
        <v>28</v>
      </c>
      <c r="G2339" s="4" t="s">
        <v>2276</v>
      </c>
      <c r="H2339" s="4" t="s">
        <v>523</v>
      </c>
      <c r="I2339" s="4"/>
      <c r="J2339" s="78"/>
      <c r="K2339" s="78"/>
      <c r="L2339" s="78"/>
      <c r="M2339" s="78"/>
      <c r="N2339" s="78"/>
      <c r="O2339" s="78"/>
      <c r="P2339" s="78"/>
      <c r="Q2339" s="78"/>
      <c r="R2339" s="78"/>
      <c r="S2339" s="78"/>
      <c r="T2339" s="78"/>
      <c r="U2339" s="78"/>
      <c r="V2339" s="78"/>
      <c r="W2339" s="78"/>
      <c r="X2339" s="78"/>
      <c r="Y2339" s="78"/>
      <c r="Z2339" s="4"/>
      <c r="AA2339" s="4"/>
      <c r="AB2339" s="4" t="s">
        <v>64</v>
      </c>
      <c r="AC2339" s="4" t="s">
        <v>6561</v>
      </c>
      <c r="AD2339" s="4"/>
    </row>
    <row r="2340" spans="1:30" ht="29">
      <c r="A2340" s="4" t="s">
        <v>6449</v>
      </c>
      <c r="B2340" s="4" t="s">
        <v>6677</v>
      </c>
      <c r="C2340" s="4" t="s">
        <v>24</v>
      </c>
      <c r="D2340" s="4" t="s">
        <v>2659</v>
      </c>
      <c r="E2340" s="4" t="s">
        <v>397</v>
      </c>
      <c r="F2340" s="4" t="s">
        <v>28</v>
      </c>
      <c r="G2340" s="4" t="s">
        <v>2276</v>
      </c>
      <c r="H2340" s="4" t="s">
        <v>523</v>
      </c>
      <c r="I2340" s="4"/>
      <c r="J2340" s="78"/>
      <c r="K2340" s="78"/>
      <c r="L2340" s="78"/>
      <c r="M2340" s="78"/>
      <c r="N2340" s="78"/>
      <c r="O2340" s="78"/>
      <c r="P2340" s="78"/>
      <c r="Q2340" s="78"/>
      <c r="R2340" s="78"/>
      <c r="S2340" s="78"/>
      <c r="T2340" s="78"/>
      <c r="U2340" s="78"/>
      <c r="V2340" s="78"/>
      <c r="W2340" s="78"/>
      <c r="X2340" s="78"/>
      <c r="Y2340" s="78"/>
      <c r="Z2340" s="4"/>
      <c r="AA2340" s="4"/>
      <c r="AB2340" s="4" t="s">
        <v>64</v>
      </c>
      <c r="AC2340" s="4" t="s">
        <v>6560</v>
      </c>
      <c r="AD2340" s="4"/>
    </row>
    <row r="2341" spans="1:30" ht="29">
      <c r="A2341" s="4" t="s">
        <v>6449</v>
      </c>
      <c r="B2341" s="4" t="s">
        <v>6678</v>
      </c>
      <c r="C2341" s="4" t="s">
        <v>24</v>
      </c>
      <c r="D2341" s="4" t="s">
        <v>2659</v>
      </c>
      <c r="E2341" s="4" t="s">
        <v>397</v>
      </c>
      <c r="F2341" s="4" t="s">
        <v>28</v>
      </c>
      <c r="G2341" s="4" t="s">
        <v>2276</v>
      </c>
      <c r="H2341" s="4" t="s">
        <v>523</v>
      </c>
      <c r="I2341" s="4"/>
      <c r="J2341" s="78"/>
      <c r="K2341" s="78"/>
      <c r="L2341" s="78"/>
      <c r="M2341" s="78"/>
      <c r="N2341" s="78"/>
      <c r="O2341" s="78"/>
      <c r="P2341" s="78"/>
      <c r="Q2341" s="78"/>
      <c r="R2341" s="78"/>
      <c r="S2341" s="78"/>
      <c r="T2341" s="78"/>
      <c r="U2341" s="78"/>
      <c r="V2341" s="78"/>
      <c r="W2341" s="78"/>
      <c r="X2341" s="78"/>
      <c r="Y2341" s="78"/>
      <c r="Z2341" s="4"/>
      <c r="AA2341" s="4"/>
      <c r="AB2341" s="4" t="s">
        <v>64</v>
      </c>
      <c r="AC2341" s="4" t="s">
        <v>6561</v>
      </c>
      <c r="AD2341" s="4"/>
    </row>
    <row r="2342" spans="1:30" ht="29">
      <c r="A2342" s="4" t="s">
        <v>6449</v>
      </c>
      <c r="B2342" s="4" t="s">
        <v>6679</v>
      </c>
      <c r="C2342" s="4" t="s">
        <v>24</v>
      </c>
      <c r="D2342" s="4" t="s">
        <v>2659</v>
      </c>
      <c r="E2342" s="4" t="s">
        <v>396</v>
      </c>
      <c r="F2342" s="4" t="s">
        <v>28</v>
      </c>
      <c r="G2342" s="4" t="s">
        <v>2276</v>
      </c>
      <c r="H2342" s="4" t="s">
        <v>523</v>
      </c>
      <c r="I2342" s="4"/>
      <c r="J2342" s="78"/>
      <c r="K2342" s="78"/>
      <c r="L2342" s="78"/>
      <c r="M2342" s="78"/>
      <c r="N2342" s="78"/>
      <c r="O2342" s="78"/>
      <c r="P2342" s="78"/>
      <c r="Q2342" s="78"/>
      <c r="R2342" s="78"/>
      <c r="S2342" s="78"/>
      <c r="T2342" s="78"/>
      <c r="U2342" s="78"/>
      <c r="V2342" s="78"/>
      <c r="W2342" s="78"/>
      <c r="X2342" s="78"/>
      <c r="Y2342" s="78"/>
      <c r="Z2342" s="4"/>
      <c r="AA2342" s="4"/>
      <c r="AB2342" s="4" t="s">
        <v>64</v>
      </c>
      <c r="AC2342" s="4" t="s">
        <v>6560</v>
      </c>
      <c r="AD2342" s="4"/>
    </row>
    <row r="2343" spans="1:30" ht="29">
      <c r="A2343" s="4" t="s">
        <v>6449</v>
      </c>
      <c r="B2343" s="4" t="s">
        <v>6680</v>
      </c>
      <c r="C2343" s="4" t="s">
        <v>24</v>
      </c>
      <c r="D2343" s="4" t="s">
        <v>2659</v>
      </c>
      <c r="E2343" s="4" t="s">
        <v>396</v>
      </c>
      <c r="F2343" s="4" t="s">
        <v>28</v>
      </c>
      <c r="G2343" s="4" t="s">
        <v>2276</v>
      </c>
      <c r="H2343" s="4" t="s">
        <v>523</v>
      </c>
      <c r="I2343" s="4"/>
      <c r="J2343" s="78"/>
      <c r="K2343" s="78"/>
      <c r="L2343" s="78"/>
      <c r="M2343" s="78"/>
      <c r="N2343" s="78"/>
      <c r="O2343" s="78"/>
      <c r="P2343" s="78"/>
      <c r="Q2343" s="78"/>
      <c r="R2343" s="78"/>
      <c r="S2343" s="78"/>
      <c r="T2343" s="78"/>
      <c r="U2343" s="78"/>
      <c r="V2343" s="78"/>
      <c r="W2343" s="78"/>
      <c r="X2343" s="78"/>
      <c r="Y2343" s="78"/>
      <c r="Z2343" s="4"/>
      <c r="AA2343" s="4"/>
      <c r="AB2343" s="4" t="s">
        <v>64</v>
      </c>
      <c r="AC2343" s="4" t="s">
        <v>6561</v>
      </c>
      <c r="AD2343" s="4"/>
    </row>
    <row r="2344" spans="1:30" ht="58">
      <c r="A2344" s="4" t="s">
        <v>5439</v>
      </c>
      <c r="B2344" s="4" t="s">
        <v>6681</v>
      </c>
      <c r="C2344" s="4" t="s">
        <v>24</v>
      </c>
      <c r="D2344" s="4" t="s">
        <v>2659</v>
      </c>
      <c r="E2344" s="4" t="s">
        <v>396</v>
      </c>
      <c r="F2344" s="4" t="s">
        <v>28</v>
      </c>
      <c r="G2344" s="4" t="s">
        <v>2276</v>
      </c>
      <c r="H2344" s="4" t="s">
        <v>523</v>
      </c>
      <c r="I2344" s="4"/>
      <c r="J2344" s="78"/>
      <c r="K2344" s="78"/>
      <c r="L2344" s="78"/>
      <c r="M2344" s="78"/>
      <c r="N2344" s="78"/>
      <c r="O2344" s="78"/>
      <c r="P2344" s="78"/>
      <c r="Q2344" s="78"/>
      <c r="R2344" s="78"/>
      <c r="S2344" s="78"/>
      <c r="T2344" s="78"/>
      <c r="U2344" s="78"/>
      <c r="V2344" s="78"/>
      <c r="W2344" s="78"/>
      <c r="X2344" s="78"/>
      <c r="Y2344" s="78"/>
      <c r="Z2344" s="4" t="s">
        <v>34</v>
      </c>
      <c r="AA2344" s="4" t="s">
        <v>34</v>
      </c>
      <c r="AB2344" s="4" t="s">
        <v>64</v>
      </c>
      <c r="AC2344" s="4" t="s">
        <v>6562</v>
      </c>
      <c r="AD2344" s="4"/>
    </row>
    <row r="2345" spans="1:30" ht="58">
      <c r="A2345" s="4" t="s">
        <v>5439</v>
      </c>
      <c r="B2345" s="4" t="s">
        <v>6682</v>
      </c>
      <c r="C2345" s="4" t="s">
        <v>24</v>
      </c>
      <c r="D2345" s="4" t="s">
        <v>2659</v>
      </c>
      <c r="E2345" s="4" t="s">
        <v>396</v>
      </c>
      <c r="F2345" s="4" t="s">
        <v>28</v>
      </c>
      <c r="G2345" s="4" t="s">
        <v>2276</v>
      </c>
      <c r="H2345" s="4" t="s">
        <v>523</v>
      </c>
      <c r="I2345" s="4"/>
      <c r="J2345" s="78"/>
      <c r="K2345" s="78"/>
      <c r="L2345" s="78"/>
      <c r="M2345" s="78"/>
      <c r="N2345" s="78"/>
      <c r="O2345" s="78"/>
      <c r="P2345" s="78"/>
      <c r="Q2345" s="78"/>
      <c r="R2345" s="78"/>
      <c r="S2345" s="78"/>
      <c r="T2345" s="78"/>
      <c r="U2345" s="78"/>
      <c r="V2345" s="78"/>
      <c r="W2345" s="78"/>
      <c r="X2345" s="78"/>
      <c r="Y2345" s="78"/>
      <c r="Z2345" s="4"/>
      <c r="AA2345" s="4"/>
      <c r="AB2345" s="4" t="s">
        <v>64</v>
      </c>
      <c r="AC2345" s="4" t="s">
        <v>6563</v>
      </c>
      <c r="AD2345" s="4"/>
    </row>
    <row r="2346" spans="1:30" ht="58">
      <c r="A2346" s="4" t="s">
        <v>5439</v>
      </c>
      <c r="B2346" s="4" t="s">
        <v>6683</v>
      </c>
      <c r="C2346" s="4" t="s">
        <v>24</v>
      </c>
      <c r="D2346" s="4" t="s">
        <v>2659</v>
      </c>
      <c r="E2346" s="4" t="s">
        <v>397</v>
      </c>
      <c r="F2346" s="4" t="s">
        <v>28</v>
      </c>
      <c r="G2346" s="4" t="s">
        <v>2276</v>
      </c>
      <c r="H2346" s="4" t="s">
        <v>523</v>
      </c>
      <c r="I2346" s="4"/>
      <c r="J2346" s="78"/>
      <c r="K2346" s="78"/>
      <c r="L2346" s="78"/>
      <c r="M2346" s="78"/>
      <c r="N2346" s="78"/>
      <c r="O2346" s="78"/>
      <c r="P2346" s="78"/>
      <c r="Q2346" s="78"/>
      <c r="R2346" s="78"/>
      <c r="S2346" s="78"/>
      <c r="T2346" s="78"/>
      <c r="U2346" s="78"/>
      <c r="V2346" s="78"/>
      <c r="W2346" s="78"/>
      <c r="X2346" s="78"/>
      <c r="Y2346" s="78"/>
      <c r="Z2346" s="4" t="s">
        <v>34</v>
      </c>
      <c r="AA2346" s="4" t="s">
        <v>34</v>
      </c>
      <c r="AB2346" s="4" t="s">
        <v>64</v>
      </c>
      <c r="AC2346" s="4" t="s">
        <v>6562</v>
      </c>
      <c r="AD2346" s="4"/>
    </row>
    <row r="2347" spans="1:30" ht="58">
      <c r="A2347" s="4" t="s">
        <v>5439</v>
      </c>
      <c r="B2347" s="4" t="s">
        <v>6684</v>
      </c>
      <c r="C2347" s="4" t="s">
        <v>24</v>
      </c>
      <c r="D2347" s="4" t="s">
        <v>2659</v>
      </c>
      <c r="E2347" s="4" t="s">
        <v>397</v>
      </c>
      <c r="F2347" s="4" t="s">
        <v>28</v>
      </c>
      <c r="G2347" s="4" t="s">
        <v>2276</v>
      </c>
      <c r="H2347" s="4" t="s">
        <v>523</v>
      </c>
      <c r="I2347" s="4"/>
      <c r="J2347" s="78"/>
      <c r="K2347" s="78"/>
      <c r="L2347" s="78"/>
      <c r="M2347" s="78"/>
      <c r="N2347" s="78"/>
      <c r="O2347" s="78"/>
      <c r="P2347" s="78"/>
      <c r="Q2347" s="78"/>
      <c r="R2347" s="78"/>
      <c r="S2347" s="78"/>
      <c r="T2347" s="78"/>
      <c r="U2347" s="78"/>
      <c r="V2347" s="78"/>
      <c r="W2347" s="78"/>
      <c r="X2347" s="78"/>
      <c r="Y2347" s="78"/>
      <c r="Z2347" s="4"/>
      <c r="AA2347" s="4"/>
      <c r="AB2347" s="4" t="s">
        <v>64</v>
      </c>
      <c r="AC2347" s="4" t="s">
        <v>6563</v>
      </c>
      <c r="AD2347" s="4"/>
    </row>
    <row r="2348" spans="1:30" ht="29">
      <c r="A2348" s="4" t="s">
        <v>6451</v>
      </c>
      <c r="B2348" s="4" t="s">
        <v>6685</v>
      </c>
      <c r="C2348" s="4" t="s">
        <v>24</v>
      </c>
      <c r="D2348" s="4" t="s">
        <v>2659</v>
      </c>
      <c r="E2348" s="4" t="s">
        <v>397</v>
      </c>
      <c r="F2348" s="4" t="s">
        <v>28</v>
      </c>
      <c r="G2348" s="4" t="s">
        <v>2276</v>
      </c>
      <c r="H2348" s="4" t="s">
        <v>523</v>
      </c>
      <c r="I2348" s="4"/>
      <c r="J2348" s="78"/>
      <c r="K2348" s="78"/>
      <c r="L2348" s="78"/>
      <c r="M2348" s="78"/>
      <c r="N2348" s="78"/>
      <c r="O2348" s="78"/>
      <c r="P2348" s="78"/>
      <c r="Q2348" s="78"/>
      <c r="R2348" s="78"/>
      <c r="S2348" s="78"/>
      <c r="T2348" s="78"/>
      <c r="U2348" s="78"/>
      <c r="V2348" s="78"/>
      <c r="W2348" s="78"/>
      <c r="X2348" s="78"/>
      <c r="Y2348" s="78"/>
      <c r="Z2348" s="4"/>
      <c r="AA2348" s="4"/>
      <c r="AB2348" s="4" t="s">
        <v>64</v>
      </c>
      <c r="AC2348" s="4" t="s">
        <v>6564</v>
      </c>
      <c r="AD2348" s="4"/>
    </row>
    <row r="2349" spans="1:30" ht="29">
      <c r="A2349" s="4" t="s">
        <v>6452</v>
      </c>
      <c r="B2349" s="4" t="s">
        <v>6686</v>
      </c>
      <c r="C2349" s="4" t="s">
        <v>2658</v>
      </c>
      <c r="D2349" s="4" t="s">
        <v>2659</v>
      </c>
      <c r="E2349" s="4" t="s">
        <v>396</v>
      </c>
      <c r="F2349" s="4" t="s">
        <v>28</v>
      </c>
      <c r="G2349" s="4" t="s">
        <v>2276</v>
      </c>
      <c r="H2349" s="4" t="s">
        <v>523</v>
      </c>
      <c r="I2349" s="4">
        <v>2014</v>
      </c>
      <c r="J2349" s="78"/>
      <c r="K2349" s="78"/>
      <c r="L2349" s="78"/>
      <c r="M2349" s="78"/>
      <c r="N2349" s="78"/>
      <c r="O2349" s="78"/>
      <c r="P2349" s="78"/>
      <c r="Q2349" s="78"/>
      <c r="R2349" s="78"/>
      <c r="S2349" s="78"/>
      <c r="T2349" s="78"/>
      <c r="U2349" s="201"/>
      <c r="V2349" s="78"/>
      <c r="W2349" s="78"/>
      <c r="X2349" s="78"/>
      <c r="Y2349" s="78"/>
      <c r="Z2349" s="4"/>
      <c r="AA2349" s="4"/>
      <c r="AB2349" s="4" t="s">
        <v>2276</v>
      </c>
      <c r="AC2349" s="4" t="s">
        <v>6565</v>
      </c>
      <c r="AD2349" s="4"/>
    </row>
    <row r="2350" spans="1:30" ht="29">
      <c r="A2350" s="4" t="s">
        <v>6452</v>
      </c>
      <c r="B2350" s="4" t="s">
        <v>6687</v>
      </c>
      <c r="C2350" s="4" t="s">
        <v>2658</v>
      </c>
      <c r="D2350" s="4" t="s">
        <v>2659</v>
      </c>
      <c r="E2350" s="4" t="s">
        <v>397</v>
      </c>
      <c r="F2350" s="4" t="s">
        <v>28</v>
      </c>
      <c r="G2350" s="4" t="s">
        <v>2276</v>
      </c>
      <c r="H2350" s="4" t="s">
        <v>523</v>
      </c>
      <c r="I2350" s="4">
        <v>2014</v>
      </c>
      <c r="J2350" s="78"/>
      <c r="K2350" s="78"/>
      <c r="L2350" s="78"/>
      <c r="M2350" s="78"/>
      <c r="N2350" s="78"/>
      <c r="O2350" s="78"/>
      <c r="P2350" s="78"/>
      <c r="Q2350" s="78"/>
      <c r="R2350" s="78"/>
      <c r="S2350" s="78"/>
      <c r="T2350" s="78"/>
      <c r="U2350" s="78"/>
      <c r="V2350" s="78"/>
      <c r="W2350" s="78"/>
      <c r="X2350" s="78"/>
      <c r="Y2350" s="78"/>
      <c r="Z2350" s="4"/>
      <c r="AA2350" s="4"/>
      <c r="AB2350" s="4" t="s">
        <v>2276</v>
      </c>
      <c r="AC2350" s="4" t="s">
        <v>6565</v>
      </c>
      <c r="AD2350" s="4"/>
    </row>
    <row r="2351" spans="1:30">
      <c r="A2351" s="4" t="s">
        <v>6505</v>
      </c>
      <c r="B2351" s="4" t="s">
        <v>6724</v>
      </c>
      <c r="C2351" s="4" t="s">
        <v>24</v>
      </c>
      <c r="D2351" s="4" t="s">
        <v>6712</v>
      </c>
      <c r="E2351" s="4" t="s">
        <v>137</v>
      </c>
      <c r="F2351" s="4" t="s">
        <v>74</v>
      </c>
      <c r="G2351" s="4" t="s">
        <v>74</v>
      </c>
      <c r="H2351" s="4" t="s">
        <v>523</v>
      </c>
      <c r="I2351" s="4"/>
      <c r="J2351" s="78"/>
      <c r="K2351" s="78"/>
      <c r="L2351" s="78"/>
      <c r="M2351" s="78"/>
      <c r="N2351" s="78"/>
      <c r="O2351" s="78"/>
      <c r="P2351" s="78"/>
      <c r="Q2351" s="78"/>
      <c r="R2351" s="78"/>
      <c r="S2351" s="78"/>
      <c r="T2351" s="78">
        <v>312500</v>
      </c>
      <c r="U2351" s="78"/>
      <c r="V2351" s="78">
        <v>12.5</v>
      </c>
      <c r="W2351" s="78"/>
      <c r="X2351" s="78"/>
      <c r="Y2351" s="78"/>
      <c r="Z2351" s="4" t="s">
        <v>127</v>
      </c>
      <c r="AA2351" s="4" t="s">
        <v>38</v>
      </c>
      <c r="AB2351" s="4"/>
      <c r="AC2351" s="4"/>
      <c r="AD2351" s="4" t="s">
        <v>6713</v>
      </c>
    </row>
    <row r="2352" spans="1:30">
      <c r="A2352" s="4" t="s">
        <v>6505</v>
      </c>
      <c r="B2352" s="4" t="s">
        <v>6725</v>
      </c>
      <c r="C2352" s="4" t="s">
        <v>2657</v>
      </c>
      <c r="D2352" s="4" t="s">
        <v>2276</v>
      </c>
      <c r="E2352" s="4"/>
      <c r="F2352" s="4"/>
      <c r="G2352" s="4"/>
      <c r="H2352" s="4" t="s">
        <v>523</v>
      </c>
      <c r="I2352" s="4"/>
      <c r="J2352" s="78"/>
      <c r="K2352" s="78"/>
      <c r="L2352" s="78"/>
      <c r="M2352" s="78"/>
      <c r="N2352" s="78"/>
      <c r="O2352" s="78"/>
      <c r="P2352" s="78"/>
      <c r="Q2352" s="78"/>
      <c r="R2352" s="78"/>
      <c r="S2352" s="78"/>
      <c r="T2352" s="78">
        <v>7500</v>
      </c>
      <c r="U2352" s="78"/>
      <c r="V2352" s="78">
        <v>0.3</v>
      </c>
      <c r="W2352" s="78"/>
      <c r="X2352" s="78"/>
      <c r="Y2352" s="78"/>
      <c r="Z2352" s="4" t="s">
        <v>127</v>
      </c>
      <c r="AA2352" s="4" t="s">
        <v>38</v>
      </c>
      <c r="AB2352" s="4"/>
      <c r="AC2352" s="4"/>
      <c r="AD2352" s="4" t="s">
        <v>6714</v>
      </c>
    </row>
    <row r="2353" spans="1:30">
      <c r="A2353" s="4" t="s">
        <v>6506</v>
      </c>
      <c r="B2353" s="4" t="s">
        <v>6726</v>
      </c>
      <c r="C2353" s="4" t="s">
        <v>24</v>
      </c>
      <c r="D2353" s="4" t="s">
        <v>6712</v>
      </c>
      <c r="E2353" s="4" t="s">
        <v>137</v>
      </c>
      <c r="F2353" s="4" t="s">
        <v>74</v>
      </c>
      <c r="G2353" s="4" t="s">
        <v>74</v>
      </c>
      <c r="H2353" s="4" t="s">
        <v>523</v>
      </c>
      <c r="I2353" s="4"/>
      <c r="J2353" s="78"/>
      <c r="K2353" s="78"/>
      <c r="L2353" s="78"/>
      <c r="M2353" s="78"/>
      <c r="N2353" s="78"/>
      <c r="O2353" s="78"/>
      <c r="P2353" s="78"/>
      <c r="Q2353" s="78"/>
      <c r="R2353" s="78"/>
      <c r="S2353" s="78"/>
      <c r="T2353" s="78">
        <v>165000</v>
      </c>
      <c r="U2353" s="78">
        <v>8</v>
      </c>
      <c r="V2353" s="78">
        <v>6.6</v>
      </c>
      <c r="W2353" s="78"/>
      <c r="X2353" s="78"/>
      <c r="Y2353" s="78"/>
      <c r="Z2353" s="4" t="s">
        <v>127</v>
      </c>
      <c r="AA2353" s="4" t="s">
        <v>38</v>
      </c>
      <c r="AB2353" s="4"/>
      <c r="AC2353" s="4"/>
      <c r="AD2353" s="4" t="s">
        <v>6715</v>
      </c>
    </row>
    <row r="2354" spans="1:30">
      <c r="A2354" s="4" t="s">
        <v>6506</v>
      </c>
      <c r="B2354" s="4" t="s">
        <v>6727</v>
      </c>
      <c r="C2354" s="4" t="s">
        <v>2657</v>
      </c>
      <c r="D2354" s="4" t="s">
        <v>2276</v>
      </c>
      <c r="E2354" s="4"/>
      <c r="F2354" s="4"/>
      <c r="G2354" s="4"/>
      <c r="H2354" s="4" t="s">
        <v>523</v>
      </c>
      <c r="I2354" s="4"/>
      <c r="J2354" s="78"/>
      <c r="K2354" s="78"/>
      <c r="L2354" s="78"/>
      <c r="M2354" s="78"/>
      <c r="N2354" s="78"/>
      <c r="O2354" s="78"/>
      <c r="P2354" s="78"/>
      <c r="Q2354" s="78"/>
      <c r="R2354" s="78"/>
      <c r="S2354" s="78"/>
      <c r="T2354" s="78"/>
      <c r="U2354" s="78"/>
      <c r="V2354" s="78"/>
      <c r="W2354" s="78"/>
      <c r="X2354" s="78"/>
      <c r="Y2354" s="78"/>
      <c r="Z2354" s="4" t="s">
        <v>127</v>
      </c>
      <c r="AA2354" s="4" t="s">
        <v>38</v>
      </c>
      <c r="AB2354" s="4"/>
      <c r="AC2354" s="4"/>
      <c r="AD2354" s="4" t="s">
        <v>6716</v>
      </c>
    </row>
    <row r="2355" spans="1:30">
      <c r="A2355" s="4" t="s">
        <v>6507</v>
      </c>
      <c r="B2355" s="4" t="s">
        <v>6728</v>
      </c>
      <c r="C2355" s="4" t="s">
        <v>24</v>
      </c>
      <c r="D2355" s="4" t="s">
        <v>2276</v>
      </c>
      <c r="E2355" s="4" t="s">
        <v>6717</v>
      </c>
      <c r="F2355" s="4"/>
      <c r="G2355" s="4"/>
      <c r="H2355" s="4" t="s">
        <v>523</v>
      </c>
      <c r="I2355" s="4"/>
      <c r="J2355" s="78">
        <v>0.49</v>
      </c>
      <c r="K2355" s="78"/>
      <c r="L2355" s="78"/>
      <c r="M2355" s="78"/>
      <c r="N2355" s="78"/>
      <c r="O2355" s="78"/>
      <c r="P2355" s="78"/>
      <c r="Q2355" s="78"/>
      <c r="R2355" s="78"/>
      <c r="S2355" s="78"/>
      <c r="T2355" s="78"/>
      <c r="U2355" s="78"/>
      <c r="V2355" s="78"/>
      <c r="W2355" s="78"/>
      <c r="X2355" s="78"/>
      <c r="Y2355" s="78"/>
      <c r="Z2355" s="4"/>
      <c r="AA2355" s="4"/>
      <c r="AB2355" s="4"/>
      <c r="AC2355" s="4"/>
      <c r="AD2355" s="4"/>
    </row>
    <row r="2356" spans="1:30" ht="29">
      <c r="A2356" s="4" t="s">
        <v>6507</v>
      </c>
      <c r="B2356" s="4" t="s">
        <v>6729</v>
      </c>
      <c r="C2356" s="4" t="s">
        <v>2656</v>
      </c>
      <c r="D2356" s="4" t="s">
        <v>2276</v>
      </c>
      <c r="E2356" s="4"/>
      <c r="F2356" s="4"/>
      <c r="G2356" s="4"/>
      <c r="H2356" s="4" t="s">
        <v>523</v>
      </c>
      <c r="I2356" s="4"/>
      <c r="J2356" s="78">
        <v>3.9200000000000033E-3</v>
      </c>
      <c r="K2356" s="78"/>
      <c r="L2356" s="78"/>
      <c r="M2356" s="78"/>
      <c r="N2356" s="78"/>
      <c r="O2356" s="78"/>
      <c r="P2356" s="78"/>
      <c r="Q2356" s="78"/>
      <c r="R2356" s="78"/>
      <c r="S2356" s="78"/>
      <c r="T2356" s="78"/>
      <c r="U2356" s="78"/>
      <c r="V2356" s="78"/>
      <c r="W2356" s="78"/>
      <c r="X2356" s="78"/>
      <c r="Y2356" s="78"/>
      <c r="Z2356" s="4"/>
      <c r="AA2356" s="4"/>
      <c r="AB2356" s="4"/>
      <c r="AC2356" s="4"/>
      <c r="AD2356" s="4" t="s">
        <v>6718</v>
      </c>
    </row>
    <row r="2357" spans="1:30">
      <c r="A2357" s="4" t="s">
        <v>6508</v>
      </c>
      <c r="B2357" s="4" t="s">
        <v>6730</v>
      </c>
      <c r="C2357" s="4" t="s">
        <v>24</v>
      </c>
      <c r="D2357" s="4" t="s">
        <v>2276</v>
      </c>
      <c r="E2357" s="4" t="s">
        <v>6717</v>
      </c>
      <c r="F2357" s="4"/>
      <c r="G2357" s="4"/>
      <c r="H2357" s="4" t="s">
        <v>523</v>
      </c>
      <c r="I2357" s="4"/>
      <c r="J2357" s="78">
        <v>0.04</v>
      </c>
      <c r="K2357" s="78"/>
      <c r="L2357" s="78"/>
      <c r="M2357" s="78"/>
      <c r="N2357" s="78"/>
      <c r="O2357" s="78"/>
      <c r="P2357" s="78"/>
      <c r="Q2357" s="78"/>
      <c r="R2357" s="78"/>
      <c r="S2357" s="78"/>
      <c r="T2357" s="78"/>
      <c r="U2357" s="78"/>
      <c r="V2357" s="78"/>
      <c r="W2357" s="78"/>
      <c r="X2357" s="78"/>
      <c r="Y2357" s="78"/>
      <c r="Z2357" s="4"/>
      <c r="AA2357" s="4"/>
      <c r="AB2357" s="4"/>
      <c r="AC2357" s="4"/>
      <c r="AD2357" s="4"/>
    </row>
    <row r="2358" spans="1:30" ht="29">
      <c r="A2358" s="4" t="s">
        <v>6508</v>
      </c>
      <c r="B2358" s="4" t="s">
        <v>6731</v>
      </c>
      <c r="C2358" s="4" t="s">
        <v>2656</v>
      </c>
      <c r="D2358" s="4" t="s">
        <v>2276</v>
      </c>
      <c r="E2358" s="4"/>
      <c r="F2358" s="4"/>
      <c r="G2358" s="4"/>
      <c r="H2358" s="4" t="s">
        <v>523</v>
      </c>
      <c r="I2358" s="4"/>
      <c r="J2358" s="78">
        <v>5.2000000000000006E-3</v>
      </c>
      <c r="K2358" s="78"/>
      <c r="L2358" s="78"/>
      <c r="M2358" s="78"/>
      <c r="N2358" s="78"/>
      <c r="O2358" s="78"/>
      <c r="P2358" s="78"/>
      <c r="Q2358" s="78"/>
      <c r="R2358" s="78"/>
      <c r="S2358" s="78"/>
      <c r="T2358" s="78"/>
      <c r="U2358" s="78"/>
      <c r="V2358" s="78"/>
      <c r="W2358" s="78"/>
      <c r="X2358" s="78"/>
      <c r="Y2358" s="78"/>
      <c r="Z2358" s="4"/>
      <c r="AA2358" s="4"/>
      <c r="AB2358" s="4"/>
      <c r="AC2358" s="4"/>
      <c r="AD2358" s="4" t="s">
        <v>6719</v>
      </c>
    </row>
    <row r="2359" spans="1:30">
      <c r="A2359" s="4" t="s">
        <v>6512</v>
      </c>
      <c r="B2359" s="4" t="s">
        <v>6732</v>
      </c>
      <c r="C2359" s="4" t="s">
        <v>2658</v>
      </c>
      <c r="D2359" s="4" t="s">
        <v>2276</v>
      </c>
      <c r="E2359" s="4" t="s">
        <v>2649</v>
      </c>
      <c r="F2359" s="4" t="s">
        <v>74</v>
      </c>
      <c r="G2359" s="4" t="s">
        <v>74</v>
      </c>
      <c r="H2359" s="4" t="s">
        <v>523</v>
      </c>
      <c r="I2359" s="4"/>
      <c r="J2359" s="78">
        <v>0.66287878787878785</v>
      </c>
      <c r="K2359" s="78"/>
      <c r="L2359" s="78"/>
      <c r="M2359" s="78"/>
      <c r="N2359" s="78"/>
      <c r="O2359" s="78"/>
      <c r="P2359" s="78"/>
      <c r="Q2359" s="78"/>
      <c r="R2359" s="78"/>
      <c r="S2359" s="78"/>
      <c r="T2359" s="78"/>
      <c r="U2359" s="78"/>
      <c r="V2359" s="78"/>
      <c r="W2359" s="78"/>
      <c r="X2359" s="78"/>
      <c r="Y2359" s="78">
        <v>32</v>
      </c>
      <c r="Z2359" s="4"/>
      <c r="AA2359" s="4"/>
      <c r="AB2359" s="4"/>
      <c r="AC2359" s="4"/>
      <c r="AD2359" s="4"/>
    </row>
    <row r="2360" spans="1:30">
      <c r="A2360" s="4" t="s">
        <v>6512</v>
      </c>
      <c r="B2360" s="4" t="s">
        <v>6733</v>
      </c>
      <c r="C2360" s="4" t="s">
        <v>24</v>
      </c>
      <c r="D2360" s="4" t="s">
        <v>1242</v>
      </c>
      <c r="E2360" s="4" t="s">
        <v>2649</v>
      </c>
      <c r="F2360" s="4" t="s">
        <v>74</v>
      </c>
      <c r="G2360" s="4" t="s">
        <v>74</v>
      </c>
      <c r="H2360" s="4" t="s">
        <v>523</v>
      </c>
      <c r="I2360" s="4"/>
      <c r="J2360" s="78"/>
      <c r="K2360" s="78"/>
      <c r="L2360" s="78"/>
      <c r="M2360" s="78"/>
      <c r="N2360" s="78"/>
      <c r="O2360" s="78"/>
      <c r="P2360" s="78"/>
      <c r="Q2360" s="78"/>
      <c r="R2360" s="78"/>
      <c r="S2360" s="78"/>
      <c r="T2360" s="78"/>
      <c r="U2360" s="78"/>
      <c r="V2360" s="78"/>
      <c r="W2360" s="78"/>
      <c r="X2360" s="78"/>
      <c r="Y2360" s="78"/>
      <c r="Z2360" s="4"/>
      <c r="AA2360" s="4"/>
      <c r="AB2360" s="4"/>
      <c r="AC2360" s="4"/>
      <c r="AD2360" s="4"/>
    </row>
    <row r="2361" spans="1:30">
      <c r="A2361" s="4" t="s">
        <v>6513</v>
      </c>
      <c r="B2361" s="4" t="s">
        <v>6734</v>
      </c>
      <c r="C2361" s="4" t="s">
        <v>2658</v>
      </c>
      <c r="D2361" s="4" t="s">
        <v>2276</v>
      </c>
      <c r="E2361" s="4" t="s">
        <v>2649</v>
      </c>
      <c r="F2361" s="4" t="s">
        <v>74</v>
      </c>
      <c r="G2361" s="4" t="s">
        <v>74</v>
      </c>
      <c r="H2361" s="4" t="s">
        <v>523</v>
      </c>
      <c r="I2361" s="4"/>
      <c r="J2361" s="78">
        <v>0.15609756097560976</v>
      </c>
      <c r="K2361" s="78"/>
      <c r="L2361" s="78"/>
      <c r="M2361" s="78"/>
      <c r="N2361" s="78"/>
      <c r="O2361" s="78"/>
      <c r="P2361" s="78"/>
      <c r="Q2361" s="78"/>
      <c r="R2361" s="78"/>
      <c r="S2361" s="78"/>
      <c r="T2361" s="78"/>
      <c r="U2361" s="78"/>
      <c r="V2361" s="78"/>
      <c r="W2361" s="78"/>
      <c r="X2361" s="78"/>
      <c r="Y2361" s="78">
        <v>14</v>
      </c>
      <c r="Z2361" s="4"/>
      <c r="AA2361" s="4"/>
      <c r="AB2361" s="4"/>
      <c r="AC2361" s="4"/>
      <c r="AD2361" s="4"/>
    </row>
    <row r="2362" spans="1:30">
      <c r="A2362" s="4" t="s">
        <v>6513</v>
      </c>
      <c r="B2362" s="4" t="s">
        <v>6735</v>
      </c>
      <c r="C2362" s="4" t="s">
        <v>24</v>
      </c>
      <c r="D2362" s="4" t="s">
        <v>1242</v>
      </c>
      <c r="E2362" s="4" t="s">
        <v>2649</v>
      </c>
      <c r="F2362" s="4" t="s">
        <v>74</v>
      </c>
      <c r="G2362" s="4" t="s">
        <v>74</v>
      </c>
      <c r="H2362" s="4" t="s">
        <v>523</v>
      </c>
      <c r="I2362" s="4"/>
      <c r="J2362" s="78"/>
      <c r="K2362" s="78"/>
      <c r="L2362" s="78"/>
      <c r="M2362" s="78"/>
      <c r="N2362" s="78"/>
      <c r="O2362" s="78"/>
      <c r="P2362" s="78"/>
      <c r="Q2362" s="78"/>
      <c r="R2362" s="78"/>
      <c r="S2362" s="78"/>
      <c r="T2362" s="78"/>
      <c r="U2362" s="78"/>
      <c r="V2362" s="78"/>
      <c r="W2362" s="78"/>
      <c r="X2362" s="78"/>
      <c r="Y2362" s="78"/>
      <c r="Z2362" s="4"/>
      <c r="AA2362" s="4"/>
      <c r="AB2362" s="4"/>
      <c r="AC2362" s="4"/>
      <c r="AD2362" s="4"/>
    </row>
    <row r="2363" spans="1:30">
      <c r="A2363" s="4" t="s">
        <v>6514</v>
      </c>
      <c r="B2363" s="4" t="s">
        <v>6736</v>
      </c>
      <c r="C2363" s="4" t="s">
        <v>2658</v>
      </c>
      <c r="D2363" s="4" t="s">
        <v>2276</v>
      </c>
      <c r="E2363" s="4" t="s">
        <v>2649</v>
      </c>
      <c r="F2363" s="4" t="s">
        <v>74</v>
      </c>
      <c r="G2363" s="4" t="s">
        <v>74</v>
      </c>
      <c r="H2363" s="4" t="s">
        <v>523</v>
      </c>
      <c r="I2363" s="4"/>
      <c r="J2363" s="78">
        <v>0.82950819672131149</v>
      </c>
      <c r="K2363" s="78"/>
      <c r="L2363" s="78"/>
      <c r="M2363" s="78"/>
      <c r="N2363" s="78"/>
      <c r="O2363" s="78"/>
      <c r="P2363" s="78"/>
      <c r="Q2363" s="78"/>
      <c r="R2363" s="78"/>
      <c r="S2363" s="78"/>
      <c r="T2363" s="78"/>
      <c r="U2363" s="78"/>
      <c r="V2363" s="78"/>
      <c r="W2363" s="78"/>
      <c r="X2363" s="78"/>
      <c r="Y2363" s="78">
        <v>35</v>
      </c>
      <c r="Z2363" s="4"/>
      <c r="AA2363" s="4"/>
      <c r="AB2363" s="4"/>
      <c r="AC2363" s="4"/>
      <c r="AD2363" s="4"/>
    </row>
    <row r="2364" spans="1:30">
      <c r="A2364" s="4" t="s">
        <v>6514</v>
      </c>
      <c r="B2364" s="4" t="s">
        <v>6737</v>
      </c>
      <c r="C2364" s="4" t="s">
        <v>24</v>
      </c>
      <c r="D2364" s="4" t="s">
        <v>1242</v>
      </c>
      <c r="E2364" s="4" t="s">
        <v>2649</v>
      </c>
      <c r="F2364" s="4" t="s">
        <v>74</v>
      </c>
      <c r="G2364" s="4" t="s">
        <v>74</v>
      </c>
      <c r="H2364" s="4" t="s">
        <v>523</v>
      </c>
      <c r="I2364" s="4"/>
      <c r="J2364" s="78"/>
      <c r="K2364" s="78"/>
      <c r="L2364" s="78"/>
      <c r="M2364" s="78"/>
      <c r="N2364" s="78"/>
      <c r="O2364" s="78"/>
      <c r="P2364" s="78"/>
      <c r="Q2364" s="78"/>
      <c r="R2364" s="78"/>
      <c r="S2364" s="78"/>
      <c r="T2364" s="78"/>
      <c r="U2364" s="78"/>
      <c r="V2364" s="78"/>
      <c r="W2364" s="78"/>
      <c r="X2364" s="78"/>
      <c r="Y2364" s="78"/>
      <c r="Z2364" s="4"/>
      <c r="AA2364" s="4"/>
      <c r="AB2364" s="4"/>
      <c r="AC2364" s="4"/>
      <c r="AD2364" s="4"/>
    </row>
    <row r="2365" spans="1:30">
      <c r="A2365" s="4" t="s">
        <v>6515</v>
      </c>
      <c r="B2365" s="4" t="s">
        <v>6738</v>
      </c>
      <c r="C2365" s="4" t="s">
        <v>2658</v>
      </c>
      <c r="D2365" s="4" t="s">
        <v>2276</v>
      </c>
      <c r="E2365" s="4" t="s">
        <v>2649</v>
      </c>
      <c r="F2365" s="4" t="s">
        <v>74</v>
      </c>
      <c r="G2365" s="4" t="s">
        <v>74</v>
      </c>
      <c r="H2365" s="4" t="s">
        <v>523</v>
      </c>
      <c r="I2365" s="4"/>
      <c r="J2365" s="78">
        <v>0.55924170616113744</v>
      </c>
      <c r="K2365" s="78"/>
      <c r="L2365" s="78"/>
      <c r="M2365" s="78"/>
      <c r="N2365" s="78"/>
      <c r="O2365" s="78"/>
      <c r="P2365" s="78"/>
      <c r="Q2365" s="78"/>
      <c r="R2365" s="78"/>
      <c r="S2365" s="78"/>
      <c r="T2365" s="78"/>
      <c r="U2365" s="78"/>
      <c r="V2365" s="78"/>
      <c r="W2365" s="78"/>
      <c r="X2365" s="78"/>
      <c r="Y2365" s="78">
        <v>30</v>
      </c>
      <c r="Z2365" s="4"/>
      <c r="AA2365" s="4"/>
      <c r="AB2365" s="4"/>
      <c r="AC2365" s="4"/>
      <c r="AD2365" s="4"/>
    </row>
    <row r="2366" spans="1:30">
      <c r="A2366" s="4" t="s">
        <v>6515</v>
      </c>
      <c r="B2366" s="4" t="s">
        <v>6739</v>
      </c>
      <c r="C2366" s="4" t="s">
        <v>24</v>
      </c>
      <c r="D2366" s="4" t="s">
        <v>1242</v>
      </c>
      <c r="E2366" s="4" t="s">
        <v>2649</v>
      </c>
      <c r="F2366" s="4" t="s">
        <v>74</v>
      </c>
      <c r="G2366" s="4" t="s">
        <v>74</v>
      </c>
      <c r="H2366" s="4" t="s">
        <v>523</v>
      </c>
      <c r="I2366" s="4"/>
      <c r="J2366" s="78"/>
      <c r="K2366" s="78"/>
      <c r="L2366" s="78"/>
      <c r="M2366" s="78"/>
      <c r="N2366" s="78"/>
      <c r="O2366" s="78"/>
      <c r="P2366" s="78"/>
      <c r="Q2366" s="78"/>
      <c r="R2366" s="78"/>
      <c r="S2366" s="78"/>
      <c r="T2366" s="78"/>
      <c r="U2366" s="78"/>
      <c r="V2366" s="78"/>
      <c r="W2366" s="78"/>
      <c r="X2366" s="78"/>
      <c r="Y2366" s="78"/>
      <c r="Z2366" s="4"/>
      <c r="AA2366" s="4"/>
      <c r="AB2366" s="4"/>
      <c r="AC2366" s="4"/>
      <c r="AD2366" s="4"/>
    </row>
    <row r="2367" spans="1:30">
      <c r="A2367" s="4" t="s">
        <v>6516</v>
      </c>
      <c r="B2367" s="4" t="s">
        <v>6740</v>
      </c>
      <c r="C2367" s="4" t="s">
        <v>24</v>
      </c>
      <c r="D2367" s="4" t="s">
        <v>2659</v>
      </c>
      <c r="E2367" s="4" t="s">
        <v>2649</v>
      </c>
      <c r="F2367" s="4" t="s">
        <v>74</v>
      </c>
      <c r="G2367" s="4" t="s">
        <v>74</v>
      </c>
      <c r="H2367" s="4" t="s">
        <v>523</v>
      </c>
      <c r="I2367" s="4"/>
      <c r="J2367" s="78"/>
      <c r="K2367" s="78"/>
      <c r="L2367" s="78"/>
      <c r="M2367" s="78"/>
      <c r="N2367" s="78"/>
      <c r="O2367" s="78"/>
      <c r="P2367" s="78"/>
      <c r="Q2367" s="78"/>
      <c r="R2367" s="78"/>
      <c r="S2367" s="78"/>
      <c r="T2367" s="78"/>
      <c r="U2367" s="78"/>
      <c r="V2367" s="78"/>
      <c r="W2367" s="78"/>
      <c r="X2367" s="78"/>
      <c r="Y2367" s="78"/>
      <c r="Z2367" s="4"/>
      <c r="AA2367" s="4"/>
      <c r="AB2367" s="4"/>
      <c r="AC2367" s="4"/>
      <c r="AD2367" s="4"/>
    </row>
    <row r="2368" spans="1:30">
      <c r="A2368" s="4" t="s">
        <v>6517</v>
      </c>
      <c r="B2368" s="4" t="s">
        <v>6741</v>
      </c>
      <c r="C2368" s="4" t="s">
        <v>24</v>
      </c>
      <c r="D2368" s="4" t="s">
        <v>2659</v>
      </c>
      <c r="E2368" s="4" t="s">
        <v>2649</v>
      </c>
      <c r="F2368" s="4" t="s">
        <v>74</v>
      </c>
      <c r="G2368" s="4" t="s">
        <v>74</v>
      </c>
      <c r="H2368" s="4" t="s">
        <v>523</v>
      </c>
      <c r="I2368" s="4"/>
      <c r="J2368" s="78"/>
      <c r="K2368" s="78"/>
      <c r="L2368" s="78"/>
      <c r="M2368" s="78"/>
      <c r="N2368" s="78"/>
      <c r="O2368" s="78"/>
      <c r="P2368" s="78"/>
      <c r="Q2368" s="78"/>
      <c r="R2368" s="78"/>
      <c r="S2368" s="78"/>
      <c r="T2368" s="78"/>
      <c r="U2368" s="78"/>
      <c r="V2368" s="78"/>
      <c r="W2368" s="78"/>
      <c r="X2368" s="78"/>
      <c r="Y2368" s="78"/>
      <c r="Z2368" s="4"/>
      <c r="AA2368" s="4"/>
      <c r="AB2368" s="4"/>
      <c r="AC2368" s="4"/>
      <c r="AD2368" s="4"/>
    </row>
    <row r="2369" spans="1:30">
      <c r="A2369" s="4" t="s">
        <v>6518</v>
      </c>
      <c r="B2369" s="4" t="s">
        <v>6742</v>
      </c>
      <c r="C2369" s="4" t="s">
        <v>24</v>
      </c>
      <c r="D2369" s="4" t="s">
        <v>2659</v>
      </c>
      <c r="E2369" s="4" t="s">
        <v>2649</v>
      </c>
      <c r="F2369" s="4" t="s">
        <v>74</v>
      </c>
      <c r="G2369" s="4" t="s">
        <v>74</v>
      </c>
      <c r="H2369" s="4" t="s">
        <v>523</v>
      </c>
      <c r="I2369" s="4"/>
      <c r="J2369" s="78"/>
      <c r="K2369" s="78"/>
      <c r="L2369" s="78"/>
      <c r="M2369" s="78"/>
      <c r="N2369" s="78"/>
      <c r="O2369" s="78"/>
      <c r="P2369" s="78"/>
      <c r="Q2369" s="78"/>
      <c r="R2369" s="78"/>
      <c r="S2369" s="78"/>
      <c r="T2369" s="78"/>
      <c r="U2369" s="78"/>
      <c r="V2369" s="78"/>
      <c r="W2369" s="78"/>
      <c r="X2369" s="78"/>
      <c r="Y2369" s="78"/>
      <c r="Z2369" s="4"/>
      <c r="AA2369" s="4"/>
      <c r="AB2369" s="4"/>
      <c r="AC2369" s="4"/>
      <c r="AD2369" s="4"/>
    </row>
    <row r="2370" spans="1:30">
      <c r="A2370" s="4" t="s">
        <v>6519</v>
      </c>
      <c r="B2370" s="4" t="s">
        <v>6743</v>
      </c>
      <c r="C2370" s="4" t="s">
        <v>24</v>
      </c>
      <c r="D2370" s="4" t="s">
        <v>2659</v>
      </c>
      <c r="E2370" s="4" t="s">
        <v>2649</v>
      </c>
      <c r="F2370" s="4" t="s">
        <v>74</v>
      </c>
      <c r="G2370" s="4" t="s">
        <v>74</v>
      </c>
      <c r="H2370" s="4" t="s">
        <v>523</v>
      </c>
      <c r="I2370" s="4"/>
      <c r="J2370" s="78"/>
      <c r="K2370" s="78"/>
      <c r="L2370" s="78"/>
      <c r="M2370" s="78"/>
      <c r="N2370" s="78"/>
      <c r="O2370" s="78"/>
      <c r="P2370" s="78"/>
      <c r="Q2370" s="78"/>
      <c r="R2370" s="78"/>
      <c r="S2370" s="78"/>
      <c r="T2370" s="78"/>
      <c r="U2370" s="78"/>
      <c r="V2370" s="78"/>
      <c r="W2370" s="78"/>
      <c r="X2370" s="78"/>
      <c r="Y2370" s="78"/>
      <c r="Z2370" s="4"/>
      <c r="AA2370" s="4"/>
      <c r="AB2370" s="4"/>
      <c r="AC2370" s="4"/>
      <c r="AD2370" s="4"/>
    </row>
    <row r="2371" spans="1:30">
      <c r="A2371" s="4" t="s">
        <v>6520</v>
      </c>
      <c r="B2371" s="4" t="s">
        <v>6744</v>
      </c>
      <c r="C2371" s="4" t="s">
        <v>24</v>
      </c>
      <c r="D2371" s="4" t="s">
        <v>2659</v>
      </c>
      <c r="E2371" s="4" t="s">
        <v>2649</v>
      </c>
      <c r="F2371" s="4" t="s">
        <v>74</v>
      </c>
      <c r="G2371" s="4" t="s">
        <v>74</v>
      </c>
      <c r="H2371" s="4" t="s">
        <v>523</v>
      </c>
      <c r="I2371" s="4"/>
      <c r="J2371" s="78"/>
      <c r="K2371" s="78"/>
      <c r="L2371" s="78"/>
      <c r="M2371" s="78"/>
      <c r="N2371" s="78"/>
      <c r="O2371" s="78"/>
      <c r="P2371" s="78"/>
      <c r="Q2371" s="78"/>
      <c r="R2371" s="78"/>
      <c r="S2371" s="78"/>
      <c r="T2371" s="78"/>
      <c r="U2371" s="78"/>
      <c r="V2371" s="78"/>
      <c r="W2371" s="78"/>
      <c r="X2371" s="78"/>
      <c r="Y2371" s="78"/>
      <c r="Z2371" s="4"/>
      <c r="AA2371" s="4"/>
      <c r="AB2371" s="4"/>
      <c r="AC2371" s="4"/>
      <c r="AD2371" s="4"/>
    </row>
    <row r="2372" spans="1:30">
      <c r="A2372" s="4" t="s">
        <v>6521</v>
      </c>
      <c r="B2372" s="4" t="s">
        <v>6745</v>
      </c>
      <c r="C2372" s="4" t="s">
        <v>24</v>
      </c>
      <c r="D2372" s="4" t="s">
        <v>2659</v>
      </c>
      <c r="E2372" s="4" t="s">
        <v>2649</v>
      </c>
      <c r="F2372" s="4" t="s">
        <v>74</v>
      </c>
      <c r="G2372" s="4" t="s">
        <v>74</v>
      </c>
      <c r="H2372" s="4" t="s">
        <v>523</v>
      </c>
      <c r="I2372" s="4"/>
      <c r="J2372" s="78"/>
      <c r="K2372" s="78"/>
      <c r="L2372" s="78"/>
      <c r="M2372" s="78"/>
      <c r="N2372" s="78"/>
      <c r="O2372" s="78"/>
      <c r="P2372" s="78"/>
      <c r="Q2372" s="78"/>
      <c r="R2372" s="78"/>
      <c r="S2372" s="78"/>
      <c r="T2372" s="78"/>
      <c r="U2372" s="78"/>
      <c r="V2372" s="78"/>
      <c r="W2372" s="78"/>
      <c r="X2372" s="78"/>
      <c r="Y2372" s="78"/>
      <c r="Z2372" s="4"/>
      <c r="AA2372" s="4"/>
      <c r="AB2372" s="4"/>
      <c r="AC2372" s="4"/>
      <c r="AD2372" s="4"/>
    </row>
    <row r="2373" spans="1:30">
      <c r="A2373" s="4" t="s">
        <v>6746</v>
      </c>
      <c r="B2373" s="4" t="s">
        <v>6747</v>
      </c>
      <c r="C2373" s="4" t="s">
        <v>24</v>
      </c>
      <c r="D2373" s="4" t="s">
        <v>2659</v>
      </c>
      <c r="E2373" s="4" t="s">
        <v>2649</v>
      </c>
      <c r="F2373" s="4" t="s">
        <v>74</v>
      </c>
      <c r="G2373" s="4" t="s">
        <v>74</v>
      </c>
      <c r="H2373" s="4" t="s">
        <v>523</v>
      </c>
      <c r="I2373" s="4"/>
      <c r="J2373" s="78"/>
      <c r="K2373" s="78"/>
      <c r="L2373" s="78"/>
      <c r="M2373" s="78"/>
      <c r="N2373" s="78"/>
      <c r="O2373" s="78"/>
      <c r="P2373" s="78"/>
      <c r="Q2373" s="78"/>
      <c r="R2373" s="78"/>
      <c r="S2373" s="78"/>
      <c r="T2373" s="78"/>
      <c r="U2373" s="78"/>
      <c r="V2373" s="78"/>
      <c r="W2373" s="78"/>
      <c r="X2373" s="78"/>
      <c r="Y2373" s="78"/>
      <c r="Z2373" s="4"/>
      <c r="AA2373" s="4"/>
      <c r="AB2373" s="4"/>
      <c r="AC2373" s="4"/>
      <c r="AD2373" s="4"/>
    </row>
    <row r="2374" spans="1:30">
      <c r="A2374" s="4" t="s">
        <v>6523</v>
      </c>
      <c r="B2374" s="4" t="s">
        <v>6748</v>
      </c>
      <c r="C2374" s="4" t="s">
        <v>24</v>
      </c>
      <c r="D2374" s="4" t="s">
        <v>2659</v>
      </c>
      <c r="E2374" s="4" t="s">
        <v>2649</v>
      </c>
      <c r="F2374" s="4" t="s">
        <v>74</v>
      </c>
      <c r="G2374" s="4" t="s">
        <v>74</v>
      </c>
      <c r="H2374" s="4" t="s">
        <v>523</v>
      </c>
      <c r="I2374" s="4"/>
      <c r="J2374" s="78"/>
      <c r="K2374" s="78"/>
      <c r="L2374" s="78"/>
      <c r="M2374" s="78"/>
      <c r="N2374" s="78"/>
      <c r="O2374" s="78"/>
      <c r="P2374" s="78"/>
      <c r="Q2374" s="78"/>
      <c r="R2374" s="78"/>
      <c r="S2374" s="78"/>
      <c r="T2374" s="78"/>
      <c r="U2374" s="78"/>
      <c r="V2374" s="78"/>
      <c r="W2374" s="78"/>
      <c r="X2374" s="78"/>
      <c r="Y2374" s="78"/>
      <c r="Z2374" s="4"/>
      <c r="AA2374" s="4"/>
      <c r="AB2374" s="4"/>
      <c r="AC2374" s="4"/>
      <c r="AD2374" s="4"/>
    </row>
    <row r="2375" spans="1:30">
      <c r="A2375" s="4" t="s">
        <v>6524</v>
      </c>
      <c r="B2375" s="4" t="s">
        <v>6749</v>
      </c>
      <c r="C2375" s="4" t="s">
        <v>24</v>
      </c>
      <c r="D2375" s="4" t="s">
        <v>2659</v>
      </c>
      <c r="E2375" s="4" t="s">
        <v>2649</v>
      </c>
      <c r="F2375" s="4" t="s">
        <v>74</v>
      </c>
      <c r="G2375" s="4" t="s">
        <v>74</v>
      </c>
      <c r="H2375" s="4" t="s">
        <v>523</v>
      </c>
      <c r="I2375" s="4"/>
      <c r="J2375" s="78"/>
      <c r="K2375" s="78"/>
      <c r="L2375" s="78"/>
      <c r="M2375" s="78"/>
      <c r="N2375" s="78"/>
      <c r="O2375" s="78"/>
      <c r="P2375" s="78"/>
      <c r="Q2375" s="78"/>
      <c r="R2375" s="78"/>
      <c r="S2375" s="78"/>
      <c r="T2375" s="78"/>
      <c r="U2375" s="78"/>
      <c r="V2375" s="78"/>
      <c r="W2375" s="78"/>
      <c r="X2375" s="78"/>
      <c r="Y2375" s="78"/>
      <c r="Z2375" s="4"/>
      <c r="AA2375" s="4"/>
      <c r="AB2375" s="4"/>
      <c r="AC2375" s="4"/>
      <c r="AD2375" s="4"/>
    </row>
    <row r="2376" spans="1:30">
      <c r="A2376" s="4" t="s">
        <v>6525</v>
      </c>
      <c r="B2376" s="4" t="s">
        <v>6750</v>
      </c>
      <c r="C2376" s="4" t="s">
        <v>24</v>
      </c>
      <c r="D2376" s="4" t="s">
        <v>2659</v>
      </c>
      <c r="E2376" s="4" t="s">
        <v>2649</v>
      </c>
      <c r="F2376" s="4" t="s">
        <v>74</v>
      </c>
      <c r="G2376" s="4" t="s">
        <v>74</v>
      </c>
      <c r="H2376" s="4" t="s">
        <v>523</v>
      </c>
      <c r="I2376" s="4"/>
      <c r="J2376" s="78"/>
      <c r="K2376" s="78"/>
      <c r="L2376" s="78"/>
      <c r="M2376" s="78"/>
      <c r="N2376" s="78"/>
      <c r="O2376" s="78"/>
      <c r="P2376" s="78"/>
      <c r="Q2376" s="78"/>
      <c r="R2376" s="78"/>
      <c r="S2376" s="78"/>
      <c r="T2376" s="78"/>
      <c r="U2376" s="78"/>
      <c r="V2376" s="78"/>
      <c r="W2376" s="78"/>
      <c r="X2376" s="78"/>
      <c r="Y2376" s="78"/>
      <c r="Z2376" s="4"/>
      <c r="AA2376" s="4"/>
      <c r="AB2376" s="4"/>
      <c r="AC2376" s="4"/>
      <c r="AD2376" s="4"/>
    </row>
    <row r="2377" spans="1:30">
      <c r="A2377" s="4" t="s">
        <v>6526</v>
      </c>
      <c r="B2377" s="4" t="s">
        <v>6751</v>
      </c>
      <c r="C2377" s="4" t="s">
        <v>24</v>
      </c>
      <c r="D2377" s="4" t="s">
        <v>2659</v>
      </c>
      <c r="E2377" s="4" t="s">
        <v>2649</v>
      </c>
      <c r="F2377" s="4" t="s">
        <v>74</v>
      </c>
      <c r="G2377" s="4" t="s">
        <v>74</v>
      </c>
      <c r="H2377" s="4" t="s">
        <v>523</v>
      </c>
      <c r="I2377" s="4"/>
      <c r="J2377" s="78"/>
      <c r="K2377" s="78"/>
      <c r="L2377" s="78"/>
      <c r="M2377" s="78"/>
      <c r="N2377" s="78"/>
      <c r="O2377" s="78"/>
      <c r="P2377" s="78"/>
      <c r="Q2377" s="78"/>
      <c r="R2377" s="78"/>
      <c r="S2377" s="78"/>
      <c r="T2377" s="78"/>
      <c r="U2377" s="78"/>
      <c r="V2377" s="78"/>
      <c r="W2377" s="78"/>
      <c r="X2377" s="78"/>
      <c r="Y2377" s="78"/>
      <c r="Z2377" s="4"/>
      <c r="AA2377" s="4"/>
      <c r="AB2377" s="4"/>
      <c r="AC2377" s="4"/>
      <c r="AD2377" s="4"/>
    </row>
    <row r="2378" spans="1:30" ht="29">
      <c r="A2378" s="4" t="s">
        <v>6527</v>
      </c>
      <c r="B2378" s="4" t="s">
        <v>6752</v>
      </c>
      <c r="C2378" s="4" t="s">
        <v>6720</v>
      </c>
      <c r="D2378" s="4" t="s">
        <v>2276</v>
      </c>
      <c r="E2378" s="4" t="s">
        <v>137</v>
      </c>
      <c r="F2378" s="4" t="s">
        <v>74</v>
      </c>
      <c r="G2378" s="4" t="s">
        <v>74</v>
      </c>
      <c r="H2378" s="4" t="s">
        <v>523</v>
      </c>
      <c r="I2378" s="4"/>
      <c r="J2378" s="78">
        <v>5.3488372093023261E-4</v>
      </c>
      <c r="K2378" s="78"/>
      <c r="L2378" s="78"/>
      <c r="M2378" s="78"/>
      <c r="N2378" s="78"/>
      <c r="O2378" s="78"/>
      <c r="P2378" s="78">
        <v>354</v>
      </c>
      <c r="Q2378" s="78"/>
      <c r="R2378" s="78"/>
      <c r="S2378" s="78"/>
      <c r="T2378" s="78">
        <v>150000</v>
      </c>
      <c r="U2378" s="78"/>
      <c r="V2378" s="78">
        <v>3.4883720930232558</v>
      </c>
      <c r="W2378" s="78"/>
      <c r="X2378" s="78"/>
      <c r="Y2378" s="78"/>
      <c r="Z2378" s="4" t="s">
        <v>189</v>
      </c>
      <c r="AA2378" s="4" t="s">
        <v>68</v>
      </c>
      <c r="AB2378" s="4"/>
      <c r="AC2378" s="4" t="s">
        <v>6721</v>
      </c>
      <c r="AD2378" s="4" t="s">
        <v>6722</v>
      </c>
    </row>
    <row r="2379" spans="1:30" ht="29">
      <c r="A2379" s="4" t="s">
        <v>6527</v>
      </c>
      <c r="B2379" s="4" t="s">
        <v>6753</v>
      </c>
      <c r="C2379" s="4" t="s">
        <v>2656</v>
      </c>
      <c r="D2379" s="4" t="s">
        <v>2276</v>
      </c>
      <c r="E2379" s="4" t="s">
        <v>137</v>
      </c>
      <c r="F2379" s="4" t="s">
        <v>74</v>
      </c>
      <c r="G2379" s="4" t="s">
        <v>74</v>
      </c>
      <c r="H2379" s="4" t="s">
        <v>523</v>
      </c>
      <c r="I2379" s="4"/>
      <c r="J2379" s="78">
        <v>1.2046511627906977E-2</v>
      </c>
      <c r="K2379" s="78"/>
      <c r="L2379" s="78"/>
      <c r="M2379" s="78"/>
      <c r="N2379" s="78"/>
      <c r="O2379" s="78"/>
      <c r="P2379" s="78">
        <v>6979</v>
      </c>
      <c r="Q2379" s="78"/>
      <c r="R2379" s="78"/>
      <c r="S2379" s="78"/>
      <c r="T2379" s="78">
        <v>3400000</v>
      </c>
      <c r="U2379" s="78"/>
      <c r="V2379" s="78">
        <v>79.069767441860463</v>
      </c>
      <c r="W2379" s="78"/>
      <c r="X2379" s="78"/>
      <c r="Y2379" s="78"/>
      <c r="Z2379" s="4" t="s">
        <v>189</v>
      </c>
      <c r="AA2379" s="4" t="s">
        <v>68</v>
      </c>
      <c r="AB2379" s="4"/>
      <c r="AC2379" s="4" t="s">
        <v>6721</v>
      </c>
      <c r="AD2379" s="4" t="s">
        <v>6722</v>
      </c>
    </row>
    <row r="2380" spans="1:30" ht="29">
      <c r="A2380" s="4" t="s">
        <v>6527</v>
      </c>
      <c r="B2380" s="4" t="s">
        <v>6752</v>
      </c>
      <c r="C2380" s="4" t="s">
        <v>6720</v>
      </c>
      <c r="D2380" s="4" t="s">
        <v>2276</v>
      </c>
      <c r="E2380" s="4" t="s">
        <v>2649</v>
      </c>
      <c r="F2380" s="4" t="s">
        <v>74</v>
      </c>
      <c r="G2380" s="4" t="s">
        <v>74</v>
      </c>
      <c r="H2380" s="4" t="s">
        <v>523</v>
      </c>
      <c r="I2380" s="4"/>
      <c r="J2380" s="78">
        <v>6.7341772151898738E-3</v>
      </c>
      <c r="K2380" s="78"/>
      <c r="L2380" s="78"/>
      <c r="M2380" s="78"/>
      <c r="N2380" s="78"/>
      <c r="O2380" s="78"/>
      <c r="P2380" s="78">
        <v>2973</v>
      </c>
      <c r="Q2380" s="78"/>
      <c r="R2380" s="78"/>
      <c r="S2380" s="78"/>
      <c r="T2380" s="78">
        <v>2230000</v>
      </c>
      <c r="U2380" s="78"/>
      <c r="V2380" s="78">
        <v>28.227848101265824</v>
      </c>
      <c r="W2380" s="78"/>
      <c r="X2380" s="78"/>
      <c r="Y2380" s="78"/>
      <c r="Z2380" s="4" t="s">
        <v>189</v>
      </c>
      <c r="AA2380" s="4" t="s">
        <v>68</v>
      </c>
      <c r="AB2380" s="4"/>
      <c r="AC2380" s="4" t="s">
        <v>6721</v>
      </c>
      <c r="AD2380" s="4" t="s">
        <v>6722</v>
      </c>
    </row>
    <row r="2381" spans="1:30" ht="29">
      <c r="A2381" s="4" t="s">
        <v>6527</v>
      </c>
      <c r="B2381" s="4" t="s">
        <v>6753</v>
      </c>
      <c r="C2381" s="4" t="s">
        <v>2656</v>
      </c>
      <c r="D2381" s="4" t="s">
        <v>2276</v>
      </c>
      <c r="E2381" s="4" t="s">
        <v>2649</v>
      </c>
      <c r="F2381" s="4" t="s">
        <v>74</v>
      </c>
      <c r="G2381" s="4" t="s">
        <v>74</v>
      </c>
      <c r="H2381" s="4" t="s">
        <v>523</v>
      </c>
      <c r="I2381" s="4"/>
      <c r="J2381" s="78">
        <v>7.7721518987341771E-3</v>
      </c>
      <c r="K2381" s="78"/>
      <c r="L2381" s="78"/>
      <c r="M2381" s="78"/>
      <c r="N2381" s="78"/>
      <c r="O2381" s="78"/>
      <c r="P2381" s="78">
        <v>4411</v>
      </c>
      <c r="Q2381" s="78"/>
      <c r="R2381" s="78"/>
      <c r="S2381" s="78"/>
      <c r="T2381" s="78">
        <v>2000000</v>
      </c>
      <c r="U2381" s="78"/>
      <c r="V2381" s="78">
        <v>25.316455696202532</v>
      </c>
      <c r="W2381" s="78"/>
      <c r="X2381" s="78"/>
      <c r="Y2381" s="78"/>
      <c r="Z2381" s="4" t="s">
        <v>189</v>
      </c>
      <c r="AA2381" s="4" t="s">
        <v>68</v>
      </c>
      <c r="AB2381" s="4"/>
      <c r="AC2381" s="4" t="s">
        <v>6721</v>
      </c>
      <c r="AD2381" s="4" t="s">
        <v>6722</v>
      </c>
    </row>
    <row r="2382" spans="1:30">
      <c r="A2382" s="4" t="s">
        <v>6529</v>
      </c>
      <c r="B2382" s="4" t="s">
        <v>6754</v>
      </c>
      <c r="C2382" s="4" t="s">
        <v>1105</v>
      </c>
      <c r="D2382" s="4" t="s">
        <v>2276</v>
      </c>
      <c r="E2382" s="4" t="s">
        <v>2649</v>
      </c>
      <c r="F2382" s="4" t="s">
        <v>74</v>
      </c>
      <c r="G2382" s="4" t="s">
        <v>74</v>
      </c>
      <c r="H2382" s="4" t="s">
        <v>523</v>
      </c>
      <c r="I2382" s="4">
        <v>1989</v>
      </c>
      <c r="J2382" s="78"/>
      <c r="K2382" s="78"/>
      <c r="L2382" s="78"/>
      <c r="M2382" s="78"/>
      <c r="N2382" s="78"/>
      <c r="O2382" s="78"/>
      <c r="P2382" s="78"/>
      <c r="Q2382" s="78"/>
      <c r="R2382" s="78"/>
      <c r="S2382" s="78"/>
      <c r="T2382" s="78">
        <v>92285</v>
      </c>
      <c r="U2382" s="78"/>
      <c r="V2382" s="78">
        <v>14.448880538594018</v>
      </c>
      <c r="W2382" s="78"/>
      <c r="X2382" s="78"/>
      <c r="Y2382" s="78"/>
      <c r="Z2382" s="4"/>
      <c r="AA2382" s="4"/>
      <c r="AB2382" s="4"/>
      <c r="AC2382" s="4"/>
      <c r="AD2382" s="4"/>
    </row>
    <row r="2383" spans="1:30">
      <c r="A2383" s="4" t="s">
        <v>6529</v>
      </c>
      <c r="B2383" s="4" t="s">
        <v>6755</v>
      </c>
      <c r="C2383" s="4" t="s">
        <v>1105</v>
      </c>
      <c r="D2383" s="4" t="s">
        <v>2276</v>
      </c>
      <c r="E2383" s="4" t="s">
        <v>2649</v>
      </c>
      <c r="F2383" s="4" t="s">
        <v>74</v>
      </c>
      <c r="G2383" s="4" t="s">
        <v>74</v>
      </c>
      <c r="H2383" s="4" t="s">
        <v>523</v>
      </c>
      <c r="I2383" s="4">
        <v>1990</v>
      </c>
      <c r="J2383" s="78"/>
      <c r="K2383" s="78"/>
      <c r="L2383" s="78"/>
      <c r="M2383" s="78"/>
      <c r="N2383" s="78"/>
      <c r="O2383" s="78"/>
      <c r="P2383" s="78"/>
      <c r="Q2383" s="78"/>
      <c r="R2383" s="78"/>
      <c r="S2383" s="78"/>
      <c r="T2383" s="78">
        <v>51141</v>
      </c>
      <c r="U2383" s="78"/>
      <c r="V2383" s="78">
        <v>8.0070455612963833</v>
      </c>
      <c r="W2383" s="78"/>
      <c r="X2383" s="78"/>
      <c r="Y2383" s="78"/>
      <c r="Z2383" s="4"/>
      <c r="AA2383" s="4"/>
      <c r="AB2383" s="4"/>
      <c r="AC2383" s="4"/>
      <c r="AD2383" s="4"/>
    </row>
    <row r="2384" spans="1:30">
      <c r="A2384" s="4" t="s">
        <v>6529</v>
      </c>
      <c r="B2384" s="4" t="s">
        <v>6756</v>
      </c>
      <c r="C2384" s="4" t="s">
        <v>1105</v>
      </c>
      <c r="D2384" s="4" t="s">
        <v>2276</v>
      </c>
      <c r="E2384" s="4" t="s">
        <v>2649</v>
      </c>
      <c r="F2384" s="4" t="s">
        <v>74</v>
      </c>
      <c r="G2384" s="4" t="s">
        <v>74</v>
      </c>
      <c r="H2384" s="4" t="s">
        <v>523</v>
      </c>
      <c r="I2384" s="4">
        <v>1991</v>
      </c>
      <c r="J2384" s="78"/>
      <c r="K2384" s="78"/>
      <c r="L2384" s="78"/>
      <c r="M2384" s="78"/>
      <c r="N2384" s="78"/>
      <c r="O2384" s="78"/>
      <c r="P2384" s="78"/>
      <c r="Q2384" s="78"/>
      <c r="R2384" s="78"/>
      <c r="S2384" s="78"/>
      <c r="T2384" s="78">
        <v>42741</v>
      </c>
      <c r="U2384" s="78"/>
      <c r="V2384" s="78">
        <v>6.6918741193048383</v>
      </c>
      <c r="W2384" s="78"/>
      <c r="X2384" s="78"/>
      <c r="Y2384" s="78"/>
      <c r="Z2384" s="4"/>
      <c r="AA2384" s="4"/>
      <c r="AB2384" s="4"/>
      <c r="AC2384" s="4"/>
      <c r="AD2384" s="4"/>
    </row>
    <row r="2385" spans="1:30">
      <c r="A2385" s="4" t="s">
        <v>6530</v>
      </c>
      <c r="B2385" s="4" t="s">
        <v>6757</v>
      </c>
      <c r="C2385" s="4" t="s">
        <v>24</v>
      </c>
      <c r="D2385" s="4" t="s">
        <v>1242</v>
      </c>
      <c r="E2385" s="4" t="s">
        <v>2649</v>
      </c>
      <c r="F2385" s="4" t="s">
        <v>74</v>
      </c>
      <c r="G2385" s="4" t="s">
        <v>74</v>
      </c>
      <c r="H2385" s="4" t="s">
        <v>523</v>
      </c>
      <c r="I2385" s="4"/>
      <c r="J2385" s="78">
        <v>0.61371237458193983</v>
      </c>
      <c r="K2385" s="78"/>
      <c r="L2385" s="78">
        <v>0.2</v>
      </c>
      <c r="M2385" s="78"/>
      <c r="N2385" s="78">
        <v>152</v>
      </c>
      <c r="O2385" s="78"/>
      <c r="P2385" s="78">
        <v>25</v>
      </c>
      <c r="Q2385" s="78"/>
      <c r="R2385" s="78"/>
      <c r="S2385" s="78"/>
      <c r="T2385" s="78">
        <v>11200</v>
      </c>
      <c r="U2385" s="78"/>
      <c r="V2385" s="78">
        <v>18.7</v>
      </c>
      <c r="W2385" s="78"/>
      <c r="X2385" s="78"/>
      <c r="Y2385" s="78"/>
      <c r="Z2385" s="4" t="s">
        <v>34</v>
      </c>
      <c r="AA2385" s="4" t="s">
        <v>405</v>
      </c>
      <c r="AB2385" s="4" t="s">
        <v>64</v>
      </c>
      <c r="AC2385" s="4"/>
      <c r="AD2385" s="4" t="s">
        <v>6723</v>
      </c>
    </row>
    <row r="2386" spans="1:30">
      <c r="A2386" s="4" t="s">
        <v>6531</v>
      </c>
      <c r="B2386" s="4" t="s">
        <v>6758</v>
      </c>
      <c r="C2386" s="4" t="s">
        <v>24</v>
      </c>
      <c r="D2386" s="4" t="s">
        <v>1242</v>
      </c>
      <c r="E2386" s="4" t="s">
        <v>2649</v>
      </c>
      <c r="F2386" s="4" t="s">
        <v>74</v>
      </c>
      <c r="G2386" s="4" t="s">
        <v>74</v>
      </c>
      <c r="H2386" s="4" t="s">
        <v>523</v>
      </c>
      <c r="I2386" s="4"/>
      <c r="J2386" s="78">
        <v>1.5260675923500131E-3</v>
      </c>
      <c r="K2386" s="78"/>
      <c r="L2386" s="78"/>
      <c r="M2386" s="78"/>
      <c r="N2386" s="78"/>
      <c r="O2386" s="78"/>
      <c r="P2386" s="78">
        <v>12</v>
      </c>
      <c r="Q2386" s="78"/>
      <c r="R2386" s="78">
        <v>7.5</v>
      </c>
      <c r="S2386" s="78"/>
      <c r="T2386" s="78">
        <v>6141</v>
      </c>
      <c r="U2386" s="78"/>
      <c r="V2386" s="78">
        <v>2.0110689022792769E-4</v>
      </c>
      <c r="W2386" s="78"/>
      <c r="X2386" s="78"/>
      <c r="Y2386" s="78"/>
      <c r="Z2386" s="4"/>
      <c r="AA2386" s="4"/>
      <c r="AB2386" s="4"/>
      <c r="AC2386" s="4"/>
      <c r="AD2386" s="4"/>
    </row>
    <row r="2387" spans="1:30">
      <c r="A2387" s="4" t="s">
        <v>6531</v>
      </c>
      <c r="B2387" s="4" t="s">
        <v>6759</v>
      </c>
      <c r="C2387" s="4" t="s">
        <v>2656</v>
      </c>
      <c r="D2387" s="4" t="s">
        <v>2276</v>
      </c>
      <c r="E2387" s="4" t="s">
        <v>2649</v>
      </c>
      <c r="F2387" s="4" t="s">
        <v>74</v>
      </c>
      <c r="G2387" s="4" t="s">
        <v>74</v>
      </c>
      <c r="H2387" s="4" t="s">
        <v>523</v>
      </c>
      <c r="I2387" s="4"/>
      <c r="J2387" s="78">
        <v>2.9473408435944457E-3</v>
      </c>
      <c r="K2387" s="78"/>
      <c r="L2387" s="78"/>
      <c r="M2387" s="78"/>
      <c r="N2387" s="78"/>
      <c r="O2387" s="78"/>
      <c r="P2387" s="78">
        <v>3.5</v>
      </c>
      <c r="Q2387" s="78"/>
      <c r="R2387" s="78">
        <v>1</v>
      </c>
      <c r="S2387" s="78"/>
      <c r="T2387" s="78">
        <v>14301</v>
      </c>
      <c r="U2387" s="78"/>
      <c r="V2387" s="78">
        <v>4.6833246004715745E-4</v>
      </c>
      <c r="W2387" s="78"/>
      <c r="X2387" s="78"/>
      <c r="Y2387" s="78"/>
      <c r="Z2387" s="4"/>
      <c r="AA2387" s="4"/>
      <c r="AB2387" s="4"/>
      <c r="AC2387" s="4"/>
      <c r="AD2387" s="4"/>
    </row>
  </sheetDat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45" yWindow="389" count="14">
    <dataValidation type="decimal" allowBlank="1" showInputMessage="1" showErrorMessage="1" prompt="Float" sqref="S671:W674 S506:Y506 S274:Y282 X671:Y673 J157:J442 S593:Y593 J505:J524 K531:N531 K529:N529 K1240:L1242 S676:X679 J2:J150 J622:J651 J654:J669 S680:Y682 Y676:Y677 J676:J788 S654:Y654 Y679 K676:P682 K593:P593 K506:P506 K274:P282 J671:P674 K654:P654 AB891:AB894 K891:Y895 J890:J895 J950:Y950 L971:Y971 J971 J978 L978:Y978 J1091:X1091 J1111:X1112 J1123:X1124 K1129:Y1129 K1133:Y1133 K1135:Y1135 K1137:Y1137 K1131:Y1131 J1129:J1138 J1145:Y1145 K1154:S1159 Y1172:AB1178 K1160:X1178 K1179:Y1186 K1187:AB1195 J1152:J1195 J1196:AB1207 J1224:AB1225 J1227:AB1227 J1243:X1244 J1245:Y1250 J1277:Y1277 J1279:Y1279 J1280:X1280 J1326:X1329 J1350:X1357 J1364:X1366 J1372:X1372 J1407:X1407 J1469:X1469 K150:X150 J1489:X1497 J1502:X1502 J1517:X1519 J1528:X1528 J1561:X1561 J1565:X1568 J1570:X1570 J1572:X1572 J1574:X1584 J1592:X1592 J1594:X1594 J1605:Y1605 J1597:Y1597 J1603:Y1603 J1608:Y1608 J1612:Y1622 J1627:Y1629 J1649:X1649 J1665:J1666 J1668:X1668 J1672:X1674 K603:Y618 J526:J589 J591:J620 J1849:S1850 U1849:Y1850 J1922:X1937 J1972:X1975 J1990:X1990 J1995:X1998 J2030:W2031 J2027:W2028 J2033:W2034 Z2041:AA2049 AB2041:AB2058 O2053:Y2053 K2041:Y2052 K2053:M2053 K2057:S2058 U2057:V2057 W2056:W2058 T2058:V2058 X2058 Y2054:Y2058 K2054:X2055 X2056 K2056:V2056 J2040:J2058 J2072:X2074 J2089:X2090 J2123:X2126 J2129:X2129 J2132:X2132 J452:J499 J2217:J2226 J2145:J2148 J2167 J2176:J2178 J2204:J2215 J2230:J1048576" xr:uid="{A31F19C7-1415-4EDA-80C2-FBCDB9D5E515}">
      <formula1>0</formula1>
      <formula2>9999</formula2>
    </dataValidation>
    <dataValidation type="decimal" allowBlank="1" showInputMessage="1" showErrorMessage="1" prompt="Float_x000a_" sqref="J621:N621 K655:P669 K283:P386 S634:Y649 K390:P390 K394:P442 P452:P471 O453:O471 N452:N471 J503:P503 K505:P505 K507:P524 S522:Y522 O526:P589 K526:N528 K530:N530 K532:N589 K591:P592 N683:P768 K622:N651 S628:S630 K2:P149 O772:P786 O787:Y787 O788:X788 S155:Y156 O789:Y814 O815:X816 O817:Y844 Y816 Q860:S863 V863:Y863 Q883:X886 AB869:AB894 N772:N895 O845:P886 J789:J895 K683:M895 AB845:AB862 O887:Y895 Q864:Y882 T861:Y862 U860:Y860 Q845:Y859 N957:N960 L957:L960 N962 N964:N967 N969 L969 L964:L967 L962 K971 K978 N1660 R1130 R1136 P1136 L1127:L1128 L1130 L1136 L1134 L1132 N1132 R1134 N1130 N1136 N1134 P1134 R1127:R1128 P1132 P1130 P1128 N1128 O619:P651 P1138 N1138 R1138 L1138 K1152:K1153 K1219:R1225 K1227:R1227 L1297:M1297 K1417 M1417 Q1503:Q1508 L1660 P1660 Q231:R231 K151:P273 J151:J156 K594:P602 K619:N620 O1837:O1838 P1837:P1839 N2053 P2087:P2088 P2109:P2110 R2109:R2110 L2109:L2110 R2112:R2113 P2112:P2113 O2130:O2131 Q482:R482 K452:M499 N473:P499 Q484:R484 Q487:R488 Q490:R490 Q492:R492 Q494:R494 Q498:R498 R2227:R2229 T2150:T2155 T2145:T2148 L2145:L2148 P2145:P2148 R2145:R2148 N2145:N2148 P2217:P2223 L2227:L2229 N2227:N2229 P2227:P2229 K2230:R1048576"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U157:X159 S526:T589 S2:T137 Q2:R149 T139:T149 Q506:R602 S594:T602 S619:S627 Q619:R786 T1809:T1810 T1813:T1822 T1849:T1851 T2057 Q483:R483 S473:T499 Q499:R502 Q485:R486 Q489:R489 Q491:R491 Q493:R493 Q495:R497 Q391:R481 T2227:T2229 T2164 T2175:T2178 T2183:T2197 T2204:T2215 T2217:T2223 S2230:T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226 Y2230:Y1048576" xr:uid="{DB0CF41C-C919-4286-B69F-EBFA0046E5D7}">
      <formula1>0</formula1>
      <formula2>50</formula2>
    </dataValidation>
    <dataValidation type="decimal" allowBlank="1" showInputMessage="1" showErrorMessage="1" prompt="Float between 0-100" sqref="U683:W768 X160:X273 V1128 U245:W273 S670:Y670 S387:W389 U2:U13 U523:X589 S139:S147 S138:U138 Y229:Y230 U243:W243 S391:T393 U283:W386 S472:V472 U390:W442 X283:X442 Y468:Y472 Y464 U452:V471 S525:T525 U473:U480 U482 U484 U486 U488 Y493:Y497 Y491 Y489 Y487 U503:X503 U505:X505 Y519:Y520 Y515 U507:X521 S590:Y590 Y527 Y529 Y531 Y534 U160:W240 Y592 S769:W771 U591:X592 Y626 Y600 U632:U633 U151:X154 U655:X669 X674 T772 S675:Y675 S650:Y653 N769:P771 J590:P590 J525:P525 N472:P472 K391:P393 K387:P389 J652:P653 J670:P670 J675:P675 X683:X786 U772:W786 U863 X974 Y454 X1110 V1138 V619:X633 V1130 V1132 V1134 V1136 U1219:X1225 U1227:X1227 V1409:V1410 X1409:X1410 W1560 X1660 V1665:V1666 Y14:Y112 U15:U113 V2:X149 U148:U149 U594:X602 U619:U630 X1693:X1712 V1809:V1810 V1813:V1822 V2003:V2005 X2057 X2109:X2110 X2112:X2113 V2130:V2131 U490:U499 W452:X499 V473:V499 X2226 X2167 X2217:X2223 U2230:X1048576"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69 A2176:A2204 A2217:A2227 A2230:A2247 A2252:A2287 A2324:A2327 A2336:A1048576"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2:B2226 B2230:B1048576" xr:uid="{541A34AB-F85A-479B-8A8B-BFF4F6715F99}"/>
    <dataValidation type="textLength" allowBlank="1" showInputMessage="1" showErrorMessage="1" sqref="J504:P504 S504:Y504" xr:uid="{B64E2CAF-51AB-4E71-8254-0196FCA4F53F}">
      <formula1>3</formula1>
      <formula2>12</formula2>
    </dataValidation>
    <dataValidation allowBlank="1" showInputMessage="1" showErrorMessage="1" prompt="One of: Seasonal + (Consistent, Backloaded, Frontloaded) or Uniform" sqref="J443:P451 S500:X502 Y499:Y502 O452 J500:P502 S443:Y451" xr:uid="{36164FA2-CD0D-4BDA-B828-253511BDEEFD}"/>
    <dataValidation allowBlank="1" showInputMessage="1" showErrorMessage="1" prompt="Study ID + letter denoting case study: 1a, 1b, 1c etc." sqref="A789:B804 A1056:B1069 A1312:B1314 A1319:B1321 A1636:B1659 A1693:A1697 A1703:A1707 A1713:A1722 A1914:B1937 A2000:A2002 A2205:A2216 A2248:A2251 A2328:A2335" xr:uid="{92873730-7446-4072-8117-21B15C75E604}"/>
    <dataValidation type="whole" allowBlank="1" showInputMessage="1" showErrorMessage="1" prompt="Integer: leave blank if all study years" sqref="H526 I1377:I1410 I1:I942 I1412:I1730 AC2135 AC2132 AD2130:AD2132 I944:I1372 P1455 P1460 P1465 I1732:I2144 I2203:I2223 I2149 I2156:I2201 I2226: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70 A2173 A2175 A2228:A2233 B2227:B2229 A2288:A2323"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45:I2148 I2150:I2155" xr:uid="{D38A5485-C08D-4FF7-B7C9-63747EC55BB4}">
      <formula1>1900</formula1>
      <formula2>2020</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45" yWindow="389" count="28">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J1723:AA1725 J1726:AB1730 AB1809:AB1822 AB1834:AB1836 AB1838 AB1847:AB1848 AB1865 AB1856:AB1857 AB1987:AB1988 Z2111:AA2111 Q2112:Q2122 S2112:W2113 R2114:X2122 J2114:P2122 Z2116:AA2126 J2127:X2128 Y2112:Y2129 Z2129:AA2132 W2130:X2131 P2130:U2131 J2130:N2131 Y2132:Y2144 Z2134:AB2134 AB2107:AB2133 J2133:X2140 AB1:AB609 J2142:X2144 Z2136:AA2144 AB2135:AB2144 AB2351:AB1048576</xm:sqref>
        </x14:dataValidation>
        <x14:dataValidation type="list" allowBlank="1" showInputMessage="1" showErrorMessage="1" prompt="Presence or absence" xr:uid="{51AE9654-4FD4-4F67-B9F6-46106A866744}">
          <x14:formula1>
            <xm:f>'IGNORE Lookups'!$H$2:$H$3</xm:f>
          </x14:formula1>
          <xm:sqref>F526 H972:H977 H527:H970 H1:H525 H979:H2144 H2351:H1048576</xm:sqref>
        </x14:dataValidation>
        <x14:dataValidation type="list" allowBlank="1" showInputMessage="1" showErrorMessage="1" xr:uid="{7B5A3D93-0494-4CE3-A78C-28D2979F8317}">
          <x14:formula1>
            <xm:f>'IGNORE Lookups'!$G$3:$G$10</xm:f>
          </x14:formula1>
          <xm:sqref>G938 F945:G945 F2091:F2111 G946 F1:F287 F1131 F1133 F1135 F1137 G1139:G1140 F1139:F1141 G1150:G1152 F1143:F1153 F1160:F1179 G1200:G1218 F1181:F1218 J1208:Y1223 F1219:G1237 J1226:AB1226 J1228:AB1228 F1240:G1243 Y1243:AB1244 Y1229:Y1241 J1256:Y1259 Z1245:AB1252 J1251:Y1252 J1253:AB1255 Z1257:AB1258 J1260:AB1261 Z1265:AB1266 J1262:Y1276 J1278:AB1278 Z1277:AB1277 F1245:F1278 Y1280:AB1280 Z1279:AB1279 J1281:Y1292 AB1281:AB1297 N1293:AA1297 G1293:G1298 J1293:K1299 L1298:AB1299 L1293:M1296 J1300:Y1307 Y1324:AA1329 J1308:AA1323 G1300:G1344 J1324:X1325 G1346:G1347 Z1346:AA1357 J1330:Y1349 AB1300:AB1357 Z1330:AA1342 G1350:G1357 Y1350:Y1357 F1280:F1357 F1364:F1366 G1408:G1410 F1373:F1392 F1395:F1404 F1407:F1408 F1411:F1450 F1469:F1471 Z1499:AA1499 J1498:X1501 Y1500:AA1500 Z1501:AA1501 Y1498:AA1498 R1503:AB1508 J1503:P1508 F1482:F1509 J1511:AB1516 J1509:AB1509 J1510:S1510 U1510:Y1510 F1511:F1514 Y1517:AB1519 Y1525:AB1528 J1520:X1527 Z1520:AB1524 Z1540:AB1549 J1529:Y1559 Z1551:AB1559 Z1529:AB1538 J1560:V1560 Y1561:AB1561 X1560 J1564:Y1564 J1562:AB1563 Y1565:AB1568 F1529:F1568 F1570 J1569:AB1569 Y1570:AB1570 Z1571:AA1571 Y1572:AB1572 J1571:X1571 Y1574:AB1584 J1573:AB1573 J1585:AB1590 F1574:F1592 J1595:AB1595 Y1592:AB1592 Y1594:AB1594 J1593:AB1593 J1591:Y1591 F1595 G1596 Z1605:AB1605 J1606:Y1606 Z1596:AB1597 Z1603:AB1603 J1596:Y1596 J1598:Y1602 J1604:Y1604 F1597:F1606 J1607:AB1607 Z1608:AB1608 G1607:G1634 J1609:AB1629 J1632:X1634 Z1630:AB1634 J1630:Y1631 J1635:AB1659 F1608:F1659 U1660:W1660 K1660:K1661 M1660:M1661 O1660:O1661 Q1660:S1660 P1661:X1661 Y1660:Y1661 J1661 L1661 N1661 J1662:Y1664 K1665:O1666 Q1665:S1666 W1665:Y1666 Z1671:AA1674 V1667:Y1676 Z1667:AA1669 G603:G618 J1229:J1242 N1229:X1242 K1229:M1239 M1240:M1242 G661:G669 F946:F1127 F670:F944 F1129 G288:G291 G148 G388:G389 G392 G444 G446 G448 G450 G452:G453 G455 G468:G471 F527:F660 V1677:AA1680 J1667:T1680 AB1667:AB1681 U1665:U1680 Y1681:AA1681 Y1682:AB1683 J1683:X1683 J1684:AB1687 Y1688:AB1692 F1661:F1697 J1715:Y1722 F1713:F1714 J1713:X1714 J1693:W1712 G1688:G1714 Y1703:Y1714 F1723:F1730 G1739:G1743 G1745:G1753 G1755:G1763 G1765:G1773 G1775:G1783 G1785:G1793 G1795:G1803 G1805:G1850 J1834:Y1836 J1823:AB1833 J1837:N1838 J1847:Y1848 J1839:O1839 Q1837:Y1839 AB1837 J1845:AA1846 J1840:Y1844 AB1839:AB1846 J1854:Y1854 J1851:S1853 U1851:Y1853 Z1852:Z1853 AA1850:AB1853 Z1849:AB1849 Z1850 T1852:T1853 K1889:AA1889 Y1906:AA1913 Z1896:AA1896 K1890:Y1904 K1905:X1913 K1873:Y1888 Y1858:Y1872 J1855:X1872 J1873:J1921 AB1858 Z1862:AB1862 AB1863:AB1864 AB1854:AB1855 Z1866:AA1867 Z1882:AA1885 Z1869:AA1872 Z1878:AA1878 Z1880:AA1880 AB1860 Z1892:AA1894 AB1866:AB1971 Z1900:AA1904 K1914:AA1921 Y1922:AA1937 G1852:G1951 F1732:F1951 F1955:F1962 J1938:AA1971 Y1972:AB1975 G1972:G1975 J1976:AB1985 K1989:X1989 Y1989:AB1990 J1986:J1989 K1986:Y1988 AB1986 J1991:AB1994 Y1995:AB1998 J1999:AB2002 F1967:F2002 J2003:U2005 J2029:AB2029 J2032:AB2032 X2030:AB2031 X2033:AB2034 W2003:W2026 X2003:AB2028 J2006:V2026 J2044:AB2045 J2035:AB2042 Y2043:AB2043 J2047:AB2048 Y2046:AB2046 Y2049:AB2049 F2006:F2049 AB2050:AB2058 J2053:M2053 J2050:Y2052 O2053:Y2053 F2053 G2054:G2055 J2057:S2058 U2057:V2057 W2057:W2058 T2058:V2058 X2058 Y2054:Y2058 J2054:X2055 F2070:G2077 G2109:G2115 F292:F525 F2114:F2144 F2351:F1048576</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Z2351:AA1048576</xm:sqref>
        </x14:dataValidation>
        <x14:dataValidation type="list" allowBlank="1" showInputMessage="1" showErrorMessage="1" xr:uid="{02AF6C79-A4FD-4BC9-BA9A-EA4BBBABA122}">
          <x14:formula1>
            <xm:f>'IGNORE Lookups'!$G$3:$G$11</xm:f>
          </x14:formula1>
          <xm:sqref>AB896:AB898 AB908:AB912 AB915:AB921 J896:Y922 AB901:AB905 Y928:Y949 Y923:Y925 Z943:AD943 AD944 G939:G944 G619:G660 I943 Z938:AB938 Z936:AB936 Z944:AB945 Z942:AB942 Z950:AB950 J923:X949 J951:Y956 T972:T973 J961:Y961 J970:Y970 J968:Y968 J963:Y963 M962 M964:M967 M969 M957:M960 J957:K960 J962:K962 J964:K967 J969:K969 O957:Y960 O962:Y962 O964:Y967 O969:Y969 Y972:Y977 U972:W977 T975:T977 J972:S977 X972:X973 X975:X977 Z986:AB1051 G947:G1138 J1053:X1053 J1054:Y1054 Y1056:AB1069 Y1078:Y1080 J1055:X1080 J1081:AB1090 J1092:X1092 Y1091:AB1092 Z1093:AB1093 J1093:Y1109 J1110:W1110 Y1110:Y1124 Z1111:AB1112 J1113:X1122 Z1123:AB1124 Z1116:AB1121 Z1137:AB1137 W1136:AB1136 W1127:Y1128 K1130 K1132 K1134 K1136 K1138 M1130 M1132 M1134 M1136 M1138 O1130 O1132 O1134 O1136 O1138 Q1130 Q1134 Q1136 Q1138 S1127:U1128 W1130:AB1130 W1132:AB1132 W1134:AB1134 Q1127:Q1128 G1417:G1465 V1127 M1127:M1128 S1130:U1130 Q1132:U1132 S1134:U1134 S1136:U1136 S1138:U1138 W1138:AB1138 Z1129:AB1129 Z1131:AB1131 Z1133:AB1133 Z1135:AB1135 G670:G937 G1141 G1153 F1180:G1180 G1160:G1179 G1181:G1199 G1219:G1237 G1262:G1278 G1280:G1292 G1299 G1345 G1348:G1349 G1358:G1363 G1367:G1372 J1480:Y1488 Y1489:AB1497 AB985 AB1500 Y1502:AB1502 AB1498 G1474:G1512 F1569 F1571:F1573 G1560:G1594 G1635:G1659 J1125:Y1126 P1127 O1127:O1128 N1127 J1127:K1128 F288:F291 G149:G387 G390:G391 G454 G393:G443 G445 G447 G449 G451 G456:G467 G1:G147 J979:Y1052 G1661:G1687 G1715:G1722 G1732:G1733 G1851 F2050:F2052 F2054:F2055 G1999:G2053 F2059:F2063 G2056:G2058 G472:G602 G2351:G1048576</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C1:C2144 C2351:C1048576</xm:sqref>
        </x14:dataValidation>
        <x14:dataValidation type="list" allowBlank="1" showInputMessage="1" showErrorMessage="1" xr:uid="{8DAC2CCB-0CED-4342-96A9-57BE810E69E7}">
          <x14:formula1>
            <xm:f>'IGNORE Lookups'!$C$23:$C$43</xm:f>
          </x14:formula1>
          <xm:sqref>F1238:G1239 F2112:F2113 F2078:G2086 D526 F661:F669 F1128 G2116:G2144</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J1201:AB1207 Y1197:AB1200 J1187:AB1190 J1192:AB1196 Y1191:AB1191 J1179:Y1186 Y1172:AB1178 J1162:X1171 J1160:X1160 Y1161:AB1161 U1154:AB1159 J1154:S1159 J1150:AB1153 G1143:G1149 J1146:Y1149 Z1146:AB1146 J1139:Y1144 F1142:G1142</xm:sqref>
        </x14:dataValidation>
        <x14:dataValidation type="list" allowBlank="1" showInputMessage="1" showErrorMessage="1" xr:uid="{BFAD2F1A-2C46-445C-AF79-D660247AA46E}">
          <x14:formula1>
            <xm:f>'IGNORE Lookups'!$F$3:$F$27</xm:f>
          </x14:formula1>
          <xm:sqref>F1367:F1372 G1245:G1261 J1377:AB1380 I1373:Y1376 Z1373:AB1374 F1358:F1363 Y1372:AB1372 J1367:AB1371 J1358:AB1363 G1364:G1366 Y1364:AB1366 F1244:G1244 Z1392:AB1392 F1405:F1406 F1393:F1394 J1381:Y1406 Y1407:AB1407 G1373:G1407 J1408:AB1408 F1409:F1410 J1409:U1410 Y1409:AB1410 G1411:G1416 X1411:AB1411 I1411:V1411 M1412:M1416 N1412:V1417 X1412:Y1422 K1412:K1416 AC1427 AC1425 AC1434 AC1436 AC1443 AC1445 G1466:G1473 F1472:F1481 S2109:W2110 Z1478:AB1481 M1476:T1479 X1476:Y1479 U1466:W1479 J1466:L1479 F1510 F1520:G1528 G1513:G1516 F1515:F1516 D527:D1516 F1593:F1594 G1529:G1559 F1607 F1596 Y2109:Y2111 G1595 G1597:G1606 D1518:D1659 W1409:W1465 D1:D525 F1451:F1468 K1418:K1465 L1412:L1465 J1412:J1465 V1456:V1459 T1461:T1473 P1456:P1459 Y1423:AB1475 X1466:X1475 X1461:X1464 V1461:V1464 D1661:D1697 F1731 F1715:F1722 F1698:F1712 G1723:G1731 F1952:G1954 I1731:AB1731 J1732:Y1733 AB1732:AB1808 G1744 G1734:G1738 G1754 G1764 G1774 G1784 G1794 G1804 J1734:AA1808 W1809:Y1822 V1811:V1812 J1809:S1822 U1809:U1822 T1811:T1812 F1963:F1966 G1955:G1971 R2111:X2111 G1976:G1998 D1713:D2002 D2006:D2052 G2091:G2108 D2054:D2056 F2056:F2058 G2059:G2069 J2059:AB2071 F2064:F2069 Y2072:AB2074 J2075:AB2077 Y2089:AA2090 Z2078:AA2085 J2078:O2088 P2078:Q2086 Q2087:Q2088 R2078:Y2088 AB2078:AB2106 F1279:G1279 F2087:G2090 J2112:O2113 J2091:AA2106 J2107:Y2108 J2109:K2110 Q2109:Q2111 J2111:P2111 M2109:O2110 P1466:P1475 V1418:V1454 Q1418:U1460 P1418:P1454 M1418:O1475 Q1461:S1475 P1461:P1464 U1461:U1465 X1423:X1454 X1456:X1459 D2059:D2144 D2351:D1048576</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E1:E2144 E2351:E1048576</xm:sqref>
        </x14:dataValidation>
        <x14:dataValidation type="list" allowBlank="1" showInputMessage="1" showErrorMessage="1" xr:uid="{13B3BBFC-2A9E-4E8C-8C13-03D4064A27F2}">
          <x14:formula1>
            <xm:f>'C:\Users\Admin\Documents\[fire db.xlsx]IGNORE Lookups'!#REF!</xm:f>
          </x14:formula1>
          <xm:sqref>Z2145:AA2157</xm:sqref>
        </x14:dataValidation>
        <x14:dataValidation type="list" allowBlank="1" showInputMessage="1" showErrorMessage="1" xr:uid="{97CB2172-08BA-41DD-897B-96551B9BE9AC}">
          <x14:formula1>
            <xm:f>'C:\Users\Oli\Documents\PhD\Model development\Data\Collaborators\Current Contributor Versions\[Fire Database Ben v2.xlsx]IGNORE Lookups'!#REF!</xm:f>
          </x14:formula1>
          <xm:sqref>E2145:E2226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D2145:D2229 E2227:G2229 G2230:G2350</xm:sqref>
        </x14:dataValidation>
        <x14:dataValidation type="list" allowBlank="1" showInputMessage="1" showErrorMessage="1" xr:uid="{2D71F790-D8F7-4E90-B839-2433C3E3BCE5}">
          <x14:formula1>
            <xm:f>'C:\Users\Oli\Documents\PhD\Model development\Data\Collaborators\Current Contributor Versions\[Fire Database Ben v2.xlsx]IGNORE Lookups'!#REF!</xm:f>
          </x14:formula1>
          <xm:sqref>G2145:G2201 G2203:G2215</xm:sqref>
        </x14:dataValidation>
        <x14:dataValidation type="list" allowBlank="1" showInputMessage="1" showErrorMessage="1" xr:uid="{9D4E2386-3CB6-4162-B620-BEDC389CF652}">
          <x14:formula1>
            <xm:f>'C:\Users\Oli\Documents\PhD\Model development\Data\Collaborators\Current Contributor Versions\[Fire Database Ben v2.xlsx]IGNORE Lookups'!#REF!</xm:f>
          </x14:formula1>
          <xm:sqref>Z2164:AA2168 Z2186:AA2215 Z2217:AA2223 Z2226:AA2226</xm:sqref>
        </x14:dataValidation>
        <x14:dataValidation type="list" allowBlank="1" showInputMessage="1" showErrorMessage="1" xr:uid="{1E574393-15DC-48FE-BC3B-632C785E15BF}">
          <x14:formula1>
            <xm:f>'C:\Users\Oli\Documents\PhD\Model development\Data\Collaborators\Current Contributor Versions\[Fire Database Ben v2.xlsx]IGNORE Lookups'!#REF!</xm:f>
          </x14:formula1>
          <xm:sqref>AB2145:AB2163 T2156:T2163 T2149 U2145:Y2157 T2165:T2174 U2158:AA2163 R2149:R2163 Q2145:Q2163 P2149:P2163 O2145:O2163 N2149:N2163 M2145:M2163 L2149:L2163 X2164:X2166 J2149:J2163 J2164:S2166 J2168:J2175 U2164:W2167 G2202 K2145:K2163 S2145:S2163 K2167:S2178 U2168:X2175 U2176:W2178 J2179:X2182 Z2169:AB2185 AB2186:AB2197 J2183:S2203 U2183:X2197 T2198:X2203 Y2164:Y2225 I2202 Z2216:AB2216 K2204:S2215 U2204:X2215 AB2217:AB2223 J2216:X2216 G2216:G2226 K2217:O2225 Q2217:S2223 U2217:W2223 S2227:S2229 Z2224:AC2225 F2145:F2226 J2227:K2229 M2227:M2229 O2227:O2229 Q2227:Q2229 P2224:X2225 K2226:W2226 U2227:AB2229</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H2145:H2229</xm:sqref>
        </x14:dataValidation>
        <x14:dataValidation type="list" allowBlank="1" showInputMessage="1" showErrorMessage="1" xr:uid="{6921C071-AFB3-4B65-9669-7023940A179E}">
          <x14:formula1>
            <xm:f>'C:\Users\Oli\Documents\PhD\Model development\Data\Collaborators\Current Contributor Versions\[Fire Database Ben v2.xlsx]IGNORE Lookups'!#REF!</xm:f>
          </x14:formula1>
          <xm:sqref>AB2164:AB2168 AB2198:AB2215 AB2226</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C2145:C2148 C2150:C2155</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C2149 C2156:C2229</xm:sqref>
        </x14:dataValidation>
        <x14:dataValidation type="list" allowBlank="1" showInputMessage="1" showErrorMessage="1" xr:uid="{9AD2F698-CEAA-4D04-8834-4EE9DC0C83E7}">
          <x14:formula1>
            <xm:f>'[Adam''s Fire Data.xlsx]IGNORE Lookups'!#REF!</xm:f>
          </x14:formula1>
          <xm:sqref>AB2230:AB2350</xm:sqref>
        </x14:dataValidation>
        <x14:dataValidation type="list" allowBlank="1" showInputMessage="1" showErrorMessage="1" xr:uid="{9069002D-8140-4497-85F8-B1FD83FDA2D4}">
          <x14:formula1>
            <xm:f>'[Adam''s Fire Data.xlsx]IGNORE Lookups'!#REF!</xm:f>
          </x14:formula1>
          <xm:sqref>E2230:E2350</xm:sqref>
        </x14:dataValidation>
        <x14:dataValidation type="list" allowBlank="1" showInputMessage="1" showErrorMessage="1" xr:uid="{DA1F2D7E-18A5-42C3-82A8-1F120D2DB269}">
          <x14:formula1>
            <xm:f>'[Adam''s Fire Data.xlsx]IGNORE Lookups'!#REF!</xm:f>
          </x14:formula1>
          <xm:sqref>F2230:F2350</xm:sqref>
        </x14:dataValidation>
        <x14:dataValidation type="list" allowBlank="1" showInputMessage="1" showErrorMessage="1" prompt="Presence or absence" xr:uid="{CB63D46B-FFCC-48E1-834B-85DD51686E7C}">
          <x14:formula1>
            <xm:f>'[Adam''s Fire Data.xlsx]IGNORE Lookups'!#REF!</xm:f>
          </x14:formula1>
          <xm:sqref>H2230:H2350</xm:sqref>
        </x14:dataValidation>
        <x14:dataValidation type="list" allowBlank="1" showInputMessage="1" showErrorMessage="1" prompt="One of: Human Deliberate, Human Accidental, Human Escaped, Lightning, Other Natural, Unknown" xr:uid="{9F7C95DC-217D-4415-94A9-5974DDD51371}">
          <x14:formula1>
            <xm:f>'[Adam''s Fire Data.xlsx]IGNORE Lookups'!#REF!</xm:f>
          </x14:formula1>
          <xm:sqref>C2230:C2350</xm:sqref>
        </x14:dataValidation>
        <x14:dataValidation type="list" allowBlank="1" showInputMessage="1" showErrorMessage="1" xr:uid="{9C1C68F3-83B9-49B8-99C1-37E59D76BCEC}">
          <x14:formula1>
            <xm:f>'[Adam''s Fire Data.xlsx]IGNORE Lookups'!#REF!</xm:f>
          </x14:formula1>
          <xm:sqref>D2230:D2350</xm:sqref>
        </x14:dataValidation>
        <x14:dataValidation type="list" allowBlank="1" showInputMessage="1" showErrorMessage="1" xr:uid="{9AB7E401-1745-42EE-8BBE-4F8DF7E5C010}">
          <x14:formula1>
            <xm:f>'[Adam''s Fire Data.xlsx]IGNORE Lookups'!#REF!</xm:f>
          </x14:formula1>
          <xm:sqref>Z2230:AA2350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2718"/>
  <sheetViews>
    <sheetView zoomScale="55" zoomScaleNormal="55" workbookViewId="0">
      <pane ySplit="1" topLeftCell="A2284" activePane="bottomLeft" state="frozen"/>
      <selection pane="bottomLeft" activeCell="A2388" sqref="A2388"/>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 style="14" customWidth="1"/>
    <col min="11" max="11" width="23" style="103"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41.6328125" customWidth="1"/>
    <col min="28" max="28" width="48" customWidth="1"/>
  </cols>
  <sheetData>
    <row r="1" spans="1:28" ht="72.5" customHeight="1" thickBot="1">
      <c r="A1" s="86" t="s">
        <v>2264</v>
      </c>
      <c r="B1" s="15" t="s">
        <v>5054</v>
      </c>
      <c r="C1" s="2" t="s">
        <v>7</v>
      </c>
      <c r="D1" s="2" t="s">
        <v>8</v>
      </c>
      <c r="E1" s="2" t="s">
        <v>2285</v>
      </c>
      <c r="F1" s="15" t="s">
        <v>2440</v>
      </c>
      <c r="G1" s="15" t="s">
        <v>2450</v>
      </c>
      <c r="H1" s="15" t="s">
        <v>522</v>
      </c>
      <c r="I1" s="2" t="s">
        <v>168</v>
      </c>
      <c r="J1" s="73" t="s">
        <v>2363</v>
      </c>
      <c r="K1" s="110" t="s">
        <v>1250</v>
      </c>
      <c r="L1" s="73" t="s">
        <v>2357</v>
      </c>
      <c r="M1" s="73" t="s">
        <v>1249</v>
      </c>
      <c r="N1" s="73" t="s">
        <v>2356</v>
      </c>
      <c r="O1" s="73" t="s">
        <v>1248</v>
      </c>
      <c r="P1" s="73" t="s">
        <v>2358</v>
      </c>
      <c r="Q1" s="73" t="s">
        <v>2438</v>
      </c>
      <c r="R1" s="73" t="s">
        <v>2439</v>
      </c>
      <c r="S1" s="73" t="s">
        <v>1228</v>
      </c>
      <c r="T1" s="73" t="s">
        <v>2360</v>
      </c>
      <c r="U1" s="73" t="s">
        <v>1465</v>
      </c>
      <c r="V1" s="73" t="s">
        <v>2361</v>
      </c>
      <c r="W1" s="73" t="s">
        <v>36</v>
      </c>
      <c r="X1" s="2" t="s">
        <v>9</v>
      </c>
      <c r="Y1" s="2" t="s">
        <v>10</v>
      </c>
      <c r="Z1" s="17" t="s">
        <v>37</v>
      </c>
      <c r="AA1" s="17" t="s">
        <v>0</v>
      </c>
      <c r="AB1" s="16" t="s">
        <v>117</v>
      </c>
    </row>
    <row r="2" spans="1:28"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f>'Reported burning'!G2</f>
        <v>0</v>
      </c>
      <c r="H2" s="6" t="str">
        <f>'Reported burning'!H2</f>
        <v>Presence</v>
      </c>
      <c r="I2" s="32"/>
      <c r="J2" s="105" t="s">
        <v>2276</v>
      </c>
      <c r="K2" s="111" t="s">
        <v>2276</v>
      </c>
      <c r="L2" s="105" t="s">
        <v>2276</v>
      </c>
      <c r="M2" s="105" t="s">
        <v>2276</v>
      </c>
      <c r="N2" s="105" t="s">
        <v>2276</v>
      </c>
      <c r="O2" s="105" t="s">
        <v>2276</v>
      </c>
      <c r="P2" s="105" t="s">
        <v>2276</v>
      </c>
      <c r="Q2" s="105" t="s">
        <v>2276</v>
      </c>
      <c r="R2" s="105" t="s">
        <v>2276</v>
      </c>
      <c r="S2" s="105" t="s">
        <v>2276</v>
      </c>
      <c r="T2" s="105" t="s">
        <v>2276</v>
      </c>
      <c r="U2" s="105" t="s">
        <v>2276</v>
      </c>
      <c r="V2" s="105" t="s">
        <v>2276</v>
      </c>
      <c r="W2" s="105" t="s">
        <v>2276</v>
      </c>
      <c r="X2" s="32" t="s">
        <v>34</v>
      </c>
      <c r="Y2" s="32" t="s">
        <v>35</v>
      </c>
      <c r="Z2" s="32" t="s">
        <v>64</v>
      </c>
      <c r="AA2" s="32"/>
      <c r="AB2" s="32"/>
    </row>
    <row r="3" spans="1:28"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f>'Reported burning'!G3</f>
        <v>0</v>
      </c>
      <c r="H3" s="6" t="str">
        <f>'Reported burning'!H3</f>
        <v>Presence</v>
      </c>
      <c r="I3" s="3"/>
      <c r="J3" s="80" t="s">
        <v>2276</v>
      </c>
      <c r="K3" s="112" t="s">
        <v>2276</v>
      </c>
      <c r="L3" s="80" t="s">
        <v>2276</v>
      </c>
      <c r="M3" s="80" t="s">
        <v>2276</v>
      </c>
      <c r="N3" s="80" t="s">
        <v>2276</v>
      </c>
      <c r="O3" s="80" t="s">
        <v>2276</v>
      </c>
      <c r="P3" s="80" t="s">
        <v>2276</v>
      </c>
      <c r="Q3" s="105" t="s">
        <v>2276</v>
      </c>
      <c r="R3" s="105" t="s">
        <v>2276</v>
      </c>
      <c r="S3" s="80" t="s">
        <v>2276</v>
      </c>
      <c r="T3" s="80" t="s">
        <v>2276</v>
      </c>
      <c r="U3" s="80" t="s">
        <v>2276</v>
      </c>
      <c r="V3" s="80" t="s">
        <v>2276</v>
      </c>
      <c r="W3" s="80" t="s">
        <v>2276</v>
      </c>
      <c r="X3" s="3" t="s">
        <v>38</v>
      </c>
      <c r="Y3" s="3" t="s">
        <v>34</v>
      </c>
      <c r="Z3" s="3" t="s">
        <v>64</v>
      </c>
      <c r="AA3" s="4" t="s">
        <v>39</v>
      </c>
      <c r="AB3" s="3"/>
    </row>
    <row r="4" spans="1:28"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f>'Reported burning'!G4</f>
        <v>0</v>
      </c>
      <c r="H4" s="6" t="str">
        <f>'Reported burning'!H4</f>
        <v>Presence</v>
      </c>
      <c r="I4" s="22"/>
      <c r="J4" s="80" t="s">
        <v>2276</v>
      </c>
      <c r="K4" s="112" t="s">
        <v>2276</v>
      </c>
      <c r="L4" s="80" t="s">
        <v>2276</v>
      </c>
      <c r="M4" s="80" t="s">
        <v>2276</v>
      </c>
      <c r="N4" s="80" t="s">
        <v>2276</v>
      </c>
      <c r="O4" s="80" t="s">
        <v>2276</v>
      </c>
      <c r="P4" s="80" t="s">
        <v>2276</v>
      </c>
      <c r="Q4" s="105" t="s">
        <v>2276</v>
      </c>
      <c r="R4" s="105" t="s">
        <v>2276</v>
      </c>
      <c r="S4" s="80" t="s">
        <v>2276</v>
      </c>
      <c r="T4" s="80" t="s">
        <v>2276</v>
      </c>
      <c r="U4" s="80" t="s">
        <v>2276</v>
      </c>
      <c r="V4" s="80" t="s">
        <v>2276</v>
      </c>
      <c r="W4" s="80" t="s">
        <v>2276</v>
      </c>
      <c r="X4" s="22" t="s">
        <v>68</v>
      </c>
      <c r="Y4" s="22" t="s">
        <v>35</v>
      </c>
      <c r="Z4" s="22" t="s">
        <v>64</v>
      </c>
      <c r="AA4" s="22"/>
      <c r="AB4" s="22"/>
    </row>
    <row r="5" spans="1:28"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Mixed</v>
      </c>
      <c r="G5" s="6">
        <f>'Reported burning'!G5</f>
        <v>0</v>
      </c>
      <c r="H5" s="6" t="str">
        <f>'Reported burning'!H5</f>
        <v>Presence</v>
      </c>
      <c r="I5" s="3"/>
      <c r="J5" s="80" t="s">
        <v>2276</v>
      </c>
      <c r="K5" s="112" t="s">
        <v>2276</v>
      </c>
      <c r="L5" s="80" t="s">
        <v>2276</v>
      </c>
      <c r="M5" s="80" t="s">
        <v>2276</v>
      </c>
      <c r="N5" s="80" t="s">
        <v>2276</v>
      </c>
      <c r="O5" s="80" t="s">
        <v>2276</v>
      </c>
      <c r="P5" s="80" t="s">
        <v>2276</v>
      </c>
      <c r="Q5" s="105" t="s">
        <v>2276</v>
      </c>
      <c r="R5" s="105" t="s">
        <v>2276</v>
      </c>
      <c r="S5" s="80" t="s">
        <v>2276</v>
      </c>
      <c r="T5" s="80" t="s">
        <v>2276</v>
      </c>
      <c r="U5" s="80" t="s">
        <v>2276</v>
      </c>
      <c r="V5" s="80" t="s">
        <v>2276</v>
      </c>
      <c r="W5" s="80" t="s">
        <v>2276</v>
      </c>
      <c r="X5" s="3" t="s">
        <v>34</v>
      </c>
      <c r="Y5" s="3" t="s">
        <v>35</v>
      </c>
      <c r="Z5" s="3" t="s">
        <v>64</v>
      </c>
      <c r="AA5" s="3"/>
      <c r="AB5" s="3"/>
    </row>
    <row r="6" spans="1:28"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Mixed</v>
      </c>
      <c r="G6" s="6">
        <f>'Reported burning'!G6</f>
        <v>0</v>
      </c>
      <c r="H6" s="6" t="str">
        <f>'Reported burning'!H6</f>
        <v>Presence</v>
      </c>
      <c r="I6" s="3"/>
      <c r="J6" s="80" t="s">
        <v>2276</v>
      </c>
      <c r="K6" s="112" t="s">
        <v>2276</v>
      </c>
      <c r="L6" s="80" t="s">
        <v>2276</v>
      </c>
      <c r="M6" s="80" t="s">
        <v>2276</v>
      </c>
      <c r="N6" s="80" t="s">
        <v>2276</v>
      </c>
      <c r="O6" s="80" t="s">
        <v>2276</v>
      </c>
      <c r="P6" s="80" t="s">
        <v>2276</v>
      </c>
      <c r="Q6" s="105" t="s">
        <v>2276</v>
      </c>
      <c r="R6" s="105" t="s">
        <v>2276</v>
      </c>
      <c r="S6" s="80" t="s">
        <v>2276</v>
      </c>
      <c r="T6" s="80" t="s">
        <v>2276</v>
      </c>
      <c r="U6" s="80" t="s">
        <v>2276</v>
      </c>
      <c r="V6" s="80" t="s">
        <v>2276</v>
      </c>
      <c r="W6" s="80" t="s">
        <v>2276</v>
      </c>
      <c r="X6" s="3" t="s">
        <v>34</v>
      </c>
      <c r="Y6" s="3" t="s">
        <v>35</v>
      </c>
      <c r="Z6" s="3" t="s">
        <v>64</v>
      </c>
      <c r="AA6" s="3"/>
      <c r="AB6" s="3"/>
    </row>
    <row r="7" spans="1:28"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f>'Reported burning'!G7</f>
        <v>0</v>
      </c>
      <c r="H7" s="6" t="str">
        <f>'Reported burning'!H7</f>
        <v>Presence</v>
      </c>
      <c r="I7" s="3"/>
      <c r="J7" s="21" t="s">
        <v>2276</v>
      </c>
      <c r="K7" s="106" t="s">
        <v>2276</v>
      </c>
      <c r="L7" s="21" t="s">
        <v>2276</v>
      </c>
      <c r="M7" s="21" t="s">
        <v>2276</v>
      </c>
      <c r="N7" s="21" t="s">
        <v>2276</v>
      </c>
      <c r="O7" s="21" t="s">
        <v>2276</v>
      </c>
      <c r="P7" s="21" t="s">
        <v>2276</v>
      </c>
      <c r="Q7" s="105" t="s">
        <v>2276</v>
      </c>
      <c r="R7" s="105" t="s">
        <v>2276</v>
      </c>
      <c r="S7" s="21" t="s">
        <v>2276</v>
      </c>
      <c r="T7" s="21" t="s">
        <v>2276</v>
      </c>
      <c r="U7" s="21" t="s">
        <v>2276</v>
      </c>
      <c r="V7" s="21" t="s">
        <v>2276</v>
      </c>
      <c r="W7" s="21" t="s">
        <v>2276</v>
      </c>
      <c r="X7" s="3" t="s">
        <v>38</v>
      </c>
      <c r="Y7" s="3" t="s">
        <v>35</v>
      </c>
      <c r="Z7" s="3" t="s">
        <v>64</v>
      </c>
      <c r="AA7" s="4" t="s">
        <v>63</v>
      </c>
      <c r="AB7" s="3"/>
    </row>
    <row r="8" spans="1:28"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f>'Reported burning'!G8</f>
        <v>0</v>
      </c>
      <c r="H8" s="6" t="str">
        <f>'Reported burning'!H8</f>
        <v>Presence</v>
      </c>
      <c r="I8" s="11"/>
      <c r="J8" s="21" t="s">
        <v>2276</v>
      </c>
      <c r="K8" s="106" t="s">
        <v>2276</v>
      </c>
      <c r="L8" s="21" t="s">
        <v>2276</v>
      </c>
      <c r="M8" s="21" t="s">
        <v>2276</v>
      </c>
      <c r="N8" s="21" t="s">
        <v>2276</v>
      </c>
      <c r="O8" s="21" t="s">
        <v>2276</v>
      </c>
      <c r="P8" s="21" t="s">
        <v>2276</v>
      </c>
      <c r="Q8" s="105" t="s">
        <v>2276</v>
      </c>
      <c r="R8" s="105" t="s">
        <v>2276</v>
      </c>
      <c r="S8" s="21" t="s">
        <v>2276</v>
      </c>
      <c r="T8" s="21" t="s">
        <v>2276</v>
      </c>
      <c r="U8" s="21" t="s">
        <v>2276</v>
      </c>
      <c r="V8" s="21" t="s">
        <v>2276</v>
      </c>
      <c r="W8" s="21" t="s">
        <v>2276</v>
      </c>
      <c r="X8" s="3" t="s">
        <v>34</v>
      </c>
      <c r="Y8" s="3" t="s">
        <v>35</v>
      </c>
      <c r="Z8" s="3" t="s">
        <v>64</v>
      </c>
      <c r="AA8" s="18" t="s">
        <v>48</v>
      </c>
      <c r="AB8" s="3"/>
    </row>
    <row r="9" spans="1:28"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f>'Reported burning'!G9</f>
        <v>0</v>
      </c>
      <c r="H9" s="6" t="str">
        <f>'Reported burning'!H9</f>
        <v>Presence</v>
      </c>
      <c r="I9" s="11"/>
      <c r="J9" s="21" t="s">
        <v>2276</v>
      </c>
      <c r="K9" s="106" t="s">
        <v>2276</v>
      </c>
      <c r="L9" s="21" t="s">
        <v>2276</v>
      </c>
      <c r="M9" s="21" t="s">
        <v>2276</v>
      </c>
      <c r="N9" s="21" t="s">
        <v>2276</v>
      </c>
      <c r="O9" s="21" t="s">
        <v>2276</v>
      </c>
      <c r="P9" s="21" t="s">
        <v>2276</v>
      </c>
      <c r="Q9" s="105" t="s">
        <v>2276</v>
      </c>
      <c r="R9" s="105" t="s">
        <v>2276</v>
      </c>
      <c r="S9" s="21" t="s">
        <v>2276</v>
      </c>
      <c r="T9" s="21" t="s">
        <v>2276</v>
      </c>
      <c r="U9" s="21" t="s">
        <v>2276</v>
      </c>
      <c r="V9" s="21" t="s">
        <v>2276</v>
      </c>
      <c r="W9" s="21" t="s">
        <v>2276</v>
      </c>
      <c r="X9" s="3" t="s">
        <v>68</v>
      </c>
      <c r="Y9" s="3" t="s">
        <v>35</v>
      </c>
      <c r="Z9" s="3" t="s">
        <v>64</v>
      </c>
      <c r="AA9" s="4" t="s">
        <v>50</v>
      </c>
      <c r="AB9" s="3"/>
    </row>
    <row r="10" spans="1:28"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f>'Reported burning'!G10</f>
        <v>0</v>
      </c>
      <c r="H10" s="6" t="str">
        <f>'Reported burning'!H10</f>
        <v>Presence</v>
      </c>
      <c r="I10" s="11"/>
      <c r="J10" s="21" t="s">
        <v>2276</v>
      </c>
      <c r="K10" s="106" t="s">
        <v>2276</v>
      </c>
      <c r="L10" s="21" t="s">
        <v>2276</v>
      </c>
      <c r="M10" s="21" t="s">
        <v>2276</v>
      </c>
      <c r="N10" s="21" t="s">
        <v>2276</v>
      </c>
      <c r="O10" s="21" t="s">
        <v>2276</v>
      </c>
      <c r="P10" s="21" t="s">
        <v>2276</v>
      </c>
      <c r="Q10" s="105" t="s">
        <v>2276</v>
      </c>
      <c r="R10" s="105" t="s">
        <v>2276</v>
      </c>
      <c r="S10" s="21" t="s">
        <v>2276</v>
      </c>
      <c r="T10" s="21" t="s">
        <v>2276</v>
      </c>
      <c r="U10" s="21" t="s">
        <v>2276</v>
      </c>
      <c r="V10" s="21" t="s">
        <v>2276</v>
      </c>
      <c r="W10" s="21" t="s">
        <v>2276</v>
      </c>
      <c r="X10" s="3" t="s">
        <v>34</v>
      </c>
      <c r="Y10" s="3" t="s">
        <v>35</v>
      </c>
      <c r="Z10" s="3" t="s">
        <v>64</v>
      </c>
      <c r="AA10" s="4" t="s">
        <v>49</v>
      </c>
      <c r="AB10" s="3"/>
    </row>
    <row r="11" spans="1:28"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f>'Reported burning'!G11</f>
        <v>0</v>
      </c>
      <c r="H11" s="6" t="str">
        <f>'Reported burning'!H11</f>
        <v>Presence</v>
      </c>
      <c r="I11" s="3"/>
      <c r="J11" s="21" t="s">
        <v>2276</v>
      </c>
      <c r="K11" s="106" t="s">
        <v>2276</v>
      </c>
      <c r="L11" s="21" t="s">
        <v>2276</v>
      </c>
      <c r="M11" s="21" t="s">
        <v>2276</v>
      </c>
      <c r="N11" s="21" t="s">
        <v>2276</v>
      </c>
      <c r="O11" s="21" t="s">
        <v>2276</v>
      </c>
      <c r="P11" s="21" t="s">
        <v>2276</v>
      </c>
      <c r="Q11" s="105" t="s">
        <v>2276</v>
      </c>
      <c r="R11" s="105" t="s">
        <v>2276</v>
      </c>
      <c r="S11" s="21" t="s">
        <v>2276</v>
      </c>
      <c r="T11" s="21" t="s">
        <v>2276</v>
      </c>
      <c r="U11" s="21" t="s">
        <v>2276</v>
      </c>
      <c r="V11" s="21" t="s">
        <v>2276</v>
      </c>
      <c r="W11" s="21" t="s">
        <v>2276</v>
      </c>
      <c r="X11" s="3" t="s">
        <v>34</v>
      </c>
      <c r="Y11" s="3" t="s">
        <v>35</v>
      </c>
      <c r="Z11" s="3" t="s">
        <v>64</v>
      </c>
      <c r="AA11" s="4" t="s">
        <v>56</v>
      </c>
      <c r="AB11" s="3"/>
    </row>
    <row r="12" spans="1:28"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f>'Reported burning'!G12</f>
        <v>0</v>
      </c>
      <c r="H12" s="6" t="str">
        <f>'Reported burning'!H12</f>
        <v>Presence</v>
      </c>
      <c r="I12" s="3"/>
      <c r="J12" s="21" t="s">
        <v>2276</v>
      </c>
      <c r="K12" s="106" t="s">
        <v>2276</v>
      </c>
      <c r="L12" s="21" t="s">
        <v>2276</v>
      </c>
      <c r="M12" s="21" t="s">
        <v>2276</v>
      </c>
      <c r="N12" s="21" t="s">
        <v>2276</v>
      </c>
      <c r="O12" s="21" t="s">
        <v>2276</v>
      </c>
      <c r="P12" s="21" t="s">
        <v>2276</v>
      </c>
      <c r="Q12" s="105" t="s">
        <v>2276</v>
      </c>
      <c r="R12" s="105" t="s">
        <v>2276</v>
      </c>
      <c r="S12" s="21" t="s">
        <v>2276</v>
      </c>
      <c r="T12" s="21" t="s">
        <v>2276</v>
      </c>
      <c r="U12" s="21" t="s">
        <v>2276</v>
      </c>
      <c r="V12" s="21" t="s">
        <v>2276</v>
      </c>
      <c r="W12" s="21" t="s">
        <v>2276</v>
      </c>
      <c r="X12" s="3" t="s">
        <v>34</v>
      </c>
      <c r="Y12" s="3" t="s">
        <v>35</v>
      </c>
      <c r="Z12" s="3" t="s">
        <v>64</v>
      </c>
      <c r="AA12" s="19" t="s">
        <v>52</v>
      </c>
      <c r="AB12" s="3"/>
    </row>
    <row r="13" spans="1:28"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f>'Reported burning'!G13</f>
        <v>0</v>
      </c>
      <c r="H13" s="6" t="str">
        <f>'Reported burning'!H13</f>
        <v>Presence</v>
      </c>
      <c r="I13" s="20"/>
      <c r="J13" s="74" t="s">
        <v>2276</v>
      </c>
      <c r="K13" s="113" t="s">
        <v>2276</v>
      </c>
      <c r="L13" s="74" t="s">
        <v>2276</v>
      </c>
      <c r="M13" s="74" t="s">
        <v>2276</v>
      </c>
      <c r="N13" s="74" t="s">
        <v>2276</v>
      </c>
      <c r="O13" s="74" t="s">
        <v>2276</v>
      </c>
      <c r="P13" s="74" t="s">
        <v>2276</v>
      </c>
      <c r="Q13" s="105" t="s">
        <v>2276</v>
      </c>
      <c r="R13" s="105" t="s">
        <v>2276</v>
      </c>
      <c r="S13" s="74" t="s">
        <v>2276</v>
      </c>
      <c r="T13" s="74" t="s">
        <v>2276</v>
      </c>
      <c r="U13" s="74" t="s">
        <v>2276</v>
      </c>
      <c r="V13" s="74" t="s">
        <v>2276</v>
      </c>
      <c r="W13" s="74" t="s">
        <v>2276</v>
      </c>
      <c r="X13" s="8" t="s">
        <v>75</v>
      </c>
      <c r="Y13" s="8" t="s">
        <v>35</v>
      </c>
      <c r="Z13" s="8" t="s">
        <v>76</v>
      </c>
      <c r="AA13" s="9" t="s">
        <v>77</v>
      </c>
      <c r="AB13" s="3"/>
    </row>
    <row r="14" spans="1:28"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2276</v>
      </c>
      <c r="K14" s="106" t="s">
        <v>2276</v>
      </c>
      <c r="L14" s="21" t="s">
        <v>2276</v>
      </c>
      <c r="M14" s="21" t="s">
        <v>2377</v>
      </c>
      <c r="N14" s="21" t="s">
        <v>2276</v>
      </c>
      <c r="O14" s="21" t="s">
        <v>2276</v>
      </c>
      <c r="P14" s="21" t="s">
        <v>2276</v>
      </c>
      <c r="Q14" s="21" t="s">
        <v>2375</v>
      </c>
      <c r="R14" s="21" t="s">
        <v>2276</v>
      </c>
      <c r="S14" s="90" t="s">
        <v>2391</v>
      </c>
      <c r="T14" s="90" t="s">
        <v>2276</v>
      </c>
      <c r="U14" s="90" t="s">
        <v>2276</v>
      </c>
      <c r="V14" s="90" t="s">
        <v>2276</v>
      </c>
      <c r="W14" s="21" t="s">
        <v>2375</v>
      </c>
      <c r="X14" s="3" t="s">
        <v>75</v>
      </c>
      <c r="Y14" s="3" t="s">
        <v>35</v>
      </c>
      <c r="Z14" s="3" t="s">
        <v>64</v>
      </c>
      <c r="AA14" s="4" t="s">
        <v>5053</v>
      </c>
      <c r="AB14" s="4" t="s">
        <v>5048</v>
      </c>
    </row>
    <row r="15" spans="1:28"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80" t="s">
        <v>2276</v>
      </c>
      <c r="K15" s="112" t="s">
        <v>2276</v>
      </c>
      <c r="L15" s="80" t="s">
        <v>2276</v>
      </c>
      <c r="M15" s="21" t="s">
        <v>2376</v>
      </c>
      <c r="N15" s="80" t="s">
        <v>2276</v>
      </c>
      <c r="O15" s="80" t="s">
        <v>2276</v>
      </c>
      <c r="P15" s="80" t="s">
        <v>2276</v>
      </c>
      <c r="Q15" s="21" t="s">
        <v>2375</v>
      </c>
      <c r="R15" s="21" t="s">
        <v>2276</v>
      </c>
      <c r="S15" s="90" t="s">
        <v>2389</v>
      </c>
      <c r="T15" s="90" t="s">
        <v>2276</v>
      </c>
      <c r="U15" s="90" t="s">
        <v>2276</v>
      </c>
      <c r="V15" s="90" t="s">
        <v>2276</v>
      </c>
      <c r="W15" s="21" t="s">
        <v>2375</v>
      </c>
      <c r="X15" s="3" t="s">
        <v>75</v>
      </c>
      <c r="Y15" s="3" t="s">
        <v>35</v>
      </c>
      <c r="Z15" s="3" t="s">
        <v>64</v>
      </c>
      <c r="AA15" s="4" t="s">
        <v>5053</v>
      </c>
      <c r="AB15" s="4" t="s">
        <v>5049</v>
      </c>
    </row>
    <row r="16" spans="1:28"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2276</v>
      </c>
      <c r="K16" s="106" t="s">
        <v>2276</v>
      </c>
      <c r="L16" s="21" t="s">
        <v>2276</v>
      </c>
      <c r="M16" s="21" t="s">
        <v>2276</v>
      </c>
      <c r="N16" s="21" t="s">
        <v>2276</v>
      </c>
      <c r="O16" s="21" t="s">
        <v>2276</v>
      </c>
      <c r="P16" s="21" t="s">
        <v>2276</v>
      </c>
      <c r="Q16" s="21" t="s">
        <v>2375</v>
      </c>
      <c r="R16" s="21" t="s">
        <v>2276</v>
      </c>
      <c r="S16" s="90" t="s">
        <v>2389</v>
      </c>
      <c r="T16" s="90" t="s">
        <v>2276</v>
      </c>
      <c r="U16" s="90" t="s">
        <v>2276</v>
      </c>
      <c r="V16" s="90" t="s">
        <v>2276</v>
      </c>
      <c r="W16" s="21" t="s">
        <v>2375</v>
      </c>
      <c r="X16" s="3" t="s">
        <v>75</v>
      </c>
      <c r="Y16" s="3" t="s">
        <v>35</v>
      </c>
      <c r="Z16" s="3" t="s">
        <v>64</v>
      </c>
      <c r="AA16" s="4" t="s">
        <v>5053</v>
      </c>
      <c r="AB16" s="4" t="s">
        <v>5050</v>
      </c>
    </row>
    <row r="17" spans="1:28"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2276</v>
      </c>
      <c r="K17" s="106" t="s">
        <v>2276</v>
      </c>
      <c r="L17" s="21" t="s">
        <v>2276</v>
      </c>
      <c r="M17" s="21" t="s">
        <v>2276</v>
      </c>
      <c r="N17" s="21" t="s">
        <v>2276</v>
      </c>
      <c r="O17" s="21" t="s">
        <v>2276</v>
      </c>
      <c r="P17" s="21" t="s">
        <v>2276</v>
      </c>
      <c r="Q17" s="21" t="s">
        <v>2375</v>
      </c>
      <c r="R17" s="21" t="s">
        <v>2276</v>
      </c>
      <c r="S17" s="90" t="s">
        <v>2389</v>
      </c>
      <c r="T17" s="90" t="s">
        <v>2276</v>
      </c>
      <c r="U17" s="90" t="s">
        <v>2276</v>
      </c>
      <c r="V17" s="90" t="s">
        <v>2276</v>
      </c>
      <c r="W17" s="21" t="s">
        <v>2375</v>
      </c>
      <c r="X17" s="3" t="s">
        <v>75</v>
      </c>
      <c r="Y17" s="3" t="s">
        <v>35</v>
      </c>
      <c r="Z17" s="3" t="s">
        <v>64</v>
      </c>
      <c r="AA17" s="4" t="s">
        <v>5053</v>
      </c>
      <c r="AB17" s="4" t="s">
        <v>5050</v>
      </c>
    </row>
    <row r="18" spans="1:28"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2276</v>
      </c>
      <c r="K18" s="106" t="s">
        <v>2276</v>
      </c>
      <c r="L18" s="21" t="s">
        <v>2276</v>
      </c>
      <c r="M18" s="21" t="s">
        <v>2276</v>
      </c>
      <c r="N18" s="21" t="s">
        <v>2276</v>
      </c>
      <c r="O18" s="21" t="s">
        <v>2276</v>
      </c>
      <c r="P18" s="21" t="s">
        <v>2276</v>
      </c>
      <c r="Q18" s="21" t="s">
        <v>2375</v>
      </c>
      <c r="R18" s="21" t="s">
        <v>2276</v>
      </c>
      <c r="S18" s="90" t="s">
        <v>2391</v>
      </c>
      <c r="T18" s="90" t="s">
        <v>2276</v>
      </c>
      <c r="U18" s="90" t="s">
        <v>2276</v>
      </c>
      <c r="V18" s="90" t="s">
        <v>2276</v>
      </c>
      <c r="W18" s="21" t="s">
        <v>2375</v>
      </c>
      <c r="X18" s="3" t="s">
        <v>75</v>
      </c>
      <c r="Y18" s="3" t="s">
        <v>35</v>
      </c>
      <c r="Z18" s="3" t="s">
        <v>64</v>
      </c>
      <c r="AA18" s="4" t="s">
        <v>5053</v>
      </c>
      <c r="AB18" s="4" t="s">
        <v>5050</v>
      </c>
    </row>
    <row r="19" spans="1:28"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2276</v>
      </c>
      <c r="K19" s="106" t="s">
        <v>2276</v>
      </c>
      <c r="L19" s="21" t="s">
        <v>2276</v>
      </c>
      <c r="M19" s="21" t="s">
        <v>2276</v>
      </c>
      <c r="N19" s="21" t="s">
        <v>2276</v>
      </c>
      <c r="O19" s="21" t="s">
        <v>2276</v>
      </c>
      <c r="P19" s="21" t="s">
        <v>2276</v>
      </c>
      <c r="Q19" s="21" t="s">
        <v>2375</v>
      </c>
      <c r="R19" s="21" t="s">
        <v>2276</v>
      </c>
      <c r="S19" s="90" t="s">
        <v>2390</v>
      </c>
      <c r="T19" s="90" t="s">
        <v>2276</v>
      </c>
      <c r="U19" s="90" t="s">
        <v>2276</v>
      </c>
      <c r="V19" s="90" t="s">
        <v>2276</v>
      </c>
      <c r="W19" s="21" t="s">
        <v>2375</v>
      </c>
      <c r="X19" s="3" t="s">
        <v>75</v>
      </c>
      <c r="Y19" s="3" t="s">
        <v>35</v>
      </c>
      <c r="Z19" s="3" t="s">
        <v>64</v>
      </c>
      <c r="AA19" s="4" t="s">
        <v>5053</v>
      </c>
      <c r="AB19" s="4" t="s">
        <v>5050</v>
      </c>
    </row>
    <row r="20" spans="1:28"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2276</v>
      </c>
      <c r="K20" s="106" t="s">
        <v>2276</v>
      </c>
      <c r="L20" s="21" t="s">
        <v>2276</v>
      </c>
      <c r="M20" s="21" t="s">
        <v>2276</v>
      </c>
      <c r="N20" s="21" t="s">
        <v>2276</v>
      </c>
      <c r="O20" s="21" t="s">
        <v>2276</v>
      </c>
      <c r="P20" s="21" t="s">
        <v>2276</v>
      </c>
      <c r="Q20" s="21" t="s">
        <v>2375</v>
      </c>
      <c r="R20" s="21" t="s">
        <v>2276</v>
      </c>
      <c r="S20" s="90" t="s">
        <v>2391</v>
      </c>
      <c r="T20" s="90" t="s">
        <v>2276</v>
      </c>
      <c r="U20" s="90" t="s">
        <v>2276</v>
      </c>
      <c r="V20" s="90" t="s">
        <v>2276</v>
      </c>
      <c r="W20" s="21" t="s">
        <v>2375</v>
      </c>
      <c r="X20" s="3" t="s">
        <v>75</v>
      </c>
      <c r="Y20" s="3" t="s">
        <v>35</v>
      </c>
      <c r="Z20" s="3" t="s">
        <v>64</v>
      </c>
      <c r="AA20" s="4" t="s">
        <v>5053</v>
      </c>
      <c r="AB20" s="4" t="s">
        <v>5050</v>
      </c>
    </row>
    <row r="21" spans="1:28"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2276</v>
      </c>
      <c r="K21" s="106" t="s">
        <v>2276</v>
      </c>
      <c r="L21" s="21" t="s">
        <v>2276</v>
      </c>
      <c r="M21" s="21" t="s">
        <v>2276</v>
      </c>
      <c r="N21" s="21" t="s">
        <v>2276</v>
      </c>
      <c r="O21" s="21" t="s">
        <v>2276</v>
      </c>
      <c r="P21" s="21" t="s">
        <v>2276</v>
      </c>
      <c r="Q21" s="21" t="s">
        <v>2375</v>
      </c>
      <c r="R21" s="21" t="s">
        <v>2276</v>
      </c>
      <c r="S21" s="90" t="s">
        <v>2392</v>
      </c>
      <c r="T21" s="90" t="s">
        <v>2276</v>
      </c>
      <c r="U21" s="90" t="s">
        <v>2276</v>
      </c>
      <c r="V21" s="90" t="s">
        <v>2276</v>
      </c>
      <c r="W21" s="21" t="s">
        <v>2375</v>
      </c>
      <c r="X21" s="3" t="s">
        <v>75</v>
      </c>
      <c r="Y21" s="3" t="s">
        <v>35</v>
      </c>
      <c r="Z21" s="3" t="s">
        <v>64</v>
      </c>
      <c r="AA21" s="4" t="s">
        <v>5053</v>
      </c>
      <c r="AB21" s="4" t="s">
        <v>5050</v>
      </c>
    </row>
    <row r="22" spans="1:28"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2276</v>
      </c>
      <c r="K22" s="106" t="s">
        <v>2276</v>
      </c>
      <c r="L22" s="21" t="s">
        <v>2276</v>
      </c>
      <c r="M22" s="21" t="s">
        <v>2276</v>
      </c>
      <c r="N22" s="21" t="s">
        <v>2276</v>
      </c>
      <c r="O22" s="21" t="s">
        <v>2276</v>
      </c>
      <c r="P22" s="21" t="s">
        <v>2276</v>
      </c>
      <c r="Q22" s="21" t="s">
        <v>2375</v>
      </c>
      <c r="R22" s="21" t="s">
        <v>2276</v>
      </c>
      <c r="S22" s="90" t="s">
        <v>2391</v>
      </c>
      <c r="T22" s="90" t="s">
        <v>2276</v>
      </c>
      <c r="U22" s="90" t="s">
        <v>2276</v>
      </c>
      <c r="V22" s="90" t="s">
        <v>2276</v>
      </c>
      <c r="W22" s="21" t="s">
        <v>2375</v>
      </c>
      <c r="X22" s="3" t="s">
        <v>75</v>
      </c>
      <c r="Y22" s="3" t="s">
        <v>35</v>
      </c>
      <c r="Z22" s="3" t="s">
        <v>64</v>
      </c>
      <c r="AA22" s="4" t="s">
        <v>5053</v>
      </c>
      <c r="AB22" s="4" t="s">
        <v>5050</v>
      </c>
    </row>
    <row r="23" spans="1:28"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2276</v>
      </c>
      <c r="K23" s="106" t="s">
        <v>2276</v>
      </c>
      <c r="L23" s="21" t="s">
        <v>2276</v>
      </c>
      <c r="M23" s="21" t="s">
        <v>2276</v>
      </c>
      <c r="N23" s="21" t="s">
        <v>2276</v>
      </c>
      <c r="O23" s="21" t="s">
        <v>2276</v>
      </c>
      <c r="P23" s="21" t="s">
        <v>2276</v>
      </c>
      <c r="Q23" s="21" t="s">
        <v>2375</v>
      </c>
      <c r="R23" s="21" t="s">
        <v>2276</v>
      </c>
      <c r="S23" s="90" t="s">
        <v>2391</v>
      </c>
      <c r="T23" s="90" t="s">
        <v>2276</v>
      </c>
      <c r="U23" s="90" t="s">
        <v>2276</v>
      </c>
      <c r="V23" s="90" t="s">
        <v>2276</v>
      </c>
      <c r="W23" s="21" t="s">
        <v>2375</v>
      </c>
      <c r="X23" s="3" t="s">
        <v>75</v>
      </c>
      <c r="Y23" s="3" t="s">
        <v>35</v>
      </c>
      <c r="Z23" s="3" t="s">
        <v>64</v>
      </c>
      <c r="AA23" s="4" t="s">
        <v>5053</v>
      </c>
      <c r="AB23" s="4" t="s">
        <v>5050</v>
      </c>
    </row>
    <row r="24" spans="1:28"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2276</v>
      </c>
      <c r="K24" s="106" t="s">
        <v>2276</v>
      </c>
      <c r="L24" s="21" t="s">
        <v>2276</v>
      </c>
      <c r="M24" s="21" t="s">
        <v>2276</v>
      </c>
      <c r="N24" s="21" t="s">
        <v>2276</v>
      </c>
      <c r="O24" s="21" t="s">
        <v>2276</v>
      </c>
      <c r="P24" s="21" t="s">
        <v>2276</v>
      </c>
      <c r="Q24" s="21" t="s">
        <v>2375</v>
      </c>
      <c r="R24" s="21" t="s">
        <v>2276</v>
      </c>
      <c r="S24" s="90" t="s">
        <v>2391</v>
      </c>
      <c r="T24" s="90" t="s">
        <v>2276</v>
      </c>
      <c r="U24" s="90" t="s">
        <v>2276</v>
      </c>
      <c r="V24" s="90" t="s">
        <v>2276</v>
      </c>
      <c r="W24" s="21" t="s">
        <v>2375</v>
      </c>
      <c r="X24" s="3" t="s">
        <v>75</v>
      </c>
      <c r="Y24" s="3" t="s">
        <v>35</v>
      </c>
      <c r="Z24" s="3" t="s">
        <v>64</v>
      </c>
      <c r="AA24" s="4" t="s">
        <v>5053</v>
      </c>
      <c r="AB24" s="4" t="s">
        <v>5050</v>
      </c>
    </row>
    <row r="25" spans="1:28"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2276</v>
      </c>
      <c r="K25" s="106" t="s">
        <v>2276</v>
      </c>
      <c r="L25" s="21" t="s">
        <v>2276</v>
      </c>
      <c r="M25" s="21" t="s">
        <v>2276</v>
      </c>
      <c r="N25" s="21" t="s">
        <v>2276</v>
      </c>
      <c r="O25" s="21" t="s">
        <v>2276</v>
      </c>
      <c r="P25" s="21" t="s">
        <v>2276</v>
      </c>
      <c r="Q25" s="21" t="s">
        <v>2375</v>
      </c>
      <c r="R25" s="21" t="s">
        <v>2276</v>
      </c>
      <c r="S25" s="90" t="s">
        <v>2527</v>
      </c>
      <c r="T25" s="90" t="s">
        <v>2276</v>
      </c>
      <c r="U25" s="90" t="s">
        <v>2276</v>
      </c>
      <c r="V25" s="90" t="s">
        <v>2276</v>
      </c>
      <c r="W25" s="21" t="s">
        <v>2375</v>
      </c>
      <c r="X25" s="3" t="s">
        <v>75</v>
      </c>
      <c r="Y25" s="3" t="s">
        <v>35</v>
      </c>
      <c r="Z25" s="3" t="s">
        <v>64</v>
      </c>
      <c r="AA25" s="4" t="s">
        <v>5053</v>
      </c>
      <c r="AB25" s="4" t="s">
        <v>5050</v>
      </c>
    </row>
    <row r="26" spans="1:28"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2276</v>
      </c>
      <c r="K26" s="106" t="s">
        <v>2276</v>
      </c>
      <c r="L26" s="21" t="s">
        <v>2276</v>
      </c>
      <c r="M26" s="21" t="s">
        <v>2276</v>
      </c>
      <c r="N26" s="21" t="s">
        <v>2276</v>
      </c>
      <c r="O26" s="21" t="s">
        <v>2276</v>
      </c>
      <c r="P26" s="21" t="s">
        <v>2276</v>
      </c>
      <c r="Q26" s="21" t="s">
        <v>2375</v>
      </c>
      <c r="R26" s="21" t="s">
        <v>2276</v>
      </c>
      <c r="S26" s="90" t="s">
        <v>2392</v>
      </c>
      <c r="T26" s="90" t="s">
        <v>2276</v>
      </c>
      <c r="U26" s="90" t="s">
        <v>2276</v>
      </c>
      <c r="V26" s="90" t="s">
        <v>2276</v>
      </c>
      <c r="W26" s="21" t="s">
        <v>2375</v>
      </c>
      <c r="X26" s="3" t="s">
        <v>75</v>
      </c>
      <c r="Y26" s="3" t="s">
        <v>35</v>
      </c>
      <c r="Z26" s="3" t="s">
        <v>64</v>
      </c>
      <c r="AA26" s="4" t="s">
        <v>5053</v>
      </c>
      <c r="AB26" s="4" t="s">
        <v>5050</v>
      </c>
    </row>
    <row r="27" spans="1:28"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2276</v>
      </c>
      <c r="K27" s="106" t="s">
        <v>2276</v>
      </c>
      <c r="L27" s="21" t="s">
        <v>2276</v>
      </c>
      <c r="M27" s="21" t="s">
        <v>2276</v>
      </c>
      <c r="N27" s="21" t="s">
        <v>2276</v>
      </c>
      <c r="O27" s="21" t="s">
        <v>2276</v>
      </c>
      <c r="P27" s="21" t="s">
        <v>2276</v>
      </c>
      <c r="Q27" s="21" t="s">
        <v>2375</v>
      </c>
      <c r="R27" s="21" t="s">
        <v>2276</v>
      </c>
      <c r="S27" s="90" t="s">
        <v>2391</v>
      </c>
      <c r="T27" s="90" t="s">
        <v>2276</v>
      </c>
      <c r="U27" s="90" t="s">
        <v>2276</v>
      </c>
      <c r="V27" s="90" t="s">
        <v>2276</v>
      </c>
      <c r="W27" s="21" t="s">
        <v>2375</v>
      </c>
      <c r="X27" s="3" t="s">
        <v>75</v>
      </c>
      <c r="Y27" s="3" t="s">
        <v>35</v>
      </c>
      <c r="Z27" s="3" t="s">
        <v>64</v>
      </c>
      <c r="AA27" s="4" t="s">
        <v>5053</v>
      </c>
      <c r="AB27" s="4" t="s">
        <v>5050</v>
      </c>
    </row>
    <row r="28" spans="1:28"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2276</v>
      </c>
      <c r="K28" s="106" t="s">
        <v>2276</v>
      </c>
      <c r="L28" s="21" t="s">
        <v>2276</v>
      </c>
      <c r="M28" s="21" t="s">
        <v>2276</v>
      </c>
      <c r="N28" s="21" t="s">
        <v>2276</v>
      </c>
      <c r="O28" s="21" t="s">
        <v>2276</v>
      </c>
      <c r="P28" s="21" t="s">
        <v>2276</v>
      </c>
      <c r="Q28" s="21" t="s">
        <v>2375</v>
      </c>
      <c r="R28" s="21" t="s">
        <v>2276</v>
      </c>
      <c r="S28" s="90" t="s">
        <v>2392</v>
      </c>
      <c r="T28" s="90" t="s">
        <v>2276</v>
      </c>
      <c r="U28" s="90" t="s">
        <v>2276</v>
      </c>
      <c r="V28" s="90" t="s">
        <v>2276</v>
      </c>
      <c r="W28" s="21" t="s">
        <v>2375</v>
      </c>
      <c r="X28" s="3" t="s">
        <v>75</v>
      </c>
      <c r="Y28" s="3" t="s">
        <v>35</v>
      </c>
      <c r="Z28" s="3" t="s">
        <v>64</v>
      </c>
      <c r="AA28" s="4" t="s">
        <v>5053</v>
      </c>
      <c r="AB28" s="4" t="s">
        <v>5050</v>
      </c>
    </row>
    <row r="29" spans="1:28"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2276</v>
      </c>
      <c r="K29" s="106" t="s">
        <v>2276</v>
      </c>
      <c r="L29" s="21" t="s">
        <v>2276</v>
      </c>
      <c r="M29" s="21" t="s">
        <v>2276</v>
      </c>
      <c r="N29" s="21" t="s">
        <v>2276</v>
      </c>
      <c r="O29" s="21" t="s">
        <v>2276</v>
      </c>
      <c r="P29" s="21" t="s">
        <v>2276</v>
      </c>
      <c r="Q29" s="21" t="s">
        <v>2375</v>
      </c>
      <c r="R29" s="21" t="s">
        <v>2276</v>
      </c>
      <c r="S29" s="90" t="s">
        <v>2392</v>
      </c>
      <c r="T29" s="90" t="s">
        <v>2276</v>
      </c>
      <c r="U29" s="90" t="s">
        <v>2276</v>
      </c>
      <c r="V29" s="90" t="s">
        <v>2276</v>
      </c>
      <c r="W29" s="21" t="s">
        <v>2375</v>
      </c>
      <c r="X29" s="3" t="s">
        <v>75</v>
      </c>
      <c r="Y29" s="3" t="s">
        <v>35</v>
      </c>
      <c r="Z29" s="3" t="s">
        <v>64</v>
      </c>
      <c r="AA29" s="4" t="s">
        <v>5053</v>
      </c>
      <c r="AB29" s="4" t="s">
        <v>5050</v>
      </c>
    </row>
    <row r="30" spans="1:28"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2276</v>
      </c>
      <c r="K30" s="106" t="s">
        <v>2276</v>
      </c>
      <c r="L30" s="21" t="s">
        <v>2276</v>
      </c>
      <c r="M30" s="21" t="s">
        <v>2276</v>
      </c>
      <c r="N30" s="21" t="s">
        <v>2276</v>
      </c>
      <c r="O30" s="21" t="s">
        <v>2276</v>
      </c>
      <c r="P30" s="21" t="s">
        <v>2276</v>
      </c>
      <c r="Q30" s="21" t="s">
        <v>2375</v>
      </c>
      <c r="R30" s="21" t="s">
        <v>2276</v>
      </c>
      <c r="S30" s="90" t="s">
        <v>2391</v>
      </c>
      <c r="T30" s="90" t="s">
        <v>2276</v>
      </c>
      <c r="U30" s="90" t="s">
        <v>2276</v>
      </c>
      <c r="V30" s="90" t="s">
        <v>2276</v>
      </c>
      <c r="W30" s="21" t="s">
        <v>2375</v>
      </c>
      <c r="X30" s="3" t="s">
        <v>75</v>
      </c>
      <c r="Y30" s="3" t="s">
        <v>35</v>
      </c>
      <c r="Z30" s="3" t="s">
        <v>64</v>
      </c>
      <c r="AA30" s="4" t="s">
        <v>5053</v>
      </c>
      <c r="AB30" s="4" t="s">
        <v>5050</v>
      </c>
    </row>
    <row r="31" spans="1:28"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2276</v>
      </c>
      <c r="K31" s="106" t="s">
        <v>2276</v>
      </c>
      <c r="L31" s="21" t="s">
        <v>2276</v>
      </c>
      <c r="M31" s="21" t="s">
        <v>2276</v>
      </c>
      <c r="N31" s="21" t="s">
        <v>2276</v>
      </c>
      <c r="O31" s="21" t="s">
        <v>2276</v>
      </c>
      <c r="P31" s="21" t="s">
        <v>2276</v>
      </c>
      <c r="Q31" s="21" t="s">
        <v>2375</v>
      </c>
      <c r="R31" s="21" t="s">
        <v>2276</v>
      </c>
      <c r="S31" s="90" t="s">
        <v>2392</v>
      </c>
      <c r="T31" s="90" t="s">
        <v>2276</v>
      </c>
      <c r="U31" s="90" t="s">
        <v>2276</v>
      </c>
      <c r="V31" s="90" t="s">
        <v>2276</v>
      </c>
      <c r="W31" s="21" t="s">
        <v>2375</v>
      </c>
      <c r="X31" s="3" t="s">
        <v>75</v>
      </c>
      <c r="Y31" s="3" t="s">
        <v>35</v>
      </c>
      <c r="Z31" s="3" t="s">
        <v>64</v>
      </c>
      <c r="AA31" s="4" t="s">
        <v>5053</v>
      </c>
      <c r="AB31" s="4" t="s">
        <v>5050</v>
      </c>
    </row>
    <row r="32" spans="1:28"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2276</v>
      </c>
      <c r="K32" s="106" t="s">
        <v>2276</v>
      </c>
      <c r="L32" s="21" t="s">
        <v>2276</v>
      </c>
      <c r="M32" s="21" t="s">
        <v>2276</v>
      </c>
      <c r="N32" s="21" t="s">
        <v>2276</v>
      </c>
      <c r="O32" s="21" t="s">
        <v>2276</v>
      </c>
      <c r="P32" s="21" t="s">
        <v>2276</v>
      </c>
      <c r="Q32" s="21" t="s">
        <v>2375</v>
      </c>
      <c r="R32" s="21" t="s">
        <v>2276</v>
      </c>
      <c r="S32" s="90" t="s">
        <v>2392</v>
      </c>
      <c r="T32" s="90" t="s">
        <v>2276</v>
      </c>
      <c r="U32" s="90" t="s">
        <v>2276</v>
      </c>
      <c r="V32" s="90" t="s">
        <v>2276</v>
      </c>
      <c r="W32" s="21" t="s">
        <v>2375</v>
      </c>
      <c r="X32" s="3" t="s">
        <v>75</v>
      </c>
      <c r="Y32" s="3" t="s">
        <v>35</v>
      </c>
      <c r="Z32" s="3" t="s">
        <v>64</v>
      </c>
      <c r="AA32" s="4" t="s">
        <v>5053</v>
      </c>
      <c r="AB32" s="4" t="s">
        <v>5050</v>
      </c>
    </row>
    <row r="33" spans="1:28"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2276</v>
      </c>
      <c r="K33" s="106" t="s">
        <v>2276</v>
      </c>
      <c r="L33" s="21" t="s">
        <v>2276</v>
      </c>
      <c r="M33" s="21" t="s">
        <v>2276</v>
      </c>
      <c r="N33" s="21" t="s">
        <v>2276</v>
      </c>
      <c r="O33" s="21" t="s">
        <v>2276</v>
      </c>
      <c r="P33" s="21" t="s">
        <v>2276</v>
      </c>
      <c r="Q33" s="21" t="s">
        <v>2375</v>
      </c>
      <c r="R33" s="21" t="s">
        <v>2276</v>
      </c>
      <c r="S33" s="90" t="s">
        <v>2392</v>
      </c>
      <c r="T33" s="90" t="s">
        <v>2276</v>
      </c>
      <c r="U33" s="90" t="s">
        <v>2276</v>
      </c>
      <c r="V33" s="90" t="s">
        <v>2276</v>
      </c>
      <c r="W33" s="21" t="s">
        <v>2375</v>
      </c>
      <c r="X33" s="3" t="s">
        <v>75</v>
      </c>
      <c r="Y33" s="3" t="s">
        <v>35</v>
      </c>
      <c r="Z33" s="3" t="s">
        <v>64</v>
      </c>
      <c r="AA33" s="4" t="s">
        <v>5053</v>
      </c>
      <c r="AB33" s="4" t="s">
        <v>5050</v>
      </c>
    </row>
    <row r="34" spans="1:28"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2276</v>
      </c>
      <c r="K34" s="106" t="s">
        <v>2276</v>
      </c>
      <c r="L34" s="21" t="s">
        <v>2276</v>
      </c>
      <c r="M34" s="21" t="s">
        <v>2276</v>
      </c>
      <c r="N34" s="21" t="s">
        <v>2276</v>
      </c>
      <c r="O34" s="21" t="s">
        <v>2276</v>
      </c>
      <c r="P34" s="21" t="s">
        <v>2276</v>
      </c>
      <c r="Q34" s="21" t="s">
        <v>2375</v>
      </c>
      <c r="R34" s="21" t="s">
        <v>2276</v>
      </c>
      <c r="S34" s="90" t="s">
        <v>2392</v>
      </c>
      <c r="T34" s="90" t="s">
        <v>2276</v>
      </c>
      <c r="U34" s="90" t="s">
        <v>2276</v>
      </c>
      <c r="V34" s="90" t="s">
        <v>2276</v>
      </c>
      <c r="W34" s="21" t="s">
        <v>2375</v>
      </c>
      <c r="X34" s="3" t="s">
        <v>75</v>
      </c>
      <c r="Y34" s="3" t="s">
        <v>35</v>
      </c>
      <c r="Z34" s="3" t="s">
        <v>64</v>
      </c>
      <c r="AA34" s="4" t="s">
        <v>5053</v>
      </c>
      <c r="AB34" s="4" t="s">
        <v>5050</v>
      </c>
    </row>
    <row r="35" spans="1:28"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2276</v>
      </c>
      <c r="K35" s="106" t="s">
        <v>2276</v>
      </c>
      <c r="L35" s="21" t="s">
        <v>2276</v>
      </c>
      <c r="M35" s="21" t="s">
        <v>2276</v>
      </c>
      <c r="N35" s="21" t="s">
        <v>2276</v>
      </c>
      <c r="O35" s="21" t="s">
        <v>2276</v>
      </c>
      <c r="P35" s="21" t="s">
        <v>2276</v>
      </c>
      <c r="Q35" s="21" t="s">
        <v>2375</v>
      </c>
      <c r="R35" s="21" t="s">
        <v>2276</v>
      </c>
      <c r="S35" s="90" t="s">
        <v>2392</v>
      </c>
      <c r="T35" s="90" t="s">
        <v>2276</v>
      </c>
      <c r="U35" s="90" t="s">
        <v>2276</v>
      </c>
      <c r="V35" s="90" t="s">
        <v>2276</v>
      </c>
      <c r="W35" s="21" t="s">
        <v>2375</v>
      </c>
      <c r="X35" s="3" t="s">
        <v>75</v>
      </c>
      <c r="Y35" s="3" t="s">
        <v>35</v>
      </c>
      <c r="Z35" s="3" t="s">
        <v>64</v>
      </c>
      <c r="AA35" s="4" t="s">
        <v>5053</v>
      </c>
      <c r="AB35" s="4" t="s">
        <v>5050</v>
      </c>
    </row>
    <row r="36" spans="1:28"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2276</v>
      </c>
      <c r="K36" s="106" t="s">
        <v>2276</v>
      </c>
      <c r="L36" s="21" t="s">
        <v>2276</v>
      </c>
      <c r="M36" s="21" t="s">
        <v>2276</v>
      </c>
      <c r="N36" s="21" t="s">
        <v>2276</v>
      </c>
      <c r="O36" s="21" t="s">
        <v>2276</v>
      </c>
      <c r="P36" s="21" t="s">
        <v>2276</v>
      </c>
      <c r="Q36" s="21" t="s">
        <v>2375</v>
      </c>
      <c r="R36" s="21" t="s">
        <v>2276</v>
      </c>
      <c r="S36" s="90" t="s">
        <v>2391</v>
      </c>
      <c r="T36" s="90" t="s">
        <v>2276</v>
      </c>
      <c r="U36" s="90" t="s">
        <v>2276</v>
      </c>
      <c r="V36" s="90" t="s">
        <v>2276</v>
      </c>
      <c r="W36" s="21" t="s">
        <v>2375</v>
      </c>
      <c r="X36" s="3" t="s">
        <v>75</v>
      </c>
      <c r="Y36" s="3" t="s">
        <v>35</v>
      </c>
      <c r="Z36" s="3" t="s">
        <v>64</v>
      </c>
      <c r="AA36" s="4" t="s">
        <v>5053</v>
      </c>
      <c r="AB36" s="4" t="s">
        <v>5050</v>
      </c>
    </row>
    <row r="37" spans="1:28"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2276</v>
      </c>
      <c r="K37" s="106" t="s">
        <v>2276</v>
      </c>
      <c r="L37" s="21" t="s">
        <v>2276</v>
      </c>
      <c r="M37" s="21" t="s">
        <v>2276</v>
      </c>
      <c r="N37" s="21" t="s">
        <v>2276</v>
      </c>
      <c r="O37" s="21" t="s">
        <v>2276</v>
      </c>
      <c r="P37" s="21" t="s">
        <v>2276</v>
      </c>
      <c r="Q37" s="21" t="s">
        <v>2375</v>
      </c>
      <c r="R37" s="21" t="s">
        <v>2276</v>
      </c>
      <c r="S37" s="90" t="s">
        <v>2392</v>
      </c>
      <c r="T37" s="90" t="s">
        <v>2276</v>
      </c>
      <c r="U37" s="90" t="s">
        <v>2276</v>
      </c>
      <c r="V37" s="90" t="s">
        <v>2276</v>
      </c>
      <c r="W37" s="21" t="s">
        <v>2375</v>
      </c>
      <c r="X37" s="3" t="s">
        <v>75</v>
      </c>
      <c r="Y37" s="3" t="s">
        <v>35</v>
      </c>
      <c r="Z37" s="3" t="s">
        <v>64</v>
      </c>
      <c r="AA37" s="4" t="s">
        <v>5053</v>
      </c>
      <c r="AB37" s="4" t="s">
        <v>5050</v>
      </c>
    </row>
    <row r="38" spans="1:28"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2276</v>
      </c>
      <c r="K38" s="106" t="s">
        <v>2276</v>
      </c>
      <c r="L38" s="21" t="s">
        <v>2276</v>
      </c>
      <c r="M38" s="21" t="s">
        <v>2276</v>
      </c>
      <c r="N38" s="21" t="s">
        <v>2276</v>
      </c>
      <c r="O38" s="21" t="s">
        <v>2276</v>
      </c>
      <c r="P38" s="21" t="s">
        <v>2276</v>
      </c>
      <c r="Q38" s="21" t="s">
        <v>2375</v>
      </c>
      <c r="R38" s="21" t="s">
        <v>2276</v>
      </c>
      <c r="S38" s="90" t="s">
        <v>2392</v>
      </c>
      <c r="T38" s="90" t="s">
        <v>2276</v>
      </c>
      <c r="U38" s="90" t="s">
        <v>2276</v>
      </c>
      <c r="V38" s="90" t="s">
        <v>2276</v>
      </c>
      <c r="W38" s="21" t="s">
        <v>2375</v>
      </c>
      <c r="X38" s="3" t="s">
        <v>75</v>
      </c>
      <c r="Y38" s="3" t="s">
        <v>35</v>
      </c>
      <c r="Z38" s="3" t="s">
        <v>64</v>
      </c>
      <c r="AA38" s="4" t="s">
        <v>5053</v>
      </c>
      <c r="AB38" s="4" t="s">
        <v>5050</v>
      </c>
    </row>
    <row r="39" spans="1:28"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2276</v>
      </c>
      <c r="K39" s="106" t="s">
        <v>2276</v>
      </c>
      <c r="L39" s="21" t="s">
        <v>2276</v>
      </c>
      <c r="M39" s="21" t="s">
        <v>2276</v>
      </c>
      <c r="N39" s="21" t="s">
        <v>2276</v>
      </c>
      <c r="O39" s="21" t="s">
        <v>2276</v>
      </c>
      <c r="P39" s="21" t="s">
        <v>2276</v>
      </c>
      <c r="Q39" s="21" t="s">
        <v>2375</v>
      </c>
      <c r="R39" s="21" t="s">
        <v>2276</v>
      </c>
      <c r="S39" s="90" t="s">
        <v>2392</v>
      </c>
      <c r="T39" s="90" t="s">
        <v>2276</v>
      </c>
      <c r="U39" s="90" t="s">
        <v>2276</v>
      </c>
      <c r="V39" s="90" t="s">
        <v>2276</v>
      </c>
      <c r="W39" s="21" t="s">
        <v>2375</v>
      </c>
      <c r="X39" s="3" t="s">
        <v>75</v>
      </c>
      <c r="Y39" s="3" t="s">
        <v>35</v>
      </c>
      <c r="Z39" s="3" t="s">
        <v>64</v>
      </c>
      <c r="AA39" s="4" t="s">
        <v>5053</v>
      </c>
      <c r="AB39" s="4" t="s">
        <v>5050</v>
      </c>
    </row>
    <row r="40" spans="1:28"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2276</v>
      </c>
      <c r="K40" s="106" t="s">
        <v>2276</v>
      </c>
      <c r="L40" s="21" t="s">
        <v>2276</v>
      </c>
      <c r="M40" s="21" t="s">
        <v>2276</v>
      </c>
      <c r="N40" s="21" t="s">
        <v>2276</v>
      </c>
      <c r="O40" s="21" t="s">
        <v>2276</v>
      </c>
      <c r="P40" s="21" t="s">
        <v>2276</v>
      </c>
      <c r="Q40" s="21" t="s">
        <v>2375</v>
      </c>
      <c r="R40" s="21" t="s">
        <v>2276</v>
      </c>
      <c r="S40" s="90" t="s">
        <v>2392</v>
      </c>
      <c r="T40" s="90" t="s">
        <v>2276</v>
      </c>
      <c r="U40" s="90" t="s">
        <v>2276</v>
      </c>
      <c r="V40" s="90" t="s">
        <v>2276</v>
      </c>
      <c r="W40" s="21" t="s">
        <v>2375</v>
      </c>
      <c r="X40" s="3" t="s">
        <v>75</v>
      </c>
      <c r="Y40" s="3" t="s">
        <v>35</v>
      </c>
      <c r="Z40" s="3" t="s">
        <v>64</v>
      </c>
      <c r="AA40" s="4" t="s">
        <v>5053</v>
      </c>
      <c r="AB40" s="4" t="s">
        <v>5050</v>
      </c>
    </row>
    <row r="41" spans="1:28"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2276</v>
      </c>
      <c r="K41" s="106" t="s">
        <v>2276</v>
      </c>
      <c r="L41" s="21" t="s">
        <v>2276</v>
      </c>
      <c r="M41" s="21" t="s">
        <v>2276</v>
      </c>
      <c r="N41" s="21" t="s">
        <v>2276</v>
      </c>
      <c r="O41" s="21" t="s">
        <v>2276</v>
      </c>
      <c r="P41" s="21" t="s">
        <v>2276</v>
      </c>
      <c r="Q41" s="21" t="s">
        <v>2375</v>
      </c>
      <c r="R41" s="21" t="s">
        <v>2276</v>
      </c>
      <c r="S41" s="90" t="s">
        <v>2391</v>
      </c>
      <c r="T41" s="90" t="s">
        <v>2276</v>
      </c>
      <c r="U41" s="90" t="s">
        <v>2276</v>
      </c>
      <c r="V41" s="90" t="s">
        <v>2276</v>
      </c>
      <c r="W41" s="21" t="s">
        <v>2375</v>
      </c>
      <c r="X41" s="3" t="s">
        <v>75</v>
      </c>
      <c r="Y41" s="3" t="s">
        <v>35</v>
      </c>
      <c r="Z41" s="3" t="s">
        <v>64</v>
      </c>
      <c r="AA41" s="4" t="s">
        <v>5053</v>
      </c>
      <c r="AB41" s="4" t="s">
        <v>5050</v>
      </c>
    </row>
    <row r="42" spans="1:28"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2276</v>
      </c>
      <c r="K42" s="106" t="s">
        <v>2276</v>
      </c>
      <c r="L42" s="21" t="s">
        <v>2276</v>
      </c>
      <c r="M42" s="21" t="s">
        <v>2276</v>
      </c>
      <c r="N42" s="21" t="s">
        <v>2276</v>
      </c>
      <c r="O42" s="21" t="s">
        <v>2276</v>
      </c>
      <c r="P42" s="21" t="s">
        <v>2276</v>
      </c>
      <c r="Q42" s="21" t="s">
        <v>2375</v>
      </c>
      <c r="R42" s="21" t="s">
        <v>2276</v>
      </c>
      <c r="S42" s="90" t="s">
        <v>2392</v>
      </c>
      <c r="T42" s="90" t="s">
        <v>2276</v>
      </c>
      <c r="U42" s="90" t="s">
        <v>2276</v>
      </c>
      <c r="V42" s="90" t="s">
        <v>2276</v>
      </c>
      <c r="W42" s="21" t="s">
        <v>2375</v>
      </c>
      <c r="X42" s="3" t="s">
        <v>75</v>
      </c>
      <c r="Y42" s="3" t="s">
        <v>35</v>
      </c>
      <c r="Z42" s="3" t="s">
        <v>64</v>
      </c>
      <c r="AA42" s="4" t="s">
        <v>5053</v>
      </c>
      <c r="AB42" s="4" t="s">
        <v>5050</v>
      </c>
    </row>
    <row r="43" spans="1:28"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2276</v>
      </c>
      <c r="K43" s="106" t="s">
        <v>2276</v>
      </c>
      <c r="L43" s="21" t="s">
        <v>2276</v>
      </c>
      <c r="M43" s="21" t="s">
        <v>2276</v>
      </c>
      <c r="N43" s="21" t="s">
        <v>2276</v>
      </c>
      <c r="O43" s="21" t="s">
        <v>2276</v>
      </c>
      <c r="P43" s="21" t="s">
        <v>2276</v>
      </c>
      <c r="Q43" s="21" t="s">
        <v>2375</v>
      </c>
      <c r="R43" s="21" t="s">
        <v>2276</v>
      </c>
      <c r="S43" s="90" t="s">
        <v>2392</v>
      </c>
      <c r="T43" s="90" t="s">
        <v>2276</v>
      </c>
      <c r="U43" s="90" t="s">
        <v>2276</v>
      </c>
      <c r="V43" s="90" t="s">
        <v>2276</v>
      </c>
      <c r="W43" s="21" t="s">
        <v>2375</v>
      </c>
      <c r="X43" s="3" t="s">
        <v>75</v>
      </c>
      <c r="Y43" s="3" t="s">
        <v>35</v>
      </c>
      <c r="Z43" s="3" t="s">
        <v>64</v>
      </c>
      <c r="AA43" s="4" t="s">
        <v>5053</v>
      </c>
      <c r="AB43" s="4" t="s">
        <v>5050</v>
      </c>
    </row>
    <row r="44" spans="1:28"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2276</v>
      </c>
      <c r="K44" s="106" t="s">
        <v>2276</v>
      </c>
      <c r="L44" s="21" t="s">
        <v>2276</v>
      </c>
      <c r="M44" s="21" t="s">
        <v>2276</v>
      </c>
      <c r="N44" s="21" t="s">
        <v>2276</v>
      </c>
      <c r="O44" s="21" t="s">
        <v>2276</v>
      </c>
      <c r="P44" s="21" t="s">
        <v>2276</v>
      </c>
      <c r="Q44" s="21" t="s">
        <v>2375</v>
      </c>
      <c r="R44" s="21" t="s">
        <v>2276</v>
      </c>
      <c r="S44" s="90" t="s">
        <v>2392</v>
      </c>
      <c r="T44" s="90" t="s">
        <v>2276</v>
      </c>
      <c r="U44" s="90" t="s">
        <v>2276</v>
      </c>
      <c r="V44" s="90" t="s">
        <v>2276</v>
      </c>
      <c r="W44" s="21" t="s">
        <v>2375</v>
      </c>
      <c r="X44" s="3" t="s">
        <v>75</v>
      </c>
      <c r="Y44" s="3" t="s">
        <v>35</v>
      </c>
      <c r="Z44" s="3" t="s">
        <v>64</v>
      </c>
      <c r="AA44" s="4" t="s">
        <v>5053</v>
      </c>
      <c r="AB44" s="4" t="s">
        <v>5050</v>
      </c>
    </row>
    <row r="45" spans="1:28"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2276</v>
      </c>
      <c r="K45" s="106" t="s">
        <v>2276</v>
      </c>
      <c r="L45" s="21" t="s">
        <v>2276</v>
      </c>
      <c r="M45" s="21" t="s">
        <v>2276</v>
      </c>
      <c r="N45" s="21" t="s">
        <v>2276</v>
      </c>
      <c r="O45" s="21" t="s">
        <v>2276</v>
      </c>
      <c r="P45" s="21" t="s">
        <v>2276</v>
      </c>
      <c r="Q45" s="21" t="s">
        <v>2375</v>
      </c>
      <c r="R45" s="21" t="s">
        <v>2276</v>
      </c>
      <c r="S45" s="90" t="s">
        <v>2391</v>
      </c>
      <c r="T45" s="90" t="s">
        <v>2276</v>
      </c>
      <c r="U45" s="90" t="s">
        <v>2276</v>
      </c>
      <c r="V45" s="90" t="s">
        <v>2276</v>
      </c>
      <c r="W45" s="21" t="s">
        <v>2375</v>
      </c>
      <c r="X45" s="3" t="s">
        <v>75</v>
      </c>
      <c r="Y45" s="3" t="s">
        <v>35</v>
      </c>
      <c r="Z45" s="3" t="s">
        <v>64</v>
      </c>
      <c r="AA45" s="4" t="s">
        <v>5053</v>
      </c>
      <c r="AB45" s="4" t="s">
        <v>5050</v>
      </c>
    </row>
    <row r="46" spans="1:28"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80" t="s">
        <v>2276</v>
      </c>
      <c r="K46" s="112" t="s">
        <v>2276</v>
      </c>
      <c r="L46" s="80" t="s">
        <v>2276</v>
      </c>
      <c r="M46" s="21" t="s">
        <v>2377</v>
      </c>
      <c r="N46" s="80" t="s">
        <v>2276</v>
      </c>
      <c r="O46" s="80" t="s">
        <v>2276</v>
      </c>
      <c r="P46" s="80" t="s">
        <v>2276</v>
      </c>
      <c r="Q46" s="21" t="s">
        <v>2362</v>
      </c>
      <c r="R46" s="21" t="s">
        <v>2276</v>
      </c>
      <c r="S46" s="90" t="s">
        <v>2376</v>
      </c>
      <c r="T46" s="90" t="s">
        <v>2276</v>
      </c>
      <c r="U46" s="90" t="s">
        <v>2276</v>
      </c>
      <c r="V46" s="90" t="s">
        <v>2276</v>
      </c>
      <c r="W46" s="21" t="s">
        <v>2375</v>
      </c>
      <c r="X46" s="22" t="s">
        <v>75</v>
      </c>
      <c r="Y46" s="22" t="s">
        <v>35</v>
      </c>
      <c r="Z46" s="3" t="s">
        <v>64</v>
      </c>
      <c r="AA46" s="4" t="s">
        <v>5053</v>
      </c>
      <c r="AB46" s="4" t="s">
        <v>5051</v>
      </c>
    </row>
    <row r="47" spans="1:28"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80" t="s">
        <v>2276</v>
      </c>
      <c r="K47" s="112" t="s">
        <v>2276</v>
      </c>
      <c r="L47" s="80" t="s">
        <v>2276</v>
      </c>
      <c r="M47" s="21" t="s">
        <v>2376</v>
      </c>
      <c r="N47" s="80" t="s">
        <v>2276</v>
      </c>
      <c r="O47" s="80" t="s">
        <v>2276</v>
      </c>
      <c r="P47" s="80" t="s">
        <v>2276</v>
      </c>
      <c r="Q47" s="21" t="s">
        <v>2362</v>
      </c>
      <c r="R47" s="21" t="s">
        <v>2276</v>
      </c>
      <c r="S47" s="90" t="s">
        <v>2527</v>
      </c>
      <c r="T47" s="90" t="s">
        <v>2276</v>
      </c>
      <c r="U47" s="90" t="s">
        <v>2276</v>
      </c>
      <c r="V47" s="90" t="s">
        <v>2276</v>
      </c>
      <c r="W47" s="21" t="s">
        <v>2375</v>
      </c>
      <c r="X47" s="3" t="s">
        <v>75</v>
      </c>
      <c r="Y47" s="3" t="s">
        <v>35</v>
      </c>
      <c r="Z47" s="3" t="s">
        <v>64</v>
      </c>
      <c r="AA47" s="4" t="s">
        <v>5053</v>
      </c>
      <c r="AB47" s="4" t="s">
        <v>5052</v>
      </c>
    </row>
    <row r="48" spans="1:28"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80" t="s">
        <v>2276</v>
      </c>
      <c r="K48" s="112" t="s">
        <v>2276</v>
      </c>
      <c r="L48" s="80" t="s">
        <v>2276</v>
      </c>
      <c r="M48" s="21" t="s">
        <v>2276</v>
      </c>
      <c r="N48" s="80" t="s">
        <v>2276</v>
      </c>
      <c r="O48" s="80" t="s">
        <v>2276</v>
      </c>
      <c r="P48" s="80" t="s">
        <v>2276</v>
      </c>
      <c r="Q48" s="21" t="s">
        <v>2362</v>
      </c>
      <c r="R48" s="21" t="s">
        <v>2276</v>
      </c>
      <c r="S48" s="90" t="s">
        <v>2527</v>
      </c>
      <c r="T48" s="90" t="s">
        <v>2276</v>
      </c>
      <c r="U48" s="90" t="s">
        <v>2276</v>
      </c>
      <c r="V48" s="90" t="s">
        <v>2276</v>
      </c>
      <c r="W48" s="21" t="s">
        <v>2375</v>
      </c>
      <c r="X48" s="3" t="s">
        <v>75</v>
      </c>
      <c r="Y48" s="3" t="s">
        <v>35</v>
      </c>
      <c r="Z48" s="3" t="s">
        <v>64</v>
      </c>
      <c r="AA48" s="4" t="s">
        <v>5053</v>
      </c>
      <c r="AB48" s="4" t="s">
        <v>2261</v>
      </c>
    </row>
    <row r="49" spans="1:28"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80" t="s">
        <v>2276</v>
      </c>
      <c r="K49" s="112" t="s">
        <v>2276</v>
      </c>
      <c r="L49" s="80" t="s">
        <v>2276</v>
      </c>
      <c r="M49" s="21" t="s">
        <v>2276</v>
      </c>
      <c r="N49" s="80" t="s">
        <v>2276</v>
      </c>
      <c r="O49" s="80" t="s">
        <v>2276</v>
      </c>
      <c r="P49" s="80" t="s">
        <v>2276</v>
      </c>
      <c r="Q49" s="21" t="s">
        <v>2362</v>
      </c>
      <c r="R49" s="21" t="s">
        <v>2276</v>
      </c>
      <c r="S49" s="90" t="s">
        <v>2376</v>
      </c>
      <c r="T49" s="90" t="s">
        <v>2276</v>
      </c>
      <c r="U49" s="90" t="s">
        <v>2276</v>
      </c>
      <c r="V49" s="90" t="s">
        <v>2276</v>
      </c>
      <c r="W49" s="21" t="s">
        <v>2375</v>
      </c>
      <c r="X49" s="3" t="s">
        <v>75</v>
      </c>
      <c r="Y49" s="3" t="s">
        <v>35</v>
      </c>
      <c r="Z49" s="3" t="s">
        <v>64</v>
      </c>
      <c r="AA49" s="4" t="s">
        <v>5053</v>
      </c>
      <c r="AB49" s="4" t="s">
        <v>2261</v>
      </c>
    </row>
    <row r="50" spans="1:28"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80" t="s">
        <v>2276</v>
      </c>
      <c r="K50" s="112" t="s">
        <v>2276</v>
      </c>
      <c r="L50" s="80" t="s">
        <v>2276</v>
      </c>
      <c r="M50" s="21" t="s">
        <v>2276</v>
      </c>
      <c r="N50" s="80" t="s">
        <v>2276</v>
      </c>
      <c r="O50" s="80" t="s">
        <v>2276</v>
      </c>
      <c r="P50" s="80" t="s">
        <v>2276</v>
      </c>
      <c r="Q50" s="21" t="s">
        <v>2362</v>
      </c>
      <c r="R50" s="21" t="s">
        <v>2276</v>
      </c>
      <c r="S50" s="90" t="s">
        <v>2389</v>
      </c>
      <c r="T50" s="90" t="s">
        <v>2276</v>
      </c>
      <c r="U50" s="90" t="s">
        <v>2276</v>
      </c>
      <c r="V50" s="90" t="s">
        <v>2276</v>
      </c>
      <c r="W50" s="21" t="s">
        <v>2375</v>
      </c>
      <c r="X50" s="3" t="s">
        <v>75</v>
      </c>
      <c r="Y50" s="3" t="s">
        <v>35</v>
      </c>
      <c r="Z50" s="3" t="s">
        <v>64</v>
      </c>
      <c r="AA50" s="4" t="s">
        <v>5053</v>
      </c>
      <c r="AB50" s="4" t="s">
        <v>2261</v>
      </c>
    </row>
    <row r="51" spans="1:28"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80" t="s">
        <v>2276</v>
      </c>
      <c r="K51" s="112" t="s">
        <v>2276</v>
      </c>
      <c r="L51" s="80" t="s">
        <v>2276</v>
      </c>
      <c r="M51" s="21" t="s">
        <v>2276</v>
      </c>
      <c r="N51" s="80" t="s">
        <v>2276</v>
      </c>
      <c r="O51" s="80" t="s">
        <v>2276</v>
      </c>
      <c r="P51" s="80" t="s">
        <v>2276</v>
      </c>
      <c r="Q51" s="21" t="s">
        <v>2362</v>
      </c>
      <c r="R51" s="21" t="s">
        <v>2276</v>
      </c>
      <c r="S51" s="90" t="s">
        <v>2527</v>
      </c>
      <c r="T51" s="90" t="s">
        <v>2276</v>
      </c>
      <c r="U51" s="90" t="s">
        <v>2276</v>
      </c>
      <c r="V51" s="90" t="s">
        <v>2276</v>
      </c>
      <c r="W51" s="21" t="s">
        <v>2375</v>
      </c>
      <c r="X51" s="3" t="s">
        <v>75</v>
      </c>
      <c r="Y51" s="3" t="s">
        <v>35</v>
      </c>
      <c r="Z51" s="3" t="s">
        <v>64</v>
      </c>
      <c r="AA51" s="4" t="s">
        <v>5053</v>
      </c>
      <c r="AB51" s="4" t="s">
        <v>2261</v>
      </c>
    </row>
    <row r="52" spans="1:28"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80" t="s">
        <v>2276</v>
      </c>
      <c r="K52" s="112" t="s">
        <v>2276</v>
      </c>
      <c r="L52" s="80" t="s">
        <v>2276</v>
      </c>
      <c r="M52" s="21" t="s">
        <v>2276</v>
      </c>
      <c r="N52" s="80" t="s">
        <v>2276</v>
      </c>
      <c r="O52" s="80" t="s">
        <v>2276</v>
      </c>
      <c r="P52" s="80" t="s">
        <v>2276</v>
      </c>
      <c r="Q52" s="21" t="s">
        <v>2362</v>
      </c>
      <c r="R52" s="21" t="s">
        <v>2276</v>
      </c>
      <c r="S52" s="90" t="s">
        <v>2527</v>
      </c>
      <c r="T52" s="90" t="s">
        <v>2276</v>
      </c>
      <c r="U52" s="90" t="s">
        <v>2276</v>
      </c>
      <c r="V52" s="90" t="s">
        <v>2276</v>
      </c>
      <c r="W52" s="21" t="s">
        <v>2375</v>
      </c>
      <c r="X52" s="3" t="s">
        <v>75</v>
      </c>
      <c r="Y52" s="3" t="s">
        <v>35</v>
      </c>
      <c r="Z52" s="3" t="s">
        <v>64</v>
      </c>
      <c r="AA52" s="4" t="s">
        <v>5053</v>
      </c>
      <c r="AB52" s="4" t="s">
        <v>2261</v>
      </c>
    </row>
    <row r="53" spans="1:28"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80" t="s">
        <v>2276</v>
      </c>
      <c r="K53" s="112" t="s">
        <v>2276</v>
      </c>
      <c r="L53" s="80" t="s">
        <v>2276</v>
      </c>
      <c r="M53" s="21" t="s">
        <v>2276</v>
      </c>
      <c r="N53" s="80" t="s">
        <v>2276</v>
      </c>
      <c r="O53" s="80" t="s">
        <v>2276</v>
      </c>
      <c r="P53" s="80" t="s">
        <v>2276</v>
      </c>
      <c r="Q53" s="21" t="s">
        <v>2362</v>
      </c>
      <c r="R53" s="21" t="s">
        <v>2276</v>
      </c>
      <c r="S53" s="90" t="s">
        <v>2374</v>
      </c>
      <c r="T53" s="90" t="s">
        <v>2276</v>
      </c>
      <c r="U53" s="90" t="s">
        <v>2276</v>
      </c>
      <c r="V53" s="90" t="s">
        <v>2276</v>
      </c>
      <c r="W53" s="21" t="s">
        <v>2375</v>
      </c>
      <c r="X53" s="3" t="s">
        <v>75</v>
      </c>
      <c r="Y53" s="3" t="s">
        <v>35</v>
      </c>
      <c r="Z53" s="3" t="s">
        <v>64</v>
      </c>
      <c r="AA53" s="4" t="s">
        <v>5053</v>
      </c>
      <c r="AB53" s="4" t="s">
        <v>2261</v>
      </c>
    </row>
    <row r="54" spans="1:28"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80" t="s">
        <v>2276</v>
      </c>
      <c r="K54" s="112" t="s">
        <v>2276</v>
      </c>
      <c r="L54" s="80" t="s">
        <v>2276</v>
      </c>
      <c r="M54" s="21" t="s">
        <v>2276</v>
      </c>
      <c r="N54" s="80" t="s">
        <v>2276</v>
      </c>
      <c r="O54" s="80" t="s">
        <v>2276</v>
      </c>
      <c r="P54" s="80" t="s">
        <v>2276</v>
      </c>
      <c r="Q54" s="21" t="s">
        <v>2362</v>
      </c>
      <c r="R54" s="21" t="s">
        <v>2276</v>
      </c>
      <c r="S54" s="90" t="s">
        <v>2389</v>
      </c>
      <c r="T54" s="90" t="s">
        <v>2276</v>
      </c>
      <c r="U54" s="90" t="s">
        <v>2276</v>
      </c>
      <c r="V54" s="90" t="s">
        <v>2276</v>
      </c>
      <c r="W54" s="21" t="s">
        <v>2375</v>
      </c>
      <c r="X54" s="3" t="s">
        <v>75</v>
      </c>
      <c r="Y54" s="3" t="s">
        <v>35</v>
      </c>
      <c r="Z54" s="3" t="s">
        <v>64</v>
      </c>
      <c r="AA54" s="4" t="s">
        <v>5053</v>
      </c>
      <c r="AB54" s="4" t="s">
        <v>2261</v>
      </c>
    </row>
    <row r="55" spans="1:28"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80" t="s">
        <v>2276</v>
      </c>
      <c r="K55" s="112" t="s">
        <v>2276</v>
      </c>
      <c r="L55" s="80" t="s">
        <v>2276</v>
      </c>
      <c r="M55" s="21" t="s">
        <v>2276</v>
      </c>
      <c r="N55" s="80" t="s">
        <v>2276</v>
      </c>
      <c r="O55" s="80" t="s">
        <v>2276</v>
      </c>
      <c r="P55" s="80" t="s">
        <v>2276</v>
      </c>
      <c r="Q55" s="21" t="s">
        <v>2362</v>
      </c>
      <c r="R55" s="21" t="s">
        <v>2276</v>
      </c>
      <c r="S55" s="90" t="s">
        <v>2376</v>
      </c>
      <c r="T55" s="90" t="s">
        <v>2276</v>
      </c>
      <c r="U55" s="90" t="s">
        <v>2276</v>
      </c>
      <c r="V55" s="90" t="s">
        <v>2276</v>
      </c>
      <c r="W55" s="21" t="s">
        <v>2375</v>
      </c>
      <c r="X55" s="3" t="s">
        <v>75</v>
      </c>
      <c r="Y55" s="3" t="s">
        <v>35</v>
      </c>
      <c r="Z55" s="3" t="s">
        <v>64</v>
      </c>
      <c r="AA55" s="4" t="s">
        <v>5053</v>
      </c>
      <c r="AB55" s="4" t="s">
        <v>2261</v>
      </c>
    </row>
    <row r="56" spans="1:28"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80" t="s">
        <v>2276</v>
      </c>
      <c r="K56" s="112" t="s">
        <v>2276</v>
      </c>
      <c r="L56" s="80" t="s">
        <v>2276</v>
      </c>
      <c r="M56" s="21" t="s">
        <v>2276</v>
      </c>
      <c r="N56" s="80" t="s">
        <v>2276</v>
      </c>
      <c r="O56" s="80" t="s">
        <v>2276</v>
      </c>
      <c r="P56" s="80" t="s">
        <v>2276</v>
      </c>
      <c r="Q56" s="21" t="s">
        <v>2362</v>
      </c>
      <c r="R56" s="21" t="s">
        <v>2276</v>
      </c>
      <c r="S56" s="90" t="s">
        <v>2376</v>
      </c>
      <c r="T56" s="90" t="s">
        <v>2276</v>
      </c>
      <c r="U56" s="90" t="s">
        <v>2276</v>
      </c>
      <c r="V56" s="90" t="s">
        <v>2276</v>
      </c>
      <c r="W56" s="21" t="s">
        <v>2375</v>
      </c>
      <c r="X56" s="3" t="s">
        <v>75</v>
      </c>
      <c r="Y56" s="3" t="s">
        <v>35</v>
      </c>
      <c r="Z56" s="3" t="s">
        <v>64</v>
      </c>
      <c r="AA56" s="4" t="s">
        <v>5053</v>
      </c>
      <c r="AB56" s="4" t="s">
        <v>2261</v>
      </c>
    </row>
    <row r="57" spans="1:28"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80" t="s">
        <v>2276</v>
      </c>
      <c r="K57" s="112" t="s">
        <v>2276</v>
      </c>
      <c r="L57" s="80" t="s">
        <v>2276</v>
      </c>
      <c r="M57" s="21" t="s">
        <v>2276</v>
      </c>
      <c r="N57" s="80" t="s">
        <v>2276</v>
      </c>
      <c r="O57" s="80" t="s">
        <v>2276</v>
      </c>
      <c r="P57" s="80" t="s">
        <v>2276</v>
      </c>
      <c r="Q57" s="21" t="s">
        <v>2362</v>
      </c>
      <c r="R57" s="21" t="s">
        <v>2276</v>
      </c>
      <c r="S57" s="90" t="s">
        <v>2390</v>
      </c>
      <c r="T57" s="90" t="s">
        <v>2276</v>
      </c>
      <c r="U57" s="90" t="s">
        <v>2276</v>
      </c>
      <c r="V57" s="90" t="s">
        <v>2276</v>
      </c>
      <c r="W57" s="21" t="s">
        <v>2375</v>
      </c>
      <c r="X57" s="3" t="s">
        <v>75</v>
      </c>
      <c r="Y57" s="3" t="s">
        <v>35</v>
      </c>
      <c r="Z57" s="3" t="s">
        <v>64</v>
      </c>
      <c r="AA57" s="4" t="s">
        <v>5053</v>
      </c>
      <c r="AB57" s="4" t="s">
        <v>2261</v>
      </c>
    </row>
    <row r="58" spans="1:28"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80" t="s">
        <v>2276</v>
      </c>
      <c r="K58" s="112" t="s">
        <v>2276</v>
      </c>
      <c r="L58" s="80" t="s">
        <v>2276</v>
      </c>
      <c r="M58" s="21" t="s">
        <v>2276</v>
      </c>
      <c r="N58" s="80" t="s">
        <v>2276</v>
      </c>
      <c r="O58" s="80" t="s">
        <v>2276</v>
      </c>
      <c r="P58" s="80" t="s">
        <v>2276</v>
      </c>
      <c r="Q58" s="21" t="s">
        <v>2362</v>
      </c>
      <c r="R58" s="21" t="s">
        <v>2276</v>
      </c>
      <c r="S58" s="90" t="s">
        <v>2374</v>
      </c>
      <c r="T58" s="90" t="s">
        <v>2276</v>
      </c>
      <c r="U58" s="90" t="s">
        <v>2276</v>
      </c>
      <c r="V58" s="90" t="s">
        <v>2276</v>
      </c>
      <c r="W58" s="21" t="s">
        <v>2375</v>
      </c>
      <c r="X58" s="3" t="s">
        <v>75</v>
      </c>
      <c r="Y58" s="3" t="s">
        <v>35</v>
      </c>
      <c r="Z58" s="3" t="s">
        <v>64</v>
      </c>
      <c r="AA58" s="4" t="s">
        <v>5053</v>
      </c>
      <c r="AB58" s="4" t="s">
        <v>2261</v>
      </c>
    </row>
    <row r="59" spans="1:28"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80" t="s">
        <v>2276</v>
      </c>
      <c r="K59" s="112" t="s">
        <v>2276</v>
      </c>
      <c r="L59" s="80" t="s">
        <v>2276</v>
      </c>
      <c r="M59" s="21" t="s">
        <v>2276</v>
      </c>
      <c r="N59" s="80" t="s">
        <v>2276</v>
      </c>
      <c r="O59" s="80" t="s">
        <v>2276</v>
      </c>
      <c r="P59" s="80" t="s">
        <v>2276</v>
      </c>
      <c r="Q59" s="21" t="s">
        <v>2362</v>
      </c>
      <c r="R59" s="21" t="s">
        <v>2276</v>
      </c>
      <c r="S59" s="90" t="s">
        <v>2374</v>
      </c>
      <c r="T59" s="90" t="s">
        <v>2276</v>
      </c>
      <c r="U59" s="90" t="s">
        <v>2276</v>
      </c>
      <c r="V59" s="90" t="s">
        <v>2276</v>
      </c>
      <c r="W59" s="21" t="s">
        <v>2375</v>
      </c>
      <c r="X59" s="3" t="s">
        <v>75</v>
      </c>
      <c r="Y59" s="3" t="s">
        <v>35</v>
      </c>
      <c r="Z59" s="3" t="s">
        <v>64</v>
      </c>
      <c r="AA59" s="4" t="s">
        <v>5053</v>
      </c>
      <c r="AB59" s="4" t="s">
        <v>2261</v>
      </c>
    </row>
    <row r="60" spans="1:28"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80" t="s">
        <v>2276</v>
      </c>
      <c r="K60" s="112" t="s">
        <v>2276</v>
      </c>
      <c r="L60" s="80" t="s">
        <v>2276</v>
      </c>
      <c r="M60" s="21" t="s">
        <v>2276</v>
      </c>
      <c r="N60" s="80" t="s">
        <v>2276</v>
      </c>
      <c r="O60" s="80" t="s">
        <v>2276</v>
      </c>
      <c r="P60" s="80" t="s">
        <v>2276</v>
      </c>
      <c r="Q60" s="21" t="s">
        <v>2362</v>
      </c>
      <c r="R60" s="21" t="s">
        <v>2276</v>
      </c>
      <c r="S60" s="90" t="s">
        <v>2376</v>
      </c>
      <c r="T60" s="90" t="s">
        <v>2276</v>
      </c>
      <c r="U60" s="90" t="s">
        <v>2276</v>
      </c>
      <c r="V60" s="90" t="s">
        <v>2276</v>
      </c>
      <c r="W60" s="21" t="s">
        <v>2375</v>
      </c>
      <c r="X60" s="3" t="s">
        <v>75</v>
      </c>
      <c r="Y60" s="3" t="s">
        <v>35</v>
      </c>
      <c r="Z60" s="3" t="s">
        <v>64</v>
      </c>
      <c r="AA60" s="4" t="s">
        <v>5053</v>
      </c>
      <c r="AB60" s="4" t="s">
        <v>2261</v>
      </c>
    </row>
    <row r="61" spans="1:28"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80" t="s">
        <v>2276</v>
      </c>
      <c r="K61" s="112" t="s">
        <v>2276</v>
      </c>
      <c r="L61" s="80" t="s">
        <v>2276</v>
      </c>
      <c r="M61" s="21" t="s">
        <v>2276</v>
      </c>
      <c r="N61" s="80" t="s">
        <v>2276</v>
      </c>
      <c r="O61" s="80" t="s">
        <v>2276</v>
      </c>
      <c r="P61" s="80" t="s">
        <v>2276</v>
      </c>
      <c r="Q61" s="21" t="s">
        <v>2362</v>
      </c>
      <c r="R61" s="21" t="s">
        <v>2276</v>
      </c>
      <c r="S61" s="90" t="s">
        <v>2376</v>
      </c>
      <c r="T61" s="90" t="s">
        <v>2276</v>
      </c>
      <c r="U61" s="90" t="s">
        <v>2276</v>
      </c>
      <c r="V61" s="90" t="s">
        <v>2276</v>
      </c>
      <c r="W61" s="21" t="s">
        <v>2375</v>
      </c>
      <c r="X61" s="3" t="s">
        <v>75</v>
      </c>
      <c r="Y61" s="3" t="s">
        <v>35</v>
      </c>
      <c r="Z61" s="3" t="s">
        <v>64</v>
      </c>
      <c r="AA61" s="4" t="s">
        <v>5053</v>
      </c>
      <c r="AB61" s="4" t="s">
        <v>2261</v>
      </c>
    </row>
    <row r="62" spans="1:28"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80" t="s">
        <v>2276</v>
      </c>
      <c r="K62" s="112" t="s">
        <v>2276</v>
      </c>
      <c r="L62" s="80" t="s">
        <v>2276</v>
      </c>
      <c r="M62" s="21" t="s">
        <v>2276</v>
      </c>
      <c r="N62" s="80" t="s">
        <v>2276</v>
      </c>
      <c r="O62" s="80" t="s">
        <v>2276</v>
      </c>
      <c r="P62" s="80" t="s">
        <v>2276</v>
      </c>
      <c r="Q62" s="21" t="s">
        <v>2362</v>
      </c>
      <c r="R62" s="21" t="s">
        <v>2276</v>
      </c>
      <c r="S62" s="90" t="s">
        <v>2527</v>
      </c>
      <c r="T62" s="90" t="s">
        <v>2276</v>
      </c>
      <c r="U62" s="90" t="s">
        <v>2276</v>
      </c>
      <c r="V62" s="90" t="s">
        <v>2276</v>
      </c>
      <c r="W62" s="21" t="s">
        <v>2375</v>
      </c>
      <c r="X62" s="3" t="s">
        <v>75</v>
      </c>
      <c r="Y62" s="3" t="s">
        <v>35</v>
      </c>
      <c r="Z62" s="3" t="s">
        <v>64</v>
      </c>
      <c r="AA62" s="4" t="s">
        <v>5053</v>
      </c>
      <c r="AB62" s="4" t="s">
        <v>2261</v>
      </c>
    </row>
    <row r="63" spans="1:28"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80" t="s">
        <v>2276</v>
      </c>
      <c r="K63" s="112" t="s">
        <v>2276</v>
      </c>
      <c r="L63" s="80" t="s">
        <v>2276</v>
      </c>
      <c r="M63" s="21" t="s">
        <v>2276</v>
      </c>
      <c r="N63" s="80" t="s">
        <v>2276</v>
      </c>
      <c r="O63" s="80" t="s">
        <v>2276</v>
      </c>
      <c r="P63" s="80" t="s">
        <v>2276</v>
      </c>
      <c r="Q63" s="21" t="s">
        <v>2362</v>
      </c>
      <c r="R63" s="21" t="s">
        <v>2276</v>
      </c>
      <c r="S63" s="90" t="s">
        <v>2374</v>
      </c>
      <c r="T63" s="90" t="s">
        <v>2276</v>
      </c>
      <c r="U63" s="90" t="s">
        <v>2276</v>
      </c>
      <c r="V63" s="90" t="s">
        <v>2276</v>
      </c>
      <c r="W63" s="21" t="s">
        <v>2375</v>
      </c>
      <c r="X63" s="3" t="s">
        <v>75</v>
      </c>
      <c r="Y63" s="3" t="s">
        <v>35</v>
      </c>
      <c r="Z63" s="3" t="s">
        <v>64</v>
      </c>
      <c r="AA63" s="4" t="s">
        <v>5053</v>
      </c>
      <c r="AB63" s="4" t="s">
        <v>2261</v>
      </c>
    </row>
    <row r="64" spans="1:28"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80" t="s">
        <v>2276</v>
      </c>
      <c r="K64" s="112" t="s">
        <v>2276</v>
      </c>
      <c r="L64" s="80" t="s">
        <v>2276</v>
      </c>
      <c r="M64" s="21" t="s">
        <v>2276</v>
      </c>
      <c r="N64" s="80" t="s">
        <v>2276</v>
      </c>
      <c r="O64" s="80" t="s">
        <v>2276</v>
      </c>
      <c r="P64" s="80" t="s">
        <v>2276</v>
      </c>
      <c r="Q64" s="21" t="s">
        <v>2362</v>
      </c>
      <c r="R64" s="21" t="s">
        <v>2276</v>
      </c>
      <c r="S64" s="90" t="s">
        <v>2527</v>
      </c>
      <c r="T64" s="90" t="s">
        <v>2276</v>
      </c>
      <c r="U64" s="90" t="s">
        <v>2276</v>
      </c>
      <c r="V64" s="90" t="s">
        <v>2276</v>
      </c>
      <c r="W64" s="21" t="s">
        <v>2375</v>
      </c>
      <c r="X64" s="3" t="s">
        <v>75</v>
      </c>
      <c r="Y64" s="3" t="s">
        <v>35</v>
      </c>
      <c r="Z64" s="3" t="s">
        <v>64</v>
      </c>
      <c r="AA64" s="4" t="s">
        <v>5053</v>
      </c>
      <c r="AB64" s="4" t="s">
        <v>2261</v>
      </c>
    </row>
    <row r="65" spans="1:28"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80" t="s">
        <v>2276</v>
      </c>
      <c r="K65" s="112" t="s">
        <v>2276</v>
      </c>
      <c r="L65" s="80" t="s">
        <v>2276</v>
      </c>
      <c r="M65" s="21" t="s">
        <v>2276</v>
      </c>
      <c r="N65" s="80" t="s">
        <v>2276</v>
      </c>
      <c r="O65" s="80" t="s">
        <v>2276</v>
      </c>
      <c r="P65" s="80" t="s">
        <v>2276</v>
      </c>
      <c r="Q65" s="21" t="s">
        <v>2362</v>
      </c>
      <c r="R65" s="21" t="s">
        <v>2276</v>
      </c>
      <c r="S65" s="90" t="s">
        <v>2527</v>
      </c>
      <c r="T65" s="90" t="s">
        <v>2276</v>
      </c>
      <c r="U65" s="90" t="s">
        <v>2276</v>
      </c>
      <c r="V65" s="90" t="s">
        <v>2276</v>
      </c>
      <c r="W65" s="21" t="s">
        <v>2375</v>
      </c>
      <c r="X65" s="3" t="s">
        <v>75</v>
      </c>
      <c r="Y65" s="3" t="s">
        <v>35</v>
      </c>
      <c r="Z65" s="3" t="s">
        <v>64</v>
      </c>
      <c r="AA65" s="4" t="s">
        <v>5053</v>
      </c>
      <c r="AB65" s="4" t="s">
        <v>2261</v>
      </c>
    </row>
    <row r="66" spans="1:28"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80" t="s">
        <v>2276</v>
      </c>
      <c r="K66" s="112" t="s">
        <v>2276</v>
      </c>
      <c r="L66" s="80" t="s">
        <v>2276</v>
      </c>
      <c r="M66" s="21" t="s">
        <v>2276</v>
      </c>
      <c r="N66" s="80" t="s">
        <v>2276</v>
      </c>
      <c r="O66" s="80" t="s">
        <v>2276</v>
      </c>
      <c r="P66" s="80" t="s">
        <v>2276</v>
      </c>
      <c r="Q66" s="21" t="s">
        <v>2362</v>
      </c>
      <c r="R66" s="21" t="s">
        <v>2276</v>
      </c>
      <c r="S66" s="90" t="s">
        <v>2374</v>
      </c>
      <c r="T66" s="90" t="s">
        <v>2276</v>
      </c>
      <c r="U66" s="90" t="s">
        <v>2276</v>
      </c>
      <c r="V66" s="90" t="s">
        <v>2276</v>
      </c>
      <c r="W66" s="21" t="s">
        <v>2375</v>
      </c>
      <c r="X66" s="3" t="s">
        <v>75</v>
      </c>
      <c r="Y66" s="3" t="s">
        <v>35</v>
      </c>
      <c r="Z66" s="3" t="s">
        <v>64</v>
      </c>
      <c r="AA66" s="4" t="s">
        <v>5053</v>
      </c>
      <c r="AB66" s="4" t="s">
        <v>2261</v>
      </c>
    </row>
    <row r="67" spans="1:28"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80" t="s">
        <v>2276</v>
      </c>
      <c r="K67" s="112" t="s">
        <v>2276</v>
      </c>
      <c r="L67" s="80" t="s">
        <v>2276</v>
      </c>
      <c r="M67" s="21" t="s">
        <v>2276</v>
      </c>
      <c r="N67" s="80" t="s">
        <v>2276</v>
      </c>
      <c r="O67" s="80" t="s">
        <v>2276</v>
      </c>
      <c r="P67" s="80" t="s">
        <v>2276</v>
      </c>
      <c r="Q67" s="21" t="s">
        <v>2362</v>
      </c>
      <c r="R67" s="21" t="s">
        <v>2276</v>
      </c>
      <c r="S67" s="90" t="s">
        <v>2389</v>
      </c>
      <c r="T67" s="90" t="s">
        <v>2276</v>
      </c>
      <c r="U67" s="90" t="s">
        <v>2276</v>
      </c>
      <c r="V67" s="90" t="s">
        <v>2276</v>
      </c>
      <c r="W67" s="21" t="s">
        <v>2375</v>
      </c>
      <c r="X67" s="3" t="s">
        <v>75</v>
      </c>
      <c r="Y67" s="3" t="s">
        <v>35</v>
      </c>
      <c r="Z67" s="3" t="s">
        <v>64</v>
      </c>
      <c r="AA67" s="4" t="s">
        <v>5053</v>
      </c>
      <c r="AB67" s="4" t="s">
        <v>2261</v>
      </c>
    </row>
    <row r="68" spans="1:28"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80" t="s">
        <v>2276</v>
      </c>
      <c r="K68" s="112" t="s">
        <v>2276</v>
      </c>
      <c r="L68" s="80" t="s">
        <v>2276</v>
      </c>
      <c r="M68" s="21" t="s">
        <v>2276</v>
      </c>
      <c r="N68" s="80" t="s">
        <v>2276</v>
      </c>
      <c r="O68" s="80" t="s">
        <v>2276</v>
      </c>
      <c r="P68" s="80" t="s">
        <v>2276</v>
      </c>
      <c r="Q68" s="21" t="s">
        <v>2362</v>
      </c>
      <c r="R68" s="21" t="s">
        <v>2276</v>
      </c>
      <c r="S68" s="90" t="s">
        <v>2389</v>
      </c>
      <c r="T68" s="90" t="s">
        <v>2276</v>
      </c>
      <c r="U68" s="90" t="s">
        <v>2276</v>
      </c>
      <c r="V68" s="90" t="s">
        <v>2276</v>
      </c>
      <c r="W68" s="21" t="s">
        <v>2375</v>
      </c>
      <c r="X68" s="3" t="s">
        <v>75</v>
      </c>
      <c r="Y68" s="3" t="s">
        <v>35</v>
      </c>
      <c r="Z68" s="3" t="s">
        <v>64</v>
      </c>
      <c r="AA68" s="4" t="s">
        <v>5053</v>
      </c>
      <c r="AB68" s="4" t="s">
        <v>2261</v>
      </c>
    </row>
    <row r="69" spans="1:28"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80" t="s">
        <v>2276</v>
      </c>
      <c r="K69" s="112" t="s">
        <v>2276</v>
      </c>
      <c r="L69" s="80" t="s">
        <v>2276</v>
      </c>
      <c r="M69" s="21" t="s">
        <v>2276</v>
      </c>
      <c r="N69" s="80" t="s">
        <v>2276</v>
      </c>
      <c r="O69" s="80" t="s">
        <v>2276</v>
      </c>
      <c r="P69" s="80" t="s">
        <v>2276</v>
      </c>
      <c r="Q69" s="21" t="s">
        <v>2362</v>
      </c>
      <c r="R69" s="21" t="s">
        <v>2276</v>
      </c>
      <c r="S69" s="90" t="s">
        <v>2391</v>
      </c>
      <c r="T69" s="90" t="s">
        <v>2276</v>
      </c>
      <c r="U69" s="90" t="s">
        <v>2276</v>
      </c>
      <c r="V69" s="90" t="s">
        <v>2276</v>
      </c>
      <c r="W69" s="21" t="s">
        <v>2375</v>
      </c>
      <c r="X69" s="3" t="s">
        <v>75</v>
      </c>
      <c r="Y69" s="3" t="s">
        <v>35</v>
      </c>
      <c r="Z69" s="3" t="s">
        <v>64</v>
      </c>
      <c r="AA69" s="4" t="s">
        <v>5053</v>
      </c>
      <c r="AB69" s="4" t="s">
        <v>2261</v>
      </c>
    </row>
    <row r="70" spans="1:28"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80" t="s">
        <v>2276</v>
      </c>
      <c r="K70" s="112" t="s">
        <v>2276</v>
      </c>
      <c r="L70" s="80" t="s">
        <v>2276</v>
      </c>
      <c r="M70" s="21" t="s">
        <v>2276</v>
      </c>
      <c r="N70" s="80" t="s">
        <v>2276</v>
      </c>
      <c r="O70" s="80" t="s">
        <v>2276</v>
      </c>
      <c r="P70" s="80" t="s">
        <v>2276</v>
      </c>
      <c r="Q70" s="21" t="s">
        <v>2362</v>
      </c>
      <c r="R70" s="21" t="s">
        <v>2276</v>
      </c>
      <c r="S70" s="90" t="s">
        <v>2527</v>
      </c>
      <c r="T70" s="90" t="s">
        <v>2276</v>
      </c>
      <c r="U70" s="90" t="s">
        <v>2276</v>
      </c>
      <c r="V70" s="90" t="s">
        <v>2276</v>
      </c>
      <c r="W70" s="21" t="s">
        <v>2375</v>
      </c>
      <c r="X70" s="3" t="s">
        <v>75</v>
      </c>
      <c r="Y70" s="3" t="s">
        <v>35</v>
      </c>
      <c r="Z70" s="3" t="s">
        <v>64</v>
      </c>
      <c r="AA70" s="4" t="s">
        <v>5053</v>
      </c>
      <c r="AB70" s="4" t="s">
        <v>2261</v>
      </c>
    </row>
    <row r="71" spans="1:28"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80" t="s">
        <v>2276</v>
      </c>
      <c r="K71" s="112" t="s">
        <v>2276</v>
      </c>
      <c r="L71" s="80" t="s">
        <v>2276</v>
      </c>
      <c r="M71" s="21" t="s">
        <v>2276</v>
      </c>
      <c r="N71" s="80" t="s">
        <v>2276</v>
      </c>
      <c r="O71" s="80" t="s">
        <v>2276</v>
      </c>
      <c r="P71" s="80" t="s">
        <v>2276</v>
      </c>
      <c r="Q71" s="21" t="s">
        <v>2362</v>
      </c>
      <c r="R71" s="21" t="s">
        <v>2276</v>
      </c>
      <c r="S71" s="90" t="s">
        <v>2374</v>
      </c>
      <c r="T71" s="90" t="s">
        <v>2276</v>
      </c>
      <c r="U71" s="90" t="s">
        <v>2276</v>
      </c>
      <c r="V71" s="90" t="s">
        <v>2276</v>
      </c>
      <c r="W71" s="21" t="s">
        <v>2375</v>
      </c>
      <c r="X71" s="3" t="s">
        <v>75</v>
      </c>
      <c r="Y71" s="3" t="s">
        <v>35</v>
      </c>
      <c r="Z71" s="3" t="s">
        <v>64</v>
      </c>
      <c r="AA71" s="4" t="s">
        <v>5053</v>
      </c>
      <c r="AB71" s="4" t="s">
        <v>2261</v>
      </c>
    </row>
    <row r="72" spans="1:28"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80" t="s">
        <v>2276</v>
      </c>
      <c r="K72" s="112" t="s">
        <v>2276</v>
      </c>
      <c r="L72" s="80" t="s">
        <v>2276</v>
      </c>
      <c r="M72" s="21" t="s">
        <v>2276</v>
      </c>
      <c r="N72" s="80" t="s">
        <v>2276</v>
      </c>
      <c r="O72" s="80" t="s">
        <v>2276</v>
      </c>
      <c r="P72" s="80" t="s">
        <v>2276</v>
      </c>
      <c r="Q72" s="21" t="s">
        <v>2362</v>
      </c>
      <c r="R72" s="21" t="s">
        <v>2276</v>
      </c>
      <c r="S72" s="90" t="s">
        <v>2374</v>
      </c>
      <c r="T72" s="90" t="s">
        <v>2276</v>
      </c>
      <c r="U72" s="90" t="s">
        <v>2276</v>
      </c>
      <c r="V72" s="90" t="s">
        <v>2276</v>
      </c>
      <c r="W72" s="21" t="s">
        <v>2375</v>
      </c>
      <c r="X72" s="3" t="s">
        <v>75</v>
      </c>
      <c r="Y72" s="3" t="s">
        <v>35</v>
      </c>
      <c r="Z72" s="3" t="s">
        <v>64</v>
      </c>
      <c r="AA72" s="4" t="s">
        <v>5053</v>
      </c>
      <c r="AB72" s="4" t="s">
        <v>2261</v>
      </c>
    </row>
    <row r="73" spans="1:28"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80" t="s">
        <v>2276</v>
      </c>
      <c r="K73" s="112" t="s">
        <v>2276</v>
      </c>
      <c r="L73" s="80" t="s">
        <v>2276</v>
      </c>
      <c r="M73" s="21" t="s">
        <v>2276</v>
      </c>
      <c r="N73" s="80" t="s">
        <v>2276</v>
      </c>
      <c r="O73" s="80" t="s">
        <v>2276</v>
      </c>
      <c r="P73" s="80" t="s">
        <v>2276</v>
      </c>
      <c r="Q73" s="21" t="s">
        <v>2362</v>
      </c>
      <c r="R73" s="21" t="s">
        <v>2276</v>
      </c>
      <c r="S73" s="90" t="s">
        <v>2527</v>
      </c>
      <c r="T73" s="90" t="s">
        <v>2276</v>
      </c>
      <c r="U73" s="90" t="s">
        <v>2276</v>
      </c>
      <c r="V73" s="90" t="s">
        <v>2276</v>
      </c>
      <c r="W73" s="21" t="s">
        <v>2375</v>
      </c>
      <c r="X73" s="3" t="s">
        <v>75</v>
      </c>
      <c r="Y73" s="3" t="s">
        <v>35</v>
      </c>
      <c r="Z73" s="3" t="s">
        <v>64</v>
      </c>
      <c r="AA73" s="4" t="s">
        <v>5053</v>
      </c>
      <c r="AB73" s="4" t="s">
        <v>2261</v>
      </c>
    </row>
    <row r="74" spans="1:28"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80" t="s">
        <v>2276</v>
      </c>
      <c r="K74" s="112" t="s">
        <v>2276</v>
      </c>
      <c r="L74" s="80" t="s">
        <v>2276</v>
      </c>
      <c r="M74" s="21" t="s">
        <v>2276</v>
      </c>
      <c r="N74" s="80" t="s">
        <v>2276</v>
      </c>
      <c r="O74" s="80" t="s">
        <v>2276</v>
      </c>
      <c r="P74" s="80" t="s">
        <v>2276</v>
      </c>
      <c r="Q74" s="21" t="s">
        <v>2362</v>
      </c>
      <c r="R74" s="21" t="s">
        <v>2276</v>
      </c>
      <c r="S74" s="90" t="s">
        <v>2376</v>
      </c>
      <c r="T74" s="90" t="s">
        <v>2276</v>
      </c>
      <c r="U74" s="90" t="s">
        <v>2276</v>
      </c>
      <c r="V74" s="90" t="s">
        <v>2276</v>
      </c>
      <c r="W74" s="21" t="s">
        <v>2375</v>
      </c>
      <c r="X74" s="3" t="s">
        <v>75</v>
      </c>
      <c r="Y74" s="3" t="s">
        <v>35</v>
      </c>
      <c r="Z74" s="3" t="s">
        <v>64</v>
      </c>
      <c r="AA74" s="4" t="s">
        <v>5053</v>
      </c>
      <c r="AB74" s="4" t="s">
        <v>2261</v>
      </c>
    </row>
    <row r="75" spans="1:28"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80" t="s">
        <v>2276</v>
      </c>
      <c r="K75" s="112" t="s">
        <v>2276</v>
      </c>
      <c r="L75" s="80" t="s">
        <v>2276</v>
      </c>
      <c r="M75" s="21" t="s">
        <v>2276</v>
      </c>
      <c r="N75" s="80" t="s">
        <v>2276</v>
      </c>
      <c r="O75" s="80" t="s">
        <v>2276</v>
      </c>
      <c r="P75" s="80" t="s">
        <v>2276</v>
      </c>
      <c r="Q75" s="21" t="s">
        <v>2362</v>
      </c>
      <c r="R75" s="21" t="s">
        <v>2276</v>
      </c>
      <c r="S75" s="90" t="s">
        <v>2374</v>
      </c>
      <c r="T75" s="90" t="s">
        <v>2276</v>
      </c>
      <c r="U75" s="90" t="s">
        <v>2276</v>
      </c>
      <c r="V75" s="90" t="s">
        <v>2276</v>
      </c>
      <c r="W75" s="21" t="s">
        <v>2375</v>
      </c>
      <c r="X75" s="3" t="s">
        <v>75</v>
      </c>
      <c r="Y75" s="3" t="s">
        <v>35</v>
      </c>
      <c r="Z75" s="3" t="s">
        <v>64</v>
      </c>
      <c r="AA75" s="4" t="s">
        <v>5053</v>
      </c>
      <c r="AB75" s="4" t="s">
        <v>2261</v>
      </c>
    </row>
    <row r="76" spans="1:28"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80" t="s">
        <v>2276</v>
      </c>
      <c r="K76" s="112" t="s">
        <v>2276</v>
      </c>
      <c r="L76" s="80" t="s">
        <v>2276</v>
      </c>
      <c r="M76" s="21" t="s">
        <v>2276</v>
      </c>
      <c r="N76" s="80" t="s">
        <v>2276</v>
      </c>
      <c r="O76" s="80" t="s">
        <v>2276</v>
      </c>
      <c r="P76" s="80" t="s">
        <v>2276</v>
      </c>
      <c r="Q76" s="21" t="s">
        <v>2362</v>
      </c>
      <c r="R76" s="21" t="s">
        <v>2276</v>
      </c>
      <c r="S76" s="90" t="s">
        <v>2527</v>
      </c>
      <c r="T76" s="90" t="s">
        <v>2276</v>
      </c>
      <c r="U76" s="90" t="s">
        <v>2276</v>
      </c>
      <c r="V76" s="90" t="s">
        <v>2276</v>
      </c>
      <c r="W76" s="21" t="s">
        <v>2375</v>
      </c>
      <c r="X76" s="3" t="s">
        <v>75</v>
      </c>
      <c r="Y76" s="3" t="s">
        <v>35</v>
      </c>
      <c r="Z76" s="3" t="s">
        <v>64</v>
      </c>
      <c r="AA76" s="4" t="s">
        <v>5053</v>
      </c>
      <c r="AB76" s="4" t="s">
        <v>2261</v>
      </c>
    </row>
    <row r="77" spans="1:28"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80" t="s">
        <v>2276</v>
      </c>
      <c r="K77" s="112" t="s">
        <v>2276</v>
      </c>
      <c r="L77" s="80" t="s">
        <v>2276</v>
      </c>
      <c r="M77" s="21" t="s">
        <v>2276</v>
      </c>
      <c r="N77" s="80" t="s">
        <v>2276</v>
      </c>
      <c r="O77" s="80" t="s">
        <v>2276</v>
      </c>
      <c r="P77" s="80" t="s">
        <v>2276</v>
      </c>
      <c r="Q77" s="21" t="s">
        <v>2362</v>
      </c>
      <c r="R77" s="21" t="s">
        <v>2276</v>
      </c>
      <c r="S77" s="90" t="s">
        <v>2376</v>
      </c>
      <c r="T77" s="90" t="s">
        <v>2276</v>
      </c>
      <c r="U77" s="90" t="s">
        <v>2276</v>
      </c>
      <c r="V77" s="90" t="s">
        <v>2276</v>
      </c>
      <c r="W77" s="21" t="s">
        <v>2375</v>
      </c>
      <c r="X77" s="3" t="s">
        <v>75</v>
      </c>
      <c r="Y77" s="3" t="s">
        <v>35</v>
      </c>
      <c r="Z77" s="3" t="s">
        <v>64</v>
      </c>
      <c r="AA77" s="4" t="s">
        <v>5053</v>
      </c>
      <c r="AB77" s="4" t="s">
        <v>2261</v>
      </c>
    </row>
    <row r="78" spans="1:28"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80" t="s">
        <v>2276</v>
      </c>
      <c r="K78" s="112" t="s">
        <v>2276</v>
      </c>
      <c r="L78" s="80" t="s">
        <v>2276</v>
      </c>
      <c r="M78" s="21" t="s">
        <v>2276</v>
      </c>
      <c r="N78" s="80" t="s">
        <v>2276</v>
      </c>
      <c r="O78" s="80" t="s">
        <v>2276</v>
      </c>
      <c r="P78" s="80" t="s">
        <v>2276</v>
      </c>
      <c r="Q78" s="21" t="s">
        <v>2362</v>
      </c>
      <c r="R78" s="21" t="s">
        <v>2276</v>
      </c>
      <c r="S78" s="90" t="s">
        <v>2527</v>
      </c>
      <c r="T78" s="90" t="s">
        <v>2276</v>
      </c>
      <c r="U78" s="90" t="s">
        <v>2276</v>
      </c>
      <c r="V78" s="90" t="s">
        <v>2276</v>
      </c>
      <c r="W78" s="21" t="s">
        <v>2375</v>
      </c>
      <c r="X78" s="3" t="s">
        <v>75</v>
      </c>
      <c r="Y78" s="3" t="s">
        <v>35</v>
      </c>
      <c r="Z78" s="3" t="s">
        <v>64</v>
      </c>
      <c r="AA78" s="4" t="s">
        <v>5053</v>
      </c>
      <c r="AB78" s="4" t="s">
        <v>2261</v>
      </c>
    </row>
    <row r="79" spans="1:28"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2276</v>
      </c>
      <c r="K79" s="106" t="s">
        <v>2276</v>
      </c>
      <c r="L79" s="21" t="s">
        <v>2276</v>
      </c>
      <c r="M79" s="21" t="s">
        <v>2276</v>
      </c>
      <c r="N79" s="21" t="s">
        <v>2276</v>
      </c>
      <c r="O79" s="21" t="s">
        <v>2276</v>
      </c>
      <c r="P79" s="21" t="s">
        <v>2276</v>
      </c>
      <c r="Q79" s="21" t="s">
        <v>2276</v>
      </c>
      <c r="R79" s="105" t="s">
        <v>2276</v>
      </c>
      <c r="S79" s="21" t="s">
        <v>2390</v>
      </c>
      <c r="T79" s="21" t="s">
        <v>2276</v>
      </c>
      <c r="U79" s="21" t="s">
        <v>2276</v>
      </c>
      <c r="V79" s="21" t="s">
        <v>2276</v>
      </c>
      <c r="W79" s="21" t="s">
        <v>2375</v>
      </c>
      <c r="X79" s="3" t="s">
        <v>75</v>
      </c>
      <c r="Y79" s="3" t="s">
        <v>35</v>
      </c>
      <c r="Z79" s="3" t="s">
        <v>64</v>
      </c>
      <c r="AA79" s="4" t="s">
        <v>1261</v>
      </c>
      <c r="AB79" s="4" t="s">
        <v>1269</v>
      </c>
    </row>
    <row r="80" spans="1:28"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2276</v>
      </c>
      <c r="K80" s="106" t="s">
        <v>2276</v>
      </c>
      <c r="L80" s="21" t="s">
        <v>2276</v>
      </c>
      <c r="M80" s="21" t="s">
        <v>2276</v>
      </c>
      <c r="N80" s="21" t="s">
        <v>2276</v>
      </c>
      <c r="O80" s="21" t="s">
        <v>2276</v>
      </c>
      <c r="P80" s="21" t="s">
        <v>2276</v>
      </c>
      <c r="Q80" s="105" t="s">
        <v>2276</v>
      </c>
      <c r="R80" s="105" t="s">
        <v>2276</v>
      </c>
      <c r="S80" s="90" t="s">
        <v>2527</v>
      </c>
      <c r="T80" s="21" t="s">
        <v>2276</v>
      </c>
      <c r="U80" s="21" t="s">
        <v>2276</v>
      </c>
      <c r="V80" s="21" t="s">
        <v>2276</v>
      </c>
      <c r="W80" s="21" t="s">
        <v>2375</v>
      </c>
      <c r="X80" s="3" t="s">
        <v>38</v>
      </c>
      <c r="Y80" s="3" t="s">
        <v>86</v>
      </c>
      <c r="Z80" s="3" t="s">
        <v>64</v>
      </c>
      <c r="AA80" s="4" t="s">
        <v>1262</v>
      </c>
      <c r="AB80" s="4" t="s">
        <v>1270</v>
      </c>
    </row>
    <row r="81" spans="1:28"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2276</v>
      </c>
      <c r="K81" s="106" t="s">
        <v>2276</v>
      </c>
      <c r="L81" s="21" t="s">
        <v>2276</v>
      </c>
      <c r="M81" s="21" t="s">
        <v>2276</v>
      </c>
      <c r="N81" s="21" t="s">
        <v>2276</v>
      </c>
      <c r="O81" s="21" t="s">
        <v>2276</v>
      </c>
      <c r="P81" s="21" t="s">
        <v>2276</v>
      </c>
      <c r="Q81" s="105" t="s">
        <v>2276</v>
      </c>
      <c r="R81" s="105" t="s">
        <v>2276</v>
      </c>
      <c r="S81" s="21" t="s">
        <v>2390</v>
      </c>
      <c r="T81" s="21" t="s">
        <v>2276</v>
      </c>
      <c r="U81" s="21" t="s">
        <v>2276</v>
      </c>
      <c r="V81" s="21" t="s">
        <v>2276</v>
      </c>
      <c r="W81" s="21" t="s">
        <v>2375</v>
      </c>
      <c r="X81" s="3" t="s">
        <v>75</v>
      </c>
      <c r="Y81" s="3" t="s">
        <v>35</v>
      </c>
      <c r="Z81" s="3" t="s">
        <v>64</v>
      </c>
      <c r="AA81" s="4" t="s">
        <v>1261</v>
      </c>
      <c r="AB81" s="4" t="s">
        <v>1271</v>
      </c>
    </row>
    <row r="82" spans="1:28"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2276</v>
      </c>
      <c r="K82" s="106" t="s">
        <v>2276</v>
      </c>
      <c r="L82" s="21" t="s">
        <v>2276</v>
      </c>
      <c r="M82" s="21" t="s">
        <v>2276</v>
      </c>
      <c r="N82" s="21" t="s">
        <v>2276</v>
      </c>
      <c r="O82" s="21" t="s">
        <v>2276</v>
      </c>
      <c r="P82" s="21" t="s">
        <v>2276</v>
      </c>
      <c r="Q82" s="105" t="s">
        <v>2276</v>
      </c>
      <c r="R82" s="105" t="s">
        <v>2276</v>
      </c>
      <c r="S82" s="90" t="s">
        <v>2527</v>
      </c>
      <c r="T82" s="21" t="s">
        <v>2276</v>
      </c>
      <c r="U82" s="21" t="s">
        <v>2276</v>
      </c>
      <c r="V82" s="21" t="s">
        <v>2276</v>
      </c>
      <c r="W82" s="21" t="s">
        <v>2375</v>
      </c>
      <c r="X82" s="3" t="s">
        <v>38</v>
      </c>
      <c r="Y82" s="3" t="s">
        <v>86</v>
      </c>
      <c r="Z82" s="3" t="s">
        <v>64</v>
      </c>
      <c r="AA82" s="4" t="s">
        <v>1262</v>
      </c>
      <c r="AB82" s="4" t="s">
        <v>1270</v>
      </c>
    </row>
    <row r="83" spans="1:28"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2276</v>
      </c>
      <c r="K83" s="106" t="s">
        <v>2276</v>
      </c>
      <c r="L83" s="21" t="s">
        <v>2276</v>
      </c>
      <c r="M83" s="21" t="s">
        <v>2276</v>
      </c>
      <c r="N83" s="21" t="s">
        <v>2276</v>
      </c>
      <c r="O83" s="21" t="s">
        <v>2276</v>
      </c>
      <c r="P83" s="21" t="s">
        <v>2276</v>
      </c>
      <c r="Q83" s="105" t="s">
        <v>2276</v>
      </c>
      <c r="R83" s="105" t="s">
        <v>2276</v>
      </c>
      <c r="S83" s="21" t="s">
        <v>2391</v>
      </c>
      <c r="T83" s="21" t="s">
        <v>2276</v>
      </c>
      <c r="U83" s="21" t="s">
        <v>2276</v>
      </c>
      <c r="V83" s="21" t="s">
        <v>2276</v>
      </c>
      <c r="W83" s="21" t="s">
        <v>2375</v>
      </c>
      <c r="X83" s="3" t="s">
        <v>75</v>
      </c>
      <c r="Y83" s="3" t="s">
        <v>35</v>
      </c>
      <c r="Z83" s="3" t="s">
        <v>64</v>
      </c>
      <c r="AA83" s="4" t="s">
        <v>1261</v>
      </c>
      <c r="AB83" s="4" t="s">
        <v>1269</v>
      </c>
    </row>
    <row r="84" spans="1:28"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2276</v>
      </c>
      <c r="K84" s="106" t="s">
        <v>2276</v>
      </c>
      <c r="L84" s="21" t="s">
        <v>2276</v>
      </c>
      <c r="M84" s="21" t="s">
        <v>2276</v>
      </c>
      <c r="N84" s="21" t="s">
        <v>2276</v>
      </c>
      <c r="O84" s="21" t="s">
        <v>2276</v>
      </c>
      <c r="P84" s="21" t="s">
        <v>2276</v>
      </c>
      <c r="Q84" s="105" t="s">
        <v>2276</v>
      </c>
      <c r="R84" s="105" t="s">
        <v>2276</v>
      </c>
      <c r="S84" s="90" t="s">
        <v>2527</v>
      </c>
      <c r="T84" s="21" t="s">
        <v>2276</v>
      </c>
      <c r="U84" s="21" t="s">
        <v>2276</v>
      </c>
      <c r="V84" s="21" t="s">
        <v>2276</v>
      </c>
      <c r="W84" s="21" t="s">
        <v>2375</v>
      </c>
      <c r="X84" s="3" t="s">
        <v>38</v>
      </c>
      <c r="Y84" s="3" t="s">
        <v>86</v>
      </c>
      <c r="Z84" s="3" t="s">
        <v>64</v>
      </c>
      <c r="AA84" s="4" t="s">
        <v>1262</v>
      </c>
      <c r="AB84" s="4" t="s">
        <v>1270</v>
      </c>
    </row>
    <row r="85" spans="1:28"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2276</v>
      </c>
      <c r="K85" s="106" t="s">
        <v>2276</v>
      </c>
      <c r="L85" s="21" t="s">
        <v>2276</v>
      </c>
      <c r="M85" s="21" t="s">
        <v>2276</v>
      </c>
      <c r="N85" s="21" t="s">
        <v>2276</v>
      </c>
      <c r="O85" s="21" t="s">
        <v>2276</v>
      </c>
      <c r="P85" s="21" t="s">
        <v>2276</v>
      </c>
      <c r="Q85" s="105" t="s">
        <v>2276</v>
      </c>
      <c r="R85" s="105" t="s">
        <v>2276</v>
      </c>
      <c r="S85" s="21" t="s">
        <v>2391</v>
      </c>
      <c r="T85" s="21" t="s">
        <v>2276</v>
      </c>
      <c r="U85" s="21" t="s">
        <v>2276</v>
      </c>
      <c r="V85" s="21" t="s">
        <v>2276</v>
      </c>
      <c r="W85" s="21" t="s">
        <v>2375</v>
      </c>
      <c r="X85" s="3" t="s">
        <v>75</v>
      </c>
      <c r="Y85" s="3" t="s">
        <v>35</v>
      </c>
      <c r="Z85" s="3" t="s">
        <v>64</v>
      </c>
      <c r="AA85" s="4" t="s">
        <v>1261</v>
      </c>
      <c r="AB85" s="4" t="s">
        <v>1271</v>
      </c>
    </row>
    <row r="86" spans="1:28"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2276</v>
      </c>
      <c r="K86" s="106" t="s">
        <v>2276</v>
      </c>
      <c r="L86" s="21" t="s">
        <v>2276</v>
      </c>
      <c r="M86" s="21" t="s">
        <v>2276</v>
      </c>
      <c r="N86" s="21" t="s">
        <v>2276</v>
      </c>
      <c r="O86" s="21" t="s">
        <v>2276</v>
      </c>
      <c r="P86" s="21" t="s">
        <v>2276</v>
      </c>
      <c r="Q86" s="105" t="s">
        <v>2276</v>
      </c>
      <c r="R86" s="105" t="s">
        <v>2276</v>
      </c>
      <c r="S86" s="90" t="s">
        <v>2527</v>
      </c>
      <c r="T86" s="21" t="s">
        <v>2276</v>
      </c>
      <c r="U86" s="21" t="s">
        <v>2276</v>
      </c>
      <c r="V86" s="21" t="s">
        <v>2276</v>
      </c>
      <c r="W86" s="21" t="s">
        <v>2375</v>
      </c>
      <c r="X86" s="3" t="s">
        <v>38</v>
      </c>
      <c r="Y86" s="3" t="s">
        <v>86</v>
      </c>
      <c r="Z86" s="3" t="s">
        <v>64</v>
      </c>
      <c r="AA86" s="4" t="s">
        <v>1262</v>
      </c>
      <c r="AB86" s="4" t="s">
        <v>1270</v>
      </c>
    </row>
    <row r="87" spans="1:28"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2276</v>
      </c>
      <c r="K87" s="106" t="s">
        <v>2276</v>
      </c>
      <c r="L87" s="21" t="s">
        <v>2276</v>
      </c>
      <c r="M87" s="21" t="s">
        <v>2276</v>
      </c>
      <c r="N87" s="21" t="s">
        <v>2276</v>
      </c>
      <c r="O87" s="21" t="s">
        <v>2276</v>
      </c>
      <c r="P87" s="21" t="s">
        <v>2276</v>
      </c>
      <c r="Q87" s="105" t="s">
        <v>2276</v>
      </c>
      <c r="R87" s="105" t="s">
        <v>2276</v>
      </c>
      <c r="S87" s="21" t="s">
        <v>2391</v>
      </c>
      <c r="T87" s="21" t="s">
        <v>2276</v>
      </c>
      <c r="U87" s="21" t="s">
        <v>2276</v>
      </c>
      <c r="V87" s="21" t="s">
        <v>2276</v>
      </c>
      <c r="W87" s="21" t="s">
        <v>2375</v>
      </c>
      <c r="X87" s="3" t="s">
        <v>75</v>
      </c>
      <c r="Y87" s="3" t="s">
        <v>35</v>
      </c>
      <c r="Z87" s="3" t="s">
        <v>64</v>
      </c>
      <c r="AA87" s="4" t="s">
        <v>1261</v>
      </c>
      <c r="AB87" s="4" t="s">
        <v>1269</v>
      </c>
    </row>
    <row r="88" spans="1:28"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2276</v>
      </c>
      <c r="K88" s="106" t="s">
        <v>2276</v>
      </c>
      <c r="L88" s="21" t="s">
        <v>2276</v>
      </c>
      <c r="M88" s="21" t="s">
        <v>2276</v>
      </c>
      <c r="N88" s="21" t="s">
        <v>2276</v>
      </c>
      <c r="O88" s="21" t="s">
        <v>2276</v>
      </c>
      <c r="P88" s="21" t="s">
        <v>2276</v>
      </c>
      <c r="Q88" s="105" t="s">
        <v>2276</v>
      </c>
      <c r="R88" s="105" t="s">
        <v>2276</v>
      </c>
      <c r="S88" s="90" t="s">
        <v>2527</v>
      </c>
      <c r="T88" s="21" t="s">
        <v>2276</v>
      </c>
      <c r="U88" s="21" t="s">
        <v>2276</v>
      </c>
      <c r="V88" s="21" t="s">
        <v>2276</v>
      </c>
      <c r="W88" s="21" t="s">
        <v>2375</v>
      </c>
      <c r="X88" s="3" t="s">
        <v>38</v>
      </c>
      <c r="Y88" s="3" t="s">
        <v>86</v>
      </c>
      <c r="Z88" s="3" t="s">
        <v>64</v>
      </c>
      <c r="AA88" s="4" t="s">
        <v>1262</v>
      </c>
      <c r="AB88" s="4" t="s">
        <v>1270</v>
      </c>
    </row>
    <row r="89" spans="1:28"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2276</v>
      </c>
      <c r="K89" s="106" t="s">
        <v>2276</v>
      </c>
      <c r="L89" s="21" t="s">
        <v>2276</v>
      </c>
      <c r="M89" s="21" t="s">
        <v>2276</v>
      </c>
      <c r="N89" s="21" t="s">
        <v>2276</v>
      </c>
      <c r="O89" s="21" t="s">
        <v>2276</v>
      </c>
      <c r="P89" s="21" t="s">
        <v>2276</v>
      </c>
      <c r="Q89" s="105" t="s">
        <v>2276</v>
      </c>
      <c r="R89" s="105" t="s">
        <v>2276</v>
      </c>
      <c r="S89" s="21" t="s">
        <v>2391</v>
      </c>
      <c r="T89" s="21" t="s">
        <v>2276</v>
      </c>
      <c r="U89" s="21" t="s">
        <v>2276</v>
      </c>
      <c r="V89" s="21" t="s">
        <v>2276</v>
      </c>
      <c r="W89" s="21" t="s">
        <v>2375</v>
      </c>
      <c r="X89" s="3" t="s">
        <v>75</v>
      </c>
      <c r="Y89" s="3" t="s">
        <v>35</v>
      </c>
      <c r="Z89" s="3" t="s">
        <v>64</v>
      </c>
      <c r="AA89" s="4" t="s">
        <v>1261</v>
      </c>
      <c r="AB89" s="4" t="s">
        <v>1271</v>
      </c>
    </row>
    <row r="90" spans="1:28"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2276</v>
      </c>
      <c r="K90" s="106" t="s">
        <v>2276</v>
      </c>
      <c r="L90" s="21" t="s">
        <v>2276</v>
      </c>
      <c r="M90" s="21" t="s">
        <v>2276</v>
      </c>
      <c r="N90" s="21" t="s">
        <v>2276</v>
      </c>
      <c r="O90" s="21" t="s">
        <v>2276</v>
      </c>
      <c r="P90" s="21" t="s">
        <v>2276</v>
      </c>
      <c r="Q90" s="105" t="s">
        <v>2276</v>
      </c>
      <c r="R90" s="105" t="s">
        <v>2276</v>
      </c>
      <c r="S90" s="90" t="s">
        <v>2527</v>
      </c>
      <c r="T90" s="21" t="s">
        <v>2276</v>
      </c>
      <c r="U90" s="21" t="s">
        <v>2276</v>
      </c>
      <c r="V90" s="21" t="s">
        <v>2276</v>
      </c>
      <c r="W90" s="21" t="s">
        <v>2375</v>
      </c>
      <c r="X90" s="3" t="s">
        <v>38</v>
      </c>
      <c r="Y90" s="3" t="s">
        <v>86</v>
      </c>
      <c r="Z90" s="3" t="s">
        <v>64</v>
      </c>
      <c r="AA90" s="4" t="s">
        <v>1262</v>
      </c>
      <c r="AB90" s="4" t="s">
        <v>1270</v>
      </c>
    </row>
    <row r="91" spans="1:28"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2276</v>
      </c>
      <c r="K91" s="106" t="s">
        <v>2276</v>
      </c>
      <c r="L91" s="21" t="s">
        <v>2276</v>
      </c>
      <c r="M91" s="21" t="s">
        <v>2276</v>
      </c>
      <c r="N91" s="21" t="s">
        <v>2276</v>
      </c>
      <c r="O91" s="21" t="s">
        <v>2276</v>
      </c>
      <c r="P91" s="21" t="s">
        <v>2276</v>
      </c>
      <c r="Q91" s="105" t="s">
        <v>2276</v>
      </c>
      <c r="R91" s="105" t="s">
        <v>2276</v>
      </c>
      <c r="S91" s="21" t="s">
        <v>2391</v>
      </c>
      <c r="T91" s="21" t="s">
        <v>2276</v>
      </c>
      <c r="U91" s="21" t="s">
        <v>2276</v>
      </c>
      <c r="V91" s="21" t="s">
        <v>2276</v>
      </c>
      <c r="W91" s="21" t="s">
        <v>2375</v>
      </c>
      <c r="X91" s="3" t="s">
        <v>75</v>
      </c>
      <c r="Y91" s="3" t="s">
        <v>35</v>
      </c>
      <c r="Z91" s="3" t="s">
        <v>64</v>
      </c>
      <c r="AA91" s="4" t="s">
        <v>1315</v>
      </c>
      <c r="AB91" s="19" t="s">
        <v>5025</v>
      </c>
    </row>
    <row r="92" spans="1:28"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2276</v>
      </c>
      <c r="K92" s="106" t="s">
        <v>2276</v>
      </c>
      <c r="L92" s="21" t="s">
        <v>2276</v>
      </c>
      <c r="M92" s="21" t="s">
        <v>2276</v>
      </c>
      <c r="N92" s="21" t="s">
        <v>2276</v>
      </c>
      <c r="O92" s="21" t="s">
        <v>2276</v>
      </c>
      <c r="P92" s="21" t="s">
        <v>2276</v>
      </c>
      <c r="Q92" s="105" t="s">
        <v>2276</v>
      </c>
      <c r="R92" s="105" t="s">
        <v>2276</v>
      </c>
      <c r="S92" s="21" t="s">
        <v>2391</v>
      </c>
      <c r="T92" s="77" t="s">
        <v>2276</v>
      </c>
      <c r="U92" s="77" t="s">
        <v>2276</v>
      </c>
      <c r="V92" s="77" t="s">
        <v>2276</v>
      </c>
      <c r="W92" s="21" t="s">
        <v>2375</v>
      </c>
      <c r="X92" s="3" t="s">
        <v>38</v>
      </c>
      <c r="Y92" s="3" t="s">
        <v>86</v>
      </c>
      <c r="Z92" s="3" t="s">
        <v>64</v>
      </c>
      <c r="AA92" s="4" t="s">
        <v>1314</v>
      </c>
      <c r="AB92" s="19" t="s">
        <v>5026</v>
      </c>
    </row>
    <row r="93" spans="1:28"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2276</v>
      </c>
      <c r="K93" s="106" t="s">
        <v>2276</v>
      </c>
      <c r="L93" s="21" t="s">
        <v>2276</v>
      </c>
      <c r="M93" s="21" t="s">
        <v>2276</v>
      </c>
      <c r="N93" s="21" t="s">
        <v>2276</v>
      </c>
      <c r="O93" s="21" t="s">
        <v>2276</v>
      </c>
      <c r="P93" s="21" t="s">
        <v>2276</v>
      </c>
      <c r="Q93" s="105" t="s">
        <v>2276</v>
      </c>
      <c r="R93" s="105" t="s">
        <v>2276</v>
      </c>
      <c r="S93" s="21" t="s">
        <v>2391</v>
      </c>
      <c r="T93" s="77" t="s">
        <v>2276</v>
      </c>
      <c r="U93" s="77" t="s">
        <v>2276</v>
      </c>
      <c r="V93" s="77" t="s">
        <v>2276</v>
      </c>
      <c r="W93" s="21" t="s">
        <v>2375</v>
      </c>
      <c r="X93" s="3" t="s">
        <v>75</v>
      </c>
      <c r="Y93" s="3" t="s">
        <v>35</v>
      </c>
      <c r="Z93" s="3" t="s">
        <v>64</v>
      </c>
      <c r="AA93" s="4" t="s">
        <v>1315</v>
      </c>
      <c r="AB93" s="19" t="s">
        <v>5025</v>
      </c>
    </row>
    <row r="94" spans="1:28"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2276</v>
      </c>
      <c r="K94" s="106" t="s">
        <v>2276</v>
      </c>
      <c r="L94" s="21" t="s">
        <v>2276</v>
      </c>
      <c r="M94" s="21" t="s">
        <v>2276</v>
      </c>
      <c r="N94" s="21" t="s">
        <v>2276</v>
      </c>
      <c r="O94" s="21" t="s">
        <v>2276</v>
      </c>
      <c r="P94" s="21" t="s">
        <v>2276</v>
      </c>
      <c r="Q94" s="105" t="s">
        <v>2276</v>
      </c>
      <c r="R94" s="105" t="s">
        <v>2276</v>
      </c>
      <c r="S94" s="21" t="s">
        <v>2389</v>
      </c>
      <c r="T94" s="77" t="s">
        <v>2276</v>
      </c>
      <c r="U94" s="77" t="s">
        <v>2276</v>
      </c>
      <c r="V94" s="77" t="s">
        <v>2276</v>
      </c>
      <c r="W94" s="21" t="s">
        <v>2375</v>
      </c>
      <c r="X94" s="3" t="s">
        <v>38</v>
      </c>
      <c r="Y94" s="3" t="s">
        <v>86</v>
      </c>
      <c r="Z94" s="3" t="s">
        <v>64</v>
      </c>
      <c r="AA94" s="4" t="s">
        <v>1314</v>
      </c>
      <c r="AB94" s="19" t="s">
        <v>5026</v>
      </c>
    </row>
    <row r="95" spans="1:28"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2276</v>
      </c>
      <c r="K95" s="106" t="s">
        <v>2276</v>
      </c>
      <c r="L95" s="21" t="s">
        <v>2276</v>
      </c>
      <c r="M95" s="21" t="s">
        <v>2276</v>
      </c>
      <c r="N95" s="21" t="s">
        <v>2276</v>
      </c>
      <c r="O95" s="21" t="s">
        <v>2276</v>
      </c>
      <c r="P95" s="21" t="s">
        <v>2276</v>
      </c>
      <c r="Q95" s="105" t="s">
        <v>2276</v>
      </c>
      <c r="R95" s="105" t="s">
        <v>2276</v>
      </c>
      <c r="S95" s="21" t="s">
        <v>2392</v>
      </c>
      <c r="T95" s="77" t="s">
        <v>2276</v>
      </c>
      <c r="U95" s="77" t="s">
        <v>2276</v>
      </c>
      <c r="V95" s="77" t="s">
        <v>2276</v>
      </c>
      <c r="W95" s="21" t="s">
        <v>2375</v>
      </c>
      <c r="X95" s="3" t="s">
        <v>75</v>
      </c>
      <c r="Y95" s="3" t="s">
        <v>35</v>
      </c>
      <c r="Z95" s="3" t="s">
        <v>64</v>
      </c>
      <c r="AA95" s="4" t="s">
        <v>1315</v>
      </c>
      <c r="AB95" s="19" t="s">
        <v>5025</v>
      </c>
    </row>
    <row r="96" spans="1:28"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2276</v>
      </c>
      <c r="K96" s="106" t="s">
        <v>2276</v>
      </c>
      <c r="L96" s="21" t="s">
        <v>2276</v>
      </c>
      <c r="M96" s="21" t="s">
        <v>2276</v>
      </c>
      <c r="N96" s="21" t="s">
        <v>2276</v>
      </c>
      <c r="O96" s="21" t="s">
        <v>2276</v>
      </c>
      <c r="P96" s="21" t="s">
        <v>2276</v>
      </c>
      <c r="Q96" s="105" t="s">
        <v>2276</v>
      </c>
      <c r="R96" s="105" t="s">
        <v>2276</v>
      </c>
      <c r="S96" s="21" t="s">
        <v>2389</v>
      </c>
      <c r="T96" s="77" t="s">
        <v>2276</v>
      </c>
      <c r="U96" s="77" t="s">
        <v>2276</v>
      </c>
      <c r="V96" s="77" t="s">
        <v>2276</v>
      </c>
      <c r="W96" s="21" t="s">
        <v>2375</v>
      </c>
      <c r="X96" s="3" t="s">
        <v>38</v>
      </c>
      <c r="Y96" s="3" t="s">
        <v>86</v>
      </c>
      <c r="Z96" s="3" t="s">
        <v>64</v>
      </c>
      <c r="AA96" s="4" t="s">
        <v>1314</v>
      </c>
      <c r="AB96" s="19" t="s">
        <v>5026</v>
      </c>
    </row>
    <row r="97" spans="1:28"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2276</v>
      </c>
      <c r="K97" s="106" t="s">
        <v>2276</v>
      </c>
      <c r="L97" s="21" t="s">
        <v>2276</v>
      </c>
      <c r="M97" s="21" t="s">
        <v>2276</v>
      </c>
      <c r="N97" s="21" t="s">
        <v>2276</v>
      </c>
      <c r="O97" s="21" t="s">
        <v>2276</v>
      </c>
      <c r="P97" s="21" t="s">
        <v>2276</v>
      </c>
      <c r="Q97" s="105" t="s">
        <v>2276</v>
      </c>
      <c r="R97" s="105" t="s">
        <v>2276</v>
      </c>
      <c r="S97" s="21" t="s">
        <v>2393</v>
      </c>
      <c r="T97" s="77" t="s">
        <v>2276</v>
      </c>
      <c r="U97" s="77" t="s">
        <v>2276</v>
      </c>
      <c r="V97" s="77" t="s">
        <v>2276</v>
      </c>
      <c r="W97" s="21" t="s">
        <v>2375</v>
      </c>
      <c r="X97" s="3" t="s">
        <v>75</v>
      </c>
      <c r="Y97" s="3" t="s">
        <v>35</v>
      </c>
      <c r="Z97" s="3" t="s">
        <v>64</v>
      </c>
      <c r="AA97" s="4" t="s">
        <v>1315</v>
      </c>
      <c r="AB97" s="19" t="s">
        <v>5025</v>
      </c>
    </row>
    <row r="98" spans="1:28"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2276</v>
      </c>
      <c r="K98" s="106" t="s">
        <v>2276</v>
      </c>
      <c r="L98" s="21" t="s">
        <v>2276</v>
      </c>
      <c r="M98" s="21" t="s">
        <v>2276</v>
      </c>
      <c r="N98" s="21" t="s">
        <v>2276</v>
      </c>
      <c r="O98" s="21" t="s">
        <v>2276</v>
      </c>
      <c r="P98" s="21" t="s">
        <v>2276</v>
      </c>
      <c r="Q98" s="105" t="s">
        <v>2276</v>
      </c>
      <c r="R98" s="105" t="s">
        <v>2276</v>
      </c>
      <c r="S98" s="21" t="s">
        <v>2390</v>
      </c>
      <c r="T98" s="77" t="s">
        <v>2276</v>
      </c>
      <c r="U98" s="77" t="s">
        <v>2276</v>
      </c>
      <c r="V98" s="77" t="s">
        <v>2276</v>
      </c>
      <c r="W98" s="21" t="s">
        <v>2375</v>
      </c>
      <c r="X98" s="3" t="s">
        <v>38</v>
      </c>
      <c r="Y98" s="3" t="s">
        <v>86</v>
      </c>
      <c r="Z98" s="3" t="s">
        <v>64</v>
      </c>
      <c r="AA98" s="4" t="s">
        <v>1314</v>
      </c>
      <c r="AB98" s="19" t="s">
        <v>5026</v>
      </c>
    </row>
    <row r="99" spans="1:28"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2276</v>
      </c>
      <c r="K99" s="106" t="s">
        <v>2276</v>
      </c>
      <c r="L99" s="21" t="s">
        <v>2276</v>
      </c>
      <c r="M99" s="21" t="s">
        <v>2276</v>
      </c>
      <c r="N99" s="21" t="s">
        <v>2276</v>
      </c>
      <c r="O99" s="21" t="s">
        <v>2276</v>
      </c>
      <c r="P99" s="21" t="s">
        <v>2276</v>
      </c>
      <c r="Q99" s="105" t="s">
        <v>2276</v>
      </c>
      <c r="R99" s="105" t="s">
        <v>2276</v>
      </c>
      <c r="S99" s="21" t="s">
        <v>2391</v>
      </c>
      <c r="T99" s="77" t="s">
        <v>2276</v>
      </c>
      <c r="U99" s="77" t="s">
        <v>2276</v>
      </c>
      <c r="V99" s="77" t="s">
        <v>2276</v>
      </c>
      <c r="W99" s="21" t="s">
        <v>2375</v>
      </c>
      <c r="X99" s="3" t="s">
        <v>75</v>
      </c>
      <c r="Y99" s="3" t="s">
        <v>35</v>
      </c>
      <c r="Z99" s="3" t="s">
        <v>64</v>
      </c>
      <c r="AA99" s="4" t="s">
        <v>1315</v>
      </c>
      <c r="AB99" s="19" t="s">
        <v>5025</v>
      </c>
    </row>
    <row r="100" spans="1:28"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2276</v>
      </c>
      <c r="K100" s="106" t="s">
        <v>2276</v>
      </c>
      <c r="L100" s="21" t="s">
        <v>2276</v>
      </c>
      <c r="M100" s="21" t="s">
        <v>2276</v>
      </c>
      <c r="N100" s="21" t="s">
        <v>2276</v>
      </c>
      <c r="O100" s="21" t="s">
        <v>2276</v>
      </c>
      <c r="P100" s="21" t="s">
        <v>2276</v>
      </c>
      <c r="Q100" s="105" t="s">
        <v>2276</v>
      </c>
      <c r="R100" s="105" t="s">
        <v>2276</v>
      </c>
      <c r="S100" s="21" t="s">
        <v>2392</v>
      </c>
      <c r="T100" s="77" t="s">
        <v>2276</v>
      </c>
      <c r="U100" s="77" t="s">
        <v>2276</v>
      </c>
      <c r="V100" s="77" t="s">
        <v>2276</v>
      </c>
      <c r="W100" s="21" t="s">
        <v>2375</v>
      </c>
      <c r="X100" s="3" t="s">
        <v>38</v>
      </c>
      <c r="Y100" s="3" t="s">
        <v>86</v>
      </c>
      <c r="Z100" s="3" t="s">
        <v>64</v>
      </c>
      <c r="AA100" s="4" t="s">
        <v>1314</v>
      </c>
      <c r="AB100" s="19" t="s">
        <v>5026</v>
      </c>
    </row>
    <row r="101" spans="1:28"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2276</v>
      </c>
      <c r="K101" s="106" t="s">
        <v>2276</v>
      </c>
      <c r="L101" s="21" t="s">
        <v>2276</v>
      </c>
      <c r="M101" s="21" t="s">
        <v>2276</v>
      </c>
      <c r="N101" s="21" t="s">
        <v>2276</v>
      </c>
      <c r="O101" s="21" t="s">
        <v>2276</v>
      </c>
      <c r="P101" s="21" t="s">
        <v>2276</v>
      </c>
      <c r="Q101" s="105" t="s">
        <v>2276</v>
      </c>
      <c r="R101" s="105" t="s">
        <v>2276</v>
      </c>
      <c r="S101" s="21" t="s">
        <v>2391</v>
      </c>
      <c r="T101" s="77" t="s">
        <v>2276</v>
      </c>
      <c r="U101" s="77" t="s">
        <v>2276</v>
      </c>
      <c r="V101" s="77" t="s">
        <v>2276</v>
      </c>
      <c r="W101" s="21" t="s">
        <v>2375</v>
      </c>
      <c r="X101" s="3" t="s">
        <v>75</v>
      </c>
      <c r="Y101" s="3" t="s">
        <v>35</v>
      </c>
      <c r="Z101" s="3" t="s">
        <v>64</v>
      </c>
      <c r="AA101" s="4" t="s">
        <v>1315</v>
      </c>
      <c r="AB101" s="19" t="s">
        <v>5025</v>
      </c>
    </row>
    <row r="102" spans="1:28"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2276</v>
      </c>
      <c r="K102" s="106" t="s">
        <v>2276</v>
      </c>
      <c r="L102" s="21" t="s">
        <v>2276</v>
      </c>
      <c r="M102" s="21" t="s">
        <v>2276</v>
      </c>
      <c r="N102" s="21" t="s">
        <v>2276</v>
      </c>
      <c r="O102" s="21" t="s">
        <v>2276</v>
      </c>
      <c r="P102" s="21" t="s">
        <v>2276</v>
      </c>
      <c r="Q102" s="105" t="s">
        <v>2276</v>
      </c>
      <c r="R102" s="105" t="s">
        <v>2276</v>
      </c>
      <c r="S102" s="21" t="s">
        <v>2391</v>
      </c>
      <c r="T102" s="77" t="s">
        <v>2276</v>
      </c>
      <c r="U102" s="77" t="s">
        <v>2276</v>
      </c>
      <c r="V102" s="77" t="s">
        <v>2276</v>
      </c>
      <c r="W102" s="21" t="s">
        <v>2375</v>
      </c>
      <c r="X102" s="3" t="s">
        <v>38</v>
      </c>
      <c r="Y102" s="3" t="s">
        <v>86</v>
      </c>
      <c r="Z102" s="3" t="s">
        <v>64</v>
      </c>
      <c r="AA102" s="4" t="s">
        <v>1314</v>
      </c>
      <c r="AB102" s="19" t="s">
        <v>5026</v>
      </c>
    </row>
    <row r="103" spans="1:28"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2276</v>
      </c>
      <c r="K103" s="106" t="s">
        <v>2276</v>
      </c>
      <c r="L103" s="21" t="s">
        <v>2276</v>
      </c>
      <c r="M103" s="21" t="s">
        <v>2276</v>
      </c>
      <c r="N103" s="21" t="s">
        <v>2276</v>
      </c>
      <c r="O103" s="21" t="s">
        <v>2276</v>
      </c>
      <c r="P103" s="21" t="s">
        <v>2276</v>
      </c>
      <c r="Q103" s="105" t="s">
        <v>2276</v>
      </c>
      <c r="R103" s="105" t="s">
        <v>2276</v>
      </c>
      <c r="S103" s="21" t="s">
        <v>2392</v>
      </c>
      <c r="T103" s="77" t="s">
        <v>2276</v>
      </c>
      <c r="U103" s="77" t="s">
        <v>2276</v>
      </c>
      <c r="V103" s="77" t="s">
        <v>2276</v>
      </c>
      <c r="W103" s="21" t="s">
        <v>2375</v>
      </c>
      <c r="X103" s="3" t="s">
        <v>75</v>
      </c>
      <c r="Y103" s="3" t="s">
        <v>35</v>
      </c>
      <c r="Z103" s="3" t="s">
        <v>64</v>
      </c>
      <c r="AA103" s="4" t="s">
        <v>1315</v>
      </c>
      <c r="AB103" s="19" t="s">
        <v>5025</v>
      </c>
    </row>
    <row r="104" spans="1:28"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2276</v>
      </c>
      <c r="K104" s="106" t="s">
        <v>2276</v>
      </c>
      <c r="L104" s="21" t="s">
        <v>2276</v>
      </c>
      <c r="M104" s="21" t="s">
        <v>2276</v>
      </c>
      <c r="N104" s="21" t="s">
        <v>2276</v>
      </c>
      <c r="O104" s="21" t="s">
        <v>2276</v>
      </c>
      <c r="P104" s="21" t="s">
        <v>2276</v>
      </c>
      <c r="Q104" s="105" t="s">
        <v>2276</v>
      </c>
      <c r="R104" s="105" t="s">
        <v>2276</v>
      </c>
      <c r="S104" s="21" t="s">
        <v>2391</v>
      </c>
      <c r="T104" s="77" t="s">
        <v>2276</v>
      </c>
      <c r="U104" s="77" t="s">
        <v>2276</v>
      </c>
      <c r="V104" s="77" t="s">
        <v>2276</v>
      </c>
      <c r="W104" s="21" t="s">
        <v>2375</v>
      </c>
      <c r="X104" s="3" t="s">
        <v>38</v>
      </c>
      <c r="Y104" s="3" t="s">
        <v>86</v>
      </c>
      <c r="Z104" s="3" t="s">
        <v>64</v>
      </c>
      <c r="AA104" s="4" t="s">
        <v>1314</v>
      </c>
      <c r="AB104" s="19" t="s">
        <v>5026</v>
      </c>
    </row>
    <row r="105" spans="1:28"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2276</v>
      </c>
      <c r="K105" s="106" t="s">
        <v>2276</v>
      </c>
      <c r="L105" s="21" t="s">
        <v>2276</v>
      </c>
      <c r="M105" s="21" t="s">
        <v>2276</v>
      </c>
      <c r="N105" s="21" t="s">
        <v>2276</v>
      </c>
      <c r="O105" s="21" t="s">
        <v>2276</v>
      </c>
      <c r="P105" s="21" t="s">
        <v>2276</v>
      </c>
      <c r="Q105" s="105" t="s">
        <v>2276</v>
      </c>
      <c r="R105" s="105" t="s">
        <v>2276</v>
      </c>
      <c r="S105" s="21" t="s">
        <v>2394</v>
      </c>
      <c r="T105" s="77" t="s">
        <v>2276</v>
      </c>
      <c r="U105" s="77" t="s">
        <v>2276</v>
      </c>
      <c r="V105" s="77" t="s">
        <v>2276</v>
      </c>
      <c r="W105" s="21" t="s">
        <v>2375</v>
      </c>
      <c r="X105" s="3" t="s">
        <v>75</v>
      </c>
      <c r="Y105" s="3" t="s">
        <v>35</v>
      </c>
      <c r="Z105" s="3" t="s">
        <v>64</v>
      </c>
      <c r="AA105" s="4" t="s">
        <v>1315</v>
      </c>
      <c r="AB105" s="19" t="s">
        <v>5025</v>
      </c>
    </row>
    <row r="106" spans="1:28"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2276</v>
      </c>
      <c r="K106" s="106" t="s">
        <v>2276</v>
      </c>
      <c r="L106" s="21" t="s">
        <v>2276</v>
      </c>
      <c r="M106" s="21" t="s">
        <v>2276</v>
      </c>
      <c r="N106" s="21" t="s">
        <v>2276</v>
      </c>
      <c r="O106" s="21" t="s">
        <v>2276</v>
      </c>
      <c r="P106" s="21" t="s">
        <v>2276</v>
      </c>
      <c r="Q106" s="105" t="s">
        <v>2276</v>
      </c>
      <c r="R106" s="105" t="s">
        <v>2276</v>
      </c>
      <c r="S106" s="21" t="s">
        <v>2391</v>
      </c>
      <c r="T106" s="77" t="s">
        <v>2276</v>
      </c>
      <c r="U106" s="77" t="s">
        <v>2276</v>
      </c>
      <c r="V106" s="77" t="s">
        <v>2276</v>
      </c>
      <c r="W106" s="21" t="s">
        <v>2375</v>
      </c>
      <c r="X106" s="3" t="s">
        <v>38</v>
      </c>
      <c r="Y106" s="3" t="s">
        <v>86</v>
      </c>
      <c r="Z106" s="3" t="s">
        <v>64</v>
      </c>
      <c r="AA106" s="4" t="s">
        <v>1314</v>
      </c>
      <c r="AB106" s="19" t="s">
        <v>5026</v>
      </c>
    </row>
    <row r="107" spans="1:28"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2276</v>
      </c>
      <c r="K107" s="106" t="s">
        <v>2276</v>
      </c>
      <c r="L107" s="21" t="s">
        <v>2276</v>
      </c>
      <c r="M107" s="21" t="s">
        <v>2276</v>
      </c>
      <c r="N107" s="21" t="s">
        <v>2276</v>
      </c>
      <c r="O107" s="21" t="s">
        <v>2276</v>
      </c>
      <c r="P107" s="21" t="s">
        <v>2276</v>
      </c>
      <c r="Q107" s="105" t="s">
        <v>2276</v>
      </c>
      <c r="R107" s="105" t="s">
        <v>2276</v>
      </c>
      <c r="S107" s="21" t="s">
        <v>2393</v>
      </c>
      <c r="T107" s="77" t="s">
        <v>2276</v>
      </c>
      <c r="U107" s="77" t="s">
        <v>2276</v>
      </c>
      <c r="V107" s="77" t="s">
        <v>2276</v>
      </c>
      <c r="W107" s="21" t="s">
        <v>2375</v>
      </c>
      <c r="X107" s="3" t="s">
        <v>75</v>
      </c>
      <c r="Y107" s="3" t="s">
        <v>35</v>
      </c>
      <c r="Z107" s="3" t="s">
        <v>64</v>
      </c>
      <c r="AA107" s="4" t="s">
        <v>1315</v>
      </c>
      <c r="AB107" s="19" t="s">
        <v>5025</v>
      </c>
    </row>
    <row r="108" spans="1:28"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2276</v>
      </c>
      <c r="K108" s="106" t="s">
        <v>2276</v>
      </c>
      <c r="L108" s="21" t="s">
        <v>2276</v>
      </c>
      <c r="M108" s="21" t="s">
        <v>2276</v>
      </c>
      <c r="N108" s="21" t="s">
        <v>2276</v>
      </c>
      <c r="O108" s="21" t="s">
        <v>2276</v>
      </c>
      <c r="P108" s="21" t="s">
        <v>2276</v>
      </c>
      <c r="Q108" s="105" t="s">
        <v>2276</v>
      </c>
      <c r="R108" s="105" t="s">
        <v>2276</v>
      </c>
      <c r="S108" s="21" t="s">
        <v>2389</v>
      </c>
      <c r="T108" s="77" t="s">
        <v>2276</v>
      </c>
      <c r="U108" s="77" t="s">
        <v>2276</v>
      </c>
      <c r="V108" s="77" t="s">
        <v>2276</v>
      </c>
      <c r="W108" s="21" t="s">
        <v>2375</v>
      </c>
      <c r="X108" s="3" t="s">
        <v>38</v>
      </c>
      <c r="Y108" s="3" t="s">
        <v>86</v>
      </c>
      <c r="Z108" s="3" t="s">
        <v>64</v>
      </c>
      <c r="AA108" s="4" t="s">
        <v>1314</v>
      </c>
      <c r="AB108" s="19" t="s">
        <v>5026</v>
      </c>
    </row>
    <row r="109" spans="1:28"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2276</v>
      </c>
      <c r="K109" s="106" t="s">
        <v>2276</v>
      </c>
      <c r="L109" s="21" t="s">
        <v>2276</v>
      </c>
      <c r="M109" s="21" t="s">
        <v>2276</v>
      </c>
      <c r="N109" s="21" t="s">
        <v>2276</v>
      </c>
      <c r="O109" s="21" t="s">
        <v>2276</v>
      </c>
      <c r="P109" s="21" t="s">
        <v>2276</v>
      </c>
      <c r="Q109" s="105" t="s">
        <v>2276</v>
      </c>
      <c r="R109" s="105" t="s">
        <v>2276</v>
      </c>
      <c r="S109" s="21" t="s">
        <v>2393</v>
      </c>
      <c r="T109" s="77" t="s">
        <v>2276</v>
      </c>
      <c r="U109" s="77" t="s">
        <v>2276</v>
      </c>
      <c r="V109" s="77" t="s">
        <v>2276</v>
      </c>
      <c r="W109" s="21" t="s">
        <v>2375</v>
      </c>
      <c r="X109" s="3" t="s">
        <v>75</v>
      </c>
      <c r="Y109" s="3" t="s">
        <v>35</v>
      </c>
      <c r="Z109" s="3" t="s">
        <v>64</v>
      </c>
      <c r="AA109" s="4" t="s">
        <v>1315</v>
      </c>
      <c r="AB109" s="19" t="s">
        <v>5025</v>
      </c>
    </row>
    <row r="110" spans="1:28"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2276</v>
      </c>
      <c r="K110" s="106" t="s">
        <v>2276</v>
      </c>
      <c r="L110" s="21" t="s">
        <v>2276</v>
      </c>
      <c r="M110" s="21" t="s">
        <v>2276</v>
      </c>
      <c r="N110" s="21" t="s">
        <v>2276</v>
      </c>
      <c r="O110" s="21" t="s">
        <v>2276</v>
      </c>
      <c r="P110" s="21" t="s">
        <v>2276</v>
      </c>
      <c r="Q110" s="105" t="s">
        <v>2276</v>
      </c>
      <c r="R110" s="105" t="s">
        <v>2276</v>
      </c>
      <c r="S110" s="21" t="s">
        <v>2390</v>
      </c>
      <c r="T110" s="77" t="s">
        <v>2276</v>
      </c>
      <c r="U110" s="77" t="s">
        <v>2276</v>
      </c>
      <c r="V110" s="77" t="s">
        <v>2276</v>
      </c>
      <c r="W110" s="21" t="s">
        <v>2375</v>
      </c>
      <c r="X110" s="3" t="s">
        <v>38</v>
      </c>
      <c r="Y110" s="3" t="s">
        <v>86</v>
      </c>
      <c r="Z110" s="3" t="s">
        <v>64</v>
      </c>
      <c r="AA110" s="4" t="s">
        <v>1314</v>
      </c>
      <c r="AB110" s="19" t="s">
        <v>5026</v>
      </c>
    </row>
    <row r="111" spans="1:28"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2276</v>
      </c>
      <c r="K111" s="106" t="s">
        <v>2276</v>
      </c>
      <c r="L111" s="21" t="s">
        <v>2276</v>
      </c>
      <c r="M111" s="21" t="s">
        <v>2276</v>
      </c>
      <c r="N111" s="21" t="s">
        <v>2276</v>
      </c>
      <c r="O111" s="21" t="s">
        <v>2276</v>
      </c>
      <c r="P111" s="21" t="s">
        <v>2276</v>
      </c>
      <c r="Q111" s="105" t="s">
        <v>2276</v>
      </c>
      <c r="R111" s="105" t="s">
        <v>2276</v>
      </c>
      <c r="S111" s="21" t="s">
        <v>2394</v>
      </c>
      <c r="T111" s="77" t="s">
        <v>2276</v>
      </c>
      <c r="U111" s="77" t="s">
        <v>2276</v>
      </c>
      <c r="V111" s="77" t="s">
        <v>2276</v>
      </c>
      <c r="W111" s="21" t="s">
        <v>2375</v>
      </c>
      <c r="X111" s="3" t="s">
        <v>75</v>
      </c>
      <c r="Y111" s="3" t="s">
        <v>35</v>
      </c>
      <c r="Z111" s="3" t="s">
        <v>64</v>
      </c>
      <c r="AA111" s="4" t="s">
        <v>1315</v>
      </c>
      <c r="AB111" s="19" t="s">
        <v>5025</v>
      </c>
    </row>
    <row r="112" spans="1:28"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2276</v>
      </c>
      <c r="K112" s="106" t="s">
        <v>2276</v>
      </c>
      <c r="L112" s="21" t="s">
        <v>2276</v>
      </c>
      <c r="M112" s="21" t="s">
        <v>2276</v>
      </c>
      <c r="N112" s="21" t="s">
        <v>2276</v>
      </c>
      <c r="O112" s="21" t="s">
        <v>2276</v>
      </c>
      <c r="P112" s="21" t="s">
        <v>2276</v>
      </c>
      <c r="Q112" s="105" t="s">
        <v>2276</v>
      </c>
      <c r="R112" s="105" t="s">
        <v>2276</v>
      </c>
      <c r="S112" s="21" t="s">
        <v>2390</v>
      </c>
      <c r="T112" s="77" t="s">
        <v>2276</v>
      </c>
      <c r="U112" s="77" t="s">
        <v>2276</v>
      </c>
      <c r="V112" s="77" t="s">
        <v>2276</v>
      </c>
      <c r="W112" s="21" t="s">
        <v>2375</v>
      </c>
      <c r="X112" s="3" t="s">
        <v>38</v>
      </c>
      <c r="Y112" s="3" t="s">
        <v>86</v>
      </c>
      <c r="Z112" s="3" t="s">
        <v>64</v>
      </c>
      <c r="AA112" s="4" t="s">
        <v>1314</v>
      </c>
      <c r="AB112" s="19" t="s">
        <v>5026</v>
      </c>
    </row>
    <row r="113" spans="1:28"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2276</v>
      </c>
      <c r="K113" s="106" t="s">
        <v>2276</v>
      </c>
      <c r="L113" s="21" t="s">
        <v>2276</v>
      </c>
      <c r="M113" s="21" t="s">
        <v>2276</v>
      </c>
      <c r="N113" s="21" t="s">
        <v>2276</v>
      </c>
      <c r="O113" s="21" t="s">
        <v>2276</v>
      </c>
      <c r="P113" s="21" t="s">
        <v>2276</v>
      </c>
      <c r="Q113" s="105" t="s">
        <v>2276</v>
      </c>
      <c r="R113" s="105" t="s">
        <v>2276</v>
      </c>
      <c r="S113" s="21" t="s">
        <v>2276</v>
      </c>
      <c r="T113" s="92" t="s">
        <v>2276</v>
      </c>
      <c r="U113" s="92" t="s">
        <v>2276</v>
      </c>
      <c r="V113" s="21" t="s">
        <v>2276</v>
      </c>
      <c r="W113" s="21" t="s">
        <v>2276</v>
      </c>
      <c r="X113" s="3" t="s">
        <v>75</v>
      </c>
      <c r="Y113" s="3" t="s">
        <v>35</v>
      </c>
      <c r="Z113" s="3" t="s">
        <v>64</v>
      </c>
      <c r="AA113" s="4" t="s">
        <v>105</v>
      </c>
      <c r="AB113" s="3" t="s">
        <v>118</v>
      </c>
    </row>
    <row r="114" spans="1:28"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2276</v>
      </c>
      <c r="K114" s="106" t="s">
        <v>2276</v>
      </c>
      <c r="L114" s="21" t="s">
        <v>2276</v>
      </c>
      <c r="M114" s="21" t="s">
        <v>2276</v>
      </c>
      <c r="N114" s="21" t="s">
        <v>2276</v>
      </c>
      <c r="O114" s="21" t="s">
        <v>2276</v>
      </c>
      <c r="P114" s="21" t="s">
        <v>2276</v>
      </c>
      <c r="Q114" s="105" t="s">
        <v>2276</v>
      </c>
      <c r="R114" s="105" t="s">
        <v>2276</v>
      </c>
      <c r="S114" s="21" t="s">
        <v>2390</v>
      </c>
      <c r="T114" s="21" t="s">
        <v>2276</v>
      </c>
      <c r="U114" s="21" t="s">
        <v>2276</v>
      </c>
      <c r="V114" s="21" t="s">
        <v>2276</v>
      </c>
      <c r="W114" s="21" t="s">
        <v>2276</v>
      </c>
      <c r="X114" s="3" t="s">
        <v>75</v>
      </c>
      <c r="Y114" s="3" t="s">
        <v>35</v>
      </c>
      <c r="Z114" s="3" t="s">
        <v>64</v>
      </c>
      <c r="AA114" s="4" t="s">
        <v>105</v>
      </c>
      <c r="AB114" s="4" t="s">
        <v>1359</v>
      </c>
    </row>
    <row r="115" spans="1:28"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2276</v>
      </c>
      <c r="K115" s="106" t="s">
        <v>2276</v>
      </c>
      <c r="L115" s="21" t="s">
        <v>2276</v>
      </c>
      <c r="M115" s="21" t="s">
        <v>2276</v>
      </c>
      <c r="N115" s="21" t="s">
        <v>2276</v>
      </c>
      <c r="O115" s="21" t="s">
        <v>2276</v>
      </c>
      <c r="P115" s="21" t="s">
        <v>2276</v>
      </c>
      <c r="Q115" s="105" t="s">
        <v>2276</v>
      </c>
      <c r="R115" s="105" t="s">
        <v>2276</v>
      </c>
      <c r="S115" s="21" t="s">
        <v>2390</v>
      </c>
      <c r="T115" s="21" t="s">
        <v>2276</v>
      </c>
      <c r="U115" s="21" t="s">
        <v>2276</v>
      </c>
      <c r="V115" s="21" t="s">
        <v>2276</v>
      </c>
      <c r="W115" s="21" t="s">
        <v>2276</v>
      </c>
      <c r="X115" s="3" t="s">
        <v>75</v>
      </c>
      <c r="Y115" s="3" t="s">
        <v>35</v>
      </c>
      <c r="Z115" s="3" t="s">
        <v>64</v>
      </c>
      <c r="AA115" s="4" t="s">
        <v>105</v>
      </c>
      <c r="AB115" s="4" t="s">
        <v>1358</v>
      </c>
    </row>
    <row r="116" spans="1:28"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2276</v>
      </c>
      <c r="K116" s="106" t="s">
        <v>2276</v>
      </c>
      <c r="L116" s="21" t="s">
        <v>2276</v>
      </c>
      <c r="M116" s="21" t="s">
        <v>2276</v>
      </c>
      <c r="N116" s="21" t="s">
        <v>2276</v>
      </c>
      <c r="O116" s="21" t="s">
        <v>2276</v>
      </c>
      <c r="P116" s="21" t="s">
        <v>2276</v>
      </c>
      <c r="Q116" s="105" t="s">
        <v>2276</v>
      </c>
      <c r="R116" s="105" t="s">
        <v>2276</v>
      </c>
      <c r="S116" s="21" t="s">
        <v>2391</v>
      </c>
      <c r="T116" s="21" t="s">
        <v>2276</v>
      </c>
      <c r="U116" s="21" t="s">
        <v>2276</v>
      </c>
      <c r="V116" s="21" t="s">
        <v>2276</v>
      </c>
      <c r="W116" s="21" t="s">
        <v>2276</v>
      </c>
      <c r="X116" s="3" t="s">
        <v>75</v>
      </c>
      <c r="Y116" s="3" t="s">
        <v>35</v>
      </c>
      <c r="Z116" s="3" t="s">
        <v>64</v>
      </c>
      <c r="AA116" s="4" t="s">
        <v>105</v>
      </c>
      <c r="AB116" s="4" t="s">
        <v>1359</v>
      </c>
    </row>
    <row r="117" spans="1:28"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2276</v>
      </c>
      <c r="K117" s="106" t="s">
        <v>2276</v>
      </c>
      <c r="L117" s="21" t="s">
        <v>2276</v>
      </c>
      <c r="M117" s="21" t="s">
        <v>2276</v>
      </c>
      <c r="N117" s="21" t="s">
        <v>2276</v>
      </c>
      <c r="O117" s="21" t="s">
        <v>2276</v>
      </c>
      <c r="P117" s="21" t="s">
        <v>2276</v>
      </c>
      <c r="Q117" s="105" t="s">
        <v>2276</v>
      </c>
      <c r="R117" s="105" t="s">
        <v>2276</v>
      </c>
      <c r="S117" s="21" t="s">
        <v>2391</v>
      </c>
      <c r="T117" s="21" t="s">
        <v>2276</v>
      </c>
      <c r="U117" s="21" t="s">
        <v>2276</v>
      </c>
      <c r="V117" s="21" t="s">
        <v>2276</v>
      </c>
      <c r="W117" s="21" t="s">
        <v>2276</v>
      </c>
      <c r="X117" s="3" t="s">
        <v>75</v>
      </c>
      <c r="Y117" s="3" t="s">
        <v>35</v>
      </c>
      <c r="Z117" s="3" t="s">
        <v>64</v>
      </c>
      <c r="AA117" s="4" t="s">
        <v>105</v>
      </c>
      <c r="AB117" s="4" t="s">
        <v>1358</v>
      </c>
    </row>
    <row r="118" spans="1:28"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2276</v>
      </c>
      <c r="K118" s="106" t="s">
        <v>2276</v>
      </c>
      <c r="L118" s="21" t="s">
        <v>2276</v>
      </c>
      <c r="M118" s="21" t="s">
        <v>2276</v>
      </c>
      <c r="N118" s="21" t="s">
        <v>2276</v>
      </c>
      <c r="O118" s="21" t="s">
        <v>2276</v>
      </c>
      <c r="P118" s="21" t="s">
        <v>2276</v>
      </c>
      <c r="Q118" s="105" t="s">
        <v>2276</v>
      </c>
      <c r="R118" s="105" t="s">
        <v>2276</v>
      </c>
      <c r="S118" s="21" t="s">
        <v>2390</v>
      </c>
      <c r="T118" s="21" t="s">
        <v>2276</v>
      </c>
      <c r="U118" s="21" t="s">
        <v>2276</v>
      </c>
      <c r="V118" s="21" t="s">
        <v>2276</v>
      </c>
      <c r="W118" s="21" t="s">
        <v>2276</v>
      </c>
      <c r="X118" s="3" t="s">
        <v>75</v>
      </c>
      <c r="Y118" s="3" t="s">
        <v>35</v>
      </c>
      <c r="Z118" s="3" t="s">
        <v>64</v>
      </c>
      <c r="AA118" s="4" t="s">
        <v>105</v>
      </c>
      <c r="AB118" s="4" t="s">
        <v>1359</v>
      </c>
    </row>
    <row r="119" spans="1:28"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2276</v>
      </c>
      <c r="K119" s="106" t="s">
        <v>2276</v>
      </c>
      <c r="L119" s="21" t="s">
        <v>2276</v>
      </c>
      <c r="M119" s="21" t="s">
        <v>2276</v>
      </c>
      <c r="N119" s="21" t="s">
        <v>2276</v>
      </c>
      <c r="O119" s="21" t="s">
        <v>2276</v>
      </c>
      <c r="P119" s="21" t="s">
        <v>2276</v>
      </c>
      <c r="Q119" s="105" t="s">
        <v>2276</v>
      </c>
      <c r="R119" s="105" t="s">
        <v>2276</v>
      </c>
      <c r="S119" s="21" t="s">
        <v>2390</v>
      </c>
      <c r="T119" s="21" t="s">
        <v>2276</v>
      </c>
      <c r="U119" s="21" t="s">
        <v>2276</v>
      </c>
      <c r="V119" s="21" t="s">
        <v>2276</v>
      </c>
      <c r="W119" s="21" t="s">
        <v>2276</v>
      </c>
      <c r="X119" s="3" t="s">
        <v>75</v>
      </c>
      <c r="Y119" s="3" t="s">
        <v>35</v>
      </c>
      <c r="Z119" s="3" t="s">
        <v>64</v>
      </c>
      <c r="AA119" s="4" t="s">
        <v>105</v>
      </c>
      <c r="AB119" s="4" t="s">
        <v>1358</v>
      </c>
    </row>
    <row r="120" spans="1:28"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2276</v>
      </c>
      <c r="K120" s="106" t="s">
        <v>2276</v>
      </c>
      <c r="L120" s="21" t="s">
        <v>2276</v>
      </c>
      <c r="M120" s="21" t="s">
        <v>2276</v>
      </c>
      <c r="N120" s="21" t="s">
        <v>2276</v>
      </c>
      <c r="O120" s="21" t="s">
        <v>2276</v>
      </c>
      <c r="P120" s="21" t="s">
        <v>2276</v>
      </c>
      <c r="Q120" s="105" t="s">
        <v>2276</v>
      </c>
      <c r="R120" s="105" t="s">
        <v>2276</v>
      </c>
      <c r="S120" s="21" t="s">
        <v>2389</v>
      </c>
      <c r="T120" s="21" t="s">
        <v>2276</v>
      </c>
      <c r="U120" s="21" t="s">
        <v>2276</v>
      </c>
      <c r="V120" s="21" t="s">
        <v>2276</v>
      </c>
      <c r="W120" s="21" t="s">
        <v>2276</v>
      </c>
      <c r="X120" s="3" t="s">
        <v>75</v>
      </c>
      <c r="Y120" s="3" t="s">
        <v>35</v>
      </c>
      <c r="Z120" s="3" t="s">
        <v>64</v>
      </c>
      <c r="AA120" s="4" t="s">
        <v>105</v>
      </c>
      <c r="AB120" s="4" t="s">
        <v>1359</v>
      </c>
    </row>
    <row r="121" spans="1:28"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2276</v>
      </c>
      <c r="K121" s="106" t="s">
        <v>2276</v>
      </c>
      <c r="L121" s="21" t="s">
        <v>2276</v>
      </c>
      <c r="M121" s="21" t="s">
        <v>2276</v>
      </c>
      <c r="N121" s="21" t="s">
        <v>2276</v>
      </c>
      <c r="O121" s="21" t="s">
        <v>2276</v>
      </c>
      <c r="P121" s="21" t="s">
        <v>2276</v>
      </c>
      <c r="Q121" s="105" t="s">
        <v>2276</v>
      </c>
      <c r="R121" s="105" t="s">
        <v>2276</v>
      </c>
      <c r="S121" s="21" t="s">
        <v>2389</v>
      </c>
      <c r="T121" s="21" t="s">
        <v>2276</v>
      </c>
      <c r="U121" s="21" t="s">
        <v>2276</v>
      </c>
      <c r="V121" s="21" t="s">
        <v>2276</v>
      </c>
      <c r="W121" s="21" t="s">
        <v>2276</v>
      </c>
      <c r="X121" s="3" t="s">
        <v>75</v>
      </c>
      <c r="Y121" s="3" t="s">
        <v>35</v>
      </c>
      <c r="Z121" s="3" t="s">
        <v>64</v>
      </c>
      <c r="AA121" s="4" t="s">
        <v>105</v>
      </c>
      <c r="AB121" s="4" t="s">
        <v>1358</v>
      </c>
    </row>
    <row r="122" spans="1:28"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2276</v>
      </c>
      <c r="K122" s="106" t="s">
        <v>2276</v>
      </c>
      <c r="L122" s="21" t="s">
        <v>2276</v>
      </c>
      <c r="M122" s="21" t="s">
        <v>2276</v>
      </c>
      <c r="N122" s="21" t="s">
        <v>2276</v>
      </c>
      <c r="O122" s="21" t="s">
        <v>2276</v>
      </c>
      <c r="P122" s="21" t="s">
        <v>2276</v>
      </c>
      <c r="Q122" s="105" t="s">
        <v>2276</v>
      </c>
      <c r="R122" s="105" t="s">
        <v>2276</v>
      </c>
      <c r="S122" s="21" t="s">
        <v>2376</v>
      </c>
      <c r="T122" s="21" t="s">
        <v>2276</v>
      </c>
      <c r="U122" s="21" t="s">
        <v>2276</v>
      </c>
      <c r="V122" s="21" t="s">
        <v>2276</v>
      </c>
      <c r="W122" s="21" t="s">
        <v>2276</v>
      </c>
      <c r="X122" s="3" t="s">
        <v>75</v>
      </c>
      <c r="Y122" s="3" t="s">
        <v>35</v>
      </c>
      <c r="Z122" s="3" t="s">
        <v>64</v>
      </c>
      <c r="AA122" s="4" t="s">
        <v>105</v>
      </c>
      <c r="AB122" s="4" t="s">
        <v>1359</v>
      </c>
    </row>
    <row r="123" spans="1:28"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2276</v>
      </c>
      <c r="K123" s="106" t="s">
        <v>2276</v>
      </c>
      <c r="L123" s="21" t="s">
        <v>2276</v>
      </c>
      <c r="M123" s="21" t="s">
        <v>2276</v>
      </c>
      <c r="N123" s="21" t="s">
        <v>2276</v>
      </c>
      <c r="O123" s="21" t="s">
        <v>2276</v>
      </c>
      <c r="P123" s="21" t="s">
        <v>2276</v>
      </c>
      <c r="Q123" s="105" t="s">
        <v>2276</v>
      </c>
      <c r="R123" s="105" t="s">
        <v>2276</v>
      </c>
      <c r="S123" s="21" t="s">
        <v>2376</v>
      </c>
      <c r="T123" s="21" t="s">
        <v>2276</v>
      </c>
      <c r="U123" s="21" t="s">
        <v>2276</v>
      </c>
      <c r="V123" s="21" t="s">
        <v>2276</v>
      </c>
      <c r="W123" s="21" t="s">
        <v>2276</v>
      </c>
      <c r="X123" s="3" t="s">
        <v>75</v>
      </c>
      <c r="Y123" s="3" t="s">
        <v>35</v>
      </c>
      <c r="Z123" s="3" t="s">
        <v>64</v>
      </c>
      <c r="AA123" s="4" t="s">
        <v>105</v>
      </c>
      <c r="AB123" s="4" t="s">
        <v>1358</v>
      </c>
    </row>
    <row r="124" spans="1:28"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2276</v>
      </c>
      <c r="K124" s="106" t="s">
        <v>2276</v>
      </c>
      <c r="L124" s="21" t="s">
        <v>2276</v>
      </c>
      <c r="M124" s="21" t="s">
        <v>2276</v>
      </c>
      <c r="N124" s="21" t="s">
        <v>2276</v>
      </c>
      <c r="O124" s="21" t="s">
        <v>2276</v>
      </c>
      <c r="P124" s="21" t="s">
        <v>2276</v>
      </c>
      <c r="Q124" s="105" t="s">
        <v>2276</v>
      </c>
      <c r="R124" s="105" t="s">
        <v>2276</v>
      </c>
      <c r="S124" s="21" t="s">
        <v>2389</v>
      </c>
      <c r="T124" s="21" t="s">
        <v>2276</v>
      </c>
      <c r="U124" s="21" t="s">
        <v>2276</v>
      </c>
      <c r="V124" s="21" t="s">
        <v>2276</v>
      </c>
      <c r="W124" s="21" t="s">
        <v>2276</v>
      </c>
      <c r="X124" s="3" t="s">
        <v>75</v>
      </c>
      <c r="Y124" s="3" t="s">
        <v>35</v>
      </c>
      <c r="Z124" s="3" t="s">
        <v>64</v>
      </c>
      <c r="AA124" s="4" t="s">
        <v>105</v>
      </c>
      <c r="AB124" s="4" t="s">
        <v>1359</v>
      </c>
    </row>
    <row r="125" spans="1:28"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2276</v>
      </c>
      <c r="K125" s="106" t="s">
        <v>2276</v>
      </c>
      <c r="L125" s="21" t="s">
        <v>2276</v>
      </c>
      <c r="M125" s="21" t="s">
        <v>2276</v>
      </c>
      <c r="N125" s="21" t="s">
        <v>2276</v>
      </c>
      <c r="O125" s="21" t="s">
        <v>2276</v>
      </c>
      <c r="P125" s="21" t="s">
        <v>2276</v>
      </c>
      <c r="Q125" s="105" t="s">
        <v>2276</v>
      </c>
      <c r="R125" s="105" t="s">
        <v>2276</v>
      </c>
      <c r="S125" s="21" t="s">
        <v>2389</v>
      </c>
      <c r="T125" s="21" t="s">
        <v>2276</v>
      </c>
      <c r="U125" s="21" t="s">
        <v>2276</v>
      </c>
      <c r="V125" s="21" t="s">
        <v>2276</v>
      </c>
      <c r="W125" s="21" t="s">
        <v>2276</v>
      </c>
      <c r="X125" s="3" t="s">
        <v>75</v>
      </c>
      <c r="Y125" s="3" t="s">
        <v>35</v>
      </c>
      <c r="Z125" s="3" t="s">
        <v>64</v>
      </c>
      <c r="AA125" s="4" t="s">
        <v>105</v>
      </c>
      <c r="AB125" s="4" t="s">
        <v>1358</v>
      </c>
    </row>
    <row r="126" spans="1:28"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2276</v>
      </c>
      <c r="K126" s="106" t="s">
        <v>2276</v>
      </c>
      <c r="L126" s="21" t="s">
        <v>2276</v>
      </c>
      <c r="M126" s="21" t="s">
        <v>2276</v>
      </c>
      <c r="N126" s="21" t="s">
        <v>2276</v>
      </c>
      <c r="O126" s="21" t="s">
        <v>2276</v>
      </c>
      <c r="P126" s="21" t="s">
        <v>2276</v>
      </c>
      <c r="Q126" s="105" t="s">
        <v>2276</v>
      </c>
      <c r="R126" s="105" t="s">
        <v>2276</v>
      </c>
      <c r="S126" s="21" t="s">
        <v>2389</v>
      </c>
      <c r="T126" s="21" t="s">
        <v>2276</v>
      </c>
      <c r="U126" s="21" t="s">
        <v>2276</v>
      </c>
      <c r="V126" s="21" t="s">
        <v>2276</v>
      </c>
      <c r="W126" s="21" t="s">
        <v>2276</v>
      </c>
      <c r="X126" s="3" t="s">
        <v>75</v>
      </c>
      <c r="Y126" s="3" t="s">
        <v>35</v>
      </c>
      <c r="Z126" s="3" t="s">
        <v>64</v>
      </c>
      <c r="AA126" s="4" t="s">
        <v>105</v>
      </c>
      <c r="AB126" s="4" t="s">
        <v>1359</v>
      </c>
    </row>
    <row r="127" spans="1:28"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2276</v>
      </c>
      <c r="K127" s="106" t="s">
        <v>2276</v>
      </c>
      <c r="L127" s="21" t="s">
        <v>2276</v>
      </c>
      <c r="M127" s="21" t="s">
        <v>2276</v>
      </c>
      <c r="N127" s="21" t="s">
        <v>2276</v>
      </c>
      <c r="O127" s="21" t="s">
        <v>2276</v>
      </c>
      <c r="P127" s="21" t="s">
        <v>2276</v>
      </c>
      <c r="Q127" s="105" t="s">
        <v>2276</v>
      </c>
      <c r="R127" s="105" t="s">
        <v>2276</v>
      </c>
      <c r="S127" s="21" t="s">
        <v>2389</v>
      </c>
      <c r="T127" s="21" t="s">
        <v>2276</v>
      </c>
      <c r="U127" s="21" t="s">
        <v>2276</v>
      </c>
      <c r="V127" s="21" t="s">
        <v>2276</v>
      </c>
      <c r="W127" s="21" t="s">
        <v>2276</v>
      </c>
      <c r="X127" s="3" t="s">
        <v>75</v>
      </c>
      <c r="Y127" s="3" t="s">
        <v>35</v>
      </c>
      <c r="Z127" s="3" t="s">
        <v>64</v>
      </c>
      <c r="AA127" s="4" t="s">
        <v>105</v>
      </c>
      <c r="AB127" s="4" t="s">
        <v>1358</v>
      </c>
    </row>
    <row r="128" spans="1:28"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2276</v>
      </c>
      <c r="K128" s="106" t="s">
        <v>2276</v>
      </c>
      <c r="L128" s="21" t="s">
        <v>2276</v>
      </c>
      <c r="M128" s="21" t="s">
        <v>2276</v>
      </c>
      <c r="N128" s="21" t="s">
        <v>2276</v>
      </c>
      <c r="O128" s="21" t="s">
        <v>2276</v>
      </c>
      <c r="P128" s="21" t="s">
        <v>2276</v>
      </c>
      <c r="Q128" s="105" t="s">
        <v>2276</v>
      </c>
      <c r="R128" s="105" t="s">
        <v>2276</v>
      </c>
      <c r="S128" s="21" t="s">
        <v>2389</v>
      </c>
      <c r="T128" s="21" t="s">
        <v>2276</v>
      </c>
      <c r="U128" s="21" t="s">
        <v>2276</v>
      </c>
      <c r="V128" s="21" t="s">
        <v>2276</v>
      </c>
      <c r="W128" s="21" t="s">
        <v>2276</v>
      </c>
      <c r="X128" s="3" t="s">
        <v>75</v>
      </c>
      <c r="Y128" s="3" t="s">
        <v>35</v>
      </c>
      <c r="Z128" s="3" t="s">
        <v>64</v>
      </c>
      <c r="AA128" s="4" t="s">
        <v>105</v>
      </c>
      <c r="AB128" s="4" t="s">
        <v>1359</v>
      </c>
    </row>
    <row r="129" spans="1:28"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2276</v>
      </c>
      <c r="K129" s="106" t="s">
        <v>2276</v>
      </c>
      <c r="L129" s="21" t="s">
        <v>2276</v>
      </c>
      <c r="M129" s="21" t="s">
        <v>2276</v>
      </c>
      <c r="N129" s="21" t="s">
        <v>2276</v>
      </c>
      <c r="O129" s="21" t="s">
        <v>2276</v>
      </c>
      <c r="P129" s="21" t="s">
        <v>2276</v>
      </c>
      <c r="Q129" s="105" t="s">
        <v>2276</v>
      </c>
      <c r="R129" s="105" t="s">
        <v>2276</v>
      </c>
      <c r="S129" s="21" t="s">
        <v>2389</v>
      </c>
      <c r="T129" s="21" t="s">
        <v>2276</v>
      </c>
      <c r="U129" s="21" t="s">
        <v>2276</v>
      </c>
      <c r="V129" s="21" t="s">
        <v>2276</v>
      </c>
      <c r="W129" s="21" t="s">
        <v>2276</v>
      </c>
      <c r="X129" s="3" t="s">
        <v>75</v>
      </c>
      <c r="Y129" s="3" t="s">
        <v>35</v>
      </c>
      <c r="Z129" s="3" t="s">
        <v>64</v>
      </c>
      <c r="AA129" s="4" t="s">
        <v>105</v>
      </c>
      <c r="AB129" s="4" t="s">
        <v>1358</v>
      </c>
    </row>
    <row r="130" spans="1:28"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2276</v>
      </c>
      <c r="K130" s="106" t="s">
        <v>2276</v>
      </c>
      <c r="L130" s="21" t="s">
        <v>2276</v>
      </c>
      <c r="M130" s="21" t="s">
        <v>2276</v>
      </c>
      <c r="N130" s="21" t="s">
        <v>2276</v>
      </c>
      <c r="O130" s="21" t="s">
        <v>2276</v>
      </c>
      <c r="P130" s="21" t="s">
        <v>2276</v>
      </c>
      <c r="Q130" s="105" t="s">
        <v>2276</v>
      </c>
      <c r="R130" s="105" t="s">
        <v>2276</v>
      </c>
      <c r="S130" s="21" t="s">
        <v>2390</v>
      </c>
      <c r="T130" s="21" t="s">
        <v>2276</v>
      </c>
      <c r="U130" s="21" t="s">
        <v>2276</v>
      </c>
      <c r="V130" s="21" t="s">
        <v>2276</v>
      </c>
      <c r="W130" s="21" t="s">
        <v>2276</v>
      </c>
      <c r="X130" s="3" t="s">
        <v>75</v>
      </c>
      <c r="Y130" s="3" t="s">
        <v>35</v>
      </c>
      <c r="Z130" s="3" t="s">
        <v>64</v>
      </c>
      <c r="AA130" s="4" t="s">
        <v>105</v>
      </c>
      <c r="AB130" s="4" t="s">
        <v>1359</v>
      </c>
    </row>
    <row r="131" spans="1:28"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2276</v>
      </c>
      <c r="K131" s="106" t="s">
        <v>2276</v>
      </c>
      <c r="L131" s="21" t="s">
        <v>2276</v>
      </c>
      <c r="M131" s="21" t="s">
        <v>2276</v>
      </c>
      <c r="N131" s="21" t="s">
        <v>2276</v>
      </c>
      <c r="O131" s="21" t="s">
        <v>2276</v>
      </c>
      <c r="P131" s="21" t="s">
        <v>2276</v>
      </c>
      <c r="Q131" s="105" t="s">
        <v>2276</v>
      </c>
      <c r="R131" s="105" t="s">
        <v>2276</v>
      </c>
      <c r="S131" s="21" t="s">
        <v>2390</v>
      </c>
      <c r="T131" s="21" t="s">
        <v>2276</v>
      </c>
      <c r="U131" s="21" t="s">
        <v>2276</v>
      </c>
      <c r="V131" s="21" t="s">
        <v>2276</v>
      </c>
      <c r="W131" s="21" t="s">
        <v>2276</v>
      </c>
      <c r="X131" s="3" t="s">
        <v>75</v>
      </c>
      <c r="Y131" s="3" t="s">
        <v>35</v>
      </c>
      <c r="Z131" s="3" t="s">
        <v>64</v>
      </c>
      <c r="AA131" s="4" t="s">
        <v>105</v>
      </c>
      <c r="AB131" s="4" t="s">
        <v>1358</v>
      </c>
    </row>
    <row r="132" spans="1:28"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2276</v>
      </c>
      <c r="K132" s="106" t="s">
        <v>2276</v>
      </c>
      <c r="L132" s="21" t="s">
        <v>2276</v>
      </c>
      <c r="M132" s="21" t="s">
        <v>2276</v>
      </c>
      <c r="N132" s="21" t="s">
        <v>2276</v>
      </c>
      <c r="O132" s="21" t="s">
        <v>2276</v>
      </c>
      <c r="P132" s="21" t="s">
        <v>2276</v>
      </c>
      <c r="Q132" s="105" t="s">
        <v>2276</v>
      </c>
      <c r="R132" s="105" t="s">
        <v>2276</v>
      </c>
      <c r="S132" s="21" t="s">
        <v>2389</v>
      </c>
      <c r="T132" s="21" t="s">
        <v>2276</v>
      </c>
      <c r="U132" s="21" t="s">
        <v>2276</v>
      </c>
      <c r="V132" s="21" t="s">
        <v>2276</v>
      </c>
      <c r="W132" s="21" t="s">
        <v>2276</v>
      </c>
      <c r="X132" s="3" t="s">
        <v>75</v>
      </c>
      <c r="Y132" s="3" t="s">
        <v>35</v>
      </c>
      <c r="Z132" s="3" t="s">
        <v>64</v>
      </c>
      <c r="AA132" s="4" t="s">
        <v>105</v>
      </c>
      <c r="AB132" s="4" t="s">
        <v>1359</v>
      </c>
    </row>
    <row r="133" spans="1:28"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2276</v>
      </c>
      <c r="K133" s="106" t="s">
        <v>2276</v>
      </c>
      <c r="L133" s="21" t="s">
        <v>2276</v>
      </c>
      <c r="M133" s="21" t="s">
        <v>2276</v>
      </c>
      <c r="N133" s="21" t="s">
        <v>2276</v>
      </c>
      <c r="O133" s="21" t="s">
        <v>2276</v>
      </c>
      <c r="P133" s="21" t="s">
        <v>2276</v>
      </c>
      <c r="Q133" s="105" t="s">
        <v>2276</v>
      </c>
      <c r="R133" s="105" t="s">
        <v>2276</v>
      </c>
      <c r="S133" s="21" t="s">
        <v>2389</v>
      </c>
      <c r="T133" s="21" t="s">
        <v>2276</v>
      </c>
      <c r="U133" s="21" t="s">
        <v>2276</v>
      </c>
      <c r="V133" s="21" t="s">
        <v>2276</v>
      </c>
      <c r="W133" s="21" t="s">
        <v>2276</v>
      </c>
      <c r="X133" s="3" t="s">
        <v>75</v>
      </c>
      <c r="Y133" s="3" t="s">
        <v>35</v>
      </c>
      <c r="Z133" s="3" t="s">
        <v>64</v>
      </c>
      <c r="AA133" s="4" t="s">
        <v>105</v>
      </c>
      <c r="AB133" s="4" t="s">
        <v>1358</v>
      </c>
    </row>
    <row r="134" spans="1:28"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2276</v>
      </c>
      <c r="K134" s="106" t="s">
        <v>2276</v>
      </c>
      <c r="L134" s="21" t="s">
        <v>2276</v>
      </c>
      <c r="M134" s="21" t="s">
        <v>2276</v>
      </c>
      <c r="N134" s="21" t="s">
        <v>2276</v>
      </c>
      <c r="O134" s="21" t="s">
        <v>2276</v>
      </c>
      <c r="P134" s="21" t="s">
        <v>2276</v>
      </c>
      <c r="Q134" s="105" t="s">
        <v>2276</v>
      </c>
      <c r="R134" s="105" t="s">
        <v>2276</v>
      </c>
      <c r="S134" s="21" t="s">
        <v>2389</v>
      </c>
      <c r="T134" s="21" t="s">
        <v>2276</v>
      </c>
      <c r="U134" s="21" t="s">
        <v>2276</v>
      </c>
      <c r="V134" s="21" t="s">
        <v>2276</v>
      </c>
      <c r="W134" s="21" t="s">
        <v>2276</v>
      </c>
      <c r="X134" s="3" t="s">
        <v>75</v>
      </c>
      <c r="Y134" s="3" t="s">
        <v>35</v>
      </c>
      <c r="Z134" s="3" t="s">
        <v>64</v>
      </c>
      <c r="AA134" s="4" t="s">
        <v>105</v>
      </c>
      <c r="AB134" s="4" t="s">
        <v>1359</v>
      </c>
    </row>
    <row r="135" spans="1:28"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2276</v>
      </c>
      <c r="K135" s="106" t="s">
        <v>2276</v>
      </c>
      <c r="L135" s="21" t="s">
        <v>2276</v>
      </c>
      <c r="M135" s="21" t="s">
        <v>2276</v>
      </c>
      <c r="N135" s="21" t="s">
        <v>2276</v>
      </c>
      <c r="O135" s="21" t="s">
        <v>2276</v>
      </c>
      <c r="P135" s="21" t="s">
        <v>2276</v>
      </c>
      <c r="Q135" s="105" t="s">
        <v>2276</v>
      </c>
      <c r="R135" s="105" t="s">
        <v>2276</v>
      </c>
      <c r="S135" s="21" t="s">
        <v>2389</v>
      </c>
      <c r="T135" s="21" t="s">
        <v>2276</v>
      </c>
      <c r="U135" s="21" t="s">
        <v>2276</v>
      </c>
      <c r="V135" s="21" t="s">
        <v>2276</v>
      </c>
      <c r="W135" s="21" t="s">
        <v>2276</v>
      </c>
      <c r="X135" s="3" t="s">
        <v>75</v>
      </c>
      <c r="Y135" s="3" t="s">
        <v>35</v>
      </c>
      <c r="Z135" s="3" t="s">
        <v>64</v>
      </c>
      <c r="AA135" s="4" t="s">
        <v>105</v>
      </c>
      <c r="AB135" s="4" t="s">
        <v>1358</v>
      </c>
    </row>
    <row r="136" spans="1:28"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2276</v>
      </c>
      <c r="K136" s="106" t="s">
        <v>2276</v>
      </c>
      <c r="L136" s="21" t="s">
        <v>2276</v>
      </c>
      <c r="M136" s="21" t="s">
        <v>2276</v>
      </c>
      <c r="N136" s="21" t="s">
        <v>2276</v>
      </c>
      <c r="O136" s="21" t="s">
        <v>2276</v>
      </c>
      <c r="P136" s="21" t="s">
        <v>2276</v>
      </c>
      <c r="Q136" s="105" t="s">
        <v>2276</v>
      </c>
      <c r="R136" s="105" t="s">
        <v>2276</v>
      </c>
      <c r="S136" s="21" t="s">
        <v>2389</v>
      </c>
      <c r="T136" s="21" t="s">
        <v>2276</v>
      </c>
      <c r="U136" s="21" t="s">
        <v>2276</v>
      </c>
      <c r="V136" s="21" t="s">
        <v>2276</v>
      </c>
      <c r="W136" s="21" t="s">
        <v>2276</v>
      </c>
      <c r="X136" s="3" t="s">
        <v>75</v>
      </c>
      <c r="Y136" s="3" t="s">
        <v>35</v>
      </c>
      <c r="Z136" s="3" t="s">
        <v>64</v>
      </c>
      <c r="AA136" s="4" t="s">
        <v>105</v>
      </c>
      <c r="AB136" s="4" t="s">
        <v>1359</v>
      </c>
    </row>
    <row r="137" spans="1:28"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2276</v>
      </c>
      <c r="K137" s="106" t="s">
        <v>2276</v>
      </c>
      <c r="L137" s="21" t="s">
        <v>2276</v>
      </c>
      <c r="M137" s="21" t="s">
        <v>2276</v>
      </c>
      <c r="N137" s="21" t="s">
        <v>2276</v>
      </c>
      <c r="O137" s="21" t="s">
        <v>2276</v>
      </c>
      <c r="P137" s="21" t="s">
        <v>2276</v>
      </c>
      <c r="Q137" s="105" t="s">
        <v>2276</v>
      </c>
      <c r="R137" s="105" t="s">
        <v>2276</v>
      </c>
      <c r="S137" s="21" t="s">
        <v>2389</v>
      </c>
      <c r="T137" s="21" t="s">
        <v>2276</v>
      </c>
      <c r="U137" s="21" t="s">
        <v>2276</v>
      </c>
      <c r="V137" s="21" t="s">
        <v>2276</v>
      </c>
      <c r="W137" s="21" t="s">
        <v>2276</v>
      </c>
      <c r="X137" s="3" t="s">
        <v>75</v>
      </c>
      <c r="Y137" s="3" t="s">
        <v>35</v>
      </c>
      <c r="Z137" s="3" t="s">
        <v>64</v>
      </c>
      <c r="AA137" s="4" t="s">
        <v>105</v>
      </c>
      <c r="AB137" s="4" t="s">
        <v>1358</v>
      </c>
    </row>
    <row r="138" spans="1:28"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2276</v>
      </c>
      <c r="K138" s="106" t="s">
        <v>2276</v>
      </c>
      <c r="L138" s="21" t="s">
        <v>2276</v>
      </c>
      <c r="M138" s="21" t="s">
        <v>2276</v>
      </c>
      <c r="N138" s="21" t="s">
        <v>2276</v>
      </c>
      <c r="O138" s="21" t="s">
        <v>2276</v>
      </c>
      <c r="P138" s="21" t="s">
        <v>2276</v>
      </c>
      <c r="Q138" s="105" t="s">
        <v>2276</v>
      </c>
      <c r="R138" s="105" t="s">
        <v>2276</v>
      </c>
      <c r="S138" s="21" t="s">
        <v>2389</v>
      </c>
      <c r="T138" s="21" t="s">
        <v>2276</v>
      </c>
      <c r="U138" s="21" t="s">
        <v>2276</v>
      </c>
      <c r="V138" s="21" t="s">
        <v>2276</v>
      </c>
      <c r="W138" s="21" t="s">
        <v>2276</v>
      </c>
      <c r="X138" s="3" t="s">
        <v>34</v>
      </c>
      <c r="Y138" s="3" t="s">
        <v>34</v>
      </c>
      <c r="Z138" s="3" t="s">
        <v>64</v>
      </c>
      <c r="AA138" s="4" t="s">
        <v>1375</v>
      </c>
      <c r="AB138" s="4" t="s">
        <v>1377</v>
      </c>
    </row>
    <row r="139" spans="1:28"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2276</v>
      </c>
      <c r="K139" s="106" t="s">
        <v>2276</v>
      </c>
      <c r="L139" s="21" t="s">
        <v>2276</v>
      </c>
      <c r="M139" s="21" t="s">
        <v>2276</v>
      </c>
      <c r="N139" s="21" t="s">
        <v>2276</v>
      </c>
      <c r="O139" s="21" t="s">
        <v>2276</v>
      </c>
      <c r="P139" s="21" t="s">
        <v>2276</v>
      </c>
      <c r="Q139" s="105" t="s">
        <v>2276</v>
      </c>
      <c r="R139" s="105" t="s">
        <v>2276</v>
      </c>
      <c r="S139" s="21" t="s">
        <v>2376</v>
      </c>
      <c r="T139" s="21" t="s">
        <v>2276</v>
      </c>
      <c r="U139" s="21" t="s">
        <v>2276</v>
      </c>
      <c r="V139" s="21" t="s">
        <v>2276</v>
      </c>
      <c r="W139" s="21" t="s">
        <v>2276</v>
      </c>
      <c r="X139" s="3" t="s">
        <v>68</v>
      </c>
      <c r="Y139" s="3" t="s">
        <v>68</v>
      </c>
      <c r="Z139" s="3" t="s">
        <v>64</v>
      </c>
      <c r="AA139" s="4" t="s">
        <v>1376</v>
      </c>
      <c r="AB139" s="4" t="s">
        <v>1377</v>
      </c>
    </row>
    <row r="140" spans="1:28"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2276</v>
      </c>
      <c r="K140" s="106" t="s">
        <v>2276</v>
      </c>
      <c r="L140" s="21" t="s">
        <v>2276</v>
      </c>
      <c r="M140" s="21" t="s">
        <v>2276</v>
      </c>
      <c r="N140" s="21" t="s">
        <v>2276</v>
      </c>
      <c r="O140" s="21" t="s">
        <v>2276</v>
      </c>
      <c r="P140" s="21" t="s">
        <v>2276</v>
      </c>
      <c r="Q140" s="105" t="s">
        <v>2276</v>
      </c>
      <c r="R140" s="105" t="s">
        <v>2276</v>
      </c>
      <c r="S140" s="21" t="s">
        <v>2389</v>
      </c>
      <c r="T140" s="21" t="s">
        <v>2276</v>
      </c>
      <c r="U140" s="21" t="s">
        <v>2276</v>
      </c>
      <c r="V140" s="21" t="s">
        <v>2276</v>
      </c>
      <c r="W140" s="21" t="s">
        <v>2276</v>
      </c>
      <c r="X140" s="3" t="s">
        <v>34</v>
      </c>
      <c r="Y140" s="3" t="s">
        <v>34</v>
      </c>
      <c r="Z140" s="3" t="s">
        <v>64</v>
      </c>
      <c r="AA140" s="4" t="s">
        <v>1375</v>
      </c>
      <c r="AB140" s="4" t="s">
        <v>1377</v>
      </c>
    </row>
    <row r="141" spans="1:28"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2276</v>
      </c>
      <c r="K141" s="106" t="s">
        <v>2276</v>
      </c>
      <c r="L141" s="21" t="s">
        <v>2276</v>
      </c>
      <c r="M141" s="21" t="s">
        <v>2276</v>
      </c>
      <c r="N141" s="21" t="s">
        <v>2276</v>
      </c>
      <c r="O141" s="21" t="s">
        <v>2276</v>
      </c>
      <c r="P141" s="21" t="s">
        <v>2276</v>
      </c>
      <c r="Q141" s="105" t="s">
        <v>2276</v>
      </c>
      <c r="R141" s="105" t="s">
        <v>2276</v>
      </c>
      <c r="S141" s="21" t="s">
        <v>2376</v>
      </c>
      <c r="T141" s="21" t="s">
        <v>2276</v>
      </c>
      <c r="U141" s="21" t="s">
        <v>2276</v>
      </c>
      <c r="V141" s="21" t="s">
        <v>2276</v>
      </c>
      <c r="W141" s="21" t="s">
        <v>2276</v>
      </c>
      <c r="X141" s="3" t="s">
        <v>68</v>
      </c>
      <c r="Y141" s="3" t="s">
        <v>68</v>
      </c>
      <c r="Z141" s="3" t="s">
        <v>64</v>
      </c>
      <c r="AA141" s="4" t="s">
        <v>1376</v>
      </c>
      <c r="AB141" s="4" t="s">
        <v>1377</v>
      </c>
    </row>
    <row r="142" spans="1:28"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2276</v>
      </c>
      <c r="K142" s="106" t="s">
        <v>2276</v>
      </c>
      <c r="L142" s="21" t="s">
        <v>2276</v>
      </c>
      <c r="M142" s="21" t="s">
        <v>2276</v>
      </c>
      <c r="N142" s="21" t="s">
        <v>2276</v>
      </c>
      <c r="O142" s="21" t="s">
        <v>2276</v>
      </c>
      <c r="P142" s="21" t="s">
        <v>2276</v>
      </c>
      <c r="Q142" s="105" t="s">
        <v>2276</v>
      </c>
      <c r="R142" s="105" t="s">
        <v>2276</v>
      </c>
      <c r="S142" s="21" t="s">
        <v>2389</v>
      </c>
      <c r="T142" s="21" t="s">
        <v>2276</v>
      </c>
      <c r="U142" s="21" t="s">
        <v>2276</v>
      </c>
      <c r="V142" s="21" t="s">
        <v>2276</v>
      </c>
      <c r="W142" s="21" t="s">
        <v>2276</v>
      </c>
      <c r="X142" s="3" t="s">
        <v>34</v>
      </c>
      <c r="Y142" s="3" t="s">
        <v>34</v>
      </c>
      <c r="Z142" s="3" t="s">
        <v>64</v>
      </c>
      <c r="AA142" s="4" t="s">
        <v>1375</v>
      </c>
      <c r="AB142" s="4" t="s">
        <v>1377</v>
      </c>
    </row>
    <row r="143" spans="1:28"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2276</v>
      </c>
      <c r="K143" s="106" t="s">
        <v>2276</v>
      </c>
      <c r="L143" s="21" t="s">
        <v>2276</v>
      </c>
      <c r="M143" s="21" t="s">
        <v>2276</v>
      </c>
      <c r="N143" s="21" t="s">
        <v>2276</v>
      </c>
      <c r="O143" s="21" t="s">
        <v>2276</v>
      </c>
      <c r="P143" s="21" t="s">
        <v>2276</v>
      </c>
      <c r="Q143" s="105" t="s">
        <v>2276</v>
      </c>
      <c r="R143" s="105" t="s">
        <v>2276</v>
      </c>
      <c r="S143" s="21" t="s">
        <v>2376</v>
      </c>
      <c r="T143" s="21" t="s">
        <v>2276</v>
      </c>
      <c r="U143" s="21" t="s">
        <v>2276</v>
      </c>
      <c r="V143" s="21" t="s">
        <v>2276</v>
      </c>
      <c r="W143" s="21" t="s">
        <v>2276</v>
      </c>
      <c r="X143" s="3" t="s">
        <v>68</v>
      </c>
      <c r="Y143" s="3" t="s">
        <v>68</v>
      </c>
      <c r="Z143" s="3" t="s">
        <v>64</v>
      </c>
      <c r="AA143" s="4" t="s">
        <v>1376</v>
      </c>
      <c r="AB143" s="4" t="s">
        <v>1377</v>
      </c>
    </row>
    <row r="144" spans="1:28"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2276</v>
      </c>
      <c r="K144" s="106" t="s">
        <v>2276</v>
      </c>
      <c r="L144" s="21" t="s">
        <v>2276</v>
      </c>
      <c r="M144" s="21" t="s">
        <v>2276</v>
      </c>
      <c r="N144" s="21" t="s">
        <v>2276</v>
      </c>
      <c r="O144" s="21" t="s">
        <v>2276</v>
      </c>
      <c r="P144" s="21" t="s">
        <v>2276</v>
      </c>
      <c r="Q144" s="105" t="s">
        <v>2276</v>
      </c>
      <c r="R144" s="105" t="s">
        <v>2276</v>
      </c>
      <c r="S144" s="21" t="s">
        <v>2389</v>
      </c>
      <c r="T144" s="21" t="s">
        <v>2276</v>
      </c>
      <c r="U144" s="21" t="s">
        <v>2276</v>
      </c>
      <c r="V144" s="21" t="s">
        <v>2276</v>
      </c>
      <c r="W144" s="21" t="s">
        <v>2276</v>
      </c>
      <c r="X144" s="3" t="s">
        <v>34</v>
      </c>
      <c r="Y144" s="3" t="s">
        <v>34</v>
      </c>
      <c r="Z144" s="3" t="s">
        <v>64</v>
      </c>
      <c r="AA144" s="4" t="s">
        <v>1375</v>
      </c>
      <c r="AB144" s="4" t="s">
        <v>1377</v>
      </c>
    </row>
    <row r="145" spans="1:28"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2276</v>
      </c>
      <c r="K145" s="106" t="s">
        <v>2276</v>
      </c>
      <c r="L145" s="21" t="s">
        <v>2276</v>
      </c>
      <c r="M145" s="21" t="s">
        <v>2276</v>
      </c>
      <c r="N145" s="21" t="s">
        <v>2276</v>
      </c>
      <c r="O145" s="21" t="s">
        <v>2276</v>
      </c>
      <c r="P145" s="21" t="s">
        <v>2276</v>
      </c>
      <c r="Q145" s="105" t="s">
        <v>2276</v>
      </c>
      <c r="R145" s="105" t="s">
        <v>2276</v>
      </c>
      <c r="S145" s="21" t="s">
        <v>2376</v>
      </c>
      <c r="T145" s="21" t="s">
        <v>2276</v>
      </c>
      <c r="U145" s="21" t="s">
        <v>2276</v>
      </c>
      <c r="V145" s="21" t="s">
        <v>2276</v>
      </c>
      <c r="W145" s="21" t="s">
        <v>2276</v>
      </c>
      <c r="X145" s="3" t="s">
        <v>68</v>
      </c>
      <c r="Y145" s="3" t="s">
        <v>68</v>
      </c>
      <c r="Z145" s="3" t="s">
        <v>64</v>
      </c>
      <c r="AA145" s="4" t="s">
        <v>1376</v>
      </c>
      <c r="AB145" s="4" t="s">
        <v>1377</v>
      </c>
    </row>
    <row r="146" spans="1:28"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2276</v>
      </c>
      <c r="K146" s="106" t="s">
        <v>2276</v>
      </c>
      <c r="L146" s="21" t="s">
        <v>2276</v>
      </c>
      <c r="M146" s="21" t="s">
        <v>2276</v>
      </c>
      <c r="N146" s="21" t="s">
        <v>2276</v>
      </c>
      <c r="O146" s="21" t="s">
        <v>2276</v>
      </c>
      <c r="P146" s="21" t="s">
        <v>2276</v>
      </c>
      <c r="Q146" s="105" t="s">
        <v>2276</v>
      </c>
      <c r="R146" s="105" t="s">
        <v>2276</v>
      </c>
      <c r="S146" s="21" t="s">
        <v>2389</v>
      </c>
      <c r="T146" s="21" t="s">
        <v>2276</v>
      </c>
      <c r="U146" s="21" t="s">
        <v>2276</v>
      </c>
      <c r="V146" s="21" t="s">
        <v>2276</v>
      </c>
      <c r="W146" s="21" t="s">
        <v>2276</v>
      </c>
      <c r="X146" s="3" t="s">
        <v>34</v>
      </c>
      <c r="Y146" s="3" t="s">
        <v>34</v>
      </c>
      <c r="Z146" s="3" t="s">
        <v>64</v>
      </c>
      <c r="AA146" s="4" t="s">
        <v>1375</v>
      </c>
      <c r="AB146" s="4" t="s">
        <v>1377</v>
      </c>
    </row>
    <row r="147" spans="1:28"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2276</v>
      </c>
      <c r="K147" s="106" t="s">
        <v>2276</v>
      </c>
      <c r="L147" s="21" t="s">
        <v>2276</v>
      </c>
      <c r="M147" s="21" t="s">
        <v>2276</v>
      </c>
      <c r="N147" s="21" t="s">
        <v>2276</v>
      </c>
      <c r="O147" s="21" t="s">
        <v>2276</v>
      </c>
      <c r="P147" s="21" t="s">
        <v>2276</v>
      </c>
      <c r="Q147" s="105" t="s">
        <v>2276</v>
      </c>
      <c r="R147" s="105" t="s">
        <v>2276</v>
      </c>
      <c r="S147" s="21" t="s">
        <v>2376</v>
      </c>
      <c r="T147" s="21" t="s">
        <v>2276</v>
      </c>
      <c r="U147" s="21" t="s">
        <v>2276</v>
      </c>
      <c r="V147" s="21" t="s">
        <v>2276</v>
      </c>
      <c r="W147" s="21" t="s">
        <v>2276</v>
      </c>
      <c r="X147" s="3" t="s">
        <v>68</v>
      </c>
      <c r="Y147" s="3" t="s">
        <v>68</v>
      </c>
      <c r="Z147" s="3" t="s">
        <v>64</v>
      </c>
      <c r="AA147" s="4" t="s">
        <v>1376</v>
      </c>
      <c r="AB147" s="4" t="s">
        <v>1377</v>
      </c>
    </row>
    <row r="148" spans="1:28"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80" t="s">
        <v>2276</v>
      </c>
      <c r="K148" s="112" t="s">
        <v>2276</v>
      </c>
      <c r="L148" s="80" t="s">
        <v>2276</v>
      </c>
      <c r="M148" s="80" t="s">
        <v>2276</v>
      </c>
      <c r="N148" s="80" t="s">
        <v>2276</v>
      </c>
      <c r="O148" s="80" t="s">
        <v>2276</v>
      </c>
      <c r="P148" s="80" t="s">
        <v>2276</v>
      </c>
      <c r="Q148" s="105" t="s">
        <v>2276</v>
      </c>
      <c r="R148" s="105" t="s">
        <v>2276</v>
      </c>
      <c r="S148" s="21" t="s">
        <v>2276</v>
      </c>
      <c r="T148" s="80" t="s">
        <v>2276</v>
      </c>
      <c r="U148" s="80" t="s">
        <v>2276</v>
      </c>
      <c r="V148" s="80" t="s">
        <v>2276</v>
      </c>
      <c r="W148" s="80" t="s">
        <v>2276</v>
      </c>
      <c r="X148" s="22" t="s">
        <v>68</v>
      </c>
      <c r="Y148" s="22" t="s">
        <v>68</v>
      </c>
      <c r="Z148" s="22" t="s">
        <v>76</v>
      </c>
      <c r="AA148" s="24" t="s">
        <v>131</v>
      </c>
      <c r="AB148" s="22"/>
    </row>
    <row r="149" spans="1:28"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80" t="s">
        <v>2276</v>
      </c>
      <c r="K149" s="112" t="s">
        <v>2276</v>
      </c>
      <c r="L149" s="80" t="s">
        <v>2276</v>
      </c>
      <c r="M149" s="80" t="s">
        <v>2276</v>
      </c>
      <c r="N149" s="80" t="s">
        <v>2276</v>
      </c>
      <c r="O149" s="80" t="s">
        <v>2276</v>
      </c>
      <c r="P149" s="80" t="s">
        <v>2276</v>
      </c>
      <c r="Q149" s="105" t="s">
        <v>2276</v>
      </c>
      <c r="R149" s="105" t="s">
        <v>2276</v>
      </c>
      <c r="S149" s="21" t="s">
        <v>2276</v>
      </c>
      <c r="T149" s="80" t="s">
        <v>2276</v>
      </c>
      <c r="U149" s="80" t="s">
        <v>2276</v>
      </c>
      <c r="V149" s="80" t="s">
        <v>2276</v>
      </c>
      <c r="W149" s="80" t="s">
        <v>2276</v>
      </c>
      <c r="X149" s="22" t="s">
        <v>35</v>
      </c>
      <c r="Y149" s="22" t="s">
        <v>127</v>
      </c>
      <c r="Z149" s="22" t="s">
        <v>128</v>
      </c>
      <c r="AA149" s="24" t="s">
        <v>132</v>
      </c>
      <c r="AB149" s="22"/>
    </row>
    <row r="150" spans="1:28"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2276</v>
      </c>
      <c r="K150" s="106" t="s">
        <v>2276</v>
      </c>
      <c r="L150" s="21" t="s">
        <v>2276</v>
      </c>
      <c r="M150" s="21" t="s">
        <v>2276</v>
      </c>
      <c r="N150" s="21" t="s">
        <v>2276</v>
      </c>
      <c r="O150" s="21" t="s">
        <v>2276</v>
      </c>
      <c r="P150" s="21" t="s">
        <v>2276</v>
      </c>
      <c r="Q150" s="105" t="s">
        <v>2276</v>
      </c>
      <c r="R150" s="105" t="s">
        <v>2276</v>
      </c>
      <c r="S150" s="21" t="s">
        <v>2276</v>
      </c>
      <c r="T150" s="21" t="s">
        <v>2364</v>
      </c>
      <c r="U150" s="21" t="s">
        <v>2276</v>
      </c>
      <c r="V150" s="21" t="s">
        <v>2276</v>
      </c>
      <c r="W150" s="21" t="s">
        <v>2276</v>
      </c>
      <c r="X150" s="3" t="s">
        <v>2276</v>
      </c>
      <c r="Y150" s="3" t="s">
        <v>2276</v>
      </c>
      <c r="Z150" s="3" t="s">
        <v>2276</v>
      </c>
      <c r="AA150" s="3" t="s">
        <v>139</v>
      </c>
      <c r="AB150" s="3"/>
    </row>
    <row r="151" spans="1:28"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2367</v>
      </c>
      <c r="K151" s="106" t="s">
        <v>2276</v>
      </c>
      <c r="L151" s="21" t="s">
        <v>2276</v>
      </c>
      <c r="M151" s="21" t="s">
        <v>2276</v>
      </c>
      <c r="N151" s="21" t="s">
        <v>2276</v>
      </c>
      <c r="O151" s="21" t="s">
        <v>2276</v>
      </c>
      <c r="P151" s="21" t="s">
        <v>2276</v>
      </c>
      <c r="Q151" s="105" t="s">
        <v>2276</v>
      </c>
      <c r="R151" s="105" t="s">
        <v>2276</v>
      </c>
      <c r="S151" s="21" t="s">
        <v>2276</v>
      </c>
      <c r="T151" s="21" t="s">
        <v>2276</v>
      </c>
      <c r="U151" s="21" t="s">
        <v>2276</v>
      </c>
      <c r="V151" s="21" t="s">
        <v>2276</v>
      </c>
      <c r="W151" s="21" t="s">
        <v>2276</v>
      </c>
      <c r="X151" s="3" t="s">
        <v>2276</v>
      </c>
      <c r="Y151" s="3" t="s">
        <v>2276</v>
      </c>
      <c r="Z151" s="3" t="s">
        <v>2276</v>
      </c>
      <c r="AA151" s="3"/>
      <c r="AB151" s="4" t="s">
        <v>1378</v>
      </c>
    </row>
    <row r="152" spans="1:28"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2371</v>
      </c>
      <c r="K152" s="106" t="s">
        <v>2276</v>
      </c>
      <c r="L152" s="106" t="s">
        <v>2276</v>
      </c>
      <c r="M152" s="106" t="s">
        <v>2276</v>
      </c>
      <c r="N152" s="106" t="s">
        <v>2276</v>
      </c>
      <c r="O152" s="106" t="s">
        <v>2276</v>
      </c>
      <c r="P152" s="106" t="s">
        <v>2276</v>
      </c>
      <c r="Q152" s="106" t="s">
        <v>2276</v>
      </c>
      <c r="R152" s="106" t="s">
        <v>2276</v>
      </c>
      <c r="S152" s="106" t="s">
        <v>2276</v>
      </c>
      <c r="T152" s="106" t="s">
        <v>2276</v>
      </c>
      <c r="U152" s="106" t="s">
        <v>2276</v>
      </c>
      <c r="V152" s="106" t="s">
        <v>2276</v>
      </c>
      <c r="W152" s="106" t="s">
        <v>2276</v>
      </c>
      <c r="X152" s="106" t="s">
        <v>2276</v>
      </c>
      <c r="Y152" s="106" t="s">
        <v>2276</v>
      </c>
      <c r="Z152" s="106" t="s">
        <v>2276</v>
      </c>
      <c r="AA152" s="4" t="s">
        <v>1380</v>
      </c>
      <c r="AB152" s="4" t="s">
        <v>1379</v>
      </c>
    </row>
    <row r="153" spans="1:28"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6" t="s">
        <v>2276</v>
      </c>
      <c r="K153" s="106" t="s">
        <v>2276</v>
      </c>
      <c r="L153" s="106" t="s">
        <v>2276</v>
      </c>
      <c r="M153" s="106" t="s">
        <v>2276</v>
      </c>
      <c r="N153" s="106" t="s">
        <v>2276</v>
      </c>
      <c r="O153" s="106" t="s">
        <v>2276</v>
      </c>
      <c r="P153" s="106" t="s">
        <v>2276</v>
      </c>
      <c r="Q153" s="106" t="s">
        <v>2276</v>
      </c>
      <c r="R153" s="106" t="s">
        <v>2276</v>
      </c>
      <c r="S153" s="106" t="s">
        <v>2276</v>
      </c>
      <c r="T153" s="106" t="s">
        <v>2276</v>
      </c>
      <c r="U153" s="106" t="s">
        <v>2276</v>
      </c>
      <c r="V153" s="106" t="s">
        <v>2276</v>
      </c>
      <c r="W153" s="106" t="s">
        <v>2276</v>
      </c>
      <c r="X153" s="106" t="s">
        <v>2276</v>
      </c>
      <c r="Y153" s="106" t="s">
        <v>2276</v>
      </c>
      <c r="Z153" s="106" t="s">
        <v>2276</v>
      </c>
      <c r="AA153" s="4" t="s">
        <v>1380</v>
      </c>
      <c r="AB153" s="4" t="s">
        <v>1379</v>
      </c>
    </row>
    <row r="154" spans="1:28" ht="77.5" customHeight="1">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6" t="s">
        <v>2276</v>
      </c>
      <c r="K154" s="106" t="s">
        <v>2276</v>
      </c>
      <c r="L154" s="106" t="s">
        <v>2276</v>
      </c>
      <c r="M154" s="106" t="s">
        <v>2276</v>
      </c>
      <c r="N154" s="106" t="s">
        <v>2276</v>
      </c>
      <c r="O154" s="106" t="s">
        <v>2276</v>
      </c>
      <c r="P154" s="106" t="s">
        <v>2276</v>
      </c>
      <c r="Q154" s="106" t="s">
        <v>2276</v>
      </c>
      <c r="R154" s="106" t="s">
        <v>2276</v>
      </c>
      <c r="S154" s="106" t="s">
        <v>2276</v>
      </c>
      <c r="T154" s="106" t="s">
        <v>2276</v>
      </c>
      <c r="U154" s="106" t="s">
        <v>2276</v>
      </c>
      <c r="V154" s="106" t="s">
        <v>2276</v>
      </c>
      <c r="W154" s="106" t="s">
        <v>2276</v>
      </c>
      <c r="X154" s="106" t="s">
        <v>2276</v>
      </c>
      <c r="Y154" s="106" t="s">
        <v>2276</v>
      </c>
      <c r="Z154" s="106" t="s">
        <v>2276</v>
      </c>
      <c r="AA154" s="4" t="s">
        <v>1380</v>
      </c>
      <c r="AB154" s="4" t="s">
        <v>1379</v>
      </c>
    </row>
    <row r="155" spans="1:28"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2276</v>
      </c>
      <c r="K155" s="106" t="s">
        <v>2276</v>
      </c>
      <c r="L155" s="21" t="s">
        <v>2276</v>
      </c>
      <c r="M155" s="21" t="s">
        <v>2276</v>
      </c>
      <c r="N155" s="21" t="s">
        <v>2276</v>
      </c>
      <c r="O155" s="21" t="s">
        <v>2276</v>
      </c>
      <c r="P155" s="21" t="s">
        <v>2276</v>
      </c>
      <c r="Q155" s="105" t="s">
        <v>2276</v>
      </c>
      <c r="R155" s="105" t="s">
        <v>2276</v>
      </c>
      <c r="S155" s="21" t="s">
        <v>2276</v>
      </c>
      <c r="T155" s="21" t="s">
        <v>2276</v>
      </c>
      <c r="U155" s="21" t="s">
        <v>2276</v>
      </c>
      <c r="V155" s="21" t="s">
        <v>2276</v>
      </c>
      <c r="W155" s="21" t="s">
        <v>2276</v>
      </c>
      <c r="X155" s="3"/>
      <c r="Y155" s="3"/>
      <c r="Z155" s="3"/>
      <c r="AA155" s="4" t="s">
        <v>2303</v>
      </c>
      <c r="AB155" s="4"/>
    </row>
    <row r="156" spans="1:28"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2276</v>
      </c>
      <c r="K156" s="106" t="s">
        <v>2276</v>
      </c>
      <c r="L156" s="21" t="s">
        <v>2276</v>
      </c>
      <c r="M156" s="21" t="s">
        <v>2276</v>
      </c>
      <c r="N156" s="21" t="s">
        <v>2276</v>
      </c>
      <c r="O156" s="21" t="s">
        <v>2276</v>
      </c>
      <c r="P156" s="21" t="s">
        <v>2276</v>
      </c>
      <c r="Q156" s="105" t="s">
        <v>2276</v>
      </c>
      <c r="R156" s="105" t="s">
        <v>2276</v>
      </c>
      <c r="S156" s="21" t="s">
        <v>2276</v>
      </c>
      <c r="T156" s="21" t="s">
        <v>2276</v>
      </c>
      <c r="U156" s="21" t="s">
        <v>2276</v>
      </c>
      <c r="V156" s="21" t="s">
        <v>2276</v>
      </c>
      <c r="W156" s="21" t="s">
        <v>2276</v>
      </c>
      <c r="X156" s="3"/>
      <c r="Y156" s="3"/>
      <c r="Z156" s="3"/>
      <c r="AA156" s="4" t="s">
        <v>2302</v>
      </c>
      <c r="AB156" s="4"/>
    </row>
    <row r="157" spans="1:28"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2276</v>
      </c>
      <c r="K157" s="106" t="s">
        <v>2276</v>
      </c>
      <c r="L157" s="21" t="s">
        <v>2276</v>
      </c>
      <c r="M157" s="21" t="s">
        <v>2276</v>
      </c>
      <c r="N157" s="21" t="s">
        <v>2276</v>
      </c>
      <c r="O157" s="21" t="s">
        <v>2276</v>
      </c>
      <c r="P157" s="21" t="s">
        <v>2276</v>
      </c>
      <c r="Q157" s="105" t="s">
        <v>2276</v>
      </c>
      <c r="R157" s="105" t="s">
        <v>2276</v>
      </c>
      <c r="S157" s="21" t="s">
        <v>2276</v>
      </c>
      <c r="T157" s="21" t="s">
        <v>2276</v>
      </c>
      <c r="U157" s="21" t="s">
        <v>2276</v>
      </c>
      <c r="V157" s="21" t="s">
        <v>2276</v>
      </c>
      <c r="W157" s="21" t="s">
        <v>2276</v>
      </c>
      <c r="X157" s="3" t="s">
        <v>2276</v>
      </c>
      <c r="Y157" s="3" t="s">
        <v>2276</v>
      </c>
      <c r="Z157" s="3" t="s">
        <v>2276</v>
      </c>
      <c r="AA157" s="4" t="s">
        <v>1387</v>
      </c>
      <c r="AB157" s="4" t="s">
        <v>1389</v>
      </c>
    </row>
    <row r="158" spans="1:28"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2276</v>
      </c>
      <c r="K158" s="106" t="s">
        <v>2276</v>
      </c>
      <c r="L158" s="21" t="s">
        <v>2276</v>
      </c>
      <c r="M158" s="21" t="s">
        <v>2276</v>
      </c>
      <c r="N158" s="21" t="s">
        <v>2276</v>
      </c>
      <c r="O158" s="21" t="s">
        <v>2276</v>
      </c>
      <c r="P158" s="21" t="s">
        <v>2276</v>
      </c>
      <c r="Q158" s="105" t="s">
        <v>2276</v>
      </c>
      <c r="R158" s="105" t="s">
        <v>2276</v>
      </c>
      <c r="S158" s="21" t="s">
        <v>2276</v>
      </c>
      <c r="T158" s="21" t="s">
        <v>2276</v>
      </c>
      <c r="U158" s="21" t="s">
        <v>2276</v>
      </c>
      <c r="V158" s="21" t="s">
        <v>2276</v>
      </c>
      <c r="W158" s="21" t="s">
        <v>2276</v>
      </c>
      <c r="X158" s="3" t="s">
        <v>2276</v>
      </c>
      <c r="Y158" s="3" t="s">
        <v>2276</v>
      </c>
      <c r="Z158" s="3" t="s">
        <v>2276</v>
      </c>
      <c r="AA158" s="3"/>
      <c r="AB158" s="4" t="s">
        <v>156</v>
      </c>
    </row>
    <row r="159" spans="1:28"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2276</v>
      </c>
      <c r="K159" s="106" t="s">
        <v>2276</v>
      </c>
      <c r="L159" s="21" t="s">
        <v>2276</v>
      </c>
      <c r="M159" s="21" t="s">
        <v>2276</v>
      </c>
      <c r="N159" s="21" t="s">
        <v>2276</v>
      </c>
      <c r="O159" s="21" t="s">
        <v>2276</v>
      </c>
      <c r="P159" s="21" t="s">
        <v>2276</v>
      </c>
      <c r="Q159" s="105" t="s">
        <v>2276</v>
      </c>
      <c r="R159" s="105" t="s">
        <v>2276</v>
      </c>
      <c r="S159" s="21" t="s">
        <v>2276</v>
      </c>
      <c r="T159" s="21" t="s">
        <v>2276</v>
      </c>
      <c r="U159" s="21" t="s">
        <v>2276</v>
      </c>
      <c r="V159" s="21" t="s">
        <v>2276</v>
      </c>
      <c r="W159" s="21" t="s">
        <v>2276</v>
      </c>
      <c r="X159" s="3" t="s">
        <v>2276</v>
      </c>
      <c r="Y159" s="3" t="s">
        <v>2276</v>
      </c>
      <c r="Z159" s="3" t="s">
        <v>2276</v>
      </c>
      <c r="AA159" s="3"/>
      <c r="AB159" s="4" t="s">
        <v>156</v>
      </c>
    </row>
    <row r="160" spans="1:28"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2276</v>
      </c>
      <c r="K160" s="106" t="s">
        <v>2276</v>
      </c>
      <c r="L160" s="21" t="s">
        <v>2276</v>
      </c>
      <c r="M160" s="21" t="s">
        <v>2276</v>
      </c>
      <c r="N160" s="21" t="s">
        <v>2276</v>
      </c>
      <c r="O160" s="21" t="s">
        <v>2276</v>
      </c>
      <c r="P160" s="21" t="s">
        <v>2380</v>
      </c>
      <c r="Q160" s="105" t="s">
        <v>2276</v>
      </c>
      <c r="R160" s="105" t="s">
        <v>2276</v>
      </c>
      <c r="S160" s="21" t="s">
        <v>2276</v>
      </c>
      <c r="T160" s="21" t="s">
        <v>2276</v>
      </c>
      <c r="U160" s="21" t="s">
        <v>2276</v>
      </c>
      <c r="V160" s="21" t="s">
        <v>2276</v>
      </c>
      <c r="W160" s="21" t="s">
        <v>2276</v>
      </c>
      <c r="X160" s="3" t="s">
        <v>2276</v>
      </c>
      <c r="Y160" s="3" t="s">
        <v>2276</v>
      </c>
      <c r="Z160" s="3" t="s">
        <v>2276</v>
      </c>
      <c r="AA160" s="4" t="s">
        <v>1398</v>
      </c>
      <c r="AB160" s="4" t="s">
        <v>1443</v>
      </c>
    </row>
    <row r="161" spans="1:28"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2276</v>
      </c>
      <c r="K161" s="106" t="s">
        <v>2276</v>
      </c>
      <c r="L161" s="21" t="s">
        <v>2276</v>
      </c>
      <c r="M161" s="21" t="s">
        <v>2276</v>
      </c>
      <c r="N161" s="21" t="s">
        <v>2276</v>
      </c>
      <c r="O161" s="21" t="s">
        <v>2276</v>
      </c>
      <c r="P161" s="21" t="s">
        <v>2380</v>
      </c>
      <c r="Q161" s="105" t="s">
        <v>2276</v>
      </c>
      <c r="R161" s="105" t="s">
        <v>2276</v>
      </c>
      <c r="S161" s="21" t="s">
        <v>2276</v>
      </c>
      <c r="T161" s="21" t="s">
        <v>2276</v>
      </c>
      <c r="U161" s="21" t="s">
        <v>2276</v>
      </c>
      <c r="V161" s="21" t="s">
        <v>2276</v>
      </c>
      <c r="W161" s="21" t="s">
        <v>2276</v>
      </c>
      <c r="X161" s="3" t="s">
        <v>2276</v>
      </c>
      <c r="Y161" s="3" t="s">
        <v>2276</v>
      </c>
      <c r="Z161" s="3" t="s">
        <v>2276</v>
      </c>
      <c r="AA161" s="4" t="s">
        <v>1398</v>
      </c>
      <c r="AB161" s="4" t="s">
        <v>1443</v>
      </c>
    </row>
    <row r="162" spans="1:28"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2276</v>
      </c>
      <c r="K162" s="106" t="s">
        <v>2276</v>
      </c>
      <c r="L162" s="21" t="s">
        <v>2276</v>
      </c>
      <c r="M162" s="21" t="s">
        <v>2276</v>
      </c>
      <c r="N162" s="21" t="s">
        <v>2276</v>
      </c>
      <c r="O162" s="21" t="s">
        <v>2276</v>
      </c>
      <c r="P162" s="21" t="s">
        <v>2380</v>
      </c>
      <c r="Q162" s="105" t="s">
        <v>2276</v>
      </c>
      <c r="R162" s="105" t="s">
        <v>2276</v>
      </c>
      <c r="S162" s="21" t="s">
        <v>2276</v>
      </c>
      <c r="T162" s="21" t="s">
        <v>2276</v>
      </c>
      <c r="U162" s="21" t="s">
        <v>2276</v>
      </c>
      <c r="V162" s="21" t="s">
        <v>2276</v>
      </c>
      <c r="W162" s="21" t="s">
        <v>2276</v>
      </c>
      <c r="X162" s="3" t="s">
        <v>2276</v>
      </c>
      <c r="Y162" s="3" t="s">
        <v>2276</v>
      </c>
      <c r="Z162" s="3" t="s">
        <v>2276</v>
      </c>
      <c r="AA162" s="4" t="s">
        <v>1398</v>
      </c>
      <c r="AB162" s="4" t="s">
        <v>1443</v>
      </c>
    </row>
    <row r="163" spans="1:28"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2276</v>
      </c>
      <c r="K163" s="106" t="s">
        <v>2276</v>
      </c>
      <c r="L163" s="21" t="s">
        <v>2276</v>
      </c>
      <c r="M163" s="21" t="s">
        <v>2276</v>
      </c>
      <c r="N163" s="21" t="s">
        <v>2276</v>
      </c>
      <c r="O163" s="21" t="s">
        <v>2276</v>
      </c>
      <c r="P163" s="21" t="s">
        <v>2380</v>
      </c>
      <c r="Q163" s="105" t="s">
        <v>2276</v>
      </c>
      <c r="R163" s="105" t="s">
        <v>2276</v>
      </c>
      <c r="S163" s="21" t="s">
        <v>2276</v>
      </c>
      <c r="T163" s="21" t="s">
        <v>2276</v>
      </c>
      <c r="U163" s="21" t="s">
        <v>2276</v>
      </c>
      <c r="V163" s="21" t="s">
        <v>2276</v>
      </c>
      <c r="W163" s="21" t="s">
        <v>2276</v>
      </c>
      <c r="X163" s="3" t="s">
        <v>2276</v>
      </c>
      <c r="Y163" s="3" t="s">
        <v>2276</v>
      </c>
      <c r="Z163" s="3" t="s">
        <v>2276</v>
      </c>
      <c r="AA163" s="4" t="s">
        <v>1398</v>
      </c>
      <c r="AB163" s="4" t="s">
        <v>1443</v>
      </c>
    </row>
    <row r="164" spans="1:28"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2276</v>
      </c>
      <c r="K164" s="106" t="s">
        <v>2276</v>
      </c>
      <c r="L164" s="21" t="s">
        <v>2276</v>
      </c>
      <c r="M164" s="21" t="s">
        <v>2276</v>
      </c>
      <c r="N164" s="21" t="s">
        <v>2276</v>
      </c>
      <c r="O164" s="21" t="s">
        <v>2276</v>
      </c>
      <c r="P164" s="21" t="s">
        <v>2379</v>
      </c>
      <c r="Q164" s="105" t="s">
        <v>2276</v>
      </c>
      <c r="R164" s="105" t="s">
        <v>2276</v>
      </c>
      <c r="S164" s="21" t="s">
        <v>2276</v>
      </c>
      <c r="T164" s="21" t="s">
        <v>2276</v>
      </c>
      <c r="U164" s="21" t="s">
        <v>2276</v>
      </c>
      <c r="V164" s="21" t="s">
        <v>2276</v>
      </c>
      <c r="W164" s="21" t="s">
        <v>2276</v>
      </c>
      <c r="X164" s="3" t="s">
        <v>2276</v>
      </c>
      <c r="Y164" s="3" t="s">
        <v>2276</v>
      </c>
      <c r="Z164" s="3" t="s">
        <v>2276</v>
      </c>
      <c r="AA164" s="4" t="s">
        <v>1398</v>
      </c>
      <c r="AB164" s="4" t="s">
        <v>1443</v>
      </c>
    </row>
    <row r="165" spans="1:28"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2276</v>
      </c>
      <c r="K165" s="106" t="s">
        <v>2276</v>
      </c>
      <c r="L165" s="21" t="s">
        <v>2276</v>
      </c>
      <c r="M165" s="21" t="s">
        <v>2276</v>
      </c>
      <c r="N165" s="21" t="s">
        <v>2276</v>
      </c>
      <c r="O165" s="21" t="s">
        <v>2276</v>
      </c>
      <c r="P165" s="21" t="s">
        <v>2379</v>
      </c>
      <c r="Q165" s="105" t="s">
        <v>2276</v>
      </c>
      <c r="R165" s="105" t="s">
        <v>2276</v>
      </c>
      <c r="S165" s="21" t="s">
        <v>2276</v>
      </c>
      <c r="T165" s="21" t="s">
        <v>2276</v>
      </c>
      <c r="U165" s="21" t="s">
        <v>2276</v>
      </c>
      <c r="V165" s="21" t="s">
        <v>2276</v>
      </c>
      <c r="W165" s="21" t="s">
        <v>2276</v>
      </c>
      <c r="X165" s="3" t="s">
        <v>2276</v>
      </c>
      <c r="Y165" s="3" t="s">
        <v>2276</v>
      </c>
      <c r="Z165" s="3" t="s">
        <v>2276</v>
      </c>
      <c r="AA165" s="4" t="s">
        <v>1398</v>
      </c>
      <c r="AB165" s="4" t="s">
        <v>1443</v>
      </c>
    </row>
    <row r="166" spans="1:28"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2276</v>
      </c>
      <c r="K166" s="106" t="s">
        <v>2276</v>
      </c>
      <c r="L166" s="21" t="s">
        <v>2276</v>
      </c>
      <c r="M166" s="21" t="s">
        <v>2276</v>
      </c>
      <c r="N166" s="21" t="s">
        <v>2276</v>
      </c>
      <c r="O166" s="21" t="s">
        <v>2276</v>
      </c>
      <c r="P166" s="21" t="s">
        <v>2379</v>
      </c>
      <c r="Q166" s="105" t="s">
        <v>2276</v>
      </c>
      <c r="R166" s="105" t="s">
        <v>2276</v>
      </c>
      <c r="S166" s="21" t="s">
        <v>2276</v>
      </c>
      <c r="T166" s="21" t="s">
        <v>2276</v>
      </c>
      <c r="U166" s="21" t="s">
        <v>2276</v>
      </c>
      <c r="V166" s="21" t="s">
        <v>2276</v>
      </c>
      <c r="W166" s="21" t="s">
        <v>2276</v>
      </c>
      <c r="X166" s="3" t="s">
        <v>2276</v>
      </c>
      <c r="Y166" s="3" t="s">
        <v>2276</v>
      </c>
      <c r="Z166" s="3" t="s">
        <v>2276</v>
      </c>
      <c r="AA166" s="4" t="s">
        <v>1398</v>
      </c>
      <c r="AB166" s="4" t="s">
        <v>1443</v>
      </c>
    </row>
    <row r="167" spans="1:28"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2276</v>
      </c>
      <c r="K167" s="106" t="s">
        <v>2276</v>
      </c>
      <c r="L167" s="21" t="s">
        <v>2276</v>
      </c>
      <c r="M167" s="21" t="s">
        <v>2276</v>
      </c>
      <c r="N167" s="21" t="s">
        <v>2276</v>
      </c>
      <c r="O167" s="21" t="s">
        <v>2276</v>
      </c>
      <c r="P167" s="21" t="s">
        <v>2378</v>
      </c>
      <c r="Q167" s="105" t="s">
        <v>2276</v>
      </c>
      <c r="R167" s="105" t="s">
        <v>2276</v>
      </c>
      <c r="S167" s="21" t="s">
        <v>2276</v>
      </c>
      <c r="T167" s="21" t="s">
        <v>2276</v>
      </c>
      <c r="U167" s="21" t="s">
        <v>2276</v>
      </c>
      <c r="V167" s="21" t="s">
        <v>2276</v>
      </c>
      <c r="W167" s="21" t="s">
        <v>2276</v>
      </c>
      <c r="X167" s="3" t="s">
        <v>2276</v>
      </c>
      <c r="Y167" s="3" t="s">
        <v>2276</v>
      </c>
      <c r="Z167" s="3" t="s">
        <v>2276</v>
      </c>
      <c r="AA167" s="4" t="s">
        <v>1398</v>
      </c>
      <c r="AB167" s="4" t="s">
        <v>1443</v>
      </c>
    </row>
    <row r="168" spans="1:28"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2276</v>
      </c>
      <c r="K168" s="106" t="s">
        <v>2276</v>
      </c>
      <c r="L168" s="21" t="s">
        <v>2276</v>
      </c>
      <c r="M168" s="21" t="s">
        <v>2276</v>
      </c>
      <c r="N168" s="21" t="s">
        <v>2276</v>
      </c>
      <c r="O168" s="21" t="s">
        <v>2276</v>
      </c>
      <c r="P168" s="21" t="s">
        <v>2379</v>
      </c>
      <c r="Q168" s="105" t="s">
        <v>2276</v>
      </c>
      <c r="R168" s="105" t="s">
        <v>2276</v>
      </c>
      <c r="S168" s="21" t="s">
        <v>2276</v>
      </c>
      <c r="T168" s="21" t="s">
        <v>2276</v>
      </c>
      <c r="U168" s="21" t="s">
        <v>2276</v>
      </c>
      <c r="V168" s="21" t="s">
        <v>2276</v>
      </c>
      <c r="W168" s="21" t="s">
        <v>2276</v>
      </c>
      <c r="X168" s="3" t="s">
        <v>2276</v>
      </c>
      <c r="Y168" s="3" t="s">
        <v>2276</v>
      </c>
      <c r="Z168" s="3" t="s">
        <v>2276</v>
      </c>
      <c r="AA168" s="4" t="s">
        <v>1398</v>
      </c>
      <c r="AB168" s="4" t="s">
        <v>1443</v>
      </c>
    </row>
    <row r="169" spans="1:28"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2276</v>
      </c>
      <c r="K169" s="106" t="s">
        <v>2276</v>
      </c>
      <c r="L169" s="21" t="s">
        <v>2276</v>
      </c>
      <c r="M169" s="21" t="s">
        <v>2276</v>
      </c>
      <c r="N169" s="21" t="s">
        <v>2276</v>
      </c>
      <c r="O169" s="21" t="s">
        <v>2276</v>
      </c>
      <c r="P169" s="21" t="s">
        <v>2379</v>
      </c>
      <c r="Q169" s="105" t="s">
        <v>2276</v>
      </c>
      <c r="R169" s="105" t="s">
        <v>2276</v>
      </c>
      <c r="S169" s="21" t="s">
        <v>2276</v>
      </c>
      <c r="T169" s="21" t="s">
        <v>2276</v>
      </c>
      <c r="U169" s="21" t="s">
        <v>2276</v>
      </c>
      <c r="V169" s="21" t="s">
        <v>2276</v>
      </c>
      <c r="W169" s="21" t="s">
        <v>2276</v>
      </c>
      <c r="X169" s="3" t="s">
        <v>2276</v>
      </c>
      <c r="Y169" s="3" t="s">
        <v>2276</v>
      </c>
      <c r="Z169" s="3" t="s">
        <v>2276</v>
      </c>
      <c r="AA169" s="4" t="s">
        <v>1398</v>
      </c>
      <c r="AB169" s="4" t="s">
        <v>1443</v>
      </c>
    </row>
    <row r="170" spans="1:28"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2276</v>
      </c>
      <c r="K170" s="106" t="s">
        <v>2276</v>
      </c>
      <c r="L170" s="21" t="s">
        <v>2276</v>
      </c>
      <c r="M170" s="21" t="s">
        <v>2276</v>
      </c>
      <c r="N170" s="21" t="s">
        <v>2276</v>
      </c>
      <c r="O170" s="21" t="s">
        <v>2276</v>
      </c>
      <c r="P170" s="21" t="s">
        <v>2378</v>
      </c>
      <c r="Q170" s="105" t="s">
        <v>2276</v>
      </c>
      <c r="R170" s="105" t="s">
        <v>2276</v>
      </c>
      <c r="S170" s="21" t="s">
        <v>2276</v>
      </c>
      <c r="T170" s="21" t="s">
        <v>2276</v>
      </c>
      <c r="U170" s="21" t="s">
        <v>2276</v>
      </c>
      <c r="V170" s="21" t="s">
        <v>2276</v>
      </c>
      <c r="W170" s="21" t="s">
        <v>2276</v>
      </c>
      <c r="X170" s="3" t="s">
        <v>2276</v>
      </c>
      <c r="Y170" s="3" t="s">
        <v>2276</v>
      </c>
      <c r="Z170" s="3" t="s">
        <v>2276</v>
      </c>
      <c r="AA170" s="4" t="s">
        <v>1398</v>
      </c>
      <c r="AB170" s="4" t="s">
        <v>1443</v>
      </c>
    </row>
    <row r="171" spans="1:28"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2276</v>
      </c>
      <c r="K171" s="106" t="s">
        <v>2276</v>
      </c>
      <c r="L171" s="21" t="s">
        <v>2276</v>
      </c>
      <c r="M171" s="21" t="s">
        <v>2276</v>
      </c>
      <c r="N171" s="21" t="s">
        <v>2276</v>
      </c>
      <c r="O171" s="21" t="s">
        <v>2276</v>
      </c>
      <c r="P171" s="21" t="s">
        <v>2378</v>
      </c>
      <c r="Q171" s="105" t="s">
        <v>2276</v>
      </c>
      <c r="R171" s="105" t="s">
        <v>2276</v>
      </c>
      <c r="S171" s="21" t="s">
        <v>2276</v>
      </c>
      <c r="T171" s="21" t="s">
        <v>2276</v>
      </c>
      <c r="U171" s="21" t="s">
        <v>2276</v>
      </c>
      <c r="V171" s="21" t="s">
        <v>2276</v>
      </c>
      <c r="W171" s="21" t="s">
        <v>2276</v>
      </c>
      <c r="X171" s="3" t="s">
        <v>2276</v>
      </c>
      <c r="Y171" s="3" t="s">
        <v>2276</v>
      </c>
      <c r="Z171" s="3" t="s">
        <v>2276</v>
      </c>
      <c r="AA171" s="4" t="s">
        <v>1398</v>
      </c>
      <c r="AB171" s="4" t="s">
        <v>1442</v>
      </c>
    </row>
    <row r="172" spans="1:28"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2276</v>
      </c>
      <c r="K172" s="106" t="s">
        <v>2276</v>
      </c>
      <c r="L172" s="21" t="s">
        <v>2276</v>
      </c>
      <c r="M172" s="21" t="s">
        <v>2276</v>
      </c>
      <c r="N172" s="21" t="s">
        <v>2276</v>
      </c>
      <c r="O172" s="21" t="s">
        <v>2276</v>
      </c>
      <c r="P172" s="21" t="s">
        <v>2378</v>
      </c>
      <c r="Q172" s="105" t="s">
        <v>2276</v>
      </c>
      <c r="R172" s="105" t="s">
        <v>2276</v>
      </c>
      <c r="S172" s="21" t="s">
        <v>2276</v>
      </c>
      <c r="T172" s="21" t="s">
        <v>2276</v>
      </c>
      <c r="U172" s="21" t="s">
        <v>2276</v>
      </c>
      <c r="V172" s="21" t="s">
        <v>2276</v>
      </c>
      <c r="W172" s="21" t="s">
        <v>2276</v>
      </c>
      <c r="X172" s="3" t="s">
        <v>2276</v>
      </c>
      <c r="Y172" s="3" t="s">
        <v>2276</v>
      </c>
      <c r="Z172" s="3" t="s">
        <v>2276</v>
      </c>
      <c r="AA172" s="4" t="s">
        <v>1398</v>
      </c>
      <c r="AB172" s="4" t="s">
        <v>1442</v>
      </c>
    </row>
    <row r="173" spans="1:28"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2276</v>
      </c>
      <c r="K173" s="106" t="s">
        <v>2276</v>
      </c>
      <c r="L173" s="21" t="s">
        <v>2276</v>
      </c>
      <c r="M173" s="21" t="s">
        <v>2276</v>
      </c>
      <c r="N173" s="21" t="s">
        <v>2276</v>
      </c>
      <c r="O173" s="21" t="s">
        <v>2276</v>
      </c>
      <c r="P173" s="21" t="s">
        <v>2378</v>
      </c>
      <c r="Q173" s="105" t="s">
        <v>2276</v>
      </c>
      <c r="R173" s="105" t="s">
        <v>2276</v>
      </c>
      <c r="S173" s="21" t="s">
        <v>2276</v>
      </c>
      <c r="T173" s="21" t="s">
        <v>2276</v>
      </c>
      <c r="U173" s="21" t="s">
        <v>2276</v>
      </c>
      <c r="V173" s="21" t="s">
        <v>2276</v>
      </c>
      <c r="W173" s="21" t="s">
        <v>2276</v>
      </c>
      <c r="X173" s="3" t="s">
        <v>2276</v>
      </c>
      <c r="Y173" s="3" t="s">
        <v>2276</v>
      </c>
      <c r="Z173" s="3" t="s">
        <v>2276</v>
      </c>
      <c r="AA173" s="4" t="s">
        <v>1398</v>
      </c>
      <c r="AB173" s="4" t="s">
        <v>1442</v>
      </c>
    </row>
    <row r="174" spans="1:28"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2276</v>
      </c>
      <c r="K174" s="106" t="s">
        <v>2276</v>
      </c>
      <c r="L174" s="21" t="s">
        <v>2276</v>
      </c>
      <c r="M174" s="21" t="s">
        <v>2276</v>
      </c>
      <c r="N174" s="21" t="s">
        <v>2276</v>
      </c>
      <c r="O174" s="21" t="s">
        <v>2276</v>
      </c>
      <c r="P174" s="21" t="s">
        <v>2378</v>
      </c>
      <c r="Q174" s="105" t="s">
        <v>2276</v>
      </c>
      <c r="R174" s="105" t="s">
        <v>2276</v>
      </c>
      <c r="S174" s="21" t="s">
        <v>2276</v>
      </c>
      <c r="T174" s="21" t="s">
        <v>2276</v>
      </c>
      <c r="U174" s="21" t="s">
        <v>2276</v>
      </c>
      <c r="V174" s="21" t="s">
        <v>2276</v>
      </c>
      <c r="W174" s="21" t="s">
        <v>2276</v>
      </c>
      <c r="X174" s="3" t="s">
        <v>2276</v>
      </c>
      <c r="Y174" s="3" t="s">
        <v>2276</v>
      </c>
      <c r="Z174" s="3" t="s">
        <v>2276</v>
      </c>
      <c r="AA174" s="4" t="s">
        <v>1398</v>
      </c>
      <c r="AB174" s="4" t="s">
        <v>1442</v>
      </c>
    </row>
    <row r="175" spans="1:28"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2276</v>
      </c>
      <c r="K175" s="106" t="s">
        <v>2276</v>
      </c>
      <c r="L175" s="21" t="s">
        <v>2276</v>
      </c>
      <c r="M175" s="21" t="s">
        <v>2276</v>
      </c>
      <c r="N175" s="21" t="s">
        <v>2276</v>
      </c>
      <c r="O175" s="21" t="s">
        <v>2276</v>
      </c>
      <c r="P175" s="21" t="s">
        <v>2378</v>
      </c>
      <c r="Q175" s="105" t="s">
        <v>2276</v>
      </c>
      <c r="R175" s="105" t="s">
        <v>2276</v>
      </c>
      <c r="S175" s="21" t="s">
        <v>2276</v>
      </c>
      <c r="T175" s="21" t="s">
        <v>2276</v>
      </c>
      <c r="U175" s="21" t="s">
        <v>2276</v>
      </c>
      <c r="V175" s="21" t="s">
        <v>2276</v>
      </c>
      <c r="W175" s="21" t="s">
        <v>2276</v>
      </c>
      <c r="X175" s="3" t="s">
        <v>2276</v>
      </c>
      <c r="Y175" s="3" t="s">
        <v>2276</v>
      </c>
      <c r="Z175" s="3" t="s">
        <v>2276</v>
      </c>
      <c r="AA175" s="4" t="s">
        <v>1398</v>
      </c>
      <c r="AB175" s="4" t="s">
        <v>1442</v>
      </c>
    </row>
    <row r="176" spans="1:28"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2276</v>
      </c>
      <c r="K176" s="106" t="s">
        <v>2276</v>
      </c>
      <c r="L176" s="21" t="s">
        <v>2276</v>
      </c>
      <c r="M176" s="21" t="s">
        <v>2276</v>
      </c>
      <c r="N176" s="21" t="s">
        <v>2276</v>
      </c>
      <c r="O176" s="21" t="s">
        <v>2276</v>
      </c>
      <c r="P176" s="21" t="s">
        <v>2378</v>
      </c>
      <c r="Q176" s="105" t="s">
        <v>2276</v>
      </c>
      <c r="R176" s="105" t="s">
        <v>2276</v>
      </c>
      <c r="S176" s="21" t="s">
        <v>2276</v>
      </c>
      <c r="T176" s="21" t="s">
        <v>2276</v>
      </c>
      <c r="U176" s="21" t="s">
        <v>2276</v>
      </c>
      <c r="V176" s="21" t="s">
        <v>2276</v>
      </c>
      <c r="W176" s="21" t="s">
        <v>2276</v>
      </c>
      <c r="X176" s="3" t="s">
        <v>2276</v>
      </c>
      <c r="Y176" s="3" t="s">
        <v>2276</v>
      </c>
      <c r="Z176" s="3" t="s">
        <v>2276</v>
      </c>
      <c r="AA176" s="4" t="s">
        <v>1398</v>
      </c>
      <c r="AB176" s="4" t="s">
        <v>1442</v>
      </c>
    </row>
    <row r="177" spans="1:28"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2276</v>
      </c>
      <c r="K177" s="106" t="s">
        <v>2276</v>
      </c>
      <c r="L177" s="21" t="s">
        <v>2276</v>
      </c>
      <c r="M177" s="21" t="s">
        <v>2276</v>
      </c>
      <c r="N177" s="21" t="s">
        <v>2276</v>
      </c>
      <c r="O177" s="21" t="s">
        <v>2276</v>
      </c>
      <c r="P177" s="21" t="s">
        <v>2378</v>
      </c>
      <c r="Q177" s="105" t="s">
        <v>2276</v>
      </c>
      <c r="R177" s="105" t="s">
        <v>2276</v>
      </c>
      <c r="S177" s="21" t="s">
        <v>2276</v>
      </c>
      <c r="T177" s="21" t="s">
        <v>2276</v>
      </c>
      <c r="U177" s="21" t="s">
        <v>2276</v>
      </c>
      <c r="V177" s="21" t="s">
        <v>2276</v>
      </c>
      <c r="W177" s="21" t="s">
        <v>2276</v>
      </c>
      <c r="X177" s="3" t="s">
        <v>2276</v>
      </c>
      <c r="Y177" s="3" t="s">
        <v>2276</v>
      </c>
      <c r="Z177" s="3" t="s">
        <v>2276</v>
      </c>
      <c r="AA177" s="4" t="s">
        <v>1398</v>
      </c>
      <c r="AB177" s="4" t="s">
        <v>1442</v>
      </c>
    </row>
    <row r="178" spans="1:28"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2276</v>
      </c>
      <c r="K178" s="106" t="s">
        <v>2276</v>
      </c>
      <c r="L178" s="21" t="s">
        <v>2276</v>
      </c>
      <c r="M178" s="21" t="s">
        <v>2276</v>
      </c>
      <c r="N178" s="21" t="s">
        <v>2276</v>
      </c>
      <c r="O178" s="21" t="s">
        <v>2276</v>
      </c>
      <c r="P178" s="21" t="s">
        <v>2377</v>
      </c>
      <c r="Q178" s="105" t="s">
        <v>2276</v>
      </c>
      <c r="R178" s="105" t="s">
        <v>2276</v>
      </c>
      <c r="S178" s="21" t="s">
        <v>2276</v>
      </c>
      <c r="T178" s="21" t="s">
        <v>2276</v>
      </c>
      <c r="U178" s="21" t="s">
        <v>2276</v>
      </c>
      <c r="V178" s="21" t="s">
        <v>2276</v>
      </c>
      <c r="W178" s="21" t="s">
        <v>2276</v>
      </c>
      <c r="X178" s="3" t="s">
        <v>2276</v>
      </c>
      <c r="Y178" s="3" t="s">
        <v>2276</v>
      </c>
      <c r="Z178" s="3" t="s">
        <v>2276</v>
      </c>
      <c r="AA178" s="4" t="s">
        <v>1398</v>
      </c>
      <c r="AB178" s="4" t="s">
        <v>1442</v>
      </c>
    </row>
    <row r="179" spans="1:28"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2276</v>
      </c>
      <c r="K179" s="106" t="s">
        <v>2276</v>
      </c>
      <c r="L179" s="21" t="s">
        <v>2276</v>
      </c>
      <c r="M179" s="21" t="s">
        <v>2276</v>
      </c>
      <c r="N179" s="21" t="s">
        <v>2276</v>
      </c>
      <c r="O179" s="21" t="s">
        <v>2276</v>
      </c>
      <c r="P179" s="21" t="s">
        <v>2378</v>
      </c>
      <c r="Q179" s="105" t="s">
        <v>2276</v>
      </c>
      <c r="R179" s="105" t="s">
        <v>2276</v>
      </c>
      <c r="S179" s="21" t="s">
        <v>2276</v>
      </c>
      <c r="T179" s="21" t="s">
        <v>2276</v>
      </c>
      <c r="U179" s="21" t="s">
        <v>2276</v>
      </c>
      <c r="V179" s="21" t="s">
        <v>2276</v>
      </c>
      <c r="W179" s="21" t="s">
        <v>2276</v>
      </c>
      <c r="X179" s="3" t="s">
        <v>2276</v>
      </c>
      <c r="Y179" s="3" t="s">
        <v>2276</v>
      </c>
      <c r="Z179" s="3" t="s">
        <v>2276</v>
      </c>
      <c r="AA179" s="4" t="s">
        <v>1398</v>
      </c>
      <c r="AB179" s="4" t="s">
        <v>1442</v>
      </c>
    </row>
    <row r="180" spans="1:28"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2276</v>
      </c>
      <c r="K180" s="106" t="s">
        <v>2276</v>
      </c>
      <c r="L180" s="21" t="s">
        <v>2276</v>
      </c>
      <c r="M180" s="21" t="s">
        <v>2276</v>
      </c>
      <c r="N180" s="21" t="s">
        <v>2276</v>
      </c>
      <c r="O180" s="21" t="s">
        <v>2276</v>
      </c>
      <c r="P180" s="21" t="s">
        <v>2378</v>
      </c>
      <c r="Q180" s="105" t="s">
        <v>2276</v>
      </c>
      <c r="R180" s="105" t="s">
        <v>2276</v>
      </c>
      <c r="S180" s="21" t="s">
        <v>2276</v>
      </c>
      <c r="T180" s="21" t="s">
        <v>2276</v>
      </c>
      <c r="U180" s="21" t="s">
        <v>2276</v>
      </c>
      <c r="V180" s="21" t="s">
        <v>2276</v>
      </c>
      <c r="W180" s="21" t="s">
        <v>2276</v>
      </c>
      <c r="X180" s="3" t="s">
        <v>2276</v>
      </c>
      <c r="Y180" s="3" t="s">
        <v>2276</v>
      </c>
      <c r="Z180" s="3" t="s">
        <v>2276</v>
      </c>
      <c r="AA180" s="4" t="s">
        <v>1398</v>
      </c>
      <c r="AB180" s="4" t="s">
        <v>1442</v>
      </c>
    </row>
    <row r="181" spans="1:28"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2276</v>
      </c>
      <c r="K181" s="106" t="s">
        <v>2276</v>
      </c>
      <c r="L181" s="21" t="s">
        <v>2276</v>
      </c>
      <c r="M181" s="21" t="s">
        <v>2276</v>
      </c>
      <c r="N181" s="21" t="s">
        <v>2276</v>
      </c>
      <c r="O181" s="21" t="s">
        <v>2276</v>
      </c>
      <c r="P181" s="21" t="s">
        <v>2378</v>
      </c>
      <c r="Q181" s="105" t="s">
        <v>2276</v>
      </c>
      <c r="R181" s="105" t="s">
        <v>2276</v>
      </c>
      <c r="S181" s="21" t="s">
        <v>2276</v>
      </c>
      <c r="T181" s="21" t="s">
        <v>2276</v>
      </c>
      <c r="U181" s="21" t="s">
        <v>2276</v>
      </c>
      <c r="V181" s="21" t="s">
        <v>2276</v>
      </c>
      <c r="W181" s="21" t="s">
        <v>2276</v>
      </c>
      <c r="X181" s="3" t="s">
        <v>2276</v>
      </c>
      <c r="Y181" s="3" t="s">
        <v>2276</v>
      </c>
      <c r="Z181" s="3" t="s">
        <v>2276</v>
      </c>
      <c r="AA181" s="4" t="s">
        <v>1398</v>
      </c>
      <c r="AB181" s="4" t="s">
        <v>1442</v>
      </c>
    </row>
    <row r="182" spans="1:28"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2276</v>
      </c>
      <c r="K182" s="106" t="s">
        <v>2276</v>
      </c>
      <c r="L182" s="21" t="s">
        <v>2276</v>
      </c>
      <c r="M182" s="21" t="s">
        <v>2276</v>
      </c>
      <c r="N182" s="21" t="s">
        <v>2276</v>
      </c>
      <c r="O182" s="21" t="s">
        <v>2276</v>
      </c>
      <c r="P182" s="21" t="s">
        <v>2378</v>
      </c>
      <c r="Q182" s="105" t="s">
        <v>2276</v>
      </c>
      <c r="R182" s="105" t="s">
        <v>2276</v>
      </c>
      <c r="S182" s="21" t="s">
        <v>2276</v>
      </c>
      <c r="T182" s="21" t="s">
        <v>2276</v>
      </c>
      <c r="U182" s="21" t="s">
        <v>2276</v>
      </c>
      <c r="V182" s="21" t="s">
        <v>2276</v>
      </c>
      <c r="W182" s="21" t="s">
        <v>2276</v>
      </c>
      <c r="X182" s="3" t="s">
        <v>2276</v>
      </c>
      <c r="Y182" s="3" t="s">
        <v>2276</v>
      </c>
      <c r="Z182" s="3" t="s">
        <v>2276</v>
      </c>
      <c r="AA182" s="4" t="s">
        <v>1398</v>
      </c>
      <c r="AB182" s="4" t="s">
        <v>1442</v>
      </c>
    </row>
    <row r="183" spans="1:28"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2276</v>
      </c>
      <c r="K183" s="106" t="s">
        <v>2276</v>
      </c>
      <c r="L183" s="21" t="s">
        <v>2276</v>
      </c>
      <c r="M183" s="21" t="s">
        <v>2276</v>
      </c>
      <c r="N183" s="21" t="s">
        <v>2276</v>
      </c>
      <c r="O183" s="21" t="s">
        <v>2276</v>
      </c>
      <c r="P183" s="21" t="s">
        <v>2378</v>
      </c>
      <c r="Q183" s="105" t="s">
        <v>2276</v>
      </c>
      <c r="R183" s="105" t="s">
        <v>2276</v>
      </c>
      <c r="S183" s="21" t="s">
        <v>2276</v>
      </c>
      <c r="T183" s="21" t="s">
        <v>2276</v>
      </c>
      <c r="U183" s="21" t="s">
        <v>2276</v>
      </c>
      <c r="V183" s="21" t="s">
        <v>2276</v>
      </c>
      <c r="W183" s="21" t="s">
        <v>2276</v>
      </c>
      <c r="X183" s="3" t="s">
        <v>2276</v>
      </c>
      <c r="Y183" s="3" t="s">
        <v>2276</v>
      </c>
      <c r="Z183" s="3" t="s">
        <v>2276</v>
      </c>
      <c r="AA183" s="4" t="s">
        <v>1398</v>
      </c>
      <c r="AB183" s="4" t="s">
        <v>1442</v>
      </c>
    </row>
    <row r="184" spans="1:28"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2276</v>
      </c>
      <c r="K184" s="106" t="s">
        <v>2276</v>
      </c>
      <c r="L184" s="21" t="s">
        <v>2276</v>
      </c>
      <c r="M184" s="21" t="s">
        <v>2276</v>
      </c>
      <c r="N184" s="21" t="s">
        <v>2276</v>
      </c>
      <c r="O184" s="21" t="s">
        <v>2276</v>
      </c>
      <c r="P184" s="21" t="s">
        <v>2378</v>
      </c>
      <c r="Q184" s="105" t="s">
        <v>2276</v>
      </c>
      <c r="R184" s="105" t="s">
        <v>2276</v>
      </c>
      <c r="S184" s="21" t="s">
        <v>2276</v>
      </c>
      <c r="T184" s="21" t="s">
        <v>2276</v>
      </c>
      <c r="U184" s="21" t="s">
        <v>2276</v>
      </c>
      <c r="V184" s="21" t="s">
        <v>2276</v>
      </c>
      <c r="W184" s="21" t="s">
        <v>2276</v>
      </c>
      <c r="X184" s="3" t="s">
        <v>2276</v>
      </c>
      <c r="Y184" s="3" t="s">
        <v>2276</v>
      </c>
      <c r="Z184" s="3" t="s">
        <v>2276</v>
      </c>
      <c r="AA184" s="4" t="s">
        <v>1398</v>
      </c>
      <c r="AB184" s="4" t="s">
        <v>1442</v>
      </c>
    </row>
    <row r="185" spans="1:28"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2276</v>
      </c>
      <c r="K185" s="106" t="s">
        <v>2276</v>
      </c>
      <c r="L185" s="21" t="s">
        <v>2276</v>
      </c>
      <c r="M185" s="21" t="s">
        <v>2276</v>
      </c>
      <c r="N185" s="21" t="s">
        <v>2276</v>
      </c>
      <c r="O185" s="21" t="s">
        <v>2276</v>
      </c>
      <c r="P185" s="21" t="s">
        <v>2378</v>
      </c>
      <c r="Q185" s="105" t="s">
        <v>2276</v>
      </c>
      <c r="R185" s="105" t="s">
        <v>2276</v>
      </c>
      <c r="S185" s="21" t="s">
        <v>2276</v>
      </c>
      <c r="T185" s="21" t="s">
        <v>2276</v>
      </c>
      <c r="U185" s="21" t="s">
        <v>2276</v>
      </c>
      <c r="V185" s="21" t="s">
        <v>2276</v>
      </c>
      <c r="W185" s="21" t="s">
        <v>2276</v>
      </c>
      <c r="X185" s="3" t="s">
        <v>2276</v>
      </c>
      <c r="Y185" s="3" t="s">
        <v>2276</v>
      </c>
      <c r="Z185" s="3" t="s">
        <v>2276</v>
      </c>
      <c r="AA185" s="4" t="s">
        <v>1398</v>
      </c>
      <c r="AB185" s="4" t="s">
        <v>1442</v>
      </c>
    </row>
    <row r="186" spans="1:28"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2276</v>
      </c>
      <c r="K186" s="106" t="s">
        <v>2276</v>
      </c>
      <c r="L186" s="21" t="s">
        <v>2276</v>
      </c>
      <c r="M186" s="21" t="s">
        <v>2276</v>
      </c>
      <c r="N186" s="21" t="s">
        <v>2276</v>
      </c>
      <c r="O186" s="21" t="s">
        <v>2276</v>
      </c>
      <c r="P186" s="21" t="s">
        <v>2378</v>
      </c>
      <c r="Q186" s="105" t="s">
        <v>2276</v>
      </c>
      <c r="R186" s="105" t="s">
        <v>2276</v>
      </c>
      <c r="S186" s="21" t="s">
        <v>2276</v>
      </c>
      <c r="T186" s="21" t="s">
        <v>2276</v>
      </c>
      <c r="U186" s="21" t="s">
        <v>2276</v>
      </c>
      <c r="V186" s="21" t="s">
        <v>2276</v>
      </c>
      <c r="W186" s="21" t="s">
        <v>2276</v>
      </c>
      <c r="X186" s="3" t="s">
        <v>2276</v>
      </c>
      <c r="Y186" s="3" t="s">
        <v>2276</v>
      </c>
      <c r="Z186" s="3" t="s">
        <v>2276</v>
      </c>
      <c r="AA186" s="4" t="s">
        <v>1398</v>
      </c>
      <c r="AB186" s="4" t="s">
        <v>1442</v>
      </c>
    </row>
    <row r="187" spans="1:28"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2276</v>
      </c>
      <c r="K187" s="106" t="s">
        <v>2276</v>
      </c>
      <c r="L187" s="21" t="s">
        <v>2276</v>
      </c>
      <c r="M187" s="21" t="s">
        <v>2276</v>
      </c>
      <c r="N187" s="21" t="s">
        <v>2276</v>
      </c>
      <c r="O187" s="21" t="s">
        <v>2276</v>
      </c>
      <c r="P187" s="21" t="s">
        <v>2378</v>
      </c>
      <c r="Q187" s="105" t="s">
        <v>2276</v>
      </c>
      <c r="R187" s="105" t="s">
        <v>2276</v>
      </c>
      <c r="S187" s="21" t="s">
        <v>2276</v>
      </c>
      <c r="T187" s="21" t="s">
        <v>2276</v>
      </c>
      <c r="U187" s="21" t="s">
        <v>2276</v>
      </c>
      <c r="V187" s="21" t="s">
        <v>2276</v>
      </c>
      <c r="W187" s="21" t="s">
        <v>2276</v>
      </c>
      <c r="X187" s="3" t="s">
        <v>2276</v>
      </c>
      <c r="Y187" s="3" t="s">
        <v>2276</v>
      </c>
      <c r="Z187" s="3" t="s">
        <v>2276</v>
      </c>
      <c r="AA187" s="4" t="s">
        <v>1398</v>
      </c>
      <c r="AB187" s="4" t="s">
        <v>1442</v>
      </c>
    </row>
    <row r="188" spans="1:28"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2276</v>
      </c>
      <c r="K188" s="106" t="s">
        <v>2276</v>
      </c>
      <c r="L188" s="21" t="s">
        <v>2276</v>
      </c>
      <c r="M188" s="21" t="s">
        <v>2276</v>
      </c>
      <c r="N188" s="21" t="s">
        <v>2276</v>
      </c>
      <c r="O188" s="21" t="s">
        <v>2276</v>
      </c>
      <c r="P188" s="21" t="s">
        <v>2378</v>
      </c>
      <c r="Q188" s="105" t="s">
        <v>2276</v>
      </c>
      <c r="R188" s="105" t="s">
        <v>2276</v>
      </c>
      <c r="S188" s="21" t="s">
        <v>2276</v>
      </c>
      <c r="T188" s="21" t="s">
        <v>2276</v>
      </c>
      <c r="U188" s="21" t="s">
        <v>2276</v>
      </c>
      <c r="V188" s="21" t="s">
        <v>2276</v>
      </c>
      <c r="W188" s="21" t="s">
        <v>2276</v>
      </c>
      <c r="X188" s="3" t="s">
        <v>2276</v>
      </c>
      <c r="Y188" s="3" t="s">
        <v>2276</v>
      </c>
      <c r="Z188" s="3" t="s">
        <v>2276</v>
      </c>
      <c r="AA188" s="4" t="s">
        <v>1398</v>
      </c>
      <c r="AB188" s="4" t="s">
        <v>1442</v>
      </c>
    </row>
    <row r="189" spans="1:28"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2276</v>
      </c>
      <c r="K189" s="106" t="s">
        <v>2276</v>
      </c>
      <c r="L189" s="21" t="s">
        <v>2276</v>
      </c>
      <c r="M189" s="21" t="s">
        <v>2276</v>
      </c>
      <c r="N189" s="21" t="s">
        <v>2276</v>
      </c>
      <c r="O189" s="21" t="s">
        <v>2276</v>
      </c>
      <c r="P189" s="21" t="s">
        <v>2377</v>
      </c>
      <c r="Q189" s="105" t="s">
        <v>2276</v>
      </c>
      <c r="R189" s="105" t="s">
        <v>2276</v>
      </c>
      <c r="S189" s="21" t="s">
        <v>2276</v>
      </c>
      <c r="T189" s="21" t="s">
        <v>2276</v>
      </c>
      <c r="U189" s="21" t="s">
        <v>2276</v>
      </c>
      <c r="V189" s="21" t="s">
        <v>2276</v>
      </c>
      <c r="W189" s="21" t="s">
        <v>2276</v>
      </c>
      <c r="X189" s="3" t="s">
        <v>2276</v>
      </c>
      <c r="Y189" s="3" t="s">
        <v>2276</v>
      </c>
      <c r="Z189" s="3" t="s">
        <v>2276</v>
      </c>
      <c r="AA189" s="4" t="s">
        <v>1398</v>
      </c>
      <c r="AB189" s="4" t="s">
        <v>1442</v>
      </c>
    </row>
    <row r="190" spans="1:28"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2276</v>
      </c>
      <c r="K190" s="106" t="s">
        <v>2276</v>
      </c>
      <c r="L190" s="21" t="s">
        <v>2276</v>
      </c>
      <c r="M190" s="21" t="s">
        <v>2276</v>
      </c>
      <c r="N190" s="21" t="s">
        <v>2276</v>
      </c>
      <c r="O190" s="21" t="s">
        <v>2276</v>
      </c>
      <c r="P190" s="21" t="s">
        <v>2378</v>
      </c>
      <c r="Q190" s="105" t="s">
        <v>2276</v>
      </c>
      <c r="R190" s="105" t="s">
        <v>2276</v>
      </c>
      <c r="S190" s="21" t="s">
        <v>2276</v>
      </c>
      <c r="T190" s="21" t="s">
        <v>2276</v>
      </c>
      <c r="U190" s="21" t="s">
        <v>2276</v>
      </c>
      <c r="V190" s="21" t="s">
        <v>2276</v>
      </c>
      <c r="W190" s="21" t="s">
        <v>2276</v>
      </c>
      <c r="X190" s="3" t="s">
        <v>2276</v>
      </c>
      <c r="Y190" s="3" t="s">
        <v>2276</v>
      </c>
      <c r="Z190" s="3" t="s">
        <v>2276</v>
      </c>
      <c r="AA190" s="4" t="s">
        <v>1398</v>
      </c>
      <c r="AB190" s="4" t="s">
        <v>1442</v>
      </c>
    </row>
    <row r="191" spans="1:28"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2276</v>
      </c>
      <c r="K191" s="106" t="s">
        <v>2276</v>
      </c>
      <c r="L191" s="21" t="s">
        <v>2276</v>
      </c>
      <c r="M191" s="21" t="s">
        <v>2276</v>
      </c>
      <c r="N191" s="21" t="s">
        <v>2276</v>
      </c>
      <c r="O191" s="21" t="s">
        <v>2276</v>
      </c>
      <c r="P191" s="21" t="s">
        <v>2378</v>
      </c>
      <c r="Q191" s="105" t="s">
        <v>2276</v>
      </c>
      <c r="R191" s="105" t="s">
        <v>2276</v>
      </c>
      <c r="S191" s="21" t="s">
        <v>2276</v>
      </c>
      <c r="T191" s="21" t="s">
        <v>2276</v>
      </c>
      <c r="U191" s="21" t="s">
        <v>2276</v>
      </c>
      <c r="V191" s="21" t="s">
        <v>2276</v>
      </c>
      <c r="W191" s="21" t="s">
        <v>2276</v>
      </c>
      <c r="X191" s="3" t="s">
        <v>2276</v>
      </c>
      <c r="Y191" s="3" t="s">
        <v>2276</v>
      </c>
      <c r="Z191" s="3" t="s">
        <v>2276</v>
      </c>
      <c r="AA191" s="4" t="s">
        <v>1398</v>
      </c>
      <c r="AB191" s="4" t="s">
        <v>1442</v>
      </c>
    </row>
    <row r="192" spans="1:28"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2276</v>
      </c>
      <c r="K192" s="106" t="s">
        <v>2276</v>
      </c>
      <c r="L192" s="21" t="s">
        <v>2276</v>
      </c>
      <c r="M192" s="21" t="s">
        <v>2276</v>
      </c>
      <c r="N192" s="21" t="s">
        <v>2276</v>
      </c>
      <c r="O192" s="21" t="s">
        <v>2276</v>
      </c>
      <c r="P192" s="21" t="s">
        <v>2378</v>
      </c>
      <c r="Q192" s="105" t="s">
        <v>2276</v>
      </c>
      <c r="R192" s="105" t="s">
        <v>2276</v>
      </c>
      <c r="S192" s="21" t="s">
        <v>2276</v>
      </c>
      <c r="T192" s="21" t="s">
        <v>2276</v>
      </c>
      <c r="U192" s="21" t="s">
        <v>2276</v>
      </c>
      <c r="V192" s="21" t="s">
        <v>2276</v>
      </c>
      <c r="W192" s="21" t="s">
        <v>2276</v>
      </c>
      <c r="X192" s="3" t="s">
        <v>2276</v>
      </c>
      <c r="Y192" s="3" t="s">
        <v>2276</v>
      </c>
      <c r="Z192" s="3" t="s">
        <v>2276</v>
      </c>
      <c r="AA192" s="4" t="s">
        <v>1398</v>
      </c>
      <c r="AB192" s="4" t="s">
        <v>1442</v>
      </c>
    </row>
    <row r="193" spans="1:28"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2276</v>
      </c>
      <c r="K193" s="106" t="s">
        <v>2276</v>
      </c>
      <c r="L193" s="21" t="s">
        <v>2276</v>
      </c>
      <c r="M193" s="21" t="s">
        <v>2276</v>
      </c>
      <c r="N193" s="21" t="s">
        <v>2276</v>
      </c>
      <c r="O193" s="21" t="s">
        <v>2276</v>
      </c>
      <c r="P193" s="21" t="s">
        <v>2377</v>
      </c>
      <c r="Q193" s="105" t="s">
        <v>2276</v>
      </c>
      <c r="R193" s="105" t="s">
        <v>2276</v>
      </c>
      <c r="S193" s="21" t="s">
        <v>2276</v>
      </c>
      <c r="T193" s="21" t="s">
        <v>2276</v>
      </c>
      <c r="U193" s="21" t="s">
        <v>2276</v>
      </c>
      <c r="V193" s="21" t="s">
        <v>2276</v>
      </c>
      <c r="W193" s="21" t="s">
        <v>2276</v>
      </c>
      <c r="X193" s="3" t="s">
        <v>2276</v>
      </c>
      <c r="Y193" s="3" t="s">
        <v>2276</v>
      </c>
      <c r="Z193" s="3" t="s">
        <v>2276</v>
      </c>
      <c r="AA193" s="4" t="s">
        <v>1398</v>
      </c>
      <c r="AB193" s="4" t="s">
        <v>1442</v>
      </c>
    </row>
    <row r="194" spans="1:28"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2276</v>
      </c>
      <c r="K194" s="106" t="s">
        <v>2276</v>
      </c>
      <c r="L194" s="21" t="s">
        <v>2276</v>
      </c>
      <c r="M194" s="21" t="s">
        <v>2276</v>
      </c>
      <c r="N194" s="21" t="s">
        <v>2276</v>
      </c>
      <c r="O194" s="21" t="s">
        <v>2276</v>
      </c>
      <c r="P194" s="21" t="s">
        <v>2377</v>
      </c>
      <c r="Q194" s="105" t="s">
        <v>2276</v>
      </c>
      <c r="R194" s="105" t="s">
        <v>2276</v>
      </c>
      <c r="S194" s="21" t="s">
        <v>2276</v>
      </c>
      <c r="T194" s="21" t="s">
        <v>2276</v>
      </c>
      <c r="U194" s="21" t="s">
        <v>2276</v>
      </c>
      <c r="V194" s="21" t="s">
        <v>2276</v>
      </c>
      <c r="W194" s="21" t="s">
        <v>2276</v>
      </c>
      <c r="X194" s="3" t="s">
        <v>2276</v>
      </c>
      <c r="Y194" s="3" t="s">
        <v>2276</v>
      </c>
      <c r="Z194" s="3" t="s">
        <v>2276</v>
      </c>
      <c r="AA194" s="4" t="s">
        <v>1398</v>
      </c>
      <c r="AB194" s="4" t="s">
        <v>1442</v>
      </c>
    </row>
    <row r="195" spans="1:28"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2276</v>
      </c>
      <c r="K195" s="106" t="s">
        <v>2276</v>
      </c>
      <c r="L195" s="21" t="s">
        <v>2276</v>
      </c>
      <c r="M195" s="21" t="s">
        <v>2276</v>
      </c>
      <c r="N195" s="21" t="s">
        <v>2276</v>
      </c>
      <c r="O195" s="21" t="s">
        <v>2276</v>
      </c>
      <c r="P195" s="21" t="s">
        <v>2377</v>
      </c>
      <c r="Q195" s="105" t="s">
        <v>2276</v>
      </c>
      <c r="R195" s="105" t="s">
        <v>2276</v>
      </c>
      <c r="S195" s="21" t="s">
        <v>2276</v>
      </c>
      <c r="T195" s="21" t="s">
        <v>2276</v>
      </c>
      <c r="U195" s="21" t="s">
        <v>2276</v>
      </c>
      <c r="V195" s="21" t="s">
        <v>2276</v>
      </c>
      <c r="W195" s="21" t="s">
        <v>2276</v>
      </c>
      <c r="X195" s="3" t="s">
        <v>2276</v>
      </c>
      <c r="Y195" s="3" t="s">
        <v>2276</v>
      </c>
      <c r="Z195" s="3" t="s">
        <v>2276</v>
      </c>
      <c r="AA195" s="4" t="s">
        <v>1398</v>
      </c>
      <c r="AB195" s="4" t="s">
        <v>1442</v>
      </c>
    </row>
    <row r="196" spans="1:28"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2276</v>
      </c>
      <c r="K196" s="106" t="s">
        <v>2276</v>
      </c>
      <c r="L196" s="21" t="s">
        <v>2276</v>
      </c>
      <c r="M196" s="21" t="s">
        <v>2276</v>
      </c>
      <c r="N196" s="21" t="s">
        <v>2276</v>
      </c>
      <c r="O196" s="21" t="s">
        <v>2276</v>
      </c>
      <c r="P196" s="21" t="s">
        <v>2377</v>
      </c>
      <c r="Q196" s="105" t="s">
        <v>2276</v>
      </c>
      <c r="R196" s="105" t="s">
        <v>2276</v>
      </c>
      <c r="S196" s="21" t="s">
        <v>2276</v>
      </c>
      <c r="T196" s="21" t="s">
        <v>2276</v>
      </c>
      <c r="U196" s="21" t="s">
        <v>2276</v>
      </c>
      <c r="V196" s="21" t="s">
        <v>2276</v>
      </c>
      <c r="W196" s="21" t="s">
        <v>2276</v>
      </c>
      <c r="X196" s="3" t="s">
        <v>2276</v>
      </c>
      <c r="Y196" s="3" t="s">
        <v>2276</v>
      </c>
      <c r="Z196" s="3" t="s">
        <v>2276</v>
      </c>
      <c r="AA196" s="4" t="s">
        <v>1398</v>
      </c>
      <c r="AB196" s="4" t="s">
        <v>1442</v>
      </c>
    </row>
    <row r="197" spans="1:28"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2276</v>
      </c>
      <c r="K197" s="106" t="s">
        <v>2276</v>
      </c>
      <c r="L197" s="21" t="s">
        <v>2276</v>
      </c>
      <c r="M197" s="21" t="s">
        <v>2276</v>
      </c>
      <c r="N197" s="21" t="s">
        <v>2276</v>
      </c>
      <c r="O197" s="21" t="s">
        <v>2276</v>
      </c>
      <c r="P197" s="21" t="s">
        <v>2377</v>
      </c>
      <c r="Q197" s="105" t="s">
        <v>2276</v>
      </c>
      <c r="R197" s="105" t="s">
        <v>2276</v>
      </c>
      <c r="S197" s="21" t="s">
        <v>2276</v>
      </c>
      <c r="T197" s="21" t="s">
        <v>2276</v>
      </c>
      <c r="U197" s="21" t="s">
        <v>2276</v>
      </c>
      <c r="V197" s="21" t="s">
        <v>2276</v>
      </c>
      <c r="W197" s="21" t="s">
        <v>2276</v>
      </c>
      <c r="X197" s="3" t="s">
        <v>2276</v>
      </c>
      <c r="Y197" s="3" t="s">
        <v>2276</v>
      </c>
      <c r="Z197" s="3" t="s">
        <v>2276</v>
      </c>
      <c r="AA197" s="4" t="s">
        <v>1398</v>
      </c>
      <c r="AB197" s="4" t="s">
        <v>1442</v>
      </c>
    </row>
    <row r="198" spans="1:28"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2276</v>
      </c>
      <c r="K198" s="106" t="s">
        <v>2276</v>
      </c>
      <c r="L198" s="21" t="s">
        <v>2276</v>
      </c>
      <c r="M198" s="21" t="s">
        <v>2276</v>
      </c>
      <c r="N198" s="21" t="s">
        <v>2276</v>
      </c>
      <c r="O198" s="21" t="s">
        <v>2276</v>
      </c>
      <c r="P198" s="21" t="s">
        <v>2377</v>
      </c>
      <c r="Q198" s="105" t="s">
        <v>2276</v>
      </c>
      <c r="R198" s="105" t="s">
        <v>2276</v>
      </c>
      <c r="S198" s="21" t="s">
        <v>2276</v>
      </c>
      <c r="T198" s="21" t="s">
        <v>2276</v>
      </c>
      <c r="U198" s="21" t="s">
        <v>2276</v>
      </c>
      <c r="V198" s="21" t="s">
        <v>2276</v>
      </c>
      <c r="W198" s="21" t="s">
        <v>2276</v>
      </c>
      <c r="X198" s="3" t="s">
        <v>2276</v>
      </c>
      <c r="Y198" s="3" t="s">
        <v>2276</v>
      </c>
      <c r="Z198" s="3" t="s">
        <v>2276</v>
      </c>
      <c r="AA198" s="4" t="s">
        <v>1398</v>
      </c>
      <c r="AB198" s="4" t="s">
        <v>1442</v>
      </c>
    </row>
    <row r="199" spans="1:28"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2276</v>
      </c>
      <c r="K199" s="106" t="s">
        <v>2276</v>
      </c>
      <c r="L199" s="21" t="s">
        <v>2276</v>
      </c>
      <c r="M199" s="21" t="s">
        <v>2276</v>
      </c>
      <c r="N199" s="21" t="s">
        <v>2276</v>
      </c>
      <c r="O199" s="21" t="s">
        <v>2276</v>
      </c>
      <c r="P199" s="21" t="s">
        <v>2377</v>
      </c>
      <c r="Q199" s="105" t="s">
        <v>2276</v>
      </c>
      <c r="R199" s="105" t="s">
        <v>2276</v>
      </c>
      <c r="S199" s="21" t="s">
        <v>2276</v>
      </c>
      <c r="T199" s="21" t="s">
        <v>2276</v>
      </c>
      <c r="U199" s="21" t="s">
        <v>2276</v>
      </c>
      <c r="V199" s="21" t="s">
        <v>2276</v>
      </c>
      <c r="W199" s="21" t="s">
        <v>2276</v>
      </c>
      <c r="X199" s="3" t="s">
        <v>2276</v>
      </c>
      <c r="Y199" s="3" t="s">
        <v>2276</v>
      </c>
      <c r="Z199" s="3" t="s">
        <v>2276</v>
      </c>
      <c r="AA199" s="4" t="s">
        <v>1398</v>
      </c>
      <c r="AB199" s="4" t="s">
        <v>1442</v>
      </c>
    </row>
    <row r="200" spans="1:28"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2276</v>
      </c>
      <c r="K200" s="106" t="s">
        <v>2276</v>
      </c>
      <c r="L200" s="21" t="s">
        <v>2276</v>
      </c>
      <c r="M200" s="21" t="s">
        <v>2276</v>
      </c>
      <c r="N200" s="21" t="s">
        <v>2276</v>
      </c>
      <c r="O200" s="21" t="s">
        <v>2276</v>
      </c>
      <c r="P200" s="21" t="s">
        <v>2377</v>
      </c>
      <c r="Q200" s="105" t="s">
        <v>2276</v>
      </c>
      <c r="R200" s="105" t="s">
        <v>2276</v>
      </c>
      <c r="S200" s="21" t="s">
        <v>2276</v>
      </c>
      <c r="T200" s="21" t="s">
        <v>2276</v>
      </c>
      <c r="U200" s="21" t="s">
        <v>2276</v>
      </c>
      <c r="V200" s="21" t="s">
        <v>2276</v>
      </c>
      <c r="W200" s="21" t="s">
        <v>2276</v>
      </c>
      <c r="X200" s="3" t="s">
        <v>2276</v>
      </c>
      <c r="Y200" s="3" t="s">
        <v>2276</v>
      </c>
      <c r="Z200" s="3" t="s">
        <v>2276</v>
      </c>
      <c r="AA200" s="4" t="s">
        <v>1398</v>
      </c>
      <c r="AB200" s="4" t="s">
        <v>1442</v>
      </c>
    </row>
    <row r="201" spans="1:28"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2276</v>
      </c>
      <c r="K201" s="106" t="s">
        <v>2276</v>
      </c>
      <c r="L201" s="21" t="s">
        <v>2276</v>
      </c>
      <c r="M201" s="21" t="s">
        <v>2276</v>
      </c>
      <c r="N201" s="21" t="s">
        <v>2276</v>
      </c>
      <c r="O201" s="21" t="s">
        <v>2276</v>
      </c>
      <c r="P201" s="21" t="s">
        <v>2377</v>
      </c>
      <c r="Q201" s="105" t="s">
        <v>2276</v>
      </c>
      <c r="R201" s="105" t="s">
        <v>2276</v>
      </c>
      <c r="S201" s="21" t="s">
        <v>2276</v>
      </c>
      <c r="T201" s="21" t="s">
        <v>2276</v>
      </c>
      <c r="U201" s="21" t="s">
        <v>2276</v>
      </c>
      <c r="V201" s="21" t="s">
        <v>2276</v>
      </c>
      <c r="W201" s="21" t="s">
        <v>2276</v>
      </c>
      <c r="X201" s="3" t="s">
        <v>2276</v>
      </c>
      <c r="Y201" s="3" t="s">
        <v>2276</v>
      </c>
      <c r="Z201" s="3" t="s">
        <v>2276</v>
      </c>
      <c r="AA201" s="4" t="s">
        <v>1398</v>
      </c>
      <c r="AB201" s="4" t="s">
        <v>1442</v>
      </c>
    </row>
    <row r="202" spans="1:28"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2276</v>
      </c>
      <c r="K202" s="106" t="s">
        <v>2276</v>
      </c>
      <c r="L202" s="21" t="s">
        <v>2276</v>
      </c>
      <c r="M202" s="21" t="s">
        <v>2276</v>
      </c>
      <c r="N202" s="21" t="s">
        <v>2276</v>
      </c>
      <c r="O202" s="21" t="s">
        <v>2276</v>
      </c>
      <c r="P202" s="21" t="s">
        <v>2377</v>
      </c>
      <c r="Q202" s="105" t="s">
        <v>2276</v>
      </c>
      <c r="R202" s="105" t="s">
        <v>2276</v>
      </c>
      <c r="S202" s="21" t="s">
        <v>2276</v>
      </c>
      <c r="T202" s="21" t="s">
        <v>2276</v>
      </c>
      <c r="U202" s="21" t="s">
        <v>2276</v>
      </c>
      <c r="V202" s="21" t="s">
        <v>2276</v>
      </c>
      <c r="W202" s="21" t="s">
        <v>2276</v>
      </c>
      <c r="X202" s="3" t="s">
        <v>2276</v>
      </c>
      <c r="Y202" s="3" t="s">
        <v>2276</v>
      </c>
      <c r="Z202" s="3" t="s">
        <v>2276</v>
      </c>
      <c r="AA202" s="4" t="s">
        <v>1398</v>
      </c>
      <c r="AB202" s="4" t="s">
        <v>1442</v>
      </c>
    </row>
    <row r="203" spans="1:28"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2276</v>
      </c>
      <c r="K203" s="106" t="s">
        <v>2276</v>
      </c>
      <c r="L203" s="21" t="s">
        <v>2276</v>
      </c>
      <c r="M203" s="21" t="s">
        <v>2276</v>
      </c>
      <c r="N203" s="21" t="s">
        <v>2276</v>
      </c>
      <c r="O203" s="21" t="s">
        <v>2276</v>
      </c>
      <c r="P203" s="21" t="s">
        <v>2377</v>
      </c>
      <c r="Q203" s="105" t="s">
        <v>2276</v>
      </c>
      <c r="R203" s="105" t="s">
        <v>2276</v>
      </c>
      <c r="S203" s="21" t="s">
        <v>2276</v>
      </c>
      <c r="T203" s="21" t="s">
        <v>2276</v>
      </c>
      <c r="U203" s="21" t="s">
        <v>2276</v>
      </c>
      <c r="V203" s="21" t="s">
        <v>2276</v>
      </c>
      <c r="W203" s="21" t="s">
        <v>2276</v>
      </c>
      <c r="X203" s="3" t="s">
        <v>2276</v>
      </c>
      <c r="Y203" s="3" t="s">
        <v>2276</v>
      </c>
      <c r="Z203" s="3" t="s">
        <v>2276</v>
      </c>
      <c r="AA203" s="4" t="s">
        <v>1398</v>
      </c>
      <c r="AB203" s="4" t="s">
        <v>1442</v>
      </c>
    </row>
    <row r="204" spans="1:28"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2276</v>
      </c>
      <c r="K204" s="106" t="s">
        <v>2276</v>
      </c>
      <c r="L204" s="21" t="s">
        <v>2276</v>
      </c>
      <c r="M204" s="21" t="s">
        <v>2276</v>
      </c>
      <c r="N204" s="21" t="s">
        <v>2276</v>
      </c>
      <c r="O204" s="21" t="s">
        <v>2276</v>
      </c>
      <c r="P204" s="21" t="s">
        <v>2377</v>
      </c>
      <c r="Q204" s="105" t="s">
        <v>2276</v>
      </c>
      <c r="R204" s="105" t="s">
        <v>2276</v>
      </c>
      <c r="S204" s="21" t="s">
        <v>2276</v>
      </c>
      <c r="T204" s="21" t="s">
        <v>2276</v>
      </c>
      <c r="U204" s="21" t="s">
        <v>2276</v>
      </c>
      <c r="V204" s="21" t="s">
        <v>2276</v>
      </c>
      <c r="W204" s="21" t="s">
        <v>2276</v>
      </c>
      <c r="X204" s="3" t="s">
        <v>2276</v>
      </c>
      <c r="Y204" s="3" t="s">
        <v>2276</v>
      </c>
      <c r="Z204" s="3" t="s">
        <v>2276</v>
      </c>
      <c r="AA204" s="4" t="s">
        <v>1398</v>
      </c>
      <c r="AB204" s="4" t="s">
        <v>1442</v>
      </c>
    </row>
    <row r="205" spans="1:28"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2276</v>
      </c>
      <c r="K205" s="106" t="s">
        <v>2276</v>
      </c>
      <c r="L205" s="21" t="s">
        <v>2276</v>
      </c>
      <c r="M205" s="21" t="s">
        <v>2276</v>
      </c>
      <c r="N205" s="21" t="s">
        <v>2276</v>
      </c>
      <c r="O205" s="21" t="s">
        <v>2276</v>
      </c>
      <c r="P205" s="21" t="s">
        <v>2377</v>
      </c>
      <c r="Q205" s="105" t="s">
        <v>2276</v>
      </c>
      <c r="R205" s="105" t="s">
        <v>2276</v>
      </c>
      <c r="S205" s="21" t="s">
        <v>2276</v>
      </c>
      <c r="T205" s="21" t="s">
        <v>2276</v>
      </c>
      <c r="U205" s="21" t="s">
        <v>2276</v>
      </c>
      <c r="V205" s="21" t="s">
        <v>2276</v>
      </c>
      <c r="W205" s="21" t="s">
        <v>2276</v>
      </c>
      <c r="X205" s="3" t="s">
        <v>2276</v>
      </c>
      <c r="Y205" s="3" t="s">
        <v>2276</v>
      </c>
      <c r="Z205" s="3" t="s">
        <v>2276</v>
      </c>
      <c r="AA205" s="4" t="s">
        <v>1398</v>
      </c>
      <c r="AB205" s="4" t="s">
        <v>1442</v>
      </c>
    </row>
    <row r="206" spans="1:28"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2276</v>
      </c>
      <c r="K206" s="106" t="s">
        <v>2276</v>
      </c>
      <c r="L206" s="21" t="s">
        <v>2276</v>
      </c>
      <c r="M206" s="21" t="s">
        <v>2276</v>
      </c>
      <c r="N206" s="21" t="s">
        <v>2276</v>
      </c>
      <c r="O206" s="21" t="s">
        <v>2276</v>
      </c>
      <c r="P206" s="21" t="s">
        <v>2377</v>
      </c>
      <c r="Q206" s="105" t="s">
        <v>2276</v>
      </c>
      <c r="R206" s="105" t="s">
        <v>2276</v>
      </c>
      <c r="S206" s="21" t="s">
        <v>2276</v>
      </c>
      <c r="T206" s="21" t="s">
        <v>2276</v>
      </c>
      <c r="U206" s="21" t="s">
        <v>2276</v>
      </c>
      <c r="V206" s="21" t="s">
        <v>2276</v>
      </c>
      <c r="W206" s="21" t="s">
        <v>2276</v>
      </c>
      <c r="X206" s="3" t="s">
        <v>2276</v>
      </c>
      <c r="Y206" s="3" t="s">
        <v>2276</v>
      </c>
      <c r="Z206" s="3" t="s">
        <v>2276</v>
      </c>
      <c r="AA206" s="4" t="s">
        <v>1398</v>
      </c>
      <c r="AB206" s="4" t="s">
        <v>1442</v>
      </c>
    </row>
    <row r="207" spans="1:28"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2276</v>
      </c>
      <c r="K207" s="106" t="s">
        <v>2276</v>
      </c>
      <c r="L207" s="21" t="s">
        <v>2276</v>
      </c>
      <c r="M207" s="21" t="s">
        <v>2276</v>
      </c>
      <c r="N207" s="21" t="s">
        <v>2276</v>
      </c>
      <c r="O207" s="21" t="s">
        <v>2276</v>
      </c>
      <c r="P207" s="21" t="s">
        <v>2377</v>
      </c>
      <c r="Q207" s="105" t="s">
        <v>2276</v>
      </c>
      <c r="R207" s="105" t="s">
        <v>2276</v>
      </c>
      <c r="S207" s="21" t="s">
        <v>2276</v>
      </c>
      <c r="T207" s="21" t="s">
        <v>2276</v>
      </c>
      <c r="U207" s="21" t="s">
        <v>2276</v>
      </c>
      <c r="V207" s="21" t="s">
        <v>2276</v>
      </c>
      <c r="W207" s="21" t="s">
        <v>2276</v>
      </c>
      <c r="X207" s="3" t="s">
        <v>2276</v>
      </c>
      <c r="Y207" s="3" t="s">
        <v>2276</v>
      </c>
      <c r="Z207" s="3" t="s">
        <v>2276</v>
      </c>
      <c r="AA207" s="4" t="s">
        <v>1398</v>
      </c>
      <c r="AB207" s="4" t="s">
        <v>1442</v>
      </c>
    </row>
    <row r="208" spans="1:28"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2276</v>
      </c>
      <c r="K208" s="106" t="s">
        <v>2276</v>
      </c>
      <c r="L208" s="21" t="s">
        <v>2276</v>
      </c>
      <c r="M208" s="21" t="s">
        <v>2276</v>
      </c>
      <c r="N208" s="21" t="s">
        <v>2276</v>
      </c>
      <c r="O208" s="21" t="s">
        <v>2276</v>
      </c>
      <c r="P208" s="21" t="s">
        <v>2377</v>
      </c>
      <c r="Q208" s="105" t="s">
        <v>2276</v>
      </c>
      <c r="R208" s="105" t="s">
        <v>2276</v>
      </c>
      <c r="S208" s="21" t="s">
        <v>2276</v>
      </c>
      <c r="T208" s="21" t="s">
        <v>2276</v>
      </c>
      <c r="U208" s="21" t="s">
        <v>2276</v>
      </c>
      <c r="V208" s="21" t="s">
        <v>2276</v>
      </c>
      <c r="W208" s="21" t="s">
        <v>2276</v>
      </c>
      <c r="X208" s="3" t="s">
        <v>2276</v>
      </c>
      <c r="Y208" s="3" t="s">
        <v>2276</v>
      </c>
      <c r="Z208" s="3" t="s">
        <v>2276</v>
      </c>
      <c r="AA208" s="4" t="s">
        <v>1398</v>
      </c>
      <c r="AB208" s="4" t="s">
        <v>1442</v>
      </c>
    </row>
    <row r="209" spans="1:28"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2276</v>
      </c>
      <c r="K209" s="106" t="s">
        <v>2276</v>
      </c>
      <c r="L209" s="21" t="s">
        <v>2276</v>
      </c>
      <c r="M209" s="21" t="s">
        <v>2276</v>
      </c>
      <c r="N209" s="21" t="s">
        <v>2276</v>
      </c>
      <c r="O209" s="21" t="s">
        <v>2276</v>
      </c>
      <c r="P209" s="21" t="s">
        <v>2377</v>
      </c>
      <c r="Q209" s="105" t="s">
        <v>2276</v>
      </c>
      <c r="R209" s="105" t="s">
        <v>2276</v>
      </c>
      <c r="S209" s="21" t="s">
        <v>2276</v>
      </c>
      <c r="T209" s="21" t="s">
        <v>2276</v>
      </c>
      <c r="U209" s="21" t="s">
        <v>2276</v>
      </c>
      <c r="V209" s="21" t="s">
        <v>2276</v>
      </c>
      <c r="W209" s="21" t="s">
        <v>2276</v>
      </c>
      <c r="X209" s="3" t="s">
        <v>2276</v>
      </c>
      <c r="Y209" s="3" t="s">
        <v>2276</v>
      </c>
      <c r="Z209" s="3" t="s">
        <v>2276</v>
      </c>
      <c r="AA209" s="4" t="s">
        <v>1398</v>
      </c>
      <c r="AB209" s="4" t="s">
        <v>1442</v>
      </c>
    </row>
    <row r="210" spans="1:28"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2276</v>
      </c>
      <c r="K210" s="106" t="s">
        <v>2276</v>
      </c>
      <c r="L210" s="21" t="s">
        <v>2276</v>
      </c>
      <c r="M210" s="21" t="s">
        <v>2276</v>
      </c>
      <c r="N210" s="21" t="s">
        <v>2276</v>
      </c>
      <c r="O210" s="21" t="s">
        <v>2276</v>
      </c>
      <c r="P210" s="21" t="s">
        <v>2377</v>
      </c>
      <c r="Q210" s="105" t="s">
        <v>2276</v>
      </c>
      <c r="R210" s="105" t="s">
        <v>2276</v>
      </c>
      <c r="S210" s="21" t="s">
        <v>2276</v>
      </c>
      <c r="T210" s="21" t="s">
        <v>2276</v>
      </c>
      <c r="U210" s="21" t="s">
        <v>2276</v>
      </c>
      <c r="V210" s="21" t="s">
        <v>2276</v>
      </c>
      <c r="W210" s="21" t="s">
        <v>2276</v>
      </c>
      <c r="X210" s="3" t="s">
        <v>2276</v>
      </c>
      <c r="Y210" s="3" t="s">
        <v>2276</v>
      </c>
      <c r="Z210" s="3" t="s">
        <v>2276</v>
      </c>
      <c r="AA210" s="4" t="s">
        <v>1398</v>
      </c>
      <c r="AB210" s="4" t="s">
        <v>1442</v>
      </c>
    </row>
    <row r="211" spans="1:28"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2276</v>
      </c>
      <c r="K211" s="106" t="s">
        <v>2276</v>
      </c>
      <c r="L211" s="21" t="s">
        <v>2276</v>
      </c>
      <c r="M211" s="21" t="s">
        <v>2276</v>
      </c>
      <c r="N211" s="21" t="s">
        <v>2276</v>
      </c>
      <c r="O211" s="21" t="s">
        <v>2276</v>
      </c>
      <c r="P211" s="21" t="s">
        <v>2377</v>
      </c>
      <c r="Q211" s="105" t="s">
        <v>2276</v>
      </c>
      <c r="R211" s="105" t="s">
        <v>2276</v>
      </c>
      <c r="S211" s="21" t="s">
        <v>2276</v>
      </c>
      <c r="T211" s="21" t="s">
        <v>2276</v>
      </c>
      <c r="U211" s="21" t="s">
        <v>2276</v>
      </c>
      <c r="V211" s="21" t="s">
        <v>2276</v>
      </c>
      <c r="W211" s="21" t="s">
        <v>2276</v>
      </c>
      <c r="X211" s="3" t="s">
        <v>2276</v>
      </c>
      <c r="Y211" s="3" t="s">
        <v>2276</v>
      </c>
      <c r="Z211" s="3" t="s">
        <v>2276</v>
      </c>
      <c r="AA211" s="4" t="s">
        <v>1398</v>
      </c>
      <c r="AB211" s="4" t="s">
        <v>1442</v>
      </c>
    </row>
    <row r="212" spans="1:28"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2276</v>
      </c>
      <c r="K212" s="106" t="s">
        <v>2276</v>
      </c>
      <c r="L212" s="21" t="s">
        <v>2276</v>
      </c>
      <c r="M212" s="21" t="s">
        <v>2276</v>
      </c>
      <c r="N212" s="21" t="s">
        <v>2276</v>
      </c>
      <c r="O212" s="21" t="s">
        <v>2276</v>
      </c>
      <c r="P212" s="21" t="s">
        <v>2377</v>
      </c>
      <c r="Q212" s="105" t="s">
        <v>2276</v>
      </c>
      <c r="R212" s="105" t="s">
        <v>2276</v>
      </c>
      <c r="S212" s="21" t="s">
        <v>2276</v>
      </c>
      <c r="T212" s="21" t="s">
        <v>2276</v>
      </c>
      <c r="U212" s="21" t="s">
        <v>2276</v>
      </c>
      <c r="V212" s="21" t="s">
        <v>2276</v>
      </c>
      <c r="W212" s="21" t="s">
        <v>2276</v>
      </c>
      <c r="X212" s="3" t="s">
        <v>2276</v>
      </c>
      <c r="Y212" s="3" t="s">
        <v>2276</v>
      </c>
      <c r="Z212" s="3" t="s">
        <v>2276</v>
      </c>
      <c r="AA212" s="4" t="s">
        <v>1398</v>
      </c>
      <c r="AB212" s="4" t="s">
        <v>1442</v>
      </c>
    </row>
    <row r="213" spans="1:28"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2276</v>
      </c>
      <c r="K213" s="106" t="s">
        <v>2276</v>
      </c>
      <c r="L213" s="21" t="s">
        <v>2276</v>
      </c>
      <c r="M213" s="21" t="s">
        <v>2276</v>
      </c>
      <c r="N213" s="21" t="s">
        <v>2276</v>
      </c>
      <c r="O213" s="21" t="s">
        <v>2276</v>
      </c>
      <c r="P213" s="21" t="s">
        <v>2377</v>
      </c>
      <c r="Q213" s="105" t="s">
        <v>2276</v>
      </c>
      <c r="R213" s="105" t="s">
        <v>2276</v>
      </c>
      <c r="S213" s="21" t="s">
        <v>2276</v>
      </c>
      <c r="T213" s="21" t="s">
        <v>2276</v>
      </c>
      <c r="U213" s="21" t="s">
        <v>2276</v>
      </c>
      <c r="V213" s="21" t="s">
        <v>2276</v>
      </c>
      <c r="W213" s="21" t="s">
        <v>2276</v>
      </c>
      <c r="X213" s="3" t="s">
        <v>2276</v>
      </c>
      <c r="Y213" s="3" t="s">
        <v>2276</v>
      </c>
      <c r="Z213" s="3" t="s">
        <v>2276</v>
      </c>
      <c r="AA213" s="4" t="s">
        <v>1398</v>
      </c>
      <c r="AB213" s="4" t="s">
        <v>1442</v>
      </c>
    </row>
    <row r="214" spans="1:28"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2276</v>
      </c>
      <c r="K214" s="106" t="s">
        <v>2276</v>
      </c>
      <c r="L214" s="21" t="s">
        <v>2276</v>
      </c>
      <c r="M214" s="21" t="s">
        <v>2276</v>
      </c>
      <c r="N214" s="21" t="s">
        <v>2276</v>
      </c>
      <c r="O214" s="21" t="s">
        <v>2276</v>
      </c>
      <c r="P214" s="21" t="s">
        <v>2377</v>
      </c>
      <c r="Q214" s="105" t="s">
        <v>2276</v>
      </c>
      <c r="R214" s="105" t="s">
        <v>2276</v>
      </c>
      <c r="S214" s="21" t="s">
        <v>2276</v>
      </c>
      <c r="T214" s="21" t="s">
        <v>2276</v>
      </c>
      <c r="U214" s="21" t="s">
        <v>2276</v>
      </c>
      <c r="V214" s="21" t="s">
        <v>2276</v>
      </c>
      <c r="W214" s="21" t="s">
        <v>2276</v>
      </c>
      <c r="X214" s="3" t="s">
        <v>2276</v>
      </c>
      <c r="Y214" s="3" t="s">
        <v>2276</v>
      </c>
      <c r="Z214" s="3" t="s">
        <v>2276</v>
      </c>
      <c r="AA214" s="4" t="s">
        <v>1398</v>
      </c>
      <c r="AB214" s="4" t="s">
        <v>1442</v>
      </c>
    </row>
    <row r="215" spans="1:28"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2276</v>
      </c>
      <c r="K215" s="106" t="s">
        <v>2276</v>
      </c>
      <c r="L215" s="21" t="s">
        <v>2276</v>
      </c>
      <c r="M215" s="21" t="s">
        <v>2276</v>
      </c>
      <c r="N215" s="21" t="s">
        <v>2276</v>
      </c>
      <c r="O215" s="21" t="s">
        <v>2276</v>
      </c>
      <c r="P215" s="21" t="s">
        <v>2379</v>
      </c>
      <c r="Q215" s="105" t="s">
        <v>2276</v>
      </c>
      <c r="R215" s="105" t="s">
        <v>2276</v>
      </c>
      <c r="S215" s="21" t="s">
        <v>2276</v>
      </c>
      <c r="T215" s="21" t="s">
        <v>2276</v>
      </c>
      <c r="U215" s="21" t="s">
        <v>2276</v>
      </c>
      <c r="V215" s="21" t="s">
        <v>2276</v>
      </c>
      <c r="W215" s="21" t="s">
        <v>2276</v>
      </c>
      <c r="X215" s="3" t="s">
        <v>2276</v>
      </c>
      <c r="Y215" s="3" t="s">
        <v>2276</v>
      </c>
      <c r="Z215" s="3" t="s">
        <v>2276</v>
      </c>
      <c r="AA215" s="4" t="s">
        <v>1398</v>
      </c>
      <c r="AB215" s="4" t="s">
        <v>1455</v>
      </c>
    </row>
    <row r="216" spans="1:28"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2276</v>
      </c>
      <c r="K216" s="106" t="s">
        <v>2276</v>
      </c>
      <c r="L216" s="21" t="s">
        <v>2276</v>
      </c>
      <c r="M216" s="21" t="s">
        <v>2276</v>
      </c>
      <c r="N216" s="21" t="s">
        <v>2276</v>
      </c>
      <c r="O216" s="21" t="s">
        <v>2276</v>
      </c>
      <c r="P216" s="21" t="s">
        <v>2379</v>
      </c>
      <c r="Q216" s="105" t="s">
        <v>2276</v>
      </c>
      <c r="R216" s="105" t="s">
        <v>2276</v>
      </c>
      <c r="S216" s="21" t="s">
        <v>2276</v>
      </c>
      <c r="T216" s="21" t="s">
        <v>2276</v>
      </c>
      <c r="U216" s="21" t="s">
        <v>2276</v>
      </c>
      <c r="V216" s="21" t="s">
        <v>2276</v>
      </c>
      <c r="W216" s="21" t="s">
        <v>2276</v>
      </c>
      <c r="X216" s="3" t="s">
        <v>2276</v>
      </c>
      <c r="Y216" s="3" t="s">
        <v>2276</v>
      </c>
      <c r="Z216" s="3" t="s">
        <v>2276</v>
      </c>
      <c r="AA216" s="4" t="s">
        <v>1398</v>
      </c>
      <c r="AB216" s="4" t="s">
        <v>1455</v>
      </c>
    </row>
    <row r="217" spans="1:28"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2276</v>
      </c>
      <c r="K217" s="106" t="s">
        <v>2276</v>
      </c>
      <c r="L217" s="21" t="s">
        <v>2276</v>
      </c>
      <c r="M217" s="21" t="s">
        <v>2276</v>
      </c>
      <c r="N217" s="21" t="s">
        <v>2276</v>
      </c>
      <c r="O217" s="21" t="s">
        <v>2276</v>
      </c>
      <c r="P217" s="21" t="s">
        <v>2379</v>
      </c>
      <c r="Q217" s="105" t="s">
        <v>2276</v>
      </c>
      <c r="R217" s="105" t="s">
        <v>2276</v>
      </c>
      <c r="S217" s="21" t="s">
        <v>2276</v>
      </c>
      <c r="T217" s="21" t="s">
        <v>2276</v>
      </c>
      <c r="U217" s="21" t="s">
        <v>2276</v>
      </c>
      <c r="V217" s="21" t="s">
        <v>2276</v>
      </c>
      <c r="W217" s="21" t="s">
        <v>2276</v>
      </c>
      <c r="X217" s="3" t="s">
        <v>2276</v>
      </c>
      <c r="Y217" s="3" t="s">
        <v>2276</v>
      </c>
      <c r="Z217" s="3" t="s">
        <v>2276</v>
      </c>
      <c r="AA217" s="4" t="s">
        <v>1398</v>
      </c>
      <c r="AB217" s="4" t="s">
        <v>1455</v>
      </c>
    </row>
    <row r="218" spans="1:28"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2276</v>
      </c>
      <c r="K218" s="106" t="s">
        <v>2276</v>
      </c>
      <c r="L218" s="21" t="s">
        <v>2276</v>
      </c>
      <c r="M218" s="21" t="s">
        <v>2276</v>
      </c>
      <c r="N218" s="21" t="s">
        <v>2276</v>
      </c>
      <c r="O218" s="21" t="s">
        <v>2276</v>
      </c>
      <c r="P218" s="21" t="s">
        <v>2379</v>
      </c>
      <c r="Q218" s="105" t="s">
        <v>2276</v>
      </c>
      <c r="R218" s="105" t="s">
        <v>2276</v>
      </c>
      <c r="S218" s="21" t="s">
        <v>2276</v>
      </c>
      <c r="T218" s="21" t="s">
        <v>2276</v>
      </c>
      <c r="U218" s="21" t="s">
        <v>2276</v>
      </c>
      <c r="V218" s="21" t="s">
        <v>2276</v>
      </c>
      <c r="W218" s="21" t="s">
        <v>2276</v>
      </c>
      <c r="X218" s="3" t="s">
        <v>2276</v>
      </c>
      <c r="Y218" s="3" t="s">
        <v>2276</v>
      </c>
      <c r="Z218" s="3" t="s">
        <v>2276</v>
      </c>
      <c r="AA218" s="4" t="s">
        <v>1398</v>
      </c>
      <c r="AB218" s="4" t="s">
        <v>1455</v>
      </c>
    </row>
    <row r="219" spans="1:28"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2276</v>
      </c>
      <c r="K219" s="106" t="s">
        <v>2276</v>
      </c>
      <c r="L219" s="21" t="s">
        <v>2276</v>
      </c>
      <c r="M219" s="21" t="s">
        <v>2276</v>
      </c>
      <c r="N219" s="21" t="s">
        <v>2276</v>
      </c>
      <c r="O219" s="21" t="s">
        <v>2276</v>
      </c>
      <c r="P219" s="21" t="s">
        <v>2379</v>
      </c>
      <c r="Q219" s="105" t="s">
        <v>2276</v>
      </c>
      <c r="R219" s="105" t="s">
        <v>2276</v>
      </c>
      <c r="S219" s="21" t="s">
        <v>2276</v>
      </c>
      <c r="T219" s="21" t="s">
        <v>2276</v>
      </c>
      <c r="U219" s="21" t="s">
        <v>2276</v>
      </c>
      <c r="V219" s="21" t="s">
        <v>2276</v>
      </c>
      <c r="W219" s="21" t="s">
        <v>2276</v>
      </c>
      <c r="X219" s="3" t="s">
        <v>2276</v>
      </c>
      <c r="Y219" s="3" t="s">
        <v>2276</v>
      </c>
      <c r="Z219" s="3" t="s">
        <v>2276</v>
      </c>
      <c r="AA219" s="4" t="s">
        <v>1398</v>
      </c>
      <c r="AB219" s="4" t="s">
        <v>1455</v>
      </c>
    </row>
    <row r="220" spans="1:28"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2276</v>
      </c>
      <c r="K220" s="106" t="s">
        <v>2276</v>
      </c>
      <c r="L220" s="21" t="s">
        <v>2276</v>
      </c>
      <c r="M220" s="21" t="s">
        <v>2276</v>
      </c>
      <c r="N220" s="21" t="s">
        <v>2276</v>
      </c>
      <c r="O220" s="21" t="s">
        <v>2276</v>
      </c>
      <c r="P220" s="21" t="s">
        <v>2379</v>
      </c>
      <c r="Q220" s="105" t="s">
        <v>2276</v>
      </c>
      <c r="R220" s="105" t="s">
        <v>2276</v>
      </c>
      <c r="S220" s="21" t="s">
        <v>2276</v>
      </c>
      <c r="T220" s="21" t="s">
        <v>2276</v>
      </c>
      <c r="U220" s="21" t="s">
        <v>2276</v>
      </c>
      <c r="V220" s="21" t="s">
        <v>2276</v>
      </c>
      <c r="W220" s="21" t="s">
        <v>2276</v>
      </c>
      <c r="X220" s="3" t="s">
        <v>2276</v>
      </c>
      <c r="Y220" s="3" t="s">
        <v>2276</v>
      </c>
      <c r="Z220" s="3" t="s">
        <v>2276</v>
      </c>
      <c r="AA220" s="4" t="s">
        <v>1398</v>
      </c>
      <c r="AB220" s="4" t="s">
        <v>1455</v>
      </c>
    </row>
    <row r="221" spans="1:28"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2276</v>
      </c>
      <c r="K221" s="106" t="s">
        <v>2276</v>
      </c>
      <c r="L221" s="21" t="s">
        <v>2276</v>
      </c>
      <c r="M221" s="21" t="s">
        <v>2276</v>
      </c>
      <c r="N221" s="21" t="s">
        <v>2276</v>
      </c>
      <c r="O221" s="21" t="s">
        <v>2276</v>
      </c>
      <c r="P221" s="21" t="s">
        <v>2379</v>
      </c>
      <c r="Q221" s="105" t="s">
        <v>2276</v>
      </c>
      <c r="R221" s="105" t="s">
        <v>2276</v>
      </c>
      <c r="S221" s="21" t="s">
        <v>2276</v>
      </c>
      <c r="T221" s="21" t="s">
        <v>2276</v>
      </c>
      <c r="U221" s="21" t="s">
        <v>2276</v>
      </c>
      <c r="V221" s="21" t="s">
        <v>2276</v>
      </c>
      <c r="W221" s="21" t="s">
        <v>2276</v>
      </c>
      <c r="X221" s="3" t="s">
        <v>2276</v>
      </c>
      <c r="Y221" s="3" t="s">
        <v>2276</v>
      </c>
      <c r="Z221" s="3" t="s">
        <v>2276</v>
      </c>
      <c r="AA221" s="4" t="s">
        <v>1398</v>
      </c>
      <c r="AB221" s="4" t="s">
        <v>1455</v>
      </c>
    </row>
    <row r="222" spans="1:28"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2276</v>
      </c>
      <c r="K222" s="106" t="s">
        <v>2276</v>
      </c>
      <c r="L222" s="21" t="s">
        <v>2276</v>
      </c>
      <c r="M222" s="21" t="s">
        <v>2276</v>
      </c>
      <c r="N222" s="21" t="s">
        <v>2276</v>
      </c>
      <c r="O222" s="21" t="s">
        <v>2276</v>
      </c>
      <c r="P222" s="21" t="s">
        <v>2378</v>
      </c>
      <c r="Q222" s="105" t="s">
        <v>2276</v>
      </c>
      <c r="R222" s="105" t="s">
        <v>2276</v>
      </c>
      <c r="S222" s="21" t="s">
        <v>2276</v>
      </c>
      <c r="T222" s="21" t="s">
        <v>2276</v>
      </c>
      <c r="U222" s="21" t="s">
        <v>2276</v>
      </c>
      <c r="V222" s="21" t="s">
        <v>2276</v>
      </c>
      <c r="W222" s="21" t="s">
        <v>2276</v>
      </c>
      <c r="X222" s="3" t="s">
        <v>2276</v>
      </c>
      <c r="Y222" s="3" t="s">
        <v>2276</v>
      </c>
      <c r="Z222" s="3" t="s">
        <v>2276</v>
      </c>
      <c r="AA222" s="4" t="s">
        <v>1398</v>
      </c>
      <c r="AB222" s="4" t="s">
        <v>1455</v>
      </c>
    </row>
    <row r="223" spans="1:28"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2276</v>
      </c>
      <c r="K223" s="106" t="s">
        <v>2276</v>
      </c>
      <c r="L223" s="21" t="s">
        <v>2276</v>
      </c>
      <c r="M223" s="21" t="s">
        <v>2276</v>
      </c>
      <c r="N223" s="21" t="s">
        <v>2276</v>
      </c>
      <c r="O223" s="21" t="s">
        <v>2276</v>
      </c>
      <c r="P223" s="21" t="s">
        <v>2378</v>
      </c>
      <c r="Q223" s="105" t="s">
        <v>2276</v>
      </c>
      <c r="R223" s="105" t="s">
        <v>2276</v>
      </c>
      <c r="S223" s="21" t="s">
        <v>2276</v>
      </c>
      <c r="T223" s="21" t="s">
        <v>2276</v>
      </c>
      <c r="U223" s="21" t="s">
        <v>2276</v>
      </c>
      <c r="V223" s="21" t="s">
        <v>2276</v>
      </c>
      <c r="W223" s="21" t="s">
        <v>2276</v>
      </c>
      <c r="X223" s="3" t="s">
        <v>2276</v>
      </c>
      <c r="Y223" s="3" t="s">
        <v>2276</v>
      </c>
      <c r="Z223" s="3" t="s">
        <v>2276</v>
      </c>
      <c r="AA223" s="4" t="s">
        <v>1398</v>
      </c>
      <c r="AB223" s="4" t="s">
        <v>1455</v>
      </c>
    </row>
    <row r="224" spans="1:28"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2276</v>
      </c>
      <c r="K224" s="106" t="s">
        <v>2276</v>
      </c>
      <c r="L224" s="21" t="s">
        <v>2276</v>
      </c>
      <c r="M224" s="21" t="s">
        <v>2276</v>
      </c>
      <c r="N224" s="21" t="s">
        <v>2276</v>
      </c>
      <c r="O224" s="21" t="s">
        <v>2276</v>
      </c>
      <c r="P224" s="21" t="s">
        <v>2377</v>
      </c>
      <c r="Q224" s="105" t="s">
        <v>2276</v>
      </c>
      <c r="R224" s="105" t="s">
        <v>2276</v>
      </c>
      <c r="S224" s="21" t="s">
        <v>2276</v>
      </c>
      <c r="T224" s="21" t="s">
        <v>2276</v>
      </c>
      <c r="U224" s="21" t="s">
        <v>2276</v>
      </c>
      <c r="V224" s="21" t="s">
        <v>2276</v>
      </c>
      <c r="W224" s="21" t="s">
        <v>2276</v>
      </c>
      <c r="X224" s="3" t="s">
        <v>2276</v>
      </c>
      <c r="Y224" s="3" t="s">
        <v>2276</v>
      </c>
      <c r="Z224" s="3" t="s">
        <v>2276</v>
      </c>
      <c r="AA224" s="4" t="s">
        <v>1398</v>
      </c>
      <c r="AB224" s="4" t="s">
        <v>1455</v>
      </c>
    </row>
    <row r="225" spans="1:28"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2276</v>
      </c>
      <c r="K225" s="106" t="s">
        <v>2276</v>
      </c>
      <c r="L225" s="21" t="s">
        <v>2276</v>
      </c>
      <c r="M225" s="21" t="s">
        <v>2276</v>
      </c>
      <c r="N225" s="21" t="s">
        <v>2276</v>
      </c>
      <c r="O225" s="21" t="s">
        <v>2276</v>
      </c>
      <c r="P225" s="21" t="s">
        <v>2378</v>
      </c>
      <c r="Q225" s="105" t="s">
        <v>2276</v>
      </c>
      <c r="R225" s="105" t="s">
        <v>2276</v>
      </c>
      <c r="S225" s="21" t="s">
        <v>2276</v>
      </c>
      <c r="T225" s="21" t="s">
        <v>2276</v>
      </c>
      <c r="U225" s="21" t="s">
        <v>2276</v>
      </c>
      <c r="V225" s="21" t="s">
        <v>2276</v>
      </c>
      <c r="W225" s="21" t="s">
        <v>2276</v>
      </c>
      <c r="X225" s="3" t="s">
        <v>2276</v>
      </c>
      <c r="Y225" s="3" t="s">
        <v>2276</v>
      </c>
      <c r="Z225" s="3" t="s">
        <v>2276</v>
      </c>
      <c r="AA225" s="4" t="s">
        <v>1398</v>
      </c>
      <c r="AB225" s="4" t="s">
        <v>1455</v>
      </c>
    </row>
    <row r="226" spans="1:28"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2276</v>
      </c>
      <c r="K226" s="106" t="s">
        <v>2276</v>
      </c>
      <c r="L226" s="21" t="s">
        <v>2276</v>
      </c>
      <c r="M226" s="21" t="s">
        <v>2276</v>
      </c>
      <c r="N226" s="21" t="s">
        <v>2276</v>
      </c>
      <c r="O226" s="21" t="s">
        <v>2276</v>
      </c>
      <c r="P226" s="21" t="s">
        <v>2276</v>
      </c>
      <c r="Q226" s="105" t="s">
        <v>2276</v>
      </c>
      <c r="R226" s="105" t="s">
        <v>2276</v>
      </c>
      <c r="S226" s="21" t="s">
        <v>2276</v>
      </c>
      <c r="T226" s="21" t="s">
        <v>2276</v>
      </c>
      <c r="U226" s="21" t="s">
        <v>2276</v>
      </c>
      <c r="V226" s="21" t="s">
        <v>2276</v>
      </c>
      <c r="W226" s="21" t="s">
        <v>2276</v>
      </c>
      <c r="X226" s="3" t="s">
        <v>188</v>
      </c>
      <c r="Y226" s="3" t="s">
        <v>189</v>
      </c>
      <c r="Z226" s="3" t="s">
        <v>64</v>
      </c>
      <c r="AA226" s="3"/>
      <c r="AB226" s="4" t="s">
        <v>1459</v>
      </c>
    </row>
    <row r="227" spans="1:28"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2276</v>
      </c>
      <c r="K227" s="106" t="s">
        <v>2276</v>
      </c>
      <c r="L227" s="21" t="s">
        <v>2276</v>
      </c>
      <c r="M227" s="21" t="s">
        <v>2276</v>
      </c>
      <c r="N227" s="21" t="s">
        <v>2276</v>
      </c>
      <c r="O227" s="21" t="s">
        <v>2276</v>
      </c>
      <c r="P227" s="21" t="s">
        <v>2276</v>
      </c>
      <c r="Q227" s="105" t="s">
        <v>2276</v>
      </c>
      <c r="R227" s="105" t="s">
        <v>2276</v>
      </c>
      <c r="S227" s="21" t="s">
        <v>2276</v>
      </c>
      <c r="T227" s="21" t="s">
        <v>2276</v>
      </c>
      <c r="U227" s="21" t="s">
        <v>2276</v>
      </c>
      <c r="V227" s="21" t="s">
        <v>2276</v>
      </c>
      <c r="W227" s="21" t="s">
        <v>2276</v>
      </c>
      <c r="X227" s="3" t="s">
        <v>188</v>
      </c>
      <c r="Y227" s="3" t="s">
        <v>189</v>
      </c>
      <c r="Z227" s="3" t="s">
        <v>64</v>
      </c>
      <c r="AA227" s="3"/>
      <c r="AB227" s="4" t="s">
        <v>1459</v>
      </c>
    </row>
    <row r="228" spans="1:28"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2276</v>
      </c>
      <c r="K228" s="106" t="s">
        <v>2276</v>
      </c>
      <c r="L228" s="21" t="s">
        <v>2276</v>
      </c>
      <c r="M228" s="21" t="s">
        <v>2276</v>
      </c>
      <c r="N228" s="21" t="s">
        <v>2276</v>
      </c>
      <c r="O228" s="21" t="s">
        <v>2276</v>
      </c>
      <c r="P228" s="21" t="s">
        <v>2276</v>
      </c>
      <c r="Q228" s="105" t="s">
        <v>2276</v>
      </c>
      <c r="R228" s="105" t="s">
        <v>2276</v>
      </c>
      <c r="S228" s="21" t="s">
        <v>2276</v>
      </c>
      <c r="T228" s="21" t="s">
        <v>2276</v>
      </c>
      <c r="U228" s="21" t="s">
        <v>2276</v>
      </c>
      <c r="V228" s="21" t="s">
        <v>2276</v>
      </c>
      <c r="W228" s="21" t="s">
        <v>2276</v>
      </c>
      <c r="X228" s="3" t="s">
        <v>188</v>
      </c>
      <c r="Y228" s="3" t="s">
        <v>189</v>
      </c>
      <c r="Z228" s="3" t="s">
        <v>64</v>
      </c>
      <c r="AA228" s="3"/>
      <c r="AB228" s="4" t="s">
        <v>1459</v>
      </c>
    </row>
    <row r="229" spans="1:28"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2276</v>
      </c>
      <c r="K229" s="106" t="s">
        <v>2276</v>
      </c>
      <c r="L229" s="21" t="s">
        <v>2276</v>
      </c>
      <c r="M229" s="21" t="s">
        <v>2276</v>
      </c>
      <c r="N229" s="21" t="s">
        <v>2276</v>
      </c>
      <c r="O229" s="21" t="s">
        <v>2276</v>
      </c>
      <c r="P229" s="21" t="s">
        <v>2276</v>
      </c>
      <c r="Q229" s="105" t="s">
        <v>2276</v>
      </c>
      <c r="R229" s="105" t="s">
        <v>2276</v>
      </c>
      <c r="S229" s="21" t="s">
        <v>2276</v>
      </c>
      <c r="T229" s="21" t="s">
        <v>2276</v>
      </c>
      <c r="U229" s="21" t="s">
        <v>2276</v>
      </c>
      <c r="V229" s="21" t="s">
        <v>2276</v>
      </c>
      <c r="W229" s="21" t="s">
        <v>2403</v>
      </c>
      <c r="X229" s="3" t="s">
        <v>189</v>
      </c>
      <c r="Y229" s="3" t="s">
        <v>38</v>
      </c>
      <c r="Z229" s="3" t="s">
        <v>64</v>
      </c>
      <c r="AA229" s="4" t="s">
        <v>380</v>
      </c>
      <c r="AB229" s="4" t="s">
        <v>394</v>
      </c>
    </row>
    <row r="230" spans="1:28"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2276</v>
      </c>
      <c r="K230" s="106" t="s">
        <v>2276</v>
      </c>
      <c r="L230" s="21" t="s">
        <v>2276</v>
      </c>
      <c r="M230" s="21" t="s">
        <v>2276</v>
      </c>
      <c r="N230" s="21" t="s">
        <v>2276</v>
      </c>
      <c r="O230" s="21" t="s">
        <v>2276</v>
      </c>
      <c r="P230" s="21" t="s">
        <v>2276</v>
      </c>
      <c r="Q230" s="105" t="s">
        <v>2276</v>
      </c>
      <c r="R230" s="105" t="s">
        <v>2276</v>
      </c>
      <c r="S230" s="21" t="s">
        <v>2276</v>
      </c>
      <c r="T230" s="21" t="s">
        <v>2276</v>
      </c>
      <c r="U230" s="21" t="s">
        <v>2276</v>
      </c>
      <c r="V230" s="21" t="s">
        <v>2276</v>
      </c>
      <c r="W230" s="21" t="s">
        <v>2402</v>
      </c>
      <c r="X230" s="3" t="s">
        <v>189</v>
      </c>
      <c r="Y230" s="3" t="s">
        <v>38</v>
      </c>
      <c r="Z230" s="3" t="s">
        <v>64</v>
      </c>
      <c r="AA230" s="4" t="s">
        <v>381</v>
      </c>
      <c r="AB230" s="4" t="s">
        <v>394</v>
      </c>
    </row>
    <row r="231" spans="1:28"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2364</v>
      </c>
      <c r="K231" s="106" t="s">
        <v>2364</v>
      </c>
      <c r="L231" s="21" t="s">
        <v>2364</v>
      </c>
      <c r="M231" s="21" t="s">
        <v>2364</v>
      </c>
      <c r="N231" s="21" t="s">
        <v>2364</v>
      </c>
      <c r="O231" s="21" t="s">
        <v>2364</v>
      </c>
      <c r="P231" s="21" t="s">
        <v>2364</v>
      </c>
      <c r="Q231" s="105" t="s">
        <v>2276</v>
      </c>
      <c r="R231" s="105" t="s">
        <v>2276</v>
      </c>
      <c r="S231" s="21" t="s">
        <v>2364</v>
      </c>
      <c r="T231" s="21" t="s">
        <v>2364</v>
      </c>
      <c r="U231" s="21" t="s">
        <v>2364</v>
      </c>
      <c r="V231" s="21" t="s">
        <v>2364</v>
      </c>
      <c r="W231" s="21" t="s">
        <v>2276</v>
      </c>
      <c r="X231" s="3" t="s">
        <v>400</v>
      </c>
      <c r="Y231" s="3" t="s">
        <v>399</v>
      </c>
      <c r="Z231" s="3" t="s">
        <v>64</v>
      </c>
      <c r="AA231" s="3"/>
      <c r="AB231" s="10"/>
    </row>
    <row r="232" spans="1:28"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2276</v>
      </c>
      <c r="K232" s="106" t="s">
        <v>2276</v>
      </c>
      <c r="L232" s="21" t="s">
        <v>2276</v>
      </c>
      <c r="M232" s="21" t="s">
        <v>2276</v>
      </c>
      <c r="N232" s="21" t="s">
        <v>2276</v>
      </c>
      <c r="O232" s="21" t="s">
        <v>2276</v>
      </c>
      <c r="P232" s="21" t="s">
        <v>2276</v>
      </c>
      <c r="Q232" s="105" t="s">
        <v>2276</v>
      </c>
      <c r="R232" s="105" t="s">
        <v>2276</v>
      </c>
      <c r="S232" s="21" t="s">
        <v>2376</v>
      </c>
      <c r="T232" s="21" t="s">
        <v>2276</v>
      </c>
      <c r="U232" s="21" t="s">
        <v>2374</v>
      </c>
      <c r="V232" s="21" t="s">
        <v>2276</v>
      </c>
      <c r="W232" s="21" t="s">
        <v>2276</v>
      </c>
      <c r="X232" s="3" t="s">
        <v>400</v>
      </c>
      <c r="Y232" s="3" t="s">
        <v>399</v>
      </c>
      <c r="Z232" s="3" t="s">
        <v>64</v>
      </c>
      <c r="AA232" s="3"/>
      <c r="AB232" s="10" t="s">
        <v>2407</v>
      </c>
    </row>
    <row r="233" spans="1:28"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2276</v>
      </c>
      <c r="K233" s="106" t="s">
        <v>2276</v>
      </c>
      <c r="L233" s="21" t="s">
        <v>2276</v>
      </c>
      <c r="M233" s="21" t="s">
        <v>2276</v>
      </c>
      <c r="N233" s="21" t="s">
        <v>2276</v>
      </c>
      <c r="O233" s="21" t="s">
        <v>2276</v>
      </c>
      <c r="P233" s="21" t="s">
        <v>2276</v>
      </c>
      <c r="Q233" s="105" t="s">
        <v>2276</v>
      </c>
      <c r="R233" s="105" t="s">
        <v>2276</v>
      </c>
      <c r="S233" s="21" t="s">
        <v>2276</v>
      </c>
      <c r="T233" s="21" t="s">
        <v>2276</v>
      </c>
      <c r="U233" s="21" t="s">
        <v>2276</v>
      </c>
      <c r="V233" s="21" t="s">
        <v>2276</v>
      </c>
      <c r="W233" s="21" t="s">
        <v>2276</v>
      </c>
      <c r="X233" s="3" t="s">
        <v>404</v>
      </c>
      <c r="Y233" s="3" t="s">
        <v>405</v>
      </c>
      <c r="Z233" s="3" t="s">
        <v>64</v>
      </c>
      <c r="AA233" s="4" t="s">
        <v>408</v>
      </c>
      <c r="AB233" s="10" t="s">
        <v>409</v>
      </c>
    </row>
    <row r="234" spans="1:28"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2276</v>
      </c>
      <c r="K234" s="106" t="s">
        <v>2276</v>
      </c>
      <c r="L234" s="21" t="s">
        <v>2276</v>
      </c>
      <c r="M234" s="21" t="s">
        <v>2276</v>
      </c>
      <c r="N234" s="21" t="s">
        <v>2276</v>
      </c>
      <c r="O234" s="21" t="s">
        <v>2276</v>
      </c>
      <c r="P234" s="21" t="s">
        <v>2276</v>
      </c>
      <c r="Q234" s="105" t="s">
        <v>2276</v>
      </c>
      <c r="R234" s="105" t="s">
        <v>2276</v>
      </c>
      <c r="S234" s="21" t="s">
        <v>2276</v>
      </c>
      <c r="T234" s="21" t="s">
        <v>2276</v>
      </c>
      <c r="U234" s="21" t="s">
        <v>2276</v>
      </c>
      <c r="V234" s="21" t="s">
        <v>2276</v>
      </c>
      <c r="W234" s="21" t="s">
        <v>2276</v>
      </c>
      <c r="X234" s="3" t="s">
        <v>404</v>
      </c>
      <c r="Y234" s="3" t="s">
        <v>405</v>
      </c>
      <c r="Z234" s="3" t="s">
        <v>64</v>
      </c>
      <c r="AA234" s="4" t="s">
        <v>408</v>
      </c>
      <c r="AB234" s="10" t="s">
        <v>409</v>
      </c>
    </row>
    <row r="235" spans="1:28"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2364</v>
      </c>
      <c r="K235" s="106" t="s">
        <v>2364</v>
      </c>
      <c r="L235" s="21" t="s">
        <v>2364</v>
      </c>
      <c r="M235" s="21" t="s">
        <v>2364</v>
      </c>
      <c r="N235" s="21" t="s">
        <v>2364</v>
      </c>
      <c r="O235" s="21" t="s">
        <v>2364</v>
      </c>
      <c r="P235" s="21" t="s">
        <v>2364</v>
      </c>
      <c r="Q235" s="105" t="s">
        <v>2276</v>
      </c>
      <c r="R235" s="105" t="s">
        <v>2276</v>
      </c>
      <c r="S235" s="21" t="s">
        <v>2364</v>
      </c>
      <c r="T235" s="21" t="s">
        <v>2364</v>
      </c>
      <c r="U235" s="21" t="s">
        <v>2364</v>
      </c>
      <c r="V235" s="21" t="s">
        <v>2364</v>
      </c>
      <c r="W235" s="21" t="s">
        <v>2276</v>
      </c>
      <c r="X235" s="3" t="s">
        <v>400</v>
      </c>
      <c r="Y235" s="3" t="s">
        <v>399</v>
      </c>
      <c r="Z235" s="3" t="s">
        <v>64</v>
      </c>
      <c r="AA235" s="3"/>
      <c r="AB235" s="10" t="s">
        <v>415</v>
      </c>
    </row>
    <row r="236" spans="1:28"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2276</v>
      </c>
      <c r="K236" s="106" t="s">
        <v>2276</v>
      </c>
      <c r="L236" s="21" t="s">
        <v>2276</v>
      </c>
      <c r="M236" s="21" t="s">
        <v>2276</v>
      </c>
      <c r="N236" s="21" t="s">
        <v>2276</v>
      </c>
      <c r="O236" s="21" t="s">
        <v>2276</v>
      </c>
      <c r="P236" s="21" t="s">
        <v>2276</v>
      </c>
      <c r="Q236" s="105" t="s">
        <v>2276</v>
      </c>
      <c r="R236" s="105" t="s">
        <v>2276</v>
      </c>
      <c r="S236" s="21" t="s">
        <v>2374</v>
      </c>
      <c r="T236" s="21" t="s">
        <v>2276</v>
      </c>
      <c r="U236" s="21" t="s">
        <v>2527</v>
      </c>
      <c r="V236" s="21" t="s">
        <v>2276</v>
      </c>
      <c r="W236" s="21" t="s">
        <v>2276</v>
      </c>
      <c r="X236" s="3" t="s">
        <v>400</v>
      </c>
      <c r="Y236" s="3" t="s">
        <v>399</v>
      </c>
      <c r="Z236" s="3" t="s">
        <v>64</v>
      </c>
      <c r="AA236" s="3"/>
      <c r="AB236" s="10" t="s">
        <v>415</v>
      </c>
    </row>
    <row r="237" spans="1:28"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2276</v>
      </c>
      <c r="K237" s="106" t="s">
        <v>2276</v>
      </c>
      <c r="L237" s="21" t="s">
        <v>2276</v>
      </c>
      <c r="M237" s="21" t="s">
        <v>2276</v>
      </c>
      <c r="N237" s="21" t="s">
        <v>2276</v>
      </c>
      <c r="O237" s="21" t="s">
        <v>2276</v>
      </c>
      <c r="P237" s="21" t="s">
        <v>2276</v>
      </c>
      <c r="Q237" s="105" t="s">
        <v>2276</v>
      </c>
      <c r="R237" s="105" t="s">
        <v>2276</v>
      </c>
      <c r="S237" s="21" t="s">
        <v>2276</v>
      </c>
      <c r="T237" s="21" t="s">
        <v>2276</v>
      </c>
      <c r="U237" s="21" t="s">
        <v>2276</v>
      </c>
      <c r="V237" s="21" t="s">
        <v>2276</v>
      </c>
      <c r="W237" s="21" t="s">
        <v>2276</v>
      </c>
      <c r="X237" s="3" t="s">
        <v>404</v>
      </c>
      <c r="Y237" s="3" t="s">
        <v>405</v>
      </c>
      <c r="Z237" s="3" t="s">
        <v>64</v>
      </c>
      <c r="AA237" s="4" t="s">
        <v>408</v>
      </c>
      <c r="AB237" s="10" t="s">
        <v>409</v>
      </c>
    </row>
    <row r="238" spans="1:28"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2364</v>
      </c>
      <c r="K238" s="106" t="s">
        <v>2364</v>
      </c>
      <c r="L238" s="21" t="s">
        <v>2364</v>
      </c>
      <c r="M238" s="21" t="s">
        <v>2364</v>
      </c>
      <c r="N238" s="21" t="s">
        <v>2364</v>
      </c>
      <c r="O238" s="21" t="s">
        <v>2364</v>
      </c>
      <c r="P238" s="21" t="s">
        <v>2364</v>
      </c>
      <c r="Q238" s="105" t="s">
        <v>2276</v>
      </c>
      <c r="R238" s="105" t="s">
        <v>2276</v>
      </c>
      <c r="S238" s="21" t="s">
        <v>2364</v>
      </c>
      <c r="T238" s="21" t="s">
        <v>2364</v>
      </c>
      <c r="U238" s="21" t="s">
        <v>2364</v>
      </c>
      <c r="V238" s="21" t="s">
        <v>2364</v>
      </c>
      <c r="W238" s="21" t="s">
        <v>2276</v>
      </c>
      <c r="X238" s="3" t="s">
        <v>400</v>
      </c>
      <c r="Y238" s="3" t="s">
        <v>399</v>
      </c>
      <c r="Z238" s="3" t="s">
        <v>64</v>
      </c>
      <c r="AA238" s="10" t="s">
        <v>401</v>
      </c>
      <c r="AB238" s="10"/>
    </row>
    <row r="239" spans="1:28"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2364</v>
      </c>
      <c r="K239" s="106" t="s">
        <v>2364</v>
      </c>
      <c r="L239" s="21" t="s">
        <v>2364</v>
      </c>
      <c r="M239" s="21" t="s">
        <v>2364</v>
      </c>
      <c r="N239" s="21" t="s">
        <v>2364</v>
      </c>
      <c r="O239" s="21" t="s">
        <v>2364</v>
      </c>
      <c r="P239" s="21" t="s">
        <v>2364</v>
      </c>
      <c r="Q239" s="105" t="s">
        <v>2276</v>
      </c>
      <c r="R239" s="105" t="s">
        <v>2276</v>
      </c>
      <c r="S239" s="21" t="s">
        <v>2364</v>
      </c>
      <c r="T239" s="21" t="s">
        <v>2364</v>
      </c>
      <c r="U239" s="21" t="s">
        <v>2364</v>
      </c>
      <c r="V239" s="21" t="s">
        <v>2364</v>
      </c>
      <c r="W239" s="21" t="s">
        <v>2276</v>
      </c>
      <c r="X239" s="3" t="s">
        <v>400</v>
      </c>
      <c r="Y239" s="3" t="s">
        <v>399</v>
      </c>
      <c r="Z239" s="3" t="s">
        <v>64</v>
      </c>
      <c r="AA239" s="10" t="s">
        <v>1466</v>
      </c>
      <c r="AB239" s="10"/>
    </row>
    <row r="240" spans="1:28"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2364</v>
      </c>
      <c r="K240" s="106" t="s">
        <v>2364</v>
      </c>
      <c r="L240" s="21" t="s">
        <v>2364</v>
      </c>
      <c r="M240" s="21" t="s">
        <v>2364</v>
      </c>
      <c r="N240" s="21" t="s">
        <v>2364</v>
      </c>
      <c r="O240" s="21" t="s">
        <v>2364</v>
      </c>
      <c r="P240" s="21" t="s">
        <v>2364</v>
      </c>
      <c r="Q240" s="105" t="s">
        <v>2276</v>
      </c>
      <c r="R240" s="105" t="s">
        <v>2276</v>
      </c>
      <c r="S240" s="21" t="s">
        <v>2364</v>
      </c>
      <c r="T240" s="21" t="s">
        <v>2364</v>
      </c>
      <c r="U240" s="21" t="s">
        <v>2364</v>
      </c>
      <c r="V240" s="21" t="s">
        <v>2364</v>
      </c>
      <c r="W240" s="21" t="s">
        <v>2276</v>
      </c>
      <c r="X240" s="3" t="s">
        <v>35</v>
      </c>
      <c r="Y240" s="3" t="s">
        <v>399</v>
      </c>
      <c r="Z240" s="3" t="s">
        <v>64</v>
      </c>
      <c r="AA240" s="10" t="s">
        <v>402</v>
      </c>
      <c r="AB240" s="10" t="s">
        <v>415</v>
      </c>
    </row>
    <row r="241" spans="1:28"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2276</v>
      </c>
      <c r="K241" s="106" t="s">
        <v>2276</v>
      </c>
      <c r="L241" s="21" t="s">
        <v>2276</v>
      </c>
      <c r="M241" s="21" t="s">
        <v>2276</v>
      </c>
      <c r="N241" s="21" t="s">
        <v>2276</v>
      </c>
      <c r="O241" s="21" t="s">
        <v>2276</v>
      </c>
      <c r="P241" s="21" t="s">
        <v>2276</v>
      </c>
      <c r="Q241" s="105" t="s">
        <v>2276</v>
      </c>
      <c r="R241" s="105" t="s">
        <v>2276</v>
      </c>
      <c r="S241" s="21" t="s">
        <v>2527</v>
      </c>
      <c r="T241" s="21" t="s">
        <v>2276</v>
      </c>
      <c r="U241" s="21" t="s">
        <v>2527</v>
      </c>
      <c r="V241" s="21" t="s">
        <v>2276</v>
      </c>
      <c r="W241" s="21" t="s">
        <v>2276</v>
      </c>
      <c r="X241" s="3" t="s">
        <v>35</v>
      </c>
      <c r="Y241" s="3" t="s">
        <v>399</v>
      </c>
      <c r="Z241" s="3" t="s">
        <v>64</v>
      </c>
      <c r="AA241" s="10" t="s">
        <v>402</v>
      </c>
      <c r="AB241" s="10" t="s">
        <v>414</v>
      </c>
    </row>
    <row r="242" spans="1:28"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80" t="s">
        <v>2276</v>
      </c>
      <c r="K242" s="112" t="s">
        <v>2276</v>
      </c>
      <c r="L242" s="80" t="s">
        <v>2276</v>
      </c>
      <c r="M242" s="80" t="s">
        <v>2276</v>
      </c>
      <c r="N242" s="80" t="s">
        <v>2276</v>
      </c>
      <c r="O242" s="80" t="s">
        <v>2276</v>
      </c>
      <c r="P242" s="80" t="s">
        <v>2276</v>
      </c>
      <c r="Q242" s="105" t="s">
        <v>2276</v>
      </c>
      <c r="R242" s="105" t="s">
        <v>2276</v>
      </c>
      <c r="S242" s="21" t="s">
        <v>2527</v>
      </c>
      <c r="T242" s="80" t="s">
        <v>2276</v>
      </c>
      <c r="U242" s="80" t="s">
        <v>2527</v>
      </c>
      <c r="V242" s="80" t="s">
        <v>2276</v>
      </c>
      <c r="W242" s="80" t="s">
        <v>2276</v>
      </c>
      <c r="X242" s="3" t="s">
        <v>35</v>
      </c>
      <c r="Y242" s="3" t="s">
        <v>399</v>
      </c>
      <c r="Z242" s="3" t="s">
        <v>64</v>
      </c>
      <c r="AA242" s="10" t="s">
        <v>402</v>
      </c>
      <c r="AB242" s="10" t="s">
        <v>415</v>
      </c>
    </row>
    <row r="243" spans="1:28"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80" t="s">
        <v>2276</v>
      </c>
      <c r="K243" s="112" t="s">
        <v>2276</v>
      </c>
      <c r="L243" s="80" t="s">
        <v>2276</v>
      </c>
      <c r="M243" s="80" t="s">
        <v>2276</v>
      </c>
      <c r="N243" s="80" t="s">
        <v>2276</v>
      </c>
      <c r="O243" s="80" t="s">
        <v>2276</v>
      </c>
      <c r="P243" s="80" t="s">
        <v>2276</v>
      </c>
      <c r="Q243" s="105" t="s">
        <v>2276</v>
      </c>
      <c r="R243" s="105" t="s">
        <v>2276</v>
      </c>
      <c r="S243" s="80" t="s">
        <v>2276</v>
      </c>
      <c r="T243" s="80" t="s">
        <v>2276</v>
      </c>
      <c r="U243" s="80" t="s">
        <v>2276</v>
      </c>
      <c r="V243" s="80" t="s">
        <v>2276</v>
      </c>
      <c r="W243" s="80" t="s">
        <v>2276</v>
      </c>
      <c r="X243" s="3" t="s">
        <v>2276</v>
      </c>
      <c r="Y243" s="3" t="s">
        <v>2276</v>
      </c>
      <c r="Z243" s="3" t="s">
        <v>2276</v>
      </c>
      <c r="AA243" s="3"/>
      <c r="AB243" s="4" t="s">
        <v>1475</v>
      </c>
    </row>
    <row r="244" spans="1:28"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2276</v>
      </c>
      <c r="K244" s="106" t="s">
        <v>2276</v>
      </c>
      <c r="L244" s="21" t="s">
        <v>2276</v>
      </c>
      <c r="M244" s="21" t="s">
        <v>2276</v>
      </c>
      <c r="N244" s="21" t="s">
        <v>2276</v>
      </c>
      <c r="O244" s="21" t="s">
        <v>2276</v>
      </c>
      <c r="P244" s="21" t="s">
        <v>2276</v>
      </c>
      <c r="Q244" s="105" t="s">
        <v>2276</v>
      </c>
      <c r="R244" s="105" t="s">
        <v>2276</v>
      </c>
      <c r="S244" s="21" t="s">
        <v>2374</v>
      </c>
      <c r="T244" s="21" t="s">
        <v>2276</v>
      </c>
      <c r="U244" s="21" t="s">
        <v>2527</v>
      </c>
      <c r="V244" s="21" t="s">
        <v>2276</v>
      </c>
      <c r="W244" s="21" t="s">
        <v>2276</v>
      </c>
      <c r="X244" s="3" t="s">
        <v>425</v>
      </c>
      <c r="Y244" s="3" t="s">
        <v>68</v>
      </c>
      <c r="Z244" s="3" t="s">
        <v>2276</v>
      </c>
      <c r="AA244" s="4" t="s">
        <v>1478</v>
      </c>
      <c r="AB244" s="4" t="s">
        <v>2408</v>
      </c>
    </row>
    <row r="245" spans="1:28"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2276</v>
      </c>
      <c r="K245" s="106" t="s">
        <v>2276</v>
      </c>
      <c r="L245" s="21" t="s">
        <v>2276</v>
      </c>
      <c r="M245" s="21" t="s">
        <v>2276</v>
      </c>
      <c r="N245" s="21" t="s">
        <v>2276</v>
      </c>
      <c r="O245" s="21" t="s">
        <v>2276</v>
      </c>
      <c r="P245" s="21" t="s">
        <v>2276</v>
      </c>
      <c r="Q245" s="105" t="s">
        <v>2276</v>
      </c>
      <c r="R245" s="105" t="s">
        <v>2276</v>
      </c>
      <c r="S245" s="21" t="s">
        <v>2276</v>
      </c>
      <c r="T245" s="21" t="s">
        <v>2276</v>
      </c>
      <c r="U245" s="21" t="s">
        <v>2276</v>
      </c>
      <c r="V245" s="21" t="s">
        <v>2276</v>
      </c>
      <c r="W245" s="21" t="s">
        <v>2276</v>
      </c>
      <c r="X245" s="3" t="s">
        <v>425</v>
      </c>
      <c r="Y245" s="3" t="s">
        <v>68</v>
      </c>
      <c r="Z245" s="3" t="s">
        <v>2276</v>
      </c>
      <c r="AA245" s="4" t="s">
        <v>426</v>
      </c>
      <c r="AB245" s="4" t="s">
        <v>2409</v>
      </c>
    </row>
    <row r="246" spans="1:28"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2276</v>
      </c>
      <c r="K246" s="106" t="s">
        <v>2276</v>
      </c>
      <c r="L246" s="21" t="s">
        <v>2276</v>
      </c>
      <c r="M246" s="21" t="s">
        <v>2276</v>
      </c>
      <c r="N246" s="21" t="s">
        <v>2276</v>
      </c>
      <c r="O246" s="21" t="s">
        <v>2276</v>
      </c>
      <c r="P246" s="21" t="s">
        <v>2276</v>
      </c>
      <c r="Q246" s="105" t="s">
        <v>2276</v>
      </c>
      <c r="R246" s="105" t="s">
        <v>2276</v>
      </c>
      <c r="S246" s="21" t="s">
        <v>2276</v>
      </c>
      <c r="T246" s="21" t="s">
        <v>2390</v>
      </c>
      <c r="U246" s="21" t="s">
        <v>2276</v>
      </c>
      <c r="V246" s="21" t="s">
        <v>2276</v>
      </c>
      <c r="W246" s="21" t="s">
        <v>2276</v>
      </c>
      <c r="X246" s="22" t="s">
        <v>2276</v>
      </c>
      <c r="Y246" s="22" t="s">
        <v>2276</v>
      </c>
      <c r="Z246" s="22" t="s">
        <v>2276</v>
      </c>
      <c r="AA246" s="24" t="s">
        <v>434</v>
      </c>
      <c r="AB246" s="24" t="s">
        <v>435</v>
      </c>
    </row>
    <row r="247" spans="1:28"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2276</v>
      </c>
      <c r="K247" s="106" t="s">
        <v>2276</v>
      </c>
      <c r="L247" s="21" t="s">
        <v>2276</v>
      </c>
      <c r="M247" s="21" t="s">
        <v>2276</v>
      </c>
      <c r="N247" s="21" t="s">
        <v>2276</v>
      </c>
      <c r="O247" s="21" t="s">
        <v>2276</v>
      </c>
      <c r="P247" s="21" t="s">
        <v>2276</v>
      </c>
      <c r="Q247" s="105" t="s">
        <v>2276</v>
      </c>
      <c r="R247" s="105" t="s">
        <v>2276</v>
      </c>
      <c r="S247" s="21" t="s">
        <v>2276</v>
      </c>
      <c r="T247" s="21" t="s">
        <v>2527</v>
      </c>
      <c r="U247" s="21" t="s">
        <v>2276</v>
      </c>
      <c r="V247" s="21" t="s">
        <v>2276</v>
      </c>
      <c r="W247" s="21" t="s">
        <v>2276</v>
      </c>
      <c r="X247" s="22" t="s">
        <v>2276</v>
      </c>
      <c r="Y247" s="22" t="s">
        <v>2276</v>
      </c>
      <c r="Z247" s="22" t="s">
        <v>2276</v>
      </c>
      <c r="AA247" s="24" t="s">
        <v>437</v>
      </c>
      <c r="AB247" s="24" t="s">
        <v>436</v>
      </c>
    </row>
    <row r="248" spans="1:28"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2276</v>
      </c>
      <c r="K248" s="106" t="s">
        <v>2276</v>
      </c>
      <c r="L248" s="21" t="s">
        <v>2276</v>
      </c>
      <c r="M248" s="21" t="s">
        <v>2276</v>
      </c>
      <c r="N248" s="21" t="s">
        <v>2276</v>
      </c>
      <c r="O248" s="21" t="s">
        <v>2276</v>
      </c>
      <c r="P248" s="21" t="s">
        <v>2276</v>
      </c>
      <c r="Q248" s="105" t="s">
        <v>2276</v>
      </c>
      <c r="R248" s="105" t="s">
        <v>2276</v>
      </c>
      <c r="S248" s="21" t="s">
        <v>2276</v>
      </c>
      <c r="T248" s="21" t="s">
        <v>2276</v>
      </c>
      <c r="U248" s="21" t="s">
        <v>2276</v>
      </c>
      <c r="V248" s="21" t="s">
        <v>2276</v>
      </c>
      <c r="W248" s="21" t="s">
        <v>2276</v>
      </c>
      <c r="X248" s="3" t="s">
        <v>68</v>
      </c>
      <c r="Y248" s="3" t="s">
        <v>68</v>
      </c>
      <c r="Z248" s="3" t="s">
        <v>2276</v>
      </c>
      <c r="AA248" s="3"/>
      <c r="AB248" s="4" t="s">
        <v>1481</v>
      </c>
    </row>
    <row r="249" spans="1:28"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2364</v>
      </c>
      <c r="K249" s="106" t="s">
        <v>2364</v>
      </c>
      <c r="L249" s="21" t="s">
        <v>2364</v>
      </c>
      <c r="M249" s="21" t="s">
        <v>2364</v>
      </c>
      <c r="N249" s="21" t="s">
        <v>2364</v>
      </c>
      <c r="O249" s="21" t="s">
        <v>2364</v>
      </c>
      <c r="P249" s="21" t="s">
        <v>2364</v>
      </c>
      <c r="Q249" s="105" t="s">
        <v>2276</v>
      </c>
      <c r="R249" s="105" t="s">
        <v>2276</v>
      </c>
      <c r="S249" s="21" t="s">
        <v>2364</v>
      </c>
      <c r="T249" s="21" t="s">
        <v>2364</v>
      </c>
      <c r="U249" s="21" t="s">
        <v>2364</v>
      </c>
      <c r="V249" s="21" t="s">
        <v>2364</v>
      </c>
      <c r="W249" s="21" t="s">
        <v>2276</v>
      </c>
      <c r="X249" s="3" t="s">
        <v>2276</v>
      </c>
      <c r="Y249" s="3" t="s">
        <v>2276</v>
      </c>
      <c r="Z249" s="3" t="s">
        <v>2276</v>
      </c>
      <c r="AA249" s="4" t="s">
        <v>448</v>
      </c>
      <c r="AB249" s="4"/>
    </row>
    <row r="250" spans="1:28"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2364</v>
      </c>
      <c r="K250" s="106" t="s">
        <v>2364</v>
      </c>
      <c r="L250" s="21" t="s">
        <v>2364</v>
      </c>
      <c r="M250" s="21" t="s">
        <v>2364</v>
      </c>
      <c r="N250" s="21" t="s">
        <v>2364</v>
      </c>
      <c r="O250" s="21" t="s">
        <v>2364</v>
      </c>
      <c r="P250" s="21" t="s">
        <v>2364</v>
      </c>
      <c r="Q250" s="105" t="s">
        <v>2276</v>
      </c>
      <c r="R250" s="105" t="s">
        <v>2276</v>
      </c>
      <c r="S250" s="21" t="s">
        <v>2364</v>
      </c>
      <c r="T250" s="21" t="s">
        <v>2364</v>
      </c>
      <c r="U250" s="21" t="s">
        <v>2364</v>
      </c>
      <c r="V250" s="21" t="s">
        <v>2364</v>
      </c>
      <c r="W250" s="21" t="s">
        <v>2276</v>
      </c>
      <c r="X250" s="3" t="s">
        <v>2276</v>
      </c>
      <c r="Y250" s="3" t="s">
        <v>2276</v>
      </c>
      <c r="Z250" s="3" t="s">
        <v>2276</v>
      </c>
      <c r="AA250" s="4" t="s">
        <v>449</v>
      </c>
      <c r="AB250" s="4"/>
    </row>
    <row r="251" spans="1:28"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2276</v>
      </c>
      <c r="K251" s="106" t="s">
        <v>2276</v>
      </c>
      <c r="L251" s="21" t="s">
        <v>2276</v>
      </c>
      <c r="M251" s="21" t="s">
        <v>2276</v>
      </c>
      <c r="N251" s="21" t="s">
        <v>2276</v>
      </c>
      <c r="O251" s="21" t="s">
        <v>2276</v>
      </c>
      <c r="P251" s="21" t="s">
        <v>2276</v>
      </c>
      <c r="Q251" s="105" t="s">
        <v>2276</v>
      </c>
      <c r="R251" s="105" t="s">
        <v>2276</v>
      </c>
      <c r="S251" s="21" t="s">
        <v>2276</v>
      </c>
      <c r="T251" s="21" t="s">
        <v>2276</v>
      </c>
      <c r="U251" s="21" t="s">
        <v>2276</v>
      </c>
      <c r="V251" s="21" t="s">
        <v>2276</v>
      </c>
      <c r="W251" s="21" t="s">
        <v>2276</v>
      </c>
      <c r="X251" s="3" t="s">
        <v>2276</v>
      </c>
      <c r="Y251" s="3" t="s">
        <v>2276</v>
      </c>
      <c r="Z251" s="3" t="s">
        <v>2276</v>
      </c>
      <c r="AA251" s="4" t="s">
        <v>1484</v>
      </c>
      <c r="AB251" s="4" t="s">
        <v>450</v>
      </c>
    </row>
    <row r="252" spans="1:28"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2364</v>
      </c>
      <c r="K252" s="106" t="s">
        <v>2364</v>
      </c>
      <c r="L252" s="21" t="s">
        <v>2364</v>
      </c>
      <c r="M252" s="21" t="s">
        <v>2364</v>
      </c>
      <c r="N252" s="21" t="s">
        <v>2364</v>
      </c>
      <c r="O252" s="21" t="s">
        <v>2364</v>
      </c>
      <c r="P252" s="21" t="s">
        <v>2364</v>
      </c>
      <c r="Q252" s="105" t="s">
        <v>2276</v>
      </c>
      <c r="R252" s="105" t="s">
        <v>2276</v>
      </c>
      <c r="S252" s="21" t="s">
        <v>2364</v>
      </c>
      <c r="T252" s="21" t="s">
        <v>2364</v>
      </c>
      <c r="U252" s="21" t="s">
        <v>2364</v>
      </c>
      <c r="V252" s="21" t="s">
        <v>2364</v>
      </c>
      <c r="W252" s="21" t="s">
        <v>2276</v>
      </c>
      <c r="X252" s="3" t="s">
        <v>2276</v>
      </c>
      <c r="Y252" s="3" t="s">
        <v>2276</v>
      </c>
      <c r="Z252" s="3" t="s">
        <v>2276</v>
      </c>
      <c r="AA252" s="4" t="s">
        <v>462</v>
      </c>
      <c r="AB252" s="3"/>
    </row>
    <row r="253" spans="1:28"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2364</v>
      </c>
      <c r="K253" s="106" t="s">
        <v>2364</v>
      </c>
      <c r="L253" s="21" t="s">
        <v>2364</v>
      </c>
      <c r="M253" s="21" t="s">
        <v>2364</v>
      </c>
      <c r="N253" s="21" t="s">
        <v>2364</v>
      </c>
      <c r="O253" s="21" t="s">
        <v>2364</v>
      </c>
      <c r="P253" s="21" t="s">
        <v>2364</v>
      </c>
      <c r="Q253" s="105" t="s">
        <v>2276</v>
      </c>
      <c r="R253" s="105" t="s">
        <v>2276</v>
      </c>
      <c r="S253" s="21" t="s">
        <v>2364</v>
      </c>
      <c r="T253" s="21" t="s">
        <v>2364</v>
      </c>
      <c r="U253" s="21" t="s">
        <v>2364</v>
      </c>
      <c r="V253" s="21" t="s">
        <v>2364</v>
      </c>
      <c r="W253" s="21" t="s">
        <v>2276</v>
      </c>
      <c r="X253" s="3" t="s">
        <v>2276</v>
      </c>
      <c r="Y253" s="3" t="s">
        <v>2276</v>
      </c>
      <c r="Z253" s="3" t="s">
        <v>2276</v>
      </c>
      <c r="AA253" s="4" t="s">
        <v>462</v>
      </c>
      <c r="AB253" s="3"/>
    </row>
    <row r="254" spans="1:28"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2364</v>
      </c>
      <c r="K254" s="106" t="s">
        <v>2364</v>
      </c>
      <c r="L254" s="21" t="s">
        <v>2364</v>
      </c>
      <c r="M254" s="21" t="s">
        <v>2364</v>
      </c>
      <c r="N254" s="21" t="s">
        <v>2364</v>
      </c>
      <c r="O254" s="21" t="s">
        <v>2364</v>
      </c>
      <c r="P254" s="21" t="s">
        <v>2364</v>
      </c>
      <c r="Q254" s="105" t="s">
        <v>2276</v>
      </c>
      <c r="R254" s="105" t="s">
        <v>2276</v>
      </c>
      <c r="S254" s="21" t="s">
        <v>2364</v>
      </c>
      <c r="T254" s="21" t="s">
        <v>2364</v>
      </c>
      <c r="U254" s="21" t="s">
        <v>2364</v>
      </c>
      <c r="V254" s="21" t="s">
        <v>2364</v>
      </c>
      <c r="W254" s="21" t="s">
        <v>2276</v>
      </c>
      <c r="X254" s="3" t="s">
        <v>2276</v>
      </c>
      <c r="Y254" s="3" t="s">
        <v>2276</v>
      </c>
      <c r="Z254" s="3" t="s">
        <v>2276</v>
      </c>
      <c r="AA254" s="4" t="s">
        <v>464</v>
      </c>
      <c r="AB254" s="3"/>
    </row>
    <row r="255" spans="1:28"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2364</v>
      </c>
      <c r="K255" s="106" t="s">
        <v>2364</v>
      </c>
      <c r="L255" s="21" t="s">
        <v>2364</v>
      </c>
      <c r="M255" s="21" t="s">
        <v>2364</v>
      </c>
      <c r="N255" s="21" t="s">
        <v>2364</v>
      </c>
      <c r="O255" s="21" t="s">
        <v>2364</v>
      </c>
      <c r="P255" s="21" t="s">
        <v>2364</v>
      </c>
      <c r="Q255" s="105" t="s">
        <v>2276</v>
      </c>
      <c r="R255" s="105" t="s">
        <v>2276</v>
      </c>
      <c r="S255" s="21" t="s">
        <v>2364</v>
      </c>
      <c r="T255" s="21" t="s">
        <v>2364</v>
      </c>
      <c r="U255" s="21" t="s">
        <v>2364</v>
      </c>
      <c r="V255" s="21" t="s">
        <v>2364</v>
      </c>
      <c r="W255" s="21" t="s">
        <v>2276</v>
      </c>
      <c r="X255" s="3" t="s">
        <v>2276</v>
      </c>
      <c r="Y255" s="3" t="s">
        <v>2276</v>
      </c>
      <c r="Z255" s="3" t="s">
        <v>2276</v>
      </c>
      <c r="AA255" s="4" t="s">
        <v>479</v>
      </c>
      <c r="AB255" s="3"/>
    </row>
    <row r="256" spans="1:28"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2364</v>
      </c>
      <c r="K256" s="106" t="s">
        <v>2364</v>
      </c>
      <c r="L256" s="21" t="s">
        <v>2364</v>
      </c>
      <c r="M256" s="21" t="s">
        <v>2364</v>
      </c>
      <c r="N256" s="21" t="s">
        <v>2364</v>
      </c>
      <c r="O256" s="21" t="s">
        <v>2364</v>
      </c>
      <c r="P256" s="21" t="s">
        <v>2364</v>
      </c>
      <c r="Q256" s="105" t="s">
        <v>2276</v>
      </c>
      <c r="R256" s="105" t="s">
        <v>2276</v>
      </c>
      <c r="S256" s="21" t="s">
        <v>2364</v>
      </c>
      <c r="T256" s="21" t="s">
        <v>2364</v>
      </c>
      <c r="U256" s="21" t="s">
        <v>2364</v>
      </c>
      <c r="V256" s="21" t="s">
        <v>2364</v>
      </c>
      <c r="W256" s="21" t="s">
        <v>2276</v>
      </c>
      <c r="X256" s="3" t="s">
        <v>2276</v>
      </c>
      <c r="Y256" s="3" t="s">
        <v>2276</v>
      </c>
      <c r="Z256" s="3" t="s">
        <v>2276</v>
      </c>
      <c r="AA256" s="4" t="s">
        <v>478</v>
      </c>
      <c r="AB256" s="3"/>
    </row>
    <row r="257" spans="1:28"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2364</v>
      </c>
      <c r="K257" s="106" t="s">
        <v>2364</v>
      </c>
      <c r="L257" s="21" t="s">
        <v>2364</v>
      </c>
      <c r="M257" s="21" t="s">
        <v>2364</v>
      </c>
      <c r="N257" s="21" t="s">
        <v>2364</v>
      </c>
      <c r="O257" s="21" t="s">
        <v>2364</v>
      </c>
      <c r="P257" s="21" t="s">
        <v>2364</v>
      </c>
      <c r="Q257" s="105" t="s">
        <v>2276</v>
      </c>
      <c r="R257" s="105" t="s">
        <v>2276</v>
      </c>
      <c r="S257" s="21" t="s">
        <v>2364</v>
      </c>
      <c r="T257" s="21" t="s">
        <v>2364</v>
      </c>
      <c r="U257" s="21" t="s">
        <v>2364</v>
      </c>
      <c r="V257" s="21" t="s">
        <v>2364</v>
      </c>
      <c r="W257" s="21" t="s">
        <v>2276</v>
      </c>
      <c r="X257" s="3" t="s">
        <v>2276</v>
      </c>
      <c r="Y257" s="3" t="s">
        <v>2276</v>
      </c>
      <c r="Z257" s="3" t="s">
        <v>2276</v>
      </c>
      <c r="AA257" s="3"/>
      <c r="AB257" s="3"/>
    </row>
    <row r="258" spans="1:28"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2364</v>
      </c>
      <c r="K258" s="106" t="s">
        <v>2364</v>
      </c>
      <c r="L258" s="21" t="s">
        <v>2364</v>
      </c>
      <c r="M258" s="21" t="s">
        <v>2364</v>
      </c>
      <c r="N258" s="21" t="s">
        <v>2364</v>
      </c>
      <c r="O258" s="21" t="s">
        <v>2364</v>
      </c>
      <c r="P258" s="21" t="s">
        <v>2364</v>
      </c>
      <c r="Q258" s="105" t="s">
        <v>2276</v>
      </c>
      <c r="R258" s="105" t="s">
        <v>2276</v>
      </c>
      <c r="S258" s="21" t="s">
        <v>2364</v>
      </c>
      <c r="T258" s="21" t="s">
        <v>2364</v>
      </c>
      <c r="U258" s="21" t="s">
        <v>2364</v>
      </c>
      <c r="V258" s="21" t="s">
        <v>2364</v>
      </c>
      <c r="W258" s="21" t="s">
        <v>2276</v>
      </c>
      <c r="X258" s="3" t="s">
        <v>2276</v>
      </c>
      <c r="Y258" s="3" t="s">
        <v>2276</v>
      </c>
      <c r="Z258" s="3" t="s">
        <v>2276</v>
      </c>
      <c r="AA258" s="4" t="s">
        <v>464</v>
      </c>
      <c r="AB258" s="3"/>
    </row>
    <row r="259" spans="1:28"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2276</v>
      </c>
      <c r="K259" s="106" t="s">
        <v>2276</v>
      </c>
      <c r="L259" s="21" t="s">
        <v>2276</v>
      </c>
      <c r="M259" s="21" t="s">
        <v>2276</v>
      </c>
      <c r="N259" s="21" t="s">
        <v>2276</v>
      </c>
      <c r="O259" s="21" t="s">
        <v>2276</v>
      </c>
      <c r="P259" s="21" t="s">
        <v>2276</v>
      </c>
      <c r="Q259" s="105" t="s">
        <v>2276</v>
      </c>
      <c r="R259" s="105" t="s">
        <v>2276</v>
      </c>
      <c r="S259" s="21" t="s">
        <v>2276</v>
      </c>
      <c r="T259" s="21" t="s">
        <v>2276</v>
      </c>
      <c r="U259" s="21" t="s">
        <v>2527</v>
      </c>
      <c r="V259" s="21" t="s">
        <v>2276</v>
      </c>
      <c r="W259" s="21" t="s">
        <v>2276</v>
      </c>
      <c r="X259" s="3" t="s">
        <v>68</v>
      </c>
      <c r="Y259" s="3" t="s">
        <v>35</v>
      </c>
      <c r="Z259" s="3" t="s">
        <v>64</v>
      </c>
      <c r="AA259" s="4" t="s">
        <v>483</v>
      </c>
      <c r="AB259" s="4" t="s">
        <v>2412</v>
      </c>
    </row>
    <row r="260" spans="1:28"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6" t="s">
        <v>2364</v>
      </c>
      <c r="K260" s="114" t="s">
        <v>2364</v>
      </c>
      <c r="L260" s="76" t="s">
        <v>2364</v>
      </c>
      <c r="M260" s="76" t="s">
        <v>2364</v>
      </c>
      <c r="N260" s="76" t="s">
        <v>2364</v>
      </c>
      <c r="O260" s="76" t="s">
        <v>2364</v>
      </c>
      <c r="P260" s="76" t="s">
        <v>2364</v>
      </c>
      <c r="Q260" s="105" t="s">
        <v>2276</v>
      </c>
      <c r="R260" s="105" t="s">
        <v>2276</v>
      </c>
      <c r="S260" s="76" t="s">
        <v>2364</v>
      </c>
      <c r="T260" s="76" t="s">
        <v>2364</v>
      </c>
      <c r="U260" s="76" t="s">
        <v>2364</v>
      </c>
      <c r="V260" s="76" t="s">
        <v>2364</v>
      </c>
      <c r="W260" s="21" t="s">
        <v>2276</v>
      </c>
      <c r="X260" s="3" t="s">
        <v>2276</v>
      </c>
      <c r="Y260" s="3" t="s">
        <v>2276</v>
      </c>
      <c r="Z260" s="3" t="s">
        <v>2276</v>
      </c>
      <c r="AA260" s="3"/>
      <c r="AB260" s="4"/>
    </row>
    <row r="261" spans="1:28"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2364</v>
      </c>
      <c r="K261" s="106" t="s">
        <v>2364</v>
      </c>
      <c r="L261" s="21" t="s">
        <v>2364</v>
      </c>
      <c r="M261" s="21" t="s">
        <v>2364</v>
      </c>
      <c r="N261" s="21" t="s">
        <v>2364</v>
      </c>
      <c r="O261" s="21" t="s">
        <v>2364</v>
      </c>
      <c r="P261" s="21" t="s">
        <v>2364</v>
      </c>
      <c r="Q261" s="105" t="s">
        <v>2276</v>
      </c>
      <c r="R261" s="105" t="s">
        <v>2276</v>
      </c>
      <c r="S261" s="21" t="s">
        <v>2364</v>
      </c>
      <c r="T261" s="21" t="s">
        <v>2364</v>
      </c>
      <c r="U261" s="21" t="s">
        <v>2364</v>
      </c>
      <c r="V261" s="21" t="s">
        <v>2364</v>
      </c>
      <c r="W261" s="21" t="s">
        <v>2276</v>
      </c>
      <c r="X261" s="3" t="s">
        <v>2276</v>
      </c>
      <c r="Y261" s="3" t="s">
        <v>2276</v>
      </c>
      <c r="Z261" s="3" t="s">
        <v>2276</v>
      </c>
      <c r="AA261" s="4" t="s">
        <v>464</v>
      </c>
      <c r="AB261" s="4"/>
    </row>
    <row r="262" spans="1:28"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2276</v>
      </c>
      <c r="K262" s="106" t="s">
        <v>2276</v>
      </c>
      <c r="L262" s="21" t="s">
        <v>2276</v>
      </c>
      <c r="M262" s="21" t="s">
        <v>2276</v>
      </c>
      <c r="N262" s="21" t="s">
        <v>2276</v>
      </c>
      <c r="O262" s="21" t="s">
        <v>2276</v>
      </c>
      <c r="P262" s="21" t="s">
        <v>2276</v>
      </c>
      <c r="Q262" s="105" t="s">
        <v>2276</v>
      </c>
      <c r="R262" s="105" t="s">
        <v>2276</v>
      </c>
      <c r="S262" s="21" t="s">
        <v>2276</v>
      </c>
      <c r="T262" s="21" t="s">
        <v>2276</v>
      </c>
      <c r="U262" s="21" t="s">
        <v>2527</v>
      </c>
      <c r="V262" s="21" t="s">
        <v>2276</v>
      </c>
      <c r="W262" s="21" t="s">
        <v>2276</v>
      </c>
      <c r="X262" s="3" t="s">
        <v>68</v>
      </c>
      <c r="Y262" s="3" t="s">
        <v>35</v>
      </c>
      <c r="Z262" s="3" t="s">
        <v>64</v>
      </c>
      <c r="AA262" s="4" t="s">
        <v>491</v>
      </c>
      <c r="AB262" s="4" t="s">
        <v>2412</v>
      </c>
    </row>
    <row r="263" spans="1:28"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2364</v>
      </c>
      <c r="K263" s="106" t="s">
        <v>2364</v>
      </c>
      <c r="L263" s="21" t="s">
        <v>2364</v>
      </c>
      <c r="M263" s="21" t="s">
        <v>2364</v>
      </c>
      <c r="N263" s="21" t="s">
        <v>2364</v>
      </c>
      <c r="O263" s="21" t="s">
        <v>2364</v>
      </c>
      <c r="P263" s="21" t="s">
        <v>2364</v>
      </c>
      <c r="Q263" s="105" t="s">
        <v>2276</v>
      </c>
      <c r="R263" s="105" t="s">
        <v>2276</v>
      </c>
      <c r="S263" s="21" t="s">
        <v>2364</v>
      </c>
      <c r="T263" s="21" t="s">
        <v>2364</v>
      </c>
      <c r="U263" s="21" t="s">
        <v>2364</v>
      </c>
      <c r="V263" s="21" t="s">
        <v>2364</v>
      </c>
      <c r="W263" s="21" t="s">
        <v>2276</v>
      </c>
      <c r="X263" s="3" t="s">
        <v>2276</v>
      </c>
      <c r="Y263" s="3" t="s">
        <v>2276</v>
      </c>
      <c r="Z263" s="3" t="s">
        <v>2276</v>
      </c>
      <c r="AA263" s="3"/>
      <c r="AB263" s="4"/>
    </row>
    <row r="264" spans="1:28"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2364</v>
      </c>
      <c r="K264" s="106" t="s">
        <v>2364</v>
      </c>
      <c r="L264" s="21" t="s">
        <v>2364</v>
      </c>
      <c r="M264" s="21" t="s">
        <v>2364</v>
      </c>
      <c r="N264" s="21" t="s">
        <v>2364</v>
      </c>
      <c r="O264" s="21" t="s">
        <v>2364</v>
      </c>
      <c r="P264" s="21" t="s">
        <v>2364</v>
      </c>
      <c r="Q264" s="105" t="s">
        <v>2276</v>
      </c>
      <c r="R264" s="105" t="s">
        <v>2276</v>
      </c>
      <c r="S264" s="21" t="s">
        <v>2364</v>
      </c>
      <c r="T264" s="21" t="s">
        <v>2364</v>
      </c>
      <c r="U264" s="21" t="s">
        <v>2364</v>
      </c>
      <c r="V264" s="21" t="s">
        <v>2364</v>
      </c>
      <c r="W264" s="21" t="s">
        <v>2276</v>
      </c>
      <c r="X264" s="3" t="s">
        <v>2276</v>
      </c>
      <c r="Y264" s="3" t="s">
        <v>2276</v>
      </c>
      <c r="Z264" s="3" t="s">
        <v>2276</v>
      </c>
      <c r="AA264" s="3"/>
      <c r="AB264" s="4"/>
    </row>
    <row r="265" spans="1:28"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6" t="s">
        <v>2276</v>
      </c>
      <c r="K265" s="114" t="s">
        <v>2276</v>
      </c>
      <c r="L265" s="76" t="s">
        <v>2276</v>
      </c>
      <c r="M265" s="76" t="s">
        <v>2276</v>
      </c>
      <c r="N265" s="76" t="s">
        <v>2276</v>
      </c>
      <c r="O265" s="76" t="s">
        <v>2276</v>
      </c>
      <c r="P265" s="76" t="s">
        <v>2276</v>
      </c>
      <c r="Q265" s="105" t="s">
        <v>2276</v>
      </c>
      <c r="R265" s="105" t="s">
        <v>2276</v>
      </c>
      <c r="S265" s="76" t="s">
        <v>2276</v>
      </c>
      <c r="T265" s="76" t="s">
        <v>2276</v>
      </c>
      <c r="U265" s="76" t="s">
        <v>2376</v>
      </c>
      <c r="V265" s="76" t="s">
        <v>2276</v>
      </c>
      <c r="W265" s="76" t="s">
        <v>2276</v>
      </c>
      <c r="X265" s="3" t="s">
        <v>68</v>
      </c>
      <c r="Y265" s="3" t="s">
        <v>35</v>
      </c>
      <c r="Z265" s="3" t="s">
        <v>64</v>
      </c>
      <c r="AA265" s="4" t="s">
        <v>490</v>
      </c>
      <c r="AB265" s="4" t="s">
        <v>2412</v>
      </c>
    </row>
    <row r="266" spans="1:28"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2364</v>
      </c>
      <c r="K266" s="106" t="s">
        <v>2364</v>
      </c>
      <c r="L266" s="21" t="s">
        <v>2364</v>
      </c>
      <c r="M266" s="21" t="s">
        <v>2364</v>
      </c>
      <c r="N266" s="21" t="s">
        <v>2364</v>
      </c>
      <c r="O266" s="21" t="s">
        <v>2364</v>
      </c>
      <c r="P266" s="21" t="s">
        <v>2364</v>
      </c>
      <c r="Q266" s="105" t="s">
        <v>2276</v>
      </c>
      <c r="R266" s="105" t="s">
        <v>2276</v>
      </c>
      <c r="S266" s="21" t="s">
        <v>2364</v>
      </c>
      <c r="T266" s="21" t="s">
        <v>2364</v>
      </c>
      <c r="U266" s="21" t="s">
        <v>2364</v>
      </c>
      <c r="V266" s="21" t="s">
        <v>2364</v>
      </c>
      <c r="W266" s="21" t="s">
        <v>2276</v>
      </c>
      <c r="X266" s="3" t="s">
        <v>2276</v>
      </c>
      <c r="Y266" s="3" t="s">
        <v>2276</v>
      </c>
      <c r="Z266" s="3" t="s">
        <v>2276</v>
      </c>
      <c r="AA266" s="3"/>
      <c r="AB266" s="4"/>
    </row>
    <row r="267" spans="1:28"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2364</v>
      </c>
      <c r="K267" s="106" t="s">
        <v>2364</v>
      </c>
      <c r="L267" s="21" t="s">
        <v>2364</v>
      </c>
      <c r="M267" s="21" t="s">
        <v>2364</v>
      </c>
      <c r="N267" s="21" t="s">
        <v>2364</v>
      </c>
      <c r="O267" s="21" t="s">
        <v>2364</v>
      </c>
      <c r="P267" s="21" t="s">
        <v>2364</v>
      </c>
      <c r="Q267" s="105" t="s">
        <v>2276</v>
      </c>
      <c r="R267" s="105" t="s">
        <v>2276</v>
      </c>
      <c r="S267" s="21" t="s">
        <v>2364</v>
      </c>
      <c r="T267" s="21" t="s">
        <v>2364</v>
      </c>
      <c r="U267" s="21" t="s">
        <v>2364</v>
      </c>
      <c r="V267" s="21" t="s">
        <v>2364</v>
      </c>
      <c r="W267" s="21" t="s">
        <v>2276</v>
      </c>
      <c r="X267" s="3" t="s">
        <v>2276</v>
      </c>
      <c r="Y267" s="3" t="s">
        <v>2276</v>
      </c>
      <c r="Z267" s="3" t="s">
        <v>2276</v>
      </c>
      <c r="AA267" s="3"/>
      <c r="AB267" s="4"/>
    </row>
    <row r="268" spans="1:28"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6" t="s">
        <v>2364</v>
      </c>
      <c r="K268" s="114" t="s">
        <v>2364</v>
      </c>
      <c r="L268" s="76" t="s">
        <v>2364</v>
      </c>
      <c r="M268" s="76" t="s">
        <v>2364</v>
      </c>
      <c r="N268" s="76" t="s">
        <v>2364</v>
      </c>
      <c r="O268" s="76" t="s">
        <v>2364</v>
      </c>
      <c r="P268" s="76" t="s">
        <v>2364</v>
      </c>
      <c r="Q268" s="105" t="s">
        <v>2276</v>
      </c>
      <c r="R268" s="105" t="s">
        <v>2276</v>
      </c>
      <c r="S268" s="76" t="s">
        <v>2364</v>
      </c>
      <c r="T268" s="76" t="s">
        <v>2364</v>
      </c>
      <c r="U268" s="76" t="s">
        <v>2364</v>
      </c>
      <c r="V268" s="76" t="s">
        <v>2364</v>
      </c>
      <c r="W268" s="21" t="s">
        <v>2276</v>
      </c>
      <c r="X268" s="3" t="s">
        <v>2276</v>
      </c>
      <c r="Y268" s="3" t="s">
        <v>2276</v>
      </c>
      <c r="Z268" s="3" t="s">
        <v>2276</v>
      </c>
      <c r="AA268" s="3"/>
      <c r="AB268" s="4"/>
    </row>
    <row r="269" spans="1:28"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2364</v>
      </c>
      <c r="K269" s="106" t="s">
        <v>2364</v>
      </c>
      <c r="L269" s="21" t="s">
        <v>2364</v>
      </c>
      <c r="M269" s="21" t="s">
        <v>2364</v>
      </c>
      <c r="N269" s="21" t="s">
        <v>2364</v>
      </c>
      <c r="O269" s="21" t="s">
        <v>2364</v>
      </c>
      <c r="P269" s="21" t="s">
        <v>2364</v>
      </c>
      <c r="Q269" s="105" t="s">
        <v>2276</v>
      </c>
      <c r="R269" s="105" t="s">
        <v>2276</v>
      </c>
      <c r="S269" s="21" t="s">
        <v>2364</v>
      </c>
      <c r="T269" s="21" t="s">
        <v>2364</v>
      </c>
      <c r="U269" s="21" t="s">
        <v>2364</v>
      </c>
      <c r="V269" s="21" t="s">
        <v>2364</v>
      </c>
      <c r="W269" s="21" t="s">
        <v>2276</v>
      </c>
      <c r="X269" s="3" t="s">
        <v>2276</v>
      </c>
      <c r="Y269" s="3" t="s">
        <v>2276</v>
      </c>
      <c r="Z269" s="3" t="s">
        <v>2276</v>
      </c>
      <c r="AA269" s="3"/>
      <c r="AB269" s="4"/>
    </row>
    <row r="270" spans="1:28"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2276</v>
      </c>
      <c r="K270" s="106" t="s">
        <v>2276</v>
      </c>
      <c r="L270" s="21" t="s">
        <v>2276</v>
      </c>
      <c r="M270" s="21" t="s">
        <v>2276</v>
      </c>
      <c r="N270" s="21" t="s">
        <v>2276</v>
      </c>
      <c r="O270" s="21" t="s">
        <v>2276</v>
      </c>
      <c r="P270" s="21" t="s">
        <v>2276</v>
      </c>
      <c r="Q270" s="105" t="s">
        <v>2276</v>
      </c>
      <c r="R270" s="105" t="s">
        <v>2276</v>
      </c>
      <c r="S270" s="21" t="s">
        <v>2276</v>
      </c>
      <c r="T270" s="21" t="s">
        <v>2276</v>
      </c>
      <c r="U270" s="21" t="s">
        <v>2527</v>
      </c>
      <c r="V270" s="21" t="s">
        <v>2276</v>
      </c>
      <c r="W270" s="21" t="s">
        <v>2276</v>
      </c>
      <c r="X270" s="3" t="s">
        <v>68</v>
      </c>
      <c r="Y270" s="3" t="s">
        <v>35</v>
      </c>
      <c r="Z270" s="3" t="s">
        <v>64</v>
      </c>
      <c r="AA270" s="3"/>
      <c r="AB270" s="4" t="s">
        <v>2412</v>
      </c>
    </row>
    <row r="271" spans="1:28"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2364</v>
      </c>
      <c r="K271" s="106" t="s">
        <v>2364</v>
      </c>
      <c r="L271" s="21" t="s">
        <v>2364</v>
      </c>
      <c r="M271" s="21" t="s">
        <v>2364</v>
      </c>
      <c r="N271" s="21" t="s">
        <v>2364</v>
      </c>
      <c r="O271" s="21" t="s">
        <v>2364</v>
      </c>
      <c r="P271" s="21" t="s">
        <v>2364</v>
      </c>
      <c r="Q271" s="105" t="s">
        <v>2276</v>
      </c>
      <c r="R271" s="105" t="s">
        <v>2276</v>
      </c>
      <c r="S271" s="21" t="s">
        <v>2364</v>
      </c>
      <c r="T271" s="21" t="s">
        <v>2364</v>
      </c>
      <c r="U271" s="21" t="s">
        <v>2364</v>
      </c>
      <c r="V271" s="21" t="s">
        <v>2364</v>
      </c>
      <c r="W271" s="21" t="s">
        <v>2276</v>
      </c>
      <c r="X271" s="3" t="s">
        <v>2276</v>
      </c>
      <c r="Y271" s="3" t="s">
        <v>2276</v>
      </c>
      <c r="Z271" s="3" t="s">
        <v>2276</v>
      </c>
      <c r="AA271" s="3"/>
      <c r="AB271" s="4"/>
    </row>
    <row r="272" spans="1:28"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2364</v>
      </c>
      <c r="K272" s="106" t="s">
        <v>2364</v>
      </c>
      <c r="L272" s="21" t="s">
        <v>2364</v>
      </c>
      <c r="M272" s="21" t="s">
        <v>2364</v>
      </c>
      <c r="N272" s="21" t="s">
        <v>2364</v>
      </c>
      <c r="O272" s="21" t="s">
        <v>2364</v>
      </c>
      <c r="P272" s="21" t="s">
        <v>2364</v>
      </c>
      <c r="Q272" s="105" t="s">
        <v>2276</v>
      </c>
      <c r="R272" s="105" t="s">
        <v>2276</v>
      </c>
      <c r="S272" s="21" t="s">
        <v>2364</v>
      </c>
      <c r="T272" s="21" t="s">
        <v>2364</v>
      </c>
      <c r="U272" s="21" t="s">
        <v>2364</v>
      </c>
      <c r="V272" s="21" t="s">
        <v>2364</v>
      </c>
      <c r="W272" s="21" t="s">
        <v>2276</v>
      </c>
      <c r="X272" s="3" t="s">
        <v>2276</v>
      </c>
      <c r="Y272" s="3" t="s">
        <v>2276</v>
      </c>
      <c r="Z272" s="3" t="s">
        <v>2276</v>
      </c>
      <c r="AA272" s="3"/>
      <c r="AB272" s="4"/>
    </row>
    <row r="273" spans="1:28"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2276</v>
      </c>
      <c r="K273" s="106" t="s">
        <v>2276</v>
      </c>
      <c r="L273" s="21" t="s">
        <v>2276</v>
      </c>
      <c r="M273" s="21" t="s">
        <v>2276</v>
      </c>
      <c r="N273" s="21" t="s">
        <v>2276</v>
      </c>
      <c r="O273" s="21" t="s">
        <v>2276</v>
      </c>
      <c r="P273" s="21" t="s">
        <v>2276</v>
      </c>
      <c r="Q273" s="105" t="s">
        <v>2276</v>
      </c>
      <c r="R273" s="105" t="s">
        <v>2276</v>
      </c>
      <c r="S273" s="21" t="s">
        <v>2276</v>
      </c>
      <c r="T273" s="21" t="s">
        <v>2276</v>
      </c>
      <c r="U273" s="21" t="s">
        <v>2527</v>
      </c>
      <c r="V273" s="21" t="s">
        <v>2276</v>
      </c>
      <c r="W273" s="21" t="s">
        <v>2276</v>
      </c>
      <c r="X273" s="3" t="s">
        <v>68</v>
      </c>
      <c r="Y273" s="3" t="s">
        <v>35</v>
      </c>
      <c r="Z273" s="3" t="s">
        <v>64</v>
      </c>
      <c r="AA273" s="3"/>
      <c r="AB273" s="4" t="s">
        <v>2412</v>
      </c>
    </row>
    <row r="274" spans="1:28"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2276</v>
      </c>
      <c r="K274" s="106" t="s">
        <v>2276</v>
      </c>
      <c r="L274" s="21" t="s">
        <v>2276</v>
      </c>
      <c r="M274" s="21" t="s">
        <v>2276</v>
      </c>
      <c r="N274" s="21" t="s">
        <v>2276</v>
      </c>
      <c r="O274" s="21" t="s">
        <v>2276</v>
      </c>
      <c r="P274" s="21" t="s">
        <v>2276</v>
      </c>
      <c r="Q274" s="105" t="s">
        <v>2276</v>
      </c>
      <c r="R274" s="105" t="s">
        <v>2276</v>
      </c>
      <c r="S274" s="21" t="s">
        <v>2276</v>
      </c>
      <c r="T274" s="21" t="s">
        <v>2276</v>
      </c>
      <c r="U274" s="21" t="s">
        <v>2276</v>
      </c>
      <c r="V274" s="21" t="s">
        <v>2376</v>
      </c>
      <c r="W274" s="21" t="s">
        <v>2375</v>
      </c>
      <c r="X274" s="3"/>
      <c r="Y274" s="3"/>
      <c r="Z274" s="3" t="s">
        <v>2312</v>
      </c>
      <c r="AA274" s="4" t="s">
        <v>2313</v>
      </c>
      <c r="AB274" s="4" t="s">
        <v>2323</v>
      </c>
    </row>
    <row r="275" spans="1:28"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2276</v>
      </c>
      <c r="K275" s="106" t="s">
        <v>2276</v>
      </c>
      <c r="L275" s="21" t="s">
        <v>2276</v>
      </c>
      <c r="M275" s="21" t="s">
        <v>2276</v>
      </c>
      <c r="N275" s="21" t="s">
        <v>2276</v>
      </c>
      <c r="O275" s="21" t="s">
        <v>2276</v>
      </c>
      <c r="P275" s="21" t="s">
        <v>2276</v>
      </c>
      <c r="Q275" s="105" t="s">
        <v>2276</v>
      </c>
      <c r="R275" s="105" t="s">
        <v>2276</v>
      </c>
      <c r="S275" s="21" t="s">
        <v>2276</v>
      </c>
      <c r="T275" s="21" t="s">
        <v>2276</v>
      </c>
      <c r="U275" s="21" t="s">
        <v>2276</v>
      </c>
      <c r="V275" s="21" t="s">
        <v>2527</v>
      </c>
      <c r="W275" s="21" t="s">
        <v>2276</v>
      </c>
      <c r="X275" s="3"/>
      <c r="Y275" s="3"/>
      <c r="Z275" s="3" t="s">
        <v>2312</v>
      </c>
      <c r="AA275" s="4" t="s">
        <v>2313</v>
      </c>
      <c r="AB275" s="4" t="s">
        <v>2324</v>
      </c>
    </row>
    <row r="276" spans="1:28"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2364</v>
      </c>
      <c r="K276" s="106" t="s">
        <v>2364</v>
      </c>
      <c r="L276" s="21" t="s">
        <v>2364</v>
      </c>
      <c r="M276" s="21" t="s">
        <v>2364</v>
      </c>
      <c r="N276" s="21" t="s">
        <v>2364</v>
      </c>
      <c r="O276" s="21" t="s">
        <v>2364</v>
      </c>
      <c r="P276" s="21" t="s">
        <v>2364</v>
      </c>
      <c r="Q276" s="105" t="s">
        <v>2276</v>
      </c>
      <c r="R276" s="105" t="s">
        <v>2276</v>
      </c>
      <c r="S276" s="21" t="s">
        <v>2364</v>
      </c>
      <c r="T276" s="21" t="s">
        <v>2364</v>
      </c>
      <c r="U276" s="21" t="s">
        <v>2364</v>
      </c>
      <c r="V276" s="21" t="s">
        <v>2364</v>
      </c>
      <c r="W276" s="21" t="s">
        <v>2276</v>
      </c>
      <c r="X276" s="3"/>
      <c r="Y276" s="3"/>
      <c r="Z276" s="3"/>
      <c r="AA276" s="4" t="s">
        <v>2314</v>
      </c>
      <c r="AB276" s="4"/>
    </row>
    <row r="277" spans="1:28"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2276</v>
      </c>
      <c r="K277" s="106" t="s">
        <v>2276</v>
      </c>
      <c r="L277" s="21" t="s">
        <v>2276</v>
      </c>
      <c r="M277" s="21" t="s">
        <v>2276</v>
      </c>
      <c r="N277" s="21" t="s">
        <v>2276</v>
      </c>
      <c r="O277" s="21" t="s">
        <v>2276</v>
      </c>
      <c r="P277" s="21" t="s">
        <v>2276</v>
      </c>
      <c r="Q277" s="105" t="s">
        <v>2276</v>
      </c>
      <c r="R277" s="105" t="s">
        <v>2276</v>
      </c>
      <c r="S277" s="21" t="s">
        <v>2276</v>
      </c>
      <c r="T277" s="21" t="s">
        <v>2276</v>
      </c>
      <c r="U277" s="21" t="s">
        <v>2276</v>
      </c>
      <c r="V277" s="21" t="s">
        <v>2376</v>
      </c>
      <c r="W277" s="21" t="s">
        <v>2375</v>
      </c>
      <c r="X277" s="3"/>
      <c r="Y277" s="3"/>
      <c r="Z277" s="3" t="s">
        <v>2312</v>
      </c>
      <c r="AA277" s="4" t="s">
        <v>2313</v>
      </c>
      <c r="AB277" s="4" t="s">
        <v>2325</v>
      </c>
    </row>
    <row r="278" spans="1:28"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2276</v>
      </c>
      <c r="K278" s="106" t="s">
        <v>2276</v>
      </c>
      <c r="L278" s="21" t="s">
        <v>2276</v>
      </c>
      <c r="M278" s="21" t="s">
        <v>2276</v>
      </c>
      <c r="N278" s="21" t="s">
        <v>2276</v>
      </c>
      <c r="O278" s="21" t="s">
        <v>2276</v>
      </c>
      <c r="P278" s="21" t="s">
        <v>2276</v>
      </c>
      <c r="Q278" s="105" t="s">
        <v>2276</v>
      </c>
      <c r="R278" s="105" t="s">
        <v>2276</v>
      </c>
      <c r="S278" s="21" t="s">
        <v>2276</v>
      </c>
      <c r="T278" s="21" t="s">
        <v>2276</v>
      </c>
      <c r="U278" s="21" t="s">
        <v>2276</v>
      </c>
      <c r="V278" s="21" t="s">
        <v>2527</v>
      </c>
      <c r="W278" s="21" t="s">
        <v>2276</v>
      </c>
      <c r="X278" s="3"/>
      <c r="Y278" s="3"/>
      <c r="Z278" s="3" t="s">
        <v>2312</v>
      </c>
      <c r="AA278" s="4" t="s">
        <v>2313</v>
      </c>
      <c r="AB278" s="4" t="s">
        <v>2326</v>
      </c>
    </row>
    <row r="279" spans="1:28"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2364</v>
      </c>
      <c r="K279" s="106" t="s">
        <v>2364</v>
      </c>
      <c r="L279" s="21" t="s">
        <v>2364</v>
      </c>
      <c r="M279" s="21" t="s">
        <v>2364</v>
      </c>
      <c r="N279" s="21" t="s">
        <v>2364</v>
      </c>
      <c r="O279" s="21" t="s">
        <v>2364</v>
      </c>
      <c r="P279" s="21" t="s">
        <v>2364</v>
      </c>
      <c r="Q279" s="105" t="s">
        <v>2276</v>
      </c>
      <c r="R279" s="105" t="s">
        <v>2276</v>
      </c>
      <c r="S279" s="21" t="s">
        <v>2364</v>
      </c>
      <c r="T279" s="21" t="s">
        <v>2364</v>
      </c>
      <c r="U279" s="21" t="s">
        <v>2364</v>
      </c>
      <c r="V279" s="21" t="s">
        <v>2364</v>
      </c>
      <c r="W279" s="21" t="s">
        <v>2276</v>
      </c>
      <c r="X279" s="3"/>
      <c r="Y279" s="3"/>
      <c r="Z279" s="3"/>
      <c r="AA279" s="4" t="s">
        <v>2314</v>
      </c>
      <c r="AB279" s="4"/>
    </row>
    <row r="280" spans="1:28"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2276</v>
      </c>
      <c r="K280" s="106" t="s">
        <v>2276</v>
      </c>
      <c r="L280" s="21" t="s">
        <v>2276</v>
      </c>
      <c r="M280" s="21" t="s">
        <v>2276</v>
      </c>
      <c r="N280" s="21" t="s">
        <v>2276</v>
      </c>
      <c r="O280" s="21" t="s">
        <v>2276</v>
      </c>
      <c r="P280" s="21" t="s">
        <v>2276</v>
      </c>
      <c r="Q280" s="105" t="s">
        <v>2276</v>
      </c>
      <c r="R280" s="105" t="s">
        <v>2276</v>
      </c>
      <c r="S280" s="21" t="s">
        <v>2276</v>
      </c>
      <c r="T280" s="21" t="s">
        <v>2276</v>
      </c>
      <c r="U280" s="21" t="s">
        <v>2276</v>
      </c>
      <c r="V280" s="21" t="s">
        <v>2376</v>
      </c>
      <c r="W280" s="21" t="s">
        <v>2375</v>
      </c>
      <c r="X280" s="3"/>
      <c r="Y280" s="3"/>
      <c r="Z280" s="3" t="s">
        <v>2312</v>
      </c>
      <c r="AA280" s="4" t="s">
        <v>2313</v>
      </c>
      <c r="AB280" s="4" t="s">
        <v>2327</v>
      </c>
    </row>
    <row r="281" spans="1:28"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2276</v>
      </c>
      <c r="K281" s="106" t="s">
        <v>2276</v>
      </c>
      <c r="L281" s="21" t="s">
        <v>2276</v>
      </c>
      <c r="M281" s="21" t="s">
        <v>2276</v>
      </c>
      <c r="N281" s="21" t="s">
        <v>2276</v>
      </c>
      <c r="O281" s="21" t="s">
        <v>2276</v>
      </c>
      <c r="P281" s="21" t="s">
        <v>2276</v>
      </c>
      <c r="Q281" s="105" t="s">
        <v>2276</v>
      </c>
      <c r="R281" s="105" t="s">
        <v>2276</v>
      </c>
      <c r="S281" s="21" t="s">
        <v>2276</v>
      </c>
      <c r="T281" s="21" t="s">
        <v>2276</v>
      </c>
      <c r="U281" s="21" t="s">
        <v>2276</v>
      </c>
      <c r="V281" s="21" t="s">
        <v>2376</v>
      </c>
      <c r="W281" s="21" t="s">
        <v>2276</v>
      </c>
      <c r="X281" s="3"/>
      <c r="Y281" s="3"/>
      <c r="Z281" s="3" t="s">
        <v>2312</v>
      </c>
      <c r="AA281" s="4" t="s">
        <v>2313</v>
      </c>
      <c r="AB281" s="4" t="s">
        <v>2328</v>
      </c>
    </row>
    <row r="282" spans="1:28"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2364</v>
      </c>
      <c r="K282" s="106" t="s">
        <v>2364</v>
      </c>
      <c r="L282" s="21" t="s">
        <v>2364</v>
      </c>
      <c r="M282" s="21" t="s">
        <v>2364</v>
      </c>
      <c r="N282" s="21" t="s">
        <v>2364</v>
      </c>
      <c r="O282" s="21" t="s">
        <v>2364</v>
      </c>
      <c r="P282" s="21" t="s">
        <v>2364</v>
      </c>
      <c r="Q282" s="105" t="s">
        <v>2276</v>
      </c>
      <c r="R282" s="105" t="s">
        <v>2276</v>
      </c>
      <c r="S282" s="21" t="s">
        <v>2364</v>
      </c>
      <c r="T282" s="21" t="s">
        <v>2364</v>
      </c>
      <c r="U282" s="21" t="s">
        <v>2364</v>
      </c>
      <c r="V282" s="21" t="s">
        <v>2364</v>
      </c>
      <c r="W282" s="21" t="s">
        <v>2276</v>
      </c>
      <c r="X282" s="3"/>
      <c r="Y282" s="3"/>
      <c r="Z282" s="3"/>
      <c r="AA282" s="4" t="s">
        <v>2314</v>
      </c>
      <c r="AB282" s="4"/>
    </row>
    <row r="283" spans="1:28"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2276</v>
      </c>
      <c r="K283" s="106" t="s">
        <v>2276</v>
      </c>
      <c r="L283" s="21" t="s">
        <v>2276</v>
      </c>
      <c r="M283" s="21" t="s">
        <v>2276</v>
      </c>
      <c r="N283" s="21" t="s">
        <v>2276</v>
      </c>
      <c r="O283" s="21" t="s">
        <v>2276</v>
      </c>
      <c r="P283" s="21" t="s">
        <v>2276</v>
      </c>
      <c r="Q283" s="105" t="s">
        <v>2276</v>
      </c>
      <c r="R283" s="105" t="s">
        <v>2276</v>
      </c>
      <c r="S283" s="21" t="s">
        <v>2276</v>
      </c>
      <c r="T283" s="21" t="s">
        <v>2276</v>
      </c>
      <c r="U283" s="21" t="s">
        <v>2276</v>
      </c>
      <c r="V283" s="21" t="s">
        <v>2276</v>
      </c>
      <c r="W283" s="21" t="s">
        <v>2276</v>
      </c>
      <c r="X283" s="3" t="s">
        <v>2276</v>
      </c>
      <c r="Y283" s="3" t="s">
        <v>2276</v>
      </c>
      <c r="Z283" s="3" t="s">
        <v>2276</v>
      </c>
      <c r="AA283" s="4" t="s">
        <v>515</v>
      </c>
      <c r="AB283" s="4" t="s">
        <v>1494</v>
      </c>
    </row>
    <row r="284" spans="1:28"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2276</v>
      </c>
      <c r="K284" s="106" t="s">
        <v>2276</v>
      </c>
      <c r="L284" s="21" t="s">
        <v>2276</v>
      </c>
      <c r="M284" s="21" t="s">
        <v>2276</v>
      </c>
      <c r="N284" s="21" t="s">
        <v>2276</v>
      </c>
      <c r="O284" s="21" t="s">
        <v>2276</v>
      </c>
      <c r="P284" s="21" t="s">
        <v>2276</v>
      </c>
      <c r="Q284" s="105" t="s">
        <v>2276</v>
      </c>
      <c r="R284" s="105" t="s">
        <v>2276</v>
      </c>
      <c r="S284" s="21" t="s">
        <v>2276</v>
      </c>
      <c r="T284" s="21" t="s">
        <v>2276</v>
      </c>
      <c r="U284" s="21" t="s">
        <v>2276</v>
      </c>
      <c r="V284" s="3" t="s">
        <v>2276</v>
      </c>
      <c r="W284" s="3" t="s">
        <v>2276</v>
      </c>
      <c r="X284" s="3" t="s">
        <v>2276</v>
      </c>
      <c r="Y284" s="3" t="s">
        <v>2276</v>
      </c>
      <c r="Z284" s="3" t="s">
        <v>2276</v>
      </c>
      <c r="AA284" s="18" t="s">
        <v>516</v>
      </c>
      <c r="AB284" s="3"/>
    </row>
    <row r="285" spans="1:28"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2364</v>
      </c>
      <c r="K285" s="106" t="s">
        <v>2364</v>
      </c>
      <c r="L285" s="21" t="s">
        <v>2364</v>
      </c>
      <c r="M285" s="21" t="s">
        <v>2364</v>
      </c>
      <c r="N285" s="21" t="s">
        <v>2364</v>
      </c>
      <c r="O285" s="21" t="s">
        <v>2364</v>
      </c>
      <c r="P285" s="21" t="s">
        <v>2364</v>
      </c>
      <c r="Q285" s="105" t="s">
        <v>2276</v>
      </c>
      <c r="R285" s="105" t="s">
        <v>2276</v>
      </c>
      <c r="S285" s="21" t="s">
        <v>2364</v>
      </c>
      <c r="T285" s="21" t="s">
        <v>2364</v>
      </c>
      <c r="U285" s="21" t="s">
        <v>2364</v>
      </c>
      <c r="V285" s="21" t="s">
        <v>2364</v>
      </c>
      <c r="W285" s="21" t="s">
        <v>2276</v>
      </c>
      <c r="X285" s="3" t="s">
        <v>2276</v>
      </c>
      <c r="Y285" s="3" t="s">
        <v>2276</v>
      </c>
      <c r="Z285" s="3" t="s">
        <v>2276</v>
      </c>
      <c r="AA285" s="18" t="s">
        <v>519</v>
      </c>
      <c r="AB285" s="3"/>
    </row>
    <row r="286" spans="1:28"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2276</v>
      </c>
      <c r="K286" s="106" t="s">
        <v>2276</v>
      </c>
      <c r="L286" s="21" t="s">
        <v>2276</v>
      </c>
      <c r="M286" s="21" t="s">
        <v>2276</v>
      </c>
      <c r="N286" s="21" t="s">
        <v>2276</v>
      </c>
      <c r="O286" s="21" t="s">
        <v>2276</v>
      </c>
      <c r="P286" s="21" t="s">
        <v>2276</v>
      </c>
      <c r="Q286" s="105" t="s">
        <v>2276</v>
      </c>
      <c r="R286" s="105" t="s">
        <v>2276</v>
      </c>
      <c r="S286" s="21" t="s">
        <v>2276</v>
      </c>
      <c r="T286" s="21" t="s">
        <v>2276</v>
      </c>
      <c r="U286" s="21" t="s">
        <v>2276</v>
      </c>
      <c r="V286" s="21" t="s">
        <v>2276</v>
      </c>
      <c r="W286" s="21" t="s">
        <v>2276</v>
      </c>
      <c r="X286" s="3" t="s">
        <v>2276</v>
      </c>
      <c r="Y286" s="3" t="s">
        <v>2276</v>
      </c>
      <c r="Z286" s="3" t="s">
        <v>2276</v>
      </c>
      <c r="AA286" s="4" t="s">
        <v>540</v>
      </c>
      <c r="AB286" s="4"/>
    </row>
    <row r="287" spans="1:28"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2364</v>
      </c>
      <c r="K287" s="106" t="s">
        <v>2364</v>
      </c>
      <c r="L287" s="21" t="s">
        <v>2364</v>
      </c>
      <c r="M287" s="21" t="s">
        <v>2364</v>
      </c>
      <c r="N287" s="21" t="s">
        <v>2364</v>
      </c>
      <c r="O287" s="21" t="s">
        <v>2364</v>
      </c>
      <c r="P287" s="21" t="s">
        <v>2364</v>
      </c>
      <c r="Q287" s="105" t="s">
        <v>2276</v>
      </c>
      <c r="R287" s="105" t="s">
        <v>2276</v>
      </c>
      <c r="S287" s="21" t="s">
        <v>2364</v>
      </c>
      <c r="T287" s="21" t="s">
        <v>2364</v>
      </c>
      <c r="U287" s="21" t="s">
        <v>2364</v>
      </c>
      <c r="V287" s="21" t="s">
        <v>2364</v>
      </c>
      <c r="W287" s="21" t="s">
        <v>2276</v>
      </c>
      <c r="X287" s="3" t="s">
        <v>2276</v>
      </c>
      <c r="Y287" s="3" t="s">
        <v>2276</v>
      </c>
      <c r="Z287" s="3" t="s">
        <v>2276</v>
      </c>
      <c r="AA287" s="4" t="s">
        <v>542</v>
      </c>
      <c r="AB287" s="4"/>
    </row>
    <row r="288" spans="1:28"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2276</v>
      </c>
      <c r="K288" s="106" t="s">
        <v>2276</v>
      </c>
      <c r="L288" s="21" t="s">
        <v>2276</v>
      </c>
      <c r="M288" s="21" t="s">
        <v>2276</v>
      </c>
      <c r="N288" s="21" t="s">
        <v>2276</v>
      </c>
      <c r="O288" s="21" t="s">
        <v>2276</v>
      </c>
      <c r="P288" s="21" t="s">
        <v>2276</v>
      </c>
      <c r="Q288" s="105" t="s">
        <v>2276</v>
      </c>
      <c r="R288" s="105" t="s">
        <v>2276</v>
      </c>
      <c r="S288" s="21" t="s">
        <v>2276</v>
      </c>
      <c r="T288" s="21" t="s">
        <v>2276</v>
      </c>
      <c r="U288" s="21" t="s">
        <v>2276</v>
      </c>
      <c r="V288" s="21" t="s">
        <v>2276</v>
      </c>
      <c r="W288" s="21" t="s">
        <v>2276</v>
      </c>
      <c r="X288" s="21" t="s">
        <v>2276</v>
      </c>
      <c r="Y288" s="21" t="s">
        <v>2276</v>
      </c>
      <c r="Z288" s="21" t="s">
        <v>2276</v>
      </c>
      <c r="AA288" s="4" t="s">
        <v>552</v>
      </c>
      <c r="AB288" s="4" t="s">
        <v>1502</v>
      </c>
    </row>
    <row r="289" spans="1:28"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2276</v>
      </c>
      <c r="K289" s="106" t="s">
        <v>2276</v>
      </c>
      <c r="L289" s="21" t="s">
        <v>2276</v>
      </c>
      <c r="M289" s="21" t="s">
        <v>2276</v>
      </c>
      <c r="N289" s="21" t="s">
        <v>2276</v>
      </c>
      <c r="O289" s="21" t="s">
        <v>2276</v>
      </c>
      <c r="P289" s="21" t="s">
        <v>2276</v>
      </c>
      <c r="Q289" s="105" t="s">
        <v>2276</v>
      </c>
      <c r="R289" s="105" t="s">
        <v>2276</v>
      </c>
      <c r="S289" s="21" t="s">
        <v>2276</v>
      </c>
      <c r="T289" s="21" t="s">
        <v>2276</v>
      </c>
      <c r="U289" s="21" t="s">
        <v>2276</v>
      </c>
      <c r="V289" s="21" t="s">
        <v>2276</v>
      </c>
      <c r="W289" s="21" t="s">
        <v>2276</v>
      </c>
      <c r="X289" s="21" t="s">
        <v>2276</v>
      </c>
      <c r="Y289" s="21" t="s">
        <v>2276</v>
      </c>
      <c r="Z289" s="21" t="s">
        <v>2276</v>
      </c>
      <c r="AA289" s="4" t="s">
        <v>552</v>
      </c>
      <c r="AB289" s="4" t="s">
        <v>566</v>
      </c>
    </row>
    <row r="290" spans="1:28"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2276</v>
      </c>
      <c r="K290" s="106" t="s">
        <v>2276</v>
      </c>
      <c r="L290" s="21" t="s">
        <v>2276</v>
      </c>
      <c r="M290" s="21" t="s">
        <v>2276</v>
      </c>
      <c r="N290" s="21" t="s">
        <v>2276</v>
      </c>
      <c r="O290" s="21" t="s">
        <v>2276</v>
      </c>
      <c r="P290" s="21" t="s">
        <v>2276</v>
      </c>
      <c r="Q290" s="105" t="s">
        <v>2276</v>
      </c>
      <c r="R290" s="105" t="s">
        <v>2276</v>
      </c>
      <c r="S290" s="21" t="s">
        <v>2276</v>
      </c>
      <c r="T290" s="21" t="s">
        <v>2276</v>
      </c>
      <c r="U290" s="21" t="s">
        <v>2276</v>
      </c>
      <c r="V290" s="21" t="s">
        <v>2276</v>
      </c>
      <c r="W290" s="21" t="s">
        <v>2276</v>
      </c>
      <c r="X290" s="21" t="s">
        <v>2276</v>
      </c>
      <c r="Y290" s="21" t="s">
        <v>2276</v>
      </c>
      <c r="Z290" s="21" t="s">
        <v>2276</v>
      </c>
      <c r="AA290" s="4" t="s">
        <v>552</v>
      </c>
      <c r="AB290" s="4" t="s">
        <v>566</v>
      </c>
    </row>
    <row r="291" spans="1:28"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2276</v>
      </c>
      <c r="K291" s="106" t="s">
        <v>2276</v>
      </c>
      <c r="L291" s="21" t="s">
        <v>2276</v>
      </c>
      <c r="M291" s="21" t="s">
        <v>2276</v>
      </c>
      <c r="N291" s="21" t="s">
        <v>2276</v>
      </c>
      <c r="O291" s="21" t="s">
        <v>2276</v>
      </c>
      <c r="P291" s="21" t="s">
        <v>2276</v>
      </c>
      <c r="Q291" s="105" t="s">
        <v>2276</v>
      </c>
      <c r="R291" s="105" t="s">
        <v>2276</v>
      </c>
      <c r="S291" s="21" t="s">
        <v>2276</v>
      </c>
      <c r="T291" s="21" t="s">
        <v>2276</v>
      </c>
      <c r="U291" s="21" t="s">
        <v>2276</v>
      </c>
      <c r="V291" s="21" t="s">
        <v>2276</v>
      </c>
      <c r="W291" s="21" t="s">
        <v>2276</v>
      </c>
      <c r="X291" s="21" t="s">
        <v>2276</v>
      </c>
      <c r="Y291" s="21" t="s">
        <v>2276</v>
      </c>
      <c r="Z291" s="21" t="s">
        <v>2276</v>
      </c>
      <c r="AA291" s="4" t="s">
        <v>552</v>
      </c>
      <c r="AB291" s="4" t="s">
        <v>566</v>
      </c>
    </row>
    <row r="292" spans="1:28"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2276</v>
      </c>
      <c r="K292" s="106" t="s">
        <v>2276</v>
      </c>
      <c r="L292" s="21" t="s">
        <v>2276</v>
      </c>
      <c r="M292" s="21" t="s">
        <v>2276</v>
      </c>
      <c r="N292" s="21" t="s">
        <v>2276</v>
      </c>
      <c r="O292" s="21" t="s">
        <v>2276</v>
      </c>
      <c r="P292" s="21" t="s">
        <v>2276</v>
      </c>
      <c r="Q292" s="105" t="s">
        <v>2276</v>
      </c>
      <c r="R292" s="105" t="s">
        <v>2276</v>
      </c>
      <c r="S292" s="21" t="s">
        <v>2276</v>
      </c>
      <c r="T292" s="21" t="s">
        <v>2276</v>
      </c>
      <c r="U292" s="21" t="s">
        <v>2276</v>
      </c>
      <c r="V292" s="21" t="s">
        <v>2276</v>
      </c>
      <c r="W292" s="21" t="s">
        <v>2276</v>
      </c>
      <c r="X292" s="3" t="s">
        <v>2276</v>
      </c>
      <c r="Y292" s="3" t="s">
        <v>2276</v>
      </c>
      <c r="Z292" s="3" t="s">
        <v>2276</v>
      </c>
      <c r="AA292" s="4"/>
      <c r="AB292" s="4"/>
    </row>
    <row r="293" spans="1:28"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2276</v>
      </c>
      <c r="K293" s="106" t="s">
        <v>2276</v>
      </c>
      <c r="L293" s="21" t="s">
        <v>2276</v>
      </c>
      <c r="M293" s="21" t="s">
        <v>2276</v>
      </c>
      <c r="N293" s="21" t="s">
        <v>2276</v>
      </c>
      <c r="O293" s="21" t="s">
        <v>2276</v>
      </c>
      <c r="P293" s="21" t="s">
        <v>2276</v>
      </c>
      <c r="Q293" s="105" t="s">
        <v>2276</v>
      </c>
      <c r="R293" s="105" t="s">
        <v>2276</v>
      </c>
      <c r="S293" s="21" t="s">
        <v>2276</v>
      </c>
      <c r="T293" s="21" t="s">
        <v>2276</v>
      </c>
      <c r="U293" s="21" t="s">
        <v>2276</v>
      </c>
      <c r="V293" s="21" t="s">
        <v>2276</v>
      </c>
      <c r="W293" s="21" t="s">
        <v>2276</v>
      </c>
      <c r="X293" s="3" t="s">
        <v>2276</v>
      </c>
      <c r="Y293" s="3" t="s">
        <v>2276</v>
      </c>
      <c r="Z293" s="3" t="s">
        <v>2276</v>
      </c>
      <c r="AA293" s="4"/>
      <c r="AB293" s="4"/>
    </row>
    <row r="294" spans="1:28"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2276</v>
      </c>
      <c r="K294" s="106" t="s">
        <v>2276</v>
      </c>
      <c r="L294" s="21" t="s">
        <v>2276</v>
      </c>
      <c r="M294" s="21" t="s">
        <v>2276</v>
      </c>
      <c r="N294" s="21" t="s">
        <v>2276</v>
      </c>
      <c r="O294" s="21" t="s">
        <v>2276</v>
      </c>
      <c r="P294" s="21" t="s">
        <v>2276</v>
      </c>
      <c r="Q294" s="105" t="s">
        <v>2276</v>
      </c>
      <c r="R294" s="105" t="s">
        <v>2276</v>
      </c>
      <c r="S294" s="21" t="s">
        <v>2276</v>
      </c>
      <c r="T294" s="21" t="s">
        <v>2276</v>
      </c>
      <c r="U294" s="21" t="s">
        <v>2276</v>
      </c>
      <c r="V294" s="21" t="s">
        <v>2276</v>
      </c>
      <c r="W294" s="21" t="s">
        <v>2276</v>
      </c>
      <c r="X294" s="3" t="s">
        <v>2276</v>
      </c>
      <c r="Y294" s="3" t="s">
        <v>2276</v>
      </c>
      <c r="Z294" s="3" t="s">
        <v>2276</v>
      </c>
      <c r="AA294" s="4"/>
      <c r="AB294" s="4"/>
    </row>
    <row r="295" spans="1:28"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2276</v>
      </c>
      <c r="K295" s="106" t="s">
        <v>2276</v>
      </c>
      <c r="L295" s="21" t="s">
        <v>2276</v>
      </c>
      <c r="M295" s="21" t="s">
        <v>2276</v>
      </c>
      <c r="N295" s="21" t="s">
        <v>2276</v>
      </c>
      <c r="O295" s="21" t="s">
        <v>2276</v>
      </c>
      <c r="P295" s="21" t="s">
        <v>2276</v>
      </c>
      <c r="Q295" s="105" t="s">
        <v>2276</v>
      </c>
      <c r="R295" s="105" t="s">
        <v>2276</v>
      </c>
      <c r="S295" s="21" t="s">
        <v>2276</v>
      </c>
      <c r="T295" s="21" t="s">
        <v>2276</v>
      </c>
      <c r="U295" s="21" t="s">
        <v>2276</v>
      </c>
      <c r="V295" s="21" t="s">
        <v>2276</v>
      </c>
      <c r="W295" s="21" t="s">
        <v>2276</v>
      </c>
      <c r="X295" s="3" t="s">
        <v>2276</v>
      </c>
      <c r="Y295" s="3" t="s">
        <v>2276</v>
      </c>
      <c r="Z295" s="3" t="s">
        <v>2276</v>
      </c>
      <c r="AA295" s="4"/>
      <c r="AB295" s="4"/>
    </row>
    <row r="296" spans="1:28"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2276</v>
      </c>
      <c r="K296" s="106" t="s">
        <v>2276</v>
      </c>
      <c r="L296" s="21" t="s">
        <v>2276</v>
      </c>
      <c r="M296" s="21" t="s">
        <v>2276</v>
      </c>
      <c r="N296" s="21" t="s">
        <v>2276</v>
      </c>
      <c r="O296" s="21" t="s">
        <v>2276</v>
      </c>
      <c r="P296" s="21" t="s">
        <v>2276</v>
      </c>
      <c r="Q296" s="105" t="s">
        <v>2276</v>
      </c>
      <c r="R296" s="105" t="s">
        <v>2276</v>
      </c>
      <c r="S296" s="21" t="s">
        <v>2276</v>
      </c>
      <c r="T296" s="21" t="s">
        <v>2276</v>
      </c>
      <c r="U296" s="21" t="s">
        <v>2276</v>
      </c>
      <c r="V296" s="21" t="s">
        <v>2276</v>
      </c>
      <c r="W296" s="21" t="s">
        <v>2276</v>
      </c>
      <c r="X296" s="3" t="s">
        <v>2276</v>
      </c>
      <c r="Y296" s="3" t="s">
        <v>2276</v>
      </c>
      <c r="Z296" s="3" t="s">
        <v>2276</v>
      </c>
      <c r="AA296" s="4"/>
      <c r="AB296" s="4"/>
    </row>
    <row r="297" spans="1:28"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2276</v>
      </c>
      <c r="K297" s="106" t="s">
        <v>2276</v>
      </c>
      <c r="L297" s="21" t="s">
        <v>2276</v>
      </c>
      <c r="M297" s="21" t="s">
        <v>2276</v>
      </c>
      <c r="N297" s="21" t="s">
        <v>2276</v>
      </c>
      <c r="O297" s="21" t="s">
        <v>2276</v>
      </c>
      <c r="P297" s="21" t="s">
        <v>2276</v>
      </c>
      <c r="Q297" s="105" t="s">
        <v>2276</v>
      </c>
      <c r="R297" s="105" t="s">
        <v>2276</v>
      </c>
      <c r="S297" s="21" t="s">
        <v>2276</v>
      </c>
      <c r="T297" s="21" t="s">
        <v>2276</v>
      </c>
      <c r="U297" s="21" t="s">
        <v>2276</v>
      </c>
      <c r="V297" s="21" t="s">
        <v>2276</v>
      </c>
      <c r="W297" s="21" t="s">
        <v>2276</v>
      </c>
      <c r="X297" s="3" t="s">
        <v>2276</v>
      </c>
      <c r="Y297" s="3" t="s">
        <v>2276</v>
      </c>
      <c r="Z297" s="3" t="s">
        <v>2276</v>
      </c>
      <c r="AA297" s="4"/>
      <c r="AB297" s="4"/>
    </row>
    <row r="298" spans="1:28"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2276</v>
      </c>
      <c r="K298" s="106" t="s">
        <v>2276</v>
      </c>
      <c r="L298" s="21" t="s">
        <v>2276</v>
      </c>
      <c r="M298" s="21" t="s">
        <v>2276</v>
      </c>
      <c r="N298" s="21" t="s">
        <v>2276</v>
      </c>
      <c r="O298" s="21" t="s">
        <v>2276</v>
      </c>
      <c r="P298" s="21" t="s">
        <v>2276</v>
      </c>
      <c r="Q298" s="105" t="s">
        <v>2276</v>
      </c>
      <c r="R298" s="105" t="s">
        <v>2276</v>
      </c>
      <c r="S298" s="21" t="s">
        <v>2276</v>
      </c>
      <c r="T298" s="21" t="s">
        <v>2276</v>
      </c>
      <c r="U298" s="21" t="s">
        <v>2276</v>
      </c>
      <c r="V298" s="21" t="s">
        <v>2276</v>
      </c>
      <c r="W298" s="21" t="s">
        <v>2276</v>
      </c>
      <c r="X298" s="3" t="s">
        <v>2276</v>
      </c>
      <c r="Y298" s="3" t="s">
        <v>2276</v>
      </c>
      <c r="Z298" s="3" t="s">
        <v>2276</v>
      </c>
      <c r="AA298" s="4"/>
      <c r="AB298" s="4"/>
    </row>
    <row r="299" spans="1:28"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2276</v>
      </c>
      <c r="K299" s="106" t="s">
        <v>2276</v>
      </c>
      <c r="L299" s="21" t="s">
        <v>2276</v>
      </c>
      <c r="M299" s="21" t="s">
        <v>2276</v>
      </c>
      <c r="N299" s="21" t="s">
        <v>2276</v>
      </c>
      <c r="O299" s="21" t="s">
        <v>2276</v>
      </c>
      <c r="P299" s="21" t="s">
        <v>2276</v>
      </c>
      <c r="Q299" s="105" t="s">
        <v>2276</v>
      </c>
      <c r="R299" s="105" t="s">
        <v>2276</v>
      </c>
      <c r="S299" s="21" t="s">
        <v>2276</v>
      </c>
      <c r="T299" s="21" t="s">
        <v>2276</v>
      </c>
      <c r="U299" s="21" t="s">
        <v>2276</v>
      </c>
      <c r="V299" s="21" t="s">
        <v>2276</v>
      </c>
      <c r="W299" s="21" t="s">
        <v>2276</v>
      </c>
      <c r="X299" s="3" t="s">
        <v>2276</v>
      </c>
      <c r="Y299" s="3" t="s">
        <v>2276</v>
      </c>
      <c r="Z299" s="3" t="s">
        <v>2276</v>
      </c>
      <c r="AA299" s="4"/>
      <c r="AB299" s="4"/>
    </row>
    <row r="300" spans="1:28"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2276</v>
      </c>
      <c r="K300" s="106" t="s">
        <v>2276</v>
      </c>
      <c r="L300" s="21" t="s">
        <v>2276</v>
      </c>
      <c r="M300" s="21" t="s">
        <v>2276</v>
      </c>
      <c r="N300" s="21" t="s">
        <v>2276</v>
      </c>
      <c r="O300" s="21" t="s">
        <v>2276</v>
      </c>
      <c r="P300" s="21" t="s">
        <v>2276</v>
      </c>
      <c r="Q300" s="105" t="s">
        <v>2276</v>
      </c>
      <c r="R300" s="105" t="s">
        <v>2276</v>
      </c>
      <c r="S300" s="21" t="s">
        <v>2276</v>
      </c>
      <c r="T300" s="21" t="s">
        <v>2276</v>
      </c>
      <c r="U300" s="21" t="s">
        <v>2276</v>
      </c>
      <c r="V300" s="21" t="s">
        <v>2276</v>
      </c>
      <c r="W300" s="21" t="s">
        <v>2276</v>
      </c>
      <c r="X300" s="3" t="s">
        <v>2276</v>
      </c>
      <c r="Y300" s="3" t="s">
        <v>2276</v>
      </c>
      <c r="Z300" s="3" t="s">
        <v>2276</v>
      </c>
      <c r="AA300" s="4"/>
      <c r="AB300" s="4"/>
    </row>
    <row r="301" spans="1:28"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2276</v>
      </c>
      <c r="K301" s="106" t="s">
        <v>2276</v>
      </c>
      <c r="L301" s="21" t="s">
        <v>2276</v>
      </c>
      <c r="M301" s="21" t="s">
        <v>2276</v>
      </c>
      <c r="N301" s="21" t="s">
        <v>2276</v>
      </c>
      <c r="O301" s="21" t="s">
        <v>2276</v>
      </c>
      <c r="P301" s="21" t="s">
        <v>2276</v>
      </c>
      <c r="Q301" s="105" t="s">
        <v>2276</v>
      </c>
      <c r="R301" s="105" t="s">
        <v>2276</v>
      </c>
      <c r="S301" s="21" t="s">
        <v>2276</v>
      </c>
      <c r="T301" s="21" t="s">
        <v>2276</v>
      </c>
      <c r="U301" s="21" t="s">
        <v>2276</v>
      </c>
      <c r="V301" s="21" t="s">
        <v>2276</v>
      </c>
      <c r="W301" s="21" t="s">
        <v>2276</v>
      </c>
      <c r="X301" s="3" t="s">
        <v>2276</v>
      </c>
      <c r="Y301" s="3" t="s">
        <v>2276</v>
      </c>
      <c r="Z301" s="3" t="s">
        <v>2276</v>
      </c>
      <c r="AA301" s="4"/>
      <c r="AB301" s="4"/>
    </row>
    <row r="302" spans="1:28"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2276</v>
      </c>
      <c r="K302" s="106" t="s">
        <v>2276</v>
      </c>
      <c r="L302" s="21" t="s">
        <v>2276</v>
      </c>
      <c r="M302" s="21" t="s">
        <v>2276</v>
      </c>
      <c r="N302" s="21" t="s">
        <v>2276</v>
      </c>
      <c r="O302" s="21" t="s">
        <v>2276</v>
      </c>
      <c r="P302" s="21" t="s">
        <v>2276</v>
      </c>
      <c r="Q302" s="105" t="s">
        <v>2276</v>
      </c>
      <c r="R302" s="105" t="s">
        <v>2276</v>
      </c>
      <c r="S302" s="21" t="s">
        <v>2276</v>
      </c>
      <c r="T302" s="21" t="s">
        <v>2276</v>
      </c>
      <c r="U302" s="21" t="s">
        <v>2276</v>
      </c>
      <c r="V302" s="21" t="s">
        <v>2276</v>
      </c>
      <c r="W302" s="21" t="s">
        <v>2276</v>
      </c>
      <c r="X302" s="3" t="s">
        <v>2276</v>
      </c>
      <c r="Y302" s="3" t="s">
        <v>2276</v>
      </c>
      <c r="Z302" s="3" t="s">
        <v>2276</v>
      </c>
      <c r="AA302" s="4"/>
      <c r="AB302" s="4"/>
    </row>
    <row r="303" spans="1:28"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2276</v>
      </c>
      <c r="K303" s="106" t="s">
        <v>2276</v>
      </c>
      <c r="L303" s="21" t="s">
        <v>2276</v>
      </c>
      <c r="M303" s="21" t="s">
        <v>2276</v>
      </c>
      <c r="N303" s="21" t="s">
        <v>2276</v>
      </c>
      <c r="O303" s="21" t="s">
        <v>2276</v>
      </c>
      <c r="P303" s="21" t="s">
        <v>2276</v>
      </c>
      <c r="Q303" s="105" t="s">
        <v>2276</v>
      </c>
      <c r="R303" s="105" t="s">
        <v>2276</v>
      </c>
      <c r="S303" s="21" t="s">
        <v>2276</v>
      </c>
      <c r="T303" s="21" t="s">
        <v>2276</v>
      </c>
      <c r="U303" s="21" t="s">
        <v>2276</v>
      </c>
      <c r="V303" s="21" t="s">
        <v>2276</v>
      </c>
      <c r="W303" s="21" t="s">
        <v>2276</v>
      </c>
      <c r="X303" s="3" t="s">
        <v>2276</v>
      </c>
      <c r="Y303" s="3" t="s">
        <v>2276</v>
      </c>
      <c r="Z303" s="3" t="s">
        <v>2276</v>
      </c>
      <c r="AA303" s="4"/>
      <c r="AB303" s="4"/>
    </row>
    <row r="304" spans="1:28"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2276</v>
      </c>
      <c r="K304" s="106" t="s">
        <v>2276</v>
      </c>
      <c r="L304" s="21" t="s">
        <v>2276</v>
      </c>
      <c r="M304" s="21" t="s">
        <v>2276</v>
      </c>
      <c r="N304" s="21" t="s">
        <v>2276</v>
      </c>
      <c r="O304" s="21" t="s">
        <v>2276</v>
      </c>
      <c r="P304" s="21" t="s">
        <v>2276</v>
      </c>
      <c r="Q304" s="105" t="s">
        <v>2276</v>
      </c>
      <c r="R304" s="105" t="s">
        <v>2276</v>
      </c>
      <c r="S304" s="21" t="s">
        <v>2276</v>
      </c>
      <c r="T304" s="21" t="s">
        <v>2276</v>
      </c>
      <c r="U304" s="21" t="s">
        <v>2276</v>
      </c>
      <c r="V304" s="21" t="s">
        <v>2276</v>
      </c>
      <c r="W304" s="21" t="s">
        <v>2276</v>
      </c>
      <c r="X304" s="3" t="s">
        <v>2276</v>
      </c>
      <c r="Y304" s="3" t="s">
        <v>2276</v>
      </c>
      <c r="Z304" s="3" t="s">
        <v>2276</v>
      </c>
      <c r="AA304" s="4"/>
      <c r="AB304" s="4"/>
    </row>
    <row r="305" spans="1:28"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2276</v>
      </c>
      <c r="K305" s="106" t="s">
        <v>2276</v>
      </c>
      <c r="L305" s="21" t="s">
        <v>2276</v>
      </c>
      <c r="M305" s="21" t="s">
        <v>2276</v>
      </c>
      <c r="N305" s="21" t="s">
        <v>2276</v>
      </c>
      <c r="O305" s="21" t="s">
        <v>2276</v>
      </c>
      <c r="P305" s="21" t="s">
        <v>2276</v>
      </c>
      <c r="Q305" s="105" t="s">
        <v>2276</v>
      </c>
      <c r="R305" s="105" t="s">
        <v>2276</v>
      </c>
      <c r="S305" s="21" t="s">
        <v>2276</v>
      </c>
      <c r="T305" s="21" t="s">
        <v>2276</v>
      </c>
      <c r="U305" s="21" t="s">
        <v>2276</v>
      </c>
      <c r="V305" s="21" t="s">
        <v>2276</v>
      </c>
      <c r="W305" s="21" t="s">
        <v>2276</v>
      </c>
      <c r="X305" s="3" t="s">
        <v>2276</v>
      </c>
      <c r="Y305" s="3" t="s">
        <v>2276</v>
      </c>
      <c r="Z305" s="3" t="s">
        <v>2276</v>
      </c>
      <c r="AA305" s="4"/>
      <c r="AB305" s="4"/>
    </row>
    <row r="306" spans="1:28"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2276</v>
      </c>
      <c r="K306" s="106" t="s">
        <v>2276</v>
      </c>
      <c r="L306" s="21" t="s">
        <v>2276</v>
      </c>
      <c r="M306" s="21" t="s">
        <v>2276</v>
      </c>
      <c r="N306" s="21" t="s">
        <v>2276</v>
      </c>
      <c r="O306" s="21" t="s">
        <v>2276</v>
      </c>
      <c r="P306" s="21" t="s">
        <v>2276</v>
      </c>
      <c r="Q306" s="105" t="s">
        <v>2276</v>
      </c>
      <c r="R306" s="105" t="s">
        <v>2276</v>
      </c>
      <c r="S306" s="21" t="s">
        <v>2276</v>
      </c>
      <c r="T306" s="21" t="s">
        <v>2276</v>
      </c>
      <c r="U306" s="21" t="s">
        <v>2276</v>
      </c>
      <c r="V306" s="21" t="s">
        <v>2276</v>
      </c>
      <c r="W306" s="21" t="s">
        <v>2276</v>
      </c>
      <c r="X306" s="3" t="s">
        <v>2276</v>
      </c>
      <c r="Y306" s="3" t="s">
        <v>2276</v>
      </c>
      <c r="Z306" s="3" t="s">
        <v>2276</v>
      </c>
      <c r="AA306" s="4"/>
      <c r="AB306" s="4"/>
    </row>
    <row r="307" spans="1:28"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2276</v>
      </c>
      <c r="K307" s="106" t="s">
        <v>2276</v>
      </c>
      <c r="L307" s="21" t="s">
        <v>2276</v>
      </c>
      <c r="M307" s="21" t="s">
        <v>2276</v>
      </c>
      <c r="N307" s="21" t="s">
        <v>2276</v>
      </c>
      <c r="O307" s="21" t="s">
        <v>2276</v>
      </c>
      <c r="P307" s="21" t="s">
        <v>2276</v>
      </c>
      <c r="Q307" s="105" t="s">
        <v>2276</v>
      </c>
      <c r="R307" s="105" t="s">
        <v>2276</v>
      </c>
      <c r="S307" s="21" t="s">
        <v>2276</v>
      </c>
      <c r="T307" s="21" t="s">
        <v>2276</v>
      </c>
      <c r="U307" s="21" t="s">
        <v>2276</v>
      </c>
      <c r="V307" s="21" t="s">
        <v>2276</v>
      </c>
      <c r="W307" s="21" t="s">
        <v>2276</v>
      </c>
      <c r="X307" s="3" t="s">
        <v>2276</v>
      </c>
      <c r="Y307" s="3" t="s">
        <v>2276</v>
      </c>
      <c r="Z307" s="3" t="s">
        <v>2276</v>
      </c>
      <c r="AA307" s="4"/>
      <c r="AB307" s="4"/>
    </row>
    <row r="308" spans="1:28"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2276</v>
      </c>
      <c r="K308" s="106" t="s">
        <v>2276</v>
      </c>
      <c r="L308" s="21" t="s">
        <v>2276</v>
      </c>
      <c r="M308" s="21" t="s">
        <v>2276</v>
      </c>
      <c r="N308" s="21" t="s">
        <v>2276</v>
      </c>
      <c r="O308" s="21" t="s">
        <v>2276</v>
      </c>
      <c r="P308" s="21" t="s">
        <v>2276</v>
      </c>
      <c r="Q308" s="105" t="s">
        <v>2276</v>
      </c>
      <c r="R308" s="105" t="s">
        <v>2276</v>
      </c>
      <c r="S308" s="21" t="s">
        <v>2276</v>
      </c>
      <c r="T308" s="21" t="s">
        <v>2276</v>
      </c>
      <c r="U308" s="21" t="s">
        <v>2276</v>
      </c>
      <c r="V308" s="21" t="s">
        <v>2276</v>
      </c>
      <c r="W308" s="21" t="s">
        <v>2276</v>
      </c>
      <c r="X308" s="3" t="s">
        <v>2276</v>
      </c>
      <c r="Y308" s="3" t="s">
        <v>2276</v>
      </c>
      <c r="Z308" s="3" t="s">
        <v>2276</v>
      </c>
      <c r="AA308" s="4"/>
      <c r="AB308" s="4"/>
    </row>
    <row r="309" spans="1:28"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2276</v>
      </c>
      <c r="K309" s="106" t="s">
        <v>2276</v>
      </c>
      <c r="L309" s="21" t="s">
        <v>2276</v>
      </c>
      <c r="M309" s="21" t="s">
        <v>2276</v>
      </c>
      <c r="N309" s="21" t="s">
        <v>2276</v>
      </c>
      <c r="O309" s="21" t="s">
        <v>2276</v>
      </c>
      <c r="P309" s="21" t="s">
        <v>2276</v>
      </c>
      <c r="Q309" s="105" t="s">
        <v>2276</v>
      </c>
      <c r="R309" s="105" t="s">
        <v>2276</v>
      </c>
      <c r="S309" s="21" t="s">
        <v>2276</v>
      </c>
      <c r="T309" s="21" t="s">
        <v>2276</v>
      </c>
      <c r="U309" s="21" t="s">
        <v>2276</v>
      </c>
      <c r="V309" s="21" t="s">
        <v>2276</v>
      </c>
      <c r="W309" s="21" t="s">
        <v>2276</v>
      </c>
      <c r="X309" s="3" t="s">
        <v>2276</v>
      </c>
      <c r="Y309" s="3" t="s">
        <v>2276</v>
      </c>
      <c r="Z309" s="3" t="s">
        <v>2276</v>
      </c>
      <c r="AA309" s="4"/>
      <c r="AB309" s="4"/>
    </row>
    <row r="310" spans="1:28"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2276</v>
      </c>
      <c r="K310" s="106" t="s">
        <v>2276</v>
      </c>
      <c r="L310" s="21" t="s">
        <v>2276</v>
      </c>
      <c r="M310" s="21" t="s">
        <v>2276</v>
      </c>
      <c r="N310" s="21" t="s">
        <v>2276</v>
      </c>
      <c r="O310" s="21" t="s">
        <v>2276</v>
      </c>
      <c r="P310" s="21" t="s">
        <v>2276</v>
      </c>
      <c r="Q310" s="105" t="s">
        <v>2276</v>
      </c>
      <c r="R310" s="105" t="s">
        <v>2276</v>
      </c>
      <c r="S310" s="21" t="s">
        <v>2276</v>
      </c>
      <c r="T310" s="21" t="s">
        <v>2276</v>
      </c>
      <c r="U310" s="21" t="s">
        <v>2276</v>
      </c>
      <c r="V310" s="21" t="s">
        <v>2276</v>
      </c>
      <c r="W310" s="21" t="s">
        <v>2276</v>
      </c>
      <c r="X310" s="3" t="s">
        <v>2276</v>
      </c>
      <c r="Y310" s="3" t="s">
        <v>2276</v>
      </c>
      <c r="Z310" s="3" t="s">
        <v>2276</v>
      </c>
      <c r="AA310" s="4"/>
      <c r="AB310" s="4"/>
    </row>
    <row r="311" spans="1:28"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2276</v>
      </c>
      <c r="K311" s="106" t="s">
        <v>2276</v>
      </c>
      <c r="L311" s="21" t="s">
        <v>2276</v>
      </c>
      <c r="M311" s="21" t="s">
        <v>2276</v>
      </c>
      <c r="N311" s="21" t="s">
        <v>2276</v>
      </c>
      <c r="O311" s="21" t="s">
        <v>2276</v>
      </c>
      <c r="P311" s="21" t="s">
        <v>2276</v>
      </c>
      <c r="Q311" s="105" t="s">
        <v>2276</v>
      </c>
      <c r="R311" s="105" t="s">
        <v>2276</v>
      </c>
      <c r="S311" s="21" t="s">
        <v>2276</v>
      </c>
      <c r="T311" s="21" t="s">
        <v>2276</v>
      </c>
      <c r="U311" s="21" t="s">
        <v>2276</v>
      </c>
      <c r="V311" s="21" t="s">
        <v>2276</v>
      </c>
      <c r="W311" s="21" t="s">
        <v>2276</v>
      </c>
      <c r="X311" s="3" t="s">
        <v>2276</v>
      </c>
      <c r="Y311" s="3" t="s">
        <v>2276</v>
      </c>
      <c r="Z311" s="3" t="s">
        <v>2276</v>
      </c>
      <c r="AA311" s="4"/>
      <c r="AB311" s="4"/>
    </row>
    <row r="312" spans="1:28"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2276</v>
      </c>
      <c r="K312" s="106" t="s">
        <v>2276</v>
      </c>
      <c r="L312" s="21" t="s">
        <v>2276</v>
      </c>
      <c r="M312" s="21" t="s">
        <v>2276</v>
      </c>
      <c r="N312" s="21" t="s">
        <v>2276</v>
      </c>
      <c r="O312" s="21" t="s">
        <v>2276</v>
      </c>
      <c r="P312" s="21" t="s">
        <v>2276</v>
      </c>
      <c r="Q312" s="105" t="s">
        <v>2276</v>
      </c>
      <c r="R312" s="105" t="s">
        <v>2276</v>
      </c>
      <c r="S312" s="21" t="s">
        <v>2276</v>
      </c>
      <c r="T312" s="21" t="s">
        <v>2276</v>
      </c>
      <c r="U312" s="21" t="s">
        <v>2276</v>
      </c>
      <c r="V312" s="21" t="s">
        <v>2276</v>
      </c>
      <c r="W312" s="21" t="s">
        <v>2276</v>
      </c>
      <c r="X312" s="3" t="s">
        <v>2276</v>
      </c>
      <c r="Y312" s="3" t="s">
        <v>2276</v>
      </c>
      <c r="Z312" s="3" t="s">
        <v>2276</v>
      </c>
      <c r="AA312" s="4"/>
      <c r="AB312" s="4"/>
    </row>
    <row r="313" spans="1:28"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2276</v>
      </c>
      <c r="K313" s="106" t="s">
        <v>2276</v>
      </c>
      <c r="L313" s="21" t="s">
        <v>2276</v>
      </c>
      <c r="M313" s="21" t="s">
        <v>2276</v>
      </c>
      <c r="N313" s="21" t="s">
        <v>2276</v>
      </c>
      <c r="O313" s="21" t="s">
        <v>2276</v>
      </c>
      <c r="P313" s="21" t="s">
        <v>2276</v>
      </c>
      <c r="Q313" s="105" t="s">
        <v>2276</v>
      </c>
      <c r="R313" s="105" t="s">
        <v>2276</v>
      </c>
      <c r="S313" s="21" t="s">
        <v>2276</v>
      </c>
      <c r="T313" s="21" t="s">
        <v>2276</v>
      </c>
      <c r="U313" s="21" t="s">
        <v>2276</v>
      </c>
      <c r="V313" s="21" t="s">
        <v>2276</v>
      </c>
      <c r="W313" s="21" t="s">
        <v>2276</v>
      </c>
      <c r="X313" s="3" t="s">
        <v>2276</v>
      </c>
      <c r="Y313" s="3" t="s">
        <v>2276</v>
      </c>
      <c r="Z313" s="3" t="s">
        <v>2276</v>
      </c>
      <c r="AA313" s="4"/>
      <c r="AB313" s="4"/>
    </row>
    <row r="314" spans="1:28"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2276</v>
      </c>
      <c r="K314" s="106" t="s">
        <v>2276</v>
      </c>
      <c r="L314" s="21" t="s">
        <v>2276</v>
      </c>
      <c r="M314" s="21" t="s">
        <v>2276</v>
      </c>
      <c r="N314" s="21" t="s">
        <v>2276</v>
      </c>
      <c r="O314" s="21" t="s">
        <v>2276</v>
      </c>
      <c r="P314" s="21" t="s">
        <v>2276</v>
      </c>
      <c r="Q314" s="105" t="s">
        <v>2276</v>
      </c>
      <c r="R314" s="105" t="s">
        <v>2276</v>
      </c>
      <c r="S314" s="21" t="s">
        <v>2276</v>
      </c>
      <c r="T314" s="21" t="s">
        <v>2276</v>
      </c>
      <c r="U314" s="21" t="s">
        <v>2276</v>
      </c>
      <c r="V314" s="21" t="s">
        <v>2276</v>
      </c>
      <c r="W314" s="21" t="s">
        <v>2276</v>
      </c>
      <c r="X314" s="3" t="s">
        <v>2276</v>
      </c>
      <c r="Y314" s="3" t="s">
        <v>2276</v>
      </c>
      <c r="Z314" s="3" t="s">
        <v>2276</v>
      </c>
      <c r="AA314" s="4"/>
      <c r="AB314" s="4"/>
    </row>
    <row r="315" spans="1:28"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2276</v>
      </c>
      <c r="K315" s="106" t="s">
        <v>2276</v>
      </c>
      <c r="L315" s="21" t="s">
        <v>2276</v>
      </c>
      <c r="M315" s="21" t="s">
        <v>2276</v>
      </c>
      <c r="N315" s="21" t="s">
        <v>2276</v>
      </c>
      <c r="O315" s="21" t="s">
        <v>2276</v>
      </c>
      <c r="P315" s="21" t="s">
        <v>2276</v>
      </c>
      <c r="Q315" s="105" t="s">
        <v>2276</v>
      </c>
      <c r="R315" s="105" t="s">
        <v>2276</v>
      </c>
      <c r="S315" s="21" t="s">
        <v>2276</v>
      </c>
      <c r="T315" s="21" t="s">
        <v>2276</v>
      </c>
      <c r="U315" s="21" t="s">
        <v>2276</v>
      </c>
      <c r="V315" s="21" t="s">
        <v>2276</v>
      </c>
      <c r="W315" s="21" t="s">
        <v>2276</v>
      </c>
      <c r="X315" s="3" t="s">
        <v>2276</v>
      </c>
      <c r="Y315" s="3" t="s">
        <v>2276</v>
      </c>
      <c r="Z315" s="3" t="s">
        <v>2276</v>
      </c>
      <c r="AA315" s="4"/>
      <c r="AB315" s="4"/>
    </row>
    <row r="316" spans="1:28"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2276</v>
      </c>
      <c r="K316" s="106" t="s">
        <v>2276</v>
      </c>
      <c r="L316" s="21" t="s">
        <v>2276</v>
      </c>
      <c r="M316" s="21" t="s">
        <v>2276</v>
      </c>
      <c r="N316" s="21" t="s">
        <v>2276</v>
      </c>
      <c r="O316" s="21" t="s">
        <v>2276</v>
      </c>
      <c r="P316" s="21" t="s">
        <v>2276</v>
      </c>
      <c r="Q316" s="105" t="s">
        <v>2276</v>
      </c>
      <c r="R316" s="105" t="s">
        <v>2276</v>
      </c>
      <c r="S316" s="21" t="s">
        <v>2276</v>
      </c>
      <c r="T316" s="21" t="s">
        <v>2276</v>
      </c>
      <c r="U316" s="21" t="s">
        <v>2276</v>
      </c>
      <c r="V316" s="21" t="s">
        <v>2276</v>
      </c>
      <c r="W316" s="21" t="s">
        <v>2276</v>
      </c>
      <c r="X316" s="3" t="s">
        <v>2276</v>
      </c>
      <c r="Y316" s="3" t="s">
        <v>2276</v>
      </c>
      <c r="Z316" s="3" t="s">
        <v>2276</v>
      </c>
      <c r="AA316" s="4"/>
      <c r="AB316" s="4"/>
    </row>
    <row r="317" spans="1:28"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2276</v>
      </c>
      <c r="K317" s="106" t="s">
        <v>2276</v>
      </c>
      <c r="L317" s="21" t="s">
        <v>2276</v>
      </c>
      <c r="M317" s="21" t="s">
        <v>2276</v>
      </c>
      <c r="N317" s="21" t="s">
        <v>2276</v>
      </c>
      <c r="O317" s="21" t="s">
        <v>2276</v>
      </c>
      <c r="P317" s="21" t="s">
        <v>2276</v>
      </c>
      <c r="Q317" s="105" t="s">
        <v>2276</v>
      </c>
      <c r="R317" s="105" t="s">
        <v>2276</v>
      </c>
      <c r="S317" s="21" t="s">
        <v>2276</v>
      </c>
      <c r="T317" s="21" t="s">
        <v>2276</v>
      </c>
      <c r="U317" s="21" t="s">
        <v>2276</v>
      </c>
      <c r="V317" s="21" t="s">
        <v>2276</v>
      </c>
      <c r="W317" s="21" t="s">
        <v>2276</v>
      </c>
      <c r="X317" s="3" t="s">
        <v>2276</v>
      </c>
      <c r="Y317" s="3" t="s">
        <v>2276</v>
      </c>
      <c r="Z317" s="3" t="s">
        <v>2276</v>
      </c>
      <c r="AA317" s="4"/>
      <c r="AB317" s="4"/>
    </row>
    <row r="318" spans="1:28"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2276</v>
      </c>
      <c r="K318" s="106" t="s">
        <v>2276</v>
      </c>
      <c r="L318" s="21" t="s">
        <v>2276</v>
      </c>
      <c r="M318" s="21" t="s">
        <v>2276</v>
      </c>
      <c r="N318" s="21" t="s">
        <v>2276</v>
      </c>
      <c r="O318" s="21" t="s">
        <v>2276</v>
      </c>
      <c r="P318" s="21" t="s">
        <v>2276</v>
      </c>
      <c r="Q318" s="105" t="s">
        <v>2276</v>
      </c>
      <c r="R318" s="105" t="s">
        <v>2276</v>
      </c>
      <c r="S318" s="21" t="s">
        <v>2276</v>
      </c>
      <c r="T318" s="21" t="s">
        <v>2276</v>
      </c>
      <c r="U318" s="21" t="s">
        <v>2276</v>
      </c>
      <c r="V318" s="21" t="s">
        <v>2276</v>
      </c>
      <c r="W318" s="21" t="s">
        <v>2276</v>
      </c>
      <c r="X318" s="3" t="s">
        <v>2276</v>
      </c>
      <c r="Y318" s="3" t="s">
        <v>2276</v>
      </c>
      <c r="Z318" s="3" t="s">
        <v>2276</v>
      </c>
      <c r="AA318" s="4"/>
      <c r="AB318" s="4"/>
    </row>
    <row r="319" spans="1:28"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2276</v>
      </c>
      <c r="K319" s="106" t="s">
        <v>2276</v>
      </c>
      <c r="L319" s="21" t="s">
        <v>2276</v>
      </c>
      <c r="M319" s="21" t="s">
        <v>2276</v>
      </c>
      <c r="N319" s="21" t="s">
        <v>2276</v>
      </c>
      <c r="O319" s="21" t="s">
        <v>2276</v>
      </c>
      <c r="P319" s="21" t="s">
        <v>2276</v>
      </c>
      <c r="Q319" s="105" t="s">
        <v>2276</v>
      </c>
      <c r="R319" s="105" t="s">
        <v>2276</v>
      </c>
      <c r="S319" s="21" t="s">
        <v>2276</v>
      </c>
      <c r="T319" s="21" t="s">
        <v>2276</v>
      </c>
      <c r="U319" s="21" t="s">
        <v>2276</v>
      </c>
      <c r="V319" s="21" t="s">
        <v>2276</v>
      </c>
      <c r="W319" s="21" t="s">
        <v>2276</v>
      </c>
      <c r="X319" s="3" t="s">
        <v>2276</v>
      </c>
      <c r="Y319" s="3" t="s">
        <v>2276</v>
      </c>
      <c r="Z319" s="3" t="s">
        <v>2276</v>
      </c>
      <c r="AA319" s="4"/>
      <c r="AB319" s="4"/>
    </row>
    <row r="320" spans="1:28"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2276</v>
      </c>
      <c r="K320" s="106" t="s">
        <v>2276</v>
      </c>
      <c r="L320" s="21" t="s">
        <v>2276</v>
      </c>
      <c r="M320" s="21" t="s">
        <v>2276</v>
      </c>
      <c r="N320" s="21" t="s">
        <v>2276</v>
      </c>
      <c r="O320" s="21" t="s">
        <v>2276</v>
      </c>
      <c r="P320" s="21" t="s">
        <v>2276</v>
      </c>
      <c r="Q320" s="105" t="s">
        <v>2276</v>
      </c>
      <c r="R320" s="105" t="s">
        <v>2276</v>
      </c>
      <c r="S320" s="21" t="s">
        <v>2276</v>
      </c>
      <c r="T320" s="21" t="s">
        <v>2276</v>
      </c>
      <c r="U320" s="21" t="s">
        <v>2276</v>
      </c>
      <c r="V320" s="21" t="s">
        <v>2276</v>
      </c>
      <c r="W320" s="21" t="s">
        <v>2276</v>
      </c>
      <c r="X320" s="3" t="s">
        <v>2276</v>
      </c>
      <c r="Y320" s="3" t="s">
        <v>2276</v>
      </c>
      <c r="Z320" s="3" t="s">
        <v>2276</v>
      </c>
      <c r="AA320" s="4"/>
      <c r="AB320" s="4"/>
    </row>
    <row r="321" spans="1:28"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2276</v>
      </c>
      <c r="K321" s="106" t="s">
        <v>2276</v>
      </c>
      <c r="L321" s="21" t="s">
        <v>2276</v>
      </c>
      <c r="M321" s="21" t="s">
        <v>2276</v>
      </c>
      <c r="N321" s="21" t="s">
        <v>2276</v>
      </c>
      <c r="O321" s="21" t="s">
        <v>2276</v>
      </c>
      <c r="P321" s="21" t="s">
        <v>2276</v>
      </c>
      <c r="Q321" s="105" t="s">
        <v>2276</v>
      </c>
      <c r="R321" s="105" t="s">
        <v>2276</v>
      </c>
      <c r="S321" s="21" t="s">
        <v>2276</v>
      </c>
      <c r="T321" s="21" t="s">
        <v>2276</v>
      </c>
      <c r="U321" s="21" t="s">
        <v>2276</v>
      </c>
      <c r="V321" s="21" t="s">
        <v>2276</v>
      </c>
      <c r="W321" s="21" t="s">
        <v>2276</v>
      </c>
      <c r="X321" s="3" t="s">
        <v>2276</v>
      </c>
      <c r="Y321" s="3" t="s">
        <v>2276</v>
      </c>
      <c r="Z321" s="3" t="s">
        <v>2276</v>
      </c>
      <c r="AA321" s="4"/>
      <c r="AB321" s="4"/>
    </row>
    <row r="322" spans="1:28"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2276</v>
      </c>
      <c r="K322" s="106" t="s">
        <v>2276</v>
      </c>
      <c r="L322" s="21" t="s">
        <v>2276</v>
      </c>
      <c r="M322" s="21" t="s">
        <v>2276</v>
      </c>
      <c r="N322" s="21" t="s">
        <v>2276</v>
      </c>
      <c r="O322" s="21" t="s">
        <v>2276</v>
      </c>
      <c r="P322" s="21" t="s">
        <v>2276</v>
      </c>
      <c r="Q322" s="105" t="s">
        <v>2276</v>
      </c>
      <c r="R322" s="105" t="s">
        <v>2276</v>
      </c>
      <c r="S322" s="21" t="s">
        <v>2276</v>
      </c>
      <c r="T322" s="21" t="s">
        <v>2276</v>
      </c>
      <c r="U322" s="21" t="s">
        <v>2276</v>
      </c>
      <c r="V322" s="21" t="s">
        <v>2276</v>
      </c>
      <c r="W322" s="21" t="s">
        <v>2276</v>
      </c>
      <c r="X322" s="3" t="s">
        <v>2276</v>
      </c>
      <c r="Y322" s="3" t="s">
        <v>2276</v>
      </c>
      <c r="Z322" s="3" t="s">
        <v>2276</v>
      </c>
      <c r="AA322" s="4"/>
      <c r="AB322" s="4"/>
    </row>
    <row r="323" spans="1:28"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2276</v>
      </c>
      <c r="K323" s="106" t="s">
        <v>2276</v>
      </c>
      <c r="L323" s="21" t="s">
        <v>2276</v>
      </c>
      <c r="M323" s="21" t="s">
        <v>2276</v>
      </c>
      <c r="N323" s="21" t="s">
        <v>2276</v>
      </c>
      <c r="O323" s="21" t="s">
        <v>2276</v>
      </c>
      <c r="P323" s="21" t="s">
        <v>2276</v>
      </c>
      <c r="Q323" s="105" t="s">
        <v>2276</v>
      </c>
      <c r="R323" s="105" t="s">
        <v>2276</v>
      </c>
      <c r="S323" s="21" t="s">
        <v>2276</v>
      </c>
      <c r="T323" s="21" t="s">
        <v>2276</v>
      </c>
      <c r="U323" s="21" t="s">
        <v>2276</v>
      </c>
      <c r="V323" s="21" t="s">
        <v>2276</v>
      </c>
      <c r="W323" s="21" t="s">
        <v>2276</v>
      </c>
      <c r="X323" s="3" t="s">
        <v>2276</v>
      </c>
      <c r="Y323" s="3" t="s">
        <v>2276</v>
      </c>
      <c r="Z323" s="3" t="s">
        <v>2276</v>
      </c>
      <c r="AA323" s="4"/>
      <c r="AB323" s="4"/>
    </row>
    <row r="324" spans="1:28"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2276</v>
      </c>
      <c r="K324" s="106" t="s">
        <v>2276</v>
      </c>
      <c r="L324" s="21" t="s">
        <v>2276</v>
      </c>
      <c r="M324" s="21" t="s">
        <v>2276</v>
      </c>
      <c r="N324" s="21" t="s">
        <v>2276</v>
      </c>
      <c r="O324" s="21" t="s">
        <v>2276</v>
      </c>
      <c r="P324" s="21" t="s">
        <v>2276</v>
      </c>
      <c r="Q324" s="105" t="s">
        <v>2276</v>
      </c>
      <c r="R324" s="105" t="s">
        <v>2276</v>
      </c>
      <c r="S324" s="21" t="s">
        <v>2276</v>
      </c>
      <c r="T324" s="21" t="s">
        <v>2276</v>
      </c>
      <c r="U324" s="21" t="s">
        <v>2276</v>
      </c>
      <c r="V324" s="21" t="s">
        <v>2276</v>
      </c>
      <c r="W324" s="21" t="s">
        <v>2276</v>
      </c>
      <c r="X324" s="3" t="s">
        <v>2276</v>
      </c>
      <c r="Y324" s="3" t="s">
        <v>2276</v>
      </c>
      <c r="Z324" s="3" t="s">
        <v>2276</v>
      </c>
      <c r="AA324" s="4"/>
      <c r="AB324" s="4"/>
    </row>
    <row r="325" spans="1:28"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2276</v>
      </c>
      <c r="K325" s="106" t="s">
        <v>2276</v>
      </c>
      <c r="L325" s="21" t="s">
        <v>2276</v>
      </c>
      <c r="M325" s="21" t="s">
        <v>2276</v>
      </c>
      <c r="N325" s="21" t="s">
        <v>2276</v>
      </c>
      <c r="O325" s="21" t="s">
        <v>2276</v>
      </c>
      <c r="P325" s="21" t="s">
        <v>2276</v>
      </c>
      <c r="Q325" s="105" t="s">
        <v>2276</v>
      </c>
      <c r="R325" s="105" t="s">
        <v>2276</v>
      </c>
      <c r="S325" s="21" t="s">
        <v>2276</v>
      </c>
      <c r="T325" s="21" t="s">
        <v>2276</v>
      </c>
      <c r="U325" s="21" t="s">
        <v>2276</v>
      </c>
      <c r="V325" s="21" t="s">
        <v>2276</v>
      </c>
      <c r="W325" s="21" t="s">
        <v>2276</v>
      </c>
      <c r="X325" s="3" t="s">
        <v>2276</v>
      </c>
      <c r="Y325" s="3" t="s">
        <v>2276</v>
      </c>
      <c r="Z325" s="3" t="s">
        <v>2276</v>
      </c>
      <c r="AA325" s="4"/>
      <c r="AB325" s="4"/>
    </row>
    <row r="326" spans="1:28"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2276</v>
      </c>
      <c r="K326" s="106" t="s">
        <v>2276</v>
      </c>
      <c r="L326" s="21" t="s">
        <v>2276</v>
      </c>
      <c r="M326" s="21" t="s">
        <v>2276</v>
      </c>
      <c r="N326" s="21" t="s">
        <v>2276</v>
      </c>
      <c r="O326" s="21" t="s">
        <v>2276</v>
      </c>
      <c r="P326" s="21" t="s">
        <v>2276</v>
      </c>
      <c r="Q326" s="105" t="s">
        <v>2276</v>
      </c>
      <c r="R326" s="105" t="s">
        <v>2276</v>
      </c>
      <c r="S326" s="21" t="s">
        <v>2276</v>
      </c>
      <c r="T326" s="21" t="s">
        <v>2276</v>
      </c>
      <c r="U326" s="21" t="s">
        <v>2276</v>
      </c>
      <c r="V326" s="21" t="s">
        <v>2276</v>
      </c>
      <c r="W326" s="21" t="s">
        <v>2276</v>
      </c>
      <c r="X326" s="3" t="s">
        <v>2276</v>
      </c>
      <c r="Y326" s="3" t="s">
        <v>2276</v>
      </c>
      <c r="Z326" s="3" t="s">
        <v>2276</v>
      </c>
      <c r="AA326" s="4"/>
      <c r="AB326" s="4"/>
    </row>
    <row r="327" spans="1:28"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2276</v>
      </c>
      <c r="K327" s="106" t="s">
        <v>2276</v>
      </c>
      <c r="L327" s="21" t="s">
        <v>2276</v>
      </c>
      <c r="M327" s="21" t="s">
        <v>2276</v>
      </c>
      <c r="N327" s="21" t="s">
        <v>2276</v>
      </c>
      <c r="O327" s="21" t="s">
        <v>2276</v>
      </c>
      <c r="P327" s="21" t="s">
        <v>2276</v>
      </c>
      <c r="Q327" s="105" t="s">
        <v>2276</v>
      </c>
      <c r="R327" s="105" t="s">
        <v>2276</v>
      </c>
      <c r="S327" s="21" t="s">
        <v>2276</v>
      </c>
      <c r="T327" s="21" t="s">
        <v>2276</v>
      </c>
      <c r="U327" s="21" t="s">
        <v>2276</v>
      </c>
      <c r="V327" s="21" t="s">
        <v>2276</v>
      </c>
      <c r="W327" s="21" t="s">
        <v>2276</v>
      </c>
      <c r="X327" s="3" t="s">
        <v>2276</v>
      </c>
      <c r="Y327" s="3" t="s">
        <v>2276</v>
      </c>
      <c r="Z327" s="3" t="s">
        <v>2276</v>
      </c>
      <c r="AA327" s="4"/>
      <c r="AB327" s="4"/>
    </row>
    <row r="328" spans="1:28"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2276</v>
      </c>
      <c r="K328" s="106" t="s">
        <v>2276</v>
      </c>
      <c r="L328" s="21" t="s">
        <v>2276</v>
      </c>
      <c r="M328" s="21" t="s">
        <v>2276</v>
      </c>
      <c r="N328" s="21" t="s">
        <v>2276</v>
      </c>
      <c r="O328" s="21" t="s">
        <v>2276</v>
      </c>
      <c r="P328" s="21" t="s">
        <v>2276</v>
      </c>
      <c r="Q328" s="105" t="s">
        <v>2276</v>
      </c>
      <c r="R328" s="105" t="s">
        <v>2276</v>
      </c>
      <c r="S328" s="21" t="s">
        <v>2276</v>
      </c>
      <c r="T328" s="21" t="s">
        <v>2276</v>
      </c>
      <c r="U328" s="21" t="s">
        <v>2276</v>
      </c>
      <c r="V328" s="21" t="s">
        <v>2276</v>
      </c>
      <c r="W328" s="21" t="s">
        <v>2276</v>
      </c>
      <c r="X328" s="3" t="s">
        <v>2276</v>
      </c>
      <c r="Y328" s="3" t="s">
        <v>2276</v>
      </c>
      <c r="Z328" s="3" t="s">
        <v>2276</v>
      </c>
      <c r="AA328" s="4"/>
      <c r="AB328" s="4"/>
    </row>
    <row r="329" spans="1:28"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2276</v>
      </c>
      <c r="K329" s="106" t="s">
        <v>2276</v>
      </c>
      <c r="L329" s="21" t="s">
        <v>2276</v>
      </c>
      <c r="M329" s="21" t="s">
        <v>2276</v>
      </c>
      <c r="N329" s="21" t="s">
        <v>2276</v>
      </c>
      <c r="O329" s="21" t="s">
        <v>2276</v>
      </c>
      <c r="P329" s="21" t="s">
        <v>2276</v>
      </c>
      <c r="Q329" s="105" t="s">
        <v>2276</v>
      </c>
      <c r="R329" s="105" t="s">
        <v>2276</v>
      </c>
      <c r="S329" s="21" t="s">
        <v>2276</v>
      </c>
      <c r="T329" s="21" t="s">
        <v>2276</v>
      </c>
      <c r="U329" s="21" t="s">
        <v>2276</v>
      </c>
      <c r="V329" s="21" t="s">
        <v>2276</v>
      </c>
      <c r="W329" s="21" t="s">
        <v>2276</v>
      </c>
      <c r="X329" s="3" t="s">
        <v>2276</v>
      </c>
      <c r="Y329" s="3" t="s">
        <v>2276</v>
      </c>
      <c r="Z329" s="3" t="s">
        <v>2276</v>
      </c>
      <c r="AA329" s="4"/>
      <c r="AB329" s="4"/>
    </row>
    <row r="330" spans="1:28"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2276</v>
      </c>
      <c r="K330" s="106" t="s">
        <v>2276</v>
      </c>
      <c r="L330" s="21" t="s">
        <v>2276</v>
      </c>
      <c r="M330" s="21" t="s">
        <v>2276</v>
      </c>
      <c r="N330" s="21" t="s">
        <v>2276</v>
      </c>
      <c r="O330" s="21" t="s">
        <v>2276</v>
      </c>
      <c r="P330" s="21" t="s">
        <v>2276</v>
      </c>
      <c r="Q330" s="105" t="s">
        <v>2276</v>
      </c>
      <c r="R330" s="105" t="s">
        <v>2276</v>
      </c>
      <c r="S330" s="21" t="s">
        <v>2276</v>
      </c>
      <c r="T330" s="21" t="s">
        <v>2276</v>
      </c>
      <c r="U330" s="21" t="s">
        <v>2276</v>
      </c>
      <c r="V330" s="21" t="s">
        <v>2276</v>
      </c>
      <c r="W330" s="21" t="s">
        <v>2276</v>
      </c>
      <c r="X330" s="3" t="s">
        <v>2276</v>
      </c>
      <c r="Y330" s="3" t="s">
        <v>2276</v>
      </c>
      <c r="Z330" s="3" t="s">
        <v>2276</v>
      </c>
      <c r="AA330" s="4"/>
      <c r="AB330" s="4"/>
    </row>
    <row r="331" spans="1:28"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2276</v>
      </c>
      <c r="K331" s="106" t="s">
        <v>2276</v>
      </c>
      <c r="L331" s="21" t="s">
        <v>2276</v>
      </c>
      <c r="M331" s="21" t="s">
        <v>2276</v>
      </c>
      <c r="N331" s="21" t="s">
        <v>2276</v>
      </c>
      <c r="O331" s="21" t="s">
        <v>2276</v>
      </c>
      <c r="P331" s="21" t="s">
        <v>2276</v>
      </c>
      <c r="Q331" s="105" t="s">
        <v>2276</v>
      </c>
      <c r="R331" s="105" t="s">
        <v>2276</v>
      </c>
      <c r="S331" s="21" t="s">
        <v>2276</v>
      </c>
      <c r="T331" s="21" t="s">
        <v>2276</v>
      </c>
      <c r="U331" s="21" t="s">
        <v>2276</v>
      </c>
      <c r="V331" s="21" t="s">
        <v>2276</v>
      </c>
      <c r="W331" s="21" t="s">
        <v>2276</v>
      </c>
      <c r="X331" s="3" t="s">
        <v>2276</v>
      </c>
      <c r="Y331" s="3" t="s">
        <v>2276</v>
      </c>
      <c r="Z331" s="3" t="s">
        <v>2276</v>
      </c>
      <c r="AA331" s="4"/>
      <c r="AB331" s="4"/>
    </row>
    <row r="332" spans="1:28"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2276</v>
      </c>
      <c r="K332" s="106" t="s">
        <v>2276</v>
      </c>
      <c r="L332" s="21" t="s">
        <v>2276</v>
      </c>
      <c r="M332" s="21" t="s">
        <v>2276</v>
      </c>
      <c r="N332" s="21" t="s">
        <v>2276</v>
      </c>
      <c r="O332" s="21" t="s">
        <v>2276</v>
      </c>
      <c r="P332" s="21" t="s">
        <v>2276</v>
      </c>
      <c r="Q332" s="105" t="s">
        <v>2276</v>
      </c>
      <c r="R332" s="105" t="s">
        <v>2276</v>
      </c>
      <c r="S332" s="21" t="s">
        <v>2276</v>
      </c>
      <c r="T332" s="21" t="s">
        <v>2276</v>
      </c>
      <c r="U332" s="21" t="s">
        <v>2276</v>
      </c>
      <c r="V332" s="21" t="s">
        <v>2276</v>
      </c>
      <c r="W332" s="21" t="s">
        <v>2276</v>
      </c>
      <c r="X332" s="3" t="s">
        <v>2276</v>
      </c>
      <c r="Y332" s="3" t="s">
        <v>2276</v>
      </c>
      <c r="Z332" s="3" t="s">
        <v>2276</v>
      </c>
      <c r="AA332" s="4"/>
      <c r="AB332" s="4"/>
    </row>
    <row r="333" spans="1:28"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2276</v>
      </c>
      <c r="K333" s="106" t="s">
        <v>2276</v>
      </c>
      <c r="L333" s="21" t="s">
        <v>2276</v>
      </c>
      <c r="M333" s="21" t="s">
        <v>2276</v>
      </c>
      <c r="N333" s="21" t="s">
        <v>2276</v>
      </c>
      <c r="O333" s="21" t="s">
        <v>2276</v>
      </c>
      <c r="P333" s="21" t="s">
        <v>2276</v>
      </c>
      <c r="Q333" s="105" t="s">
        <v>2276</v>
      </c>
      <c r="R333" s="105" t="s">
        <v>2276</v>
      </c>
      <c r="S333" s="21" t="s">
        <v>2276</v>
      </c>
      <c r="T333" s="21" t="s">
        <v>2276</v>
      </c>
      <c r="U333" s="21" t="s">
        <v>2276</v>
      </c>
      <c r="V333" s="21" t="s">
        <v>2276</v>
      </c>
      <c r="W333" s="21" t="s">
        <v>2276</v>
      </c>
      <c r="X333" s="3" t="s">
        <v>2276</v>
      </c>
      <c r="Y333" s="3" t="s">
        <v>2276</v>
      </c>
      <c r="Z333" s="3" t="s">
        <v>2276</v>
      </c>
      <c r="AA333" s="4"/>
      <c r="AB333" s="4"/>
    </row>
    <row r="334" spans="1:28"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2276</v>
      </c>
      <c r="K334" s="106" t="s">
        <v>2276</v>
      </c>
      <c r="L334" s="21" t="s">
        <v>2276</v>
      </c>
      <c r="M334" s="21" t="s">
        <v>2276</v>
      </c>
      <c r="N334" s="21" t="s">
        <v>2276</v>
      </c>
      <c r="O334" s="21" t="s">
        <v>2276</v>
      </c>
      <c r="P334" s="21" t="s">
        <v>2276</v>
      </c>
      <c r="Q334" s="105" t="s">
        <v>2276</v>
      </c>
      <c r="R334" s="105" t="s">
        <v>2276</v>
      </c>
      <c r="S334" s="21" t="s">
        <v>2276</v>
      </c>
      <c r="T334" s="21" t="s">
        <v>2276</v>
      </c>
      <c r="U334" s="21" t="s">
        <v>2276</v>
      </c>
      <c r="V334" s="21" t="s">
        <v>2276</v>
      </c>
      <c r="W334" s="21" t="s">
        <v>2276</v>
      </c>
      <c r="X334" s="3" t="s">
        <v>2276</v>
      </c>
      <c r="Y334" s="3" t="s">
        <v>2276</v>
      </c>
      <c r="Z334" s="3" t="s">
        <v>2276</v>
      </c>
      <c r="AA334" s="4"/>
      <c r="AB334" s="4"/>
    </row>
    <row r="335" spans="1:28"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2276</v>
      </c>
      <c r="K335" s="106" t="s">
        <v>2276</v>
      </c>
      <c r="L335" s="21" t="s">
        <v>2276</v>
      </c>
      <c r="M335" s="21" t="s">
        <v>2276</v>
      </c>
      <c r="N335" s="21" t="s">
        <v>2276</v>
      </c>
      <c r="O335" s="21" t="s">
        <v>2276</v>
      </c>
      <c r="P335" s="21" t="s">
        <v>2276</v>
      </c>
      <c r="Q335" s="105" t="s">
        <v>2276</v>
      </c>
      <c r="R335" s="105" t="s">
        <v>2276</v>
      </c>
      <c r="S335" s="21" t="s">
        <v>2276</v>
      </c>
      <c r="T335" s="21" t="s">
        <v>2276</v>
      </c>
      <c r="U335" s="21" t="s">
        <v>2276</v>
      </c>
      <c r="V335" s="21" t="s">
        <v>2276</v>
      </c>
      <c r="W335" s="21" t="s">
        <v>2276</v>
      </c>
      <c r="X335" s="3" t="s">
        <v>2276</v>
      </c>
      <c r="Y335" s="3" t="s">
        <v>2276</v>
      </c>
      <c r="Z335" s="3" t="s">
        <v>2276</v>
      </c>
      <c r="AA335" s="4"/>
      <c r="AB335" s="4"/>
    </row>
    <row r="336" spans="1:28"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2276</v>
      </c>
      <c r="K336" s="106" t="s">
        <v>2276</v>
      </c>
      <c r="L336" s="21" t="s">
        <v>2276</v>
      </c>
      <c r="M336" s="21" t="s">
        <v>2276</v>
      </c>
      <c r="N336" s="21" t="s">
        <v>2276</v>
      </c>
      <c r="O336" s="21" t="s">
        <v>2276</v>
      </c>
      <c r="P336" s="21" t="s">
        <v>2276</v>
      </c>
      <c r="Q336" s="105" t="s">
        <v>2276</v>
      </c>
      <c r="R336" s="105" t="s">
        <v>2276</v>
      </c>
      <c r="S336" s="21" t="s">
        <v>2276</v>
      </c>
      <c r="T336" s="21" t="s">
        <v>2276</v>
      </c>
      <c r="U336" s="21" t="s">
        <v>2276</v>
      </c>
      <c r="V336" s="21" t="s">
        <v>2276</v>
      </c>
      <c r="W336" s="21" t="s">
        <v>2276</v>
      </c>
      <c r="X336" s="3" t="s">
        <v>2276</v>
      </c>
      <c r="Y336" s="3" t="s">
        <v>2276</v>
      </c>
      <c r="Z336" s="3" t="s">
        <v>2276</v>
      </c>
      <c r="AA336" s="4"/>
      <c r="AB336" s="4"/>
    </row>
    <row r="337" spans="1:28"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2276</v>
      </c>
      <c r="K337" s="106" t="s">
        <v>2276</v>
      </c>
      <c r="L337" s="21" t="s">
        <v>2276</v>
      </c>
      <c r="M337" s="21" t="s">
        <v>2276</v>
      </c>
      <c r="N337" s="21" t="s">
        <v>2276</v>
      </c>
      <c r="O337" s="21" t="s">
        <v>2276</v>
      </c>
      <c r="P337" s="21" t="s">
        <v>2276</v>
      </c>
      <c r="Q337" s="105" t="s">
        <v>2276</v>
      </c>
      <c r="R337" s="105" t="s">
        <v>2276</v>
      </c>
      <c r="S337" s="21" t="s">
        <v>2276</v>
      </c>
      <c r="T337" s="21" t="s">
        <v>2276</v>
      </c>
      <c r="U337" s="21" t="s">
        <v>2276</v>
      </c>
      <c r="V337" s="21" t="s">
        <v>2276</v>
      </c>
      <c r="W337" s="21" t="s">
        <v>2276</v>
      </c>
      <c r="X337" s="3" t="s">
        <v>2276</v>
      </c>
      <c r="Y337" s="3" t="s">
        <v>2276</v>
      </c>
      <c r="Z337" s="3" t="s">
        <v>2276</v>
      </c>
      <c r="AA337" s="4"/>
      <c r="AB337" s="4"/>
    </row>
    <row r="338" spans="1:28"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2276</v>
      </c>
      <c r="K338" s="106" t="s">
        <v>2276</v>
      </c>
      <c r="L338" s="21" t="s">
        <v>2276</v>
      </c>
      <c r="M338" s="21" t="s">
        <v>2276</v>
      </c>
      <c r="N338" s="21" t="s">
        <v>2276</v>
      </c>
      <c r="O338" s="21" t="s">
        <v>2276</v>
      </c>
      <c r="P338" s="21" t="s">
        <v>2276</v>
      </c>
      <c r="Q338" s="105" t="s">
        <v>2276</v>
      </c>
      <c r="R338" s="105" t="s">
        <v>2276</v>
      </c>
      <c r="S338" s="21" t="s">
        <v>2276</v>
      </c>
      <c r="T338" s="21" t="s">
        <v>2276</v>
      </c>
      <c r="U338" s="21" t="s">
        <v>2276</v>
      </c>
      <c r="V338" s="21" t="s">
        <v>2276</v>
      </c>
      <c r="W338" s="21" t="s">
        <v>2276</v>
      </c>
      <c r="X338" s="3" t="s">
        <v>2276</v>
      </c>
      <c r="Y338" s="3" t="s">
        <v>2276</v>
      </c>
      <c r="Z338" s="3" t="s">
        <v>2276</v>
      </c>
      <c r="AA338" s="4"/>
      <c r="AB338" s="4"/>
    </row>
    <row r="339" spans="1:28"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2276</v>
      </c>
      <c r="K339" s="106" t="s">
        <v>2276</v>
      </c>
      <c r="L339" s="21" t="s">
        <v>2276</v>
      </c>
      <c r="M339" s="21" t="s">
        <v>2276</v>
      </c>
      <c r="N339" s="21" t="s">
        <v>2276</v>
      </c>
      <c r="O339" s="21" t="s">
        <v>2276</v>
      </c>
      <c r="P339" s="21" t="s">
        <v>2276</v>
      </c>
      <c r="Q339" s="105" t="s">
        <v>2276</v>
      </c>
      <c r="R339" s="105" t="s">
        <v>2276</v>
      </c>
      <c r="S339" s="21" t="s">
        <v>2276</v>
      </c>
      <c r="T339" s="21" t="s">
        <v>2276</v>
      </c>
      <c r="U339" s="21" t="s">
        <v>2276</v>
      </c>
      <c r="V339" s="21" t="s">
        <v>2276</v>
      </c>
      <c r="W339" s="21" t="s">
        <v>2276</v>
      </c>
      <c r="X339" s="3" t="s">
        <v>2276</v>
      </c>
      <c r="Y339" s="3" t="s">
        <v>2276</v>
      </c>
      <c r="Z339" s="3" t="s">
        <v>2276</v>
      </c>
      <c r="AA339" s="4"/>
      <c r="AB339" s="4"/>
    </row>
    <row r="340" spans="1:28"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2276</v>
      </c>
      <c r="K340" s="106" t="s">
        <v>2276</v>
      </c>
      <c r="L340" s="21" t="s">
        <v>2276</v>
      </c>
      <c r="M340" s="21" t="s">
        <v>2276</v>
      </c>
      <c r="N340" s="21" t="s">
        <v>2276</v>
      </c>
      <c r="O340" s="21" t="s">
        <v>2276</v>
      </c>
      <c r="P340" s="21" t="s">
        <v>2276</v>
      </c>
      <c r="Q340" s="105" t="s">
        <v>2276</v>
      </c>
      <c r="R340" s="105" t="s">
        <v>2276</v>
      </c>
      <c r="S340" s="21" t="s">
        <v>2276</v>
      </c>
      <c r="T340" s="21" t="s">
        <v>2276</v>
      </c>
      <c r="U340" s="21" t="s">
        <v>2276</v>
      </c>
      <c r="V340" s="21" t="s">
        <v>2276</v>
      </c>
      <c r="W340" s="21" t="s">
        <v>2276</v>
      </c>
      <c r="X340" s="3" t="s">
        <v>2276</v>
      </c>
      <c r="Y340" s="3" t="s">
        <v>2276</v>
      </c>
      <c r="Z340" s="3" t="s">
        <v>2276</v>
      </c>
      <c r="AA340" s="4"/>
      <c r="AB340" s="4"/>
    </row>
    <row r="341" spans="1:28"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2276</v>
      </c>
      <c r="K341" s="106" t="s">
        <v>2276</v>
      </c>
      <c r="L341" s="21" t="s">
        <v>2276</v>
      </c>
      <c r="M341" s="21" t="s">
        <v>2276</v>
      </c>
      <c r="N341" s="21" t="s">
        <v>2276</v>
      </c>
      <c r="O341" s="21" t="s">
        <v>2276</v>
      </c>
      <c r="P341" s="21" t="s">
        <v>2276</v>
      </c>
      <c r="Q341" s="105" t="s">
        <v>2276</v>
      </c>
      <c r="R341" s="105" t="s">
        <v>2276</v>
      </c>
      <c r="S341" s="21" t="s">
        <v>2276</v>
      </c>
      <c r="T341" s="21" t="s">
        <v>2276</v>
      </c>
      <c r="U341" s="21" t="s">
        <v>2276</v>
      </c>
      <c r="V341" s="21" t="s">
        <v>2276</v>
      </c>
      <c r="W341" s="21" t="s">
        <v>2276</v>
      </c>
      <c r="X341" s="3" t="s">
        <v>2276</v>
      </c>
      <c r="Y341" s="3" t="s">
        <v>2276</v>
      </c>
      <c r="Z341" s="3" t="s">
        <v>2276</v>
      </c>
      <c r="AA341" s="4"/>
      <c r="AB341" s="4"/>
    </row>
    <row r="342" spans="1:28"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2276</v>
      </c>
      <c r="K342" s="106" t="s">
        <v>2276</v>
      </c>
      <c r="L342" s="21" t="s">
        <v>2276</v>
      </c>
      <c r="M342" s="21" t="s">
        <v>2276</v>
      </c>
      <c r="N342" s="21" t="s">
        <v>2276</v>
      </c>
      <c r="O342" s="21" t="s">
        <v>2276</v>
      </c>
      <c r="P342" s="21" t="s">
        <v>2276</v>
      </c>
      <c r="Q342" s="105" t="s">
        <v>2276</v>
      </c>
      <c r="R342" s="105" t="s">
        <v>2276</v>
      </c>
      <c r="S342" s="21" t="s">
        <v>2276</v>
      </c>
      <c r="T342" s="21" t="s">
        <v>2276</v>
      </c>
      <c r="U342" s="21" t="s">
        <v>2276</v>
      </c>
      <c r="V342" s="21" t="s">
        <v>2276</v>
      </c>
      <c r="W342" s="21" t="s">
        <v>2276</v>
      </c>
      <c r="X342" s="3" t="s">
        <v>2276</v>
      </c>
      <c r="Y342" s="3" t="s">
        <v>2276</v>
      </c>
      <c r="Z342" s="3" t="s">
        <v>2276</v>
      </c>
      <c r="AA342" s="4"/>
      <c r="AB342" s="4"/>
    </row>
    <row r="343" spans="1:28"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2276</v>
      </c>
      <c r="K343" s="106" t="s">
        <v>2276</v>
      </c>
      <c r="L343" s="21" t="s">
        <v>2276</v>
      </c>
      <c r="M343" s="21" t="s">
        <v>2276</v>
      </c>
      <c r="N343" s="21" t="s">
        <v>2276</v>
      </c>
      <c r="O343" s="21" t="s">
        <v>2276</v>
      </c>
      <c r="P343" s="21" t="s">
        <v>2276</v>
      </c>
      <c r="Q343" s="105" t="s">
        <v>2276</v>
      </c>
      <c r="R343" s="105" t="s">
        <v>2276</v>
      </c>
      <c r="S343" s="21" t="s">
        <v>2276</v>
      </c>
      <c r="T343" s="21" t="s">
        <v>2276</v>
      </c>
      <c r="U343" s="21" t="s">
        <v>2276</v>
      </c>
      <c r="V343" s="21" t="s">
        <v>2276</v>
      </c>
      <c r="W343" s="21" t="s">
        <v>2276</v>
      </c>
      <c r="X343" s="3" t="s">
        <v>2276</v>
      </c>
      <c r="Y343" s="3" t="s">
        <v>2276</v>
      </c>
      <c r="Z343" s="3" t="s">
        <v>2276</v>
      </c>
      <c r="AA343" s="4"/>
      <c r="AB343" s="4"/>
    </row>
    <row r="344" spans="1:28"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2276</v>
      </c>
      <c r="K344" s="106" t="s">
        <v>2276</v>
      </c>
      <c r="L344" s="21" t="s">
        <v>2276</v>
      </c>
      <c r="M344" s="21" t="s">
        <v>2276</v>
      </c>
      <c r="N344" s="21" t="s">
        <v>2276</v>
      </c>
      <c r="O344" s="21" t="s">
        <v>2276</v>
      </c>
      <c r="P344" s="21" t="s">
        <v>2276</v>
      </c>
      <c r="Q344" s="105" t="s">
        <v>2276</v>
      </c>
      <c r="R344" s="105" t="s">
        <v>2276</v>
      </c>
      <c r="S344" s="21" t="s">
        <v>2276</v>
      </c>
      <c r="T344" s="21" t="s">
        <v>2276</v>
      </c>
      <c r="U344" s="21" t="s">
        <v>2276</v>
      </c>
      <c r="V344" s="21" t="s">
        <v>2276</v>
      </c>
      <c r="W344" s="21" t="s">
        <v>2276</v>
      </c>
      <c r="X344" s="3" t="s">
        <v>2276</v>
      </c>
      <c r="Y344" s="3" t="s">
        <v>2276</v>
      </c>
      <c r="Z344" s="3" t="s">
        <v>2276</v>
      </c>
      <c r="AA344" s="4"/>
      <c r="AB344" s="4"/>
    </row>
    <row r="345" spans="1:28"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2276</v>
      </c>
      <c r="K345" s="106" t="s">
        <v>2276</v>
      </c>
      <c r="L345" s="21" t="s">
        <v>2276</v>
      </c>
      <c r="M345" s="21" t="s">
        <v>2276</v>
      </c>
      <c r="N345" s="21" t="s">
        <v>2276</v>
      </c>
      <c r="O345" s="21" t="s">
        <v>2276</v>
      </c>
      <c r="P345" s="21" t="s">
        <v>2276</v>
      </c>
      <c r="Q345" s="105" t="s">
        <v>2276</v>
      </c>
      <c r="R345" s="105" t="s">
        <v>2276</v>
      </c>
      <c r="S345" s="21" t="s">
        <v>2276</v>
      </c>
      <c r="T345" s="21" t="s">
        <v>2276</v>
      </c>
      <c r="U345" s="21" t="s">
        <v>2276</v>
      </c>
      <c r="V345" s="21" t="s">
        <v>2276</v>
      </c>
      <c r="W345" s="21" t="s">
        <v>2276</v>
      </c>
      <c r="X345" s="3" t="s">
        <v>2276</v>
      </c>
      <c r="Y345" s="3" t="s">
        <v>2276</v>
      </c>
      <c r="Z345" s="3" t="s">
        <v>2276</v>
      </c>
      <c r="AA345" s="4"/>
      <c r="AB345" s="4"/>
    </row>
    <row r="346" spans="1:28"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2276</v>
      </c>
      <c r="K346" s="106" t="s">
        <v>2276</v>
      </c>
      <c r="L346" s="21" t="s">
        <v>2276</v>
      </c>
      <c r="M346" s="21" t="s">
        <v>2276</v>
      </c>
      <c r="N346" s="21" t="s">
        <v>2276</v>
      </c>
      <c r="O346" s="21" t="s">
        <v>2276</v>
      </c>
      <c r="P346" s="21" t="s">
        <v>2276</v>
      </c>
      <c r="Q346" s="105" t="s">
        <v>2276</v>
      </c>
      <c r="R346" s="105" t="s">
        <v>2276</v>
      </c>
      <c r="S346" s="21" t="s">
        <v>2276</v>
      </c>
      <c r="T346" s="21" t="s">
        <v>2276</v>
      </c>
      <c r="U346" s="21" t="s">
        <v>2276</v>
      </c>
      <c r="V346" s="21" t="s">
        <v>2276</v>
      </c>
      <c r="W346" s="21" t="s">
        <v>2276</v>
      </c>
      <c r="X346" s="3" t="s">
        <v>2276</v>
      </c>
      <c r="Y346" s="3" t="s">
        <v>2276</v>
      </c>
      <c r="Z346" s="3" t="s">
        <v>2276</v>
      </c>
      <c r="AA346" s="4"/>
      <c r="AB346" s="4"/>
    </row>
    <row r="347" spans="1:28"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2276</v>
      </c>
      <c r="K347" s="106" t="s">
        <v>2276</v>
      </c>
      <c r="L347" s="21" t="s">
        <v>2276</v>
      </c>
      <c r="M347" s="21" t="s">
        <v>2276</v>
      </c>
      <c r="N347" s="21" t="s">
        <v>2276</v>
      </c>
      <c r="O347" s="21" t="s">
        <v>2276</v>
      </c>
      <c r="P347" s="21" t="s">
        <v>2276</v>
      </c>
      <c r="Q347" s="105" t="s">
        <v>2276</v>
      </c>
      <c r="R347" s="105" t="s">
        <v>2276</v>
      </c>
      <c r="S347" s="21" t="s">
        <v>2276</v>
      </c>
      <c r="T347" s="21" t="s">
        <v>2276</v>
      </c>
      <c r="U347" s="21" t="s">
        <v>2276</v>
      </c>
      <c r="V347" s="21" t="s">
        <v>2276</v>
      </c>
      <c r="W347" s="21" t="s">
        <v>2276</v>
      </c>
      <c r="X347" s="3" t="s">
        <v>2276</v>
      </c>
      <c r="Y347" s="3" t="s">
        <v>2276</v>
      </c>
      <c r="Z347" s="3" t="s">
        <v>2276</v>
      </c>
      <c r="AA347" s="4"/>
      <c r="AB347" s="4"/>
    </row>
    <row r="348" spans="1:28"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2276</v>
      </c>
      <c r="K348" s="106" t="s">
        <v>2276</v>
      </c>
      <c r="L348" s="21" t="s">
        <v>2276</v>
      </c>
      <c r="M348" s="21" t="s">
        <v>2276</v>
      </c>
      <c r="N348" s="21" t="s">
        <v>2276</v>
      </c>
      <c r="O348" s="21" t="s">
        <v>2276</v>
      </c>
      <c r="P348" s="21" t="s">
        <v>2276</v>
      </c>
      <c r="Q348" s="105" t="s">
        <v>2276</v>
      </c>
      <c r="R348" s="105" t="s">
        <v>2276</v>
      </c>
      <c r="S348" s="21" t="s">
        <v>2276</v>
      </c>
      <c r="T348" s="21" t="s">
        <v>2276</v>
      </c>
      <c r="U348" s="21" t="s">
        <v>2276</v>
      </c>
      <c r="V348" s="21" t="s">
        <v>2276</v>
      </c>
      <c r="W348" s="21" t="s">
        <v>2276</v>
      </c>
      <c r="X348" s="3" t="s">
        <v>2276</v>
      </c>
      <c r="Y348" s="3" t="s">
        <v>2276</v>
      </c>
      <c r="Z348" s="3" t="s">
        <v>2276</v>
      </c>
      <c r="AA348" s="4"/>
      <c r="AB348" s="4"/>
    </row>
    <row r="349" spans="1:28"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2276</v>
      </c>
      <c r="K349" s="106" t="s">
        <v>2276</v>
      </c>
      <c r="L349" s="21" t="s">
        <v>2276</v>
      </c>
      <c r="M349" s="21" t="s">
        <v>2276</v>
      </c>
      <c r="N349" s="21" t="s">
        <v>2276</v>
      </c>
      <c r="O349" s="21" t="s">
        <v>2276</v>
      </c>
      <c r="P349" s="21" t="s">
        <v>2276</v>
      </c>
      <c r="Q349" s="105" t="s">
        <v>2276</v>
      </c>
      <c r="R349" s="105" t="s">
        <v>2276</v>
      </c>
      <c r="S349" s="21" t="s">
        <v>2276</v>
      </c>
      <c r="T349" s="21" t="s">
        <v>2276</v>
      </c>
      <c r="U349" s="21" t="s">
        <v>2276</v>
      </c>
      <c r="V349" s="21" t="s">
        <v>2276</v>
      </c>
      <c r="W349" s="21" t="s">
        <v>2276</v>
      </c>
      <c r="X349" s="3" t="s">
        <v>2276</v>
      </c>
      <c r="Y349" s="3" t="s">
        <v>2276</v>
      </c>
      <c r="Z349" s="3" t="s">
        <v>2276</v>
      </c>
      <c r="AA349" s="4"/>
      <c r="AB349" s="4"/>
    </row>
    <row r="350" spans="1:28"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2276</v>
      </c>
      <c r="K350" s="106" t="s">
        <v>2276</v>
      </c>
      <c r="L350" s="21" t="s">
        <v>2276</v>
      </c>
      <c r="M350" s="21" t="s">
        <v>2276</v>
      </c>
      <c r="N350" s="21" t="s">
        <v>2276</v>
      </c>
      <c r="O350" s="21" t="s">
        <v>2276</v>
      </c>
      <c r="P350" s="21" t="s">
        <v>2276</v>
      </c>
      <c r="Q350" s="105" t="s">
        <v>2276</v>
      </c>
      <c r="R350" s="105" t="s">
        <v>2276</v>
      </c>
      <c r="S350" s="21" t="s">
        <v>2276</v>
      </c>
      <c r="T350" s="21" t="s">
        <v>2276</v>
      </c>
      <c r="U350" s="21" t="s">
        <v>2276</v>
      </c>
      <c r="V350" s="21" t="s">
        <v>2276</v>
      </c>
      <c r="W350" s="21" t="s">
        <v>2276</v>
      </c>
      <c r="X350" s="3" t="s">
        <v>2276</v>
      </c>
      <c r="Y350" s="3" t="s">
        <v>2276</v>
      </c>
      <c r="Z350" s="3" t="s">
        <v>2276</v>
      </c>
      <c r="AA350" s="4"/>
      <c r="AB350" s="4"/>
    </row>
    <row r="351" spans="1:28"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2276</v>
      </c>
      <c r="K351" s="106" t="s">
        <v>2276</v>
      </c>
      <c r="L351" s="21" t="s">
        <v>2276</v>
      </c>
      <c r="M351" s="21" t="s">
        <v>2276</v>
      </c>
      <c r="N351" s="21" t="s">
        <v>2276</v>
      </c>
      <c r="O351" s="21" t="s">
        <v>2276</v>
      </c>
      <c r="P351" s="21" t="s">
        <v>2276</v>
      </c>
      <c r="Q351" s="105" t="s">
        <v>2276</v>
      </c>
      <c r="R351" s="105" t="s">
        <v>2276</v>
      </c>
      <c r="S351" s="21" t="s">
        <v>2276</v>
      </c>
      <c r="T351" s="21" t="s">
        <v>2276</v>
      </c>
      <c r="U351" s="21" t="s">
        <v>2276</v>
      </c>
      <c r="V351" s="21" t="s">
        <v>2276</v>
      </c>
      <c r="W351" s="21" t="s">
        <v>2276</v>
      </c>
      <c r="X351" s="3" t="s">
        <v>2276</v>
      </c>
      <c r="Y351" s="3" t="s">
        <v>2276</v>
      </c>
      <c r="Z351" s="3" t="s">
        <v>2276</v>
      </c>
      <c r="AA351" s="4"/>
      <c r="AB351" s="4"/>
    </row>
    <row r="352" spans="1:28"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2276</v>
      </c>
      <c r="K352" s="106" t="s">
        <v>2276</v>
      </c>
      <c r="L352" s="21" t="s">
        <v>2276</v>
      </c>
      <c r="M352" s="21" t="s">
        <v>2276</v>
      </c>
      <c r="N352" s="21" t="s">
        <v>2276</v>
      </c>
      <c r="O352" s="21" t="s">
        <v>2276</v>
      </c>
      <c r="P352" s="21" t="s">
        <v>2276</v>
      </c>
      <c r="Q352" s="105" t="s">
        <v>2276</v>
      </c>
      <c r="R352" s="105" t="s">
        <v>2276</v>
      </c>
      <c r="S352" s="21" t="s">
        <v>2276</v>
      </c>
      <c r="T352" s="21" t="s">
        <v>2276</v>
      </c>
      <c r="U352" s="21" t="s">
        <v>2276</v>
      </c>
      <c r="V352" s="21" t="s">
        <v>2276</v>
      </c>
      <c r="W352" s="21" t="s">
        <v>2276</v>
      </c>
      <c r="X352" s="3" t="s">
        <v>2276</v>
      </c>
      <c r="Y352" s="3" t="s">
        <v>2276</v>
      </c>
      <c r="Z352" s="3" t="s">
        <v>2276</v>
      </c>
      <c r="AA352" s="4"/>
      <c r="AB352" s="4"/>
    </row>
    <row r="353" spans="1:28"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2276</v>
      </c>
      <c r="K353" s="106" t="s">
        <v>2276</v>
      </c>
      <c r="L353" s="21" t="s">
        <v>2276</v>
      </c>
      <c r="M353" s="21" t="s">
        <v>2276</v>
      </c>
      <c r="N353" s="21" t="s">
        <v>2276</v>
      </c>
      <c r="O353" s="21" t="s">
        <v>2276</v>
      </c>
      <c r="P353" s="21" t="s">
        <v>2276</v>
      </c>
      <c r="Q353" s="105" t="s">
        <v>2276</v>
      </c>
      <c r="R353" s="105" t="s">
        <v>2276</v>
      </c>
      <c r="S353" s="21" t="s">
        <v>2276</v>
      </c>
      <c r="T353" s="21" t="s">
        <v>2276</v>
      </c>
      <c r="U353" s="21" t="s">
        <v>2276</v>
      </c>
      <c r="V353" s="21" t="s">
        <v>2276</v>
      </c>
      <c r="W353" s="21" t="s">
        <v>2276</v>
      </c>
      <c r="X353" s="3" t="s">
        <v>2276</v>
      </c>
      <c r="Y353" s="3" t="s">
        <v>2276</v>
      </c>
      <c r="Z353" s="3" t="s">
        <v>2276</v>
      </c>
      <c r="AA353" s="4"/>
      <c r="AB353" s="4"/>
    </row>
    <row r="354" spans="1:28"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2276</v>
      </c>
      <c r="K354" s="106" t="s">
        <v>2276</v>
      </c>
      <c r="L354" s="21" t="s">
        <v>2276</v>
      </c>
      <c r="M354" s="21" t="s">
        <v>2276</v>
      </c>
      <c r="N354" s="21" t="s">
        <v>2276</v>
      </c>
      <c r="O354" s="21" t="s">
        <v>2276</v>
      </c>
      <c r="P354" s="21" t="s">
        <v>2276</v>
      </c>
      <c r="Q354" s="105" t="s">
        <v>2276</v>
      </c>
      <c r="R354" s="105" t="s">
        <v>2276</v>
      </c>
      <c r="S354" s="21" t="s">
        <v>2276</v>
      </c>
      <c r="T354" s="21" t="s">
        <v>2276</v>
      </c>
      <c r="U354" s="21" t="s">
        <v>2276</v>
      </c>
      <c r="V354" s="21" t="s">
        <v>2276</v>
      </c>
      <c r="W354" s="21" t="s">
        <v>2276</v>
      </c>
      <c r="X354" s="3" t="s">
        <v>2276</v>
      </c>
      <c r="Y354" s="3" t="s">
        <v>2276</v>
      </c>
      <c r="Z354" s="3" t="s">
        <v>2276</v>
      </c>
      <c r="AA354" s="4"/>
      <c r="AB354" s="4"/>
    </row>
    <row r="355" spans="1:28"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2276</v>
      </c>
      <c r="K355" s="106" t="s">
        <v>2276</v>
      </c>
      <c r="L355" s="21" t="s">
        <v>2276</v>
      </c>
      <c r="M355" s="21" t="s">
        <v>2276</v>
      </c>
      <c r="N355" s="21" t="s">
        <v>2276</v>
      </c>
      <c r="O355" s="21" t="s">
        <v>2276</v>
      </c>
      <c r="P355" s="21" t="s">
        <v>2276</v>
      </c>
      <c r="Q355" s="105" t="s">
        <v>2276</v>
      </c>
      <c r="R355" s="105" t="s">
        <v>2276</v>
      </c>
      <c r="S355" s="21" t="s">
        <v>2276</v>
      </c>
      <c r="T355" s="21" t="s">
        <v>2276</v>
      </c>
      <c r="U355" s="21" t="s">
        <v>2276</v>
      </c>
      <c r="V355" s="21" t="s">
        <v>2276</v>
      </c>
      <c r="W355" s="21" t="s">
        <v>2276</v>
      </c>
      <c r="X355" s="3" t="s">
        <v>2276</v>
      </c>
      <c r="Y355" s="3" t="s">
        <v>2276</v>
      </c>
      <c r="Z355" s="3" t="s">
        <v>2276</v>
      </c>
      <c r="AA355" s="4"/>
      <c r="AB355" s="4"/>
    </row>
    <row r="356" spans="1:28"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2276</v>
      </c>
      <c r="K356" s="106" t="s">
        <v>2276</v>
      </c>
      <c r="L356" s="21" t="s">
        <v>2276</v>
      </c>
      <c r="M356" s="21" t="s">
        <v>2276</v>
      </c>
      <c r="N356" s="21" t="s">
        <v>2276</v>
      </c>
      <c r="O356" s="21" t="s">
        <v>2276</v>
      </c>
      <c r="P356" s="21" t="s">
        <v>2276</v>
      </c>
      <c r="Q356" s="105" t="s">
        <v>2276</v>
      </c>
      <c r="R356" s="105" t="s">
        <v>2276</v>
      </c>
      <c r="S356" s="21" t="s">
        <v>2276</v>
      </c>
      <c r="T356" s="21" t="s">
        <v>2276</v>
      </c>
      <c r="U356" s="21" t="s">
        <v>2276</v>
      </c>
      <c r="V356" s="21" t="s">
        <v>2276</v>
      </c>
      <c r="W356" s="21" t="s">
        <v>2276</v>
      </c>
      <c r="X356" s="3" t="s">
        <v>2276</v>
      </c>
      <c r="Y356" s="3" t="s">
        <v>2276</v>
      </c>
      <c r="Z356" s="3" t="s">
        <v>2276</v>
      </c>
      <c r="AA356" s="4"/>
      <c r="AB356" s="4"/>
    </row>
    <row r="357" spans="1:28"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2276</v>
      </c>
      <c r="K357" s="106" t="s">
        <v>2276</v>
      </c>
      <c r="L357" s="21" t="s">
        <v>2276</v>
      </c>
      <c r="M357" s="21" t="s">
        <v>2276</v>
      </c>
      <c r="N357" s="21" t="s">
        <v>2276</v>
      </c>
      <c r="O357" s="21" t="s">
        <v>2276</v>
      </c>
      <c r="P357" s="21" t="s">
        <v>2276</v>
      </c>
      <c r="Q357" s="105" t="s">
        <v>2276</v>
      </c>
      <c r="R357" s="105" t="s">
        <v>2276</v>
      </c>
      <c r="S357" s="21" t="s">
        <v>2276</v>
      </c>
      <c r="T357" s="21" t="s">
        <v>2276</v>
      </c>
      <c r="U357" s="21" t="s">
        <v>2276</v>
      </c>
      <c r="V357" s="21" t="s">
        <v>2276</v>
      </c>
      <c r="W357" s="21" t="s">
        <v>2276</v>
      </c>
      <c r="X357" s="3" t="s">
        <v>2276</v>
      </c>
      <c r="Y357" s="3" t="s">
        <v>2276</v>
      </c>
      <c r="Z357" s="3" t="s">
        <v>2276</v>
      </c>
      <c r="AA357" s="4"/>
      <c r="AB357" s="4"/>
    </row>
    <row r="358" spans="1:28"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2276</v>
      </c>
      <c r="K358" s="106" t="s">
        <v>2276</v>
      </c>
      <c r="L358" s="21" t="s">
        <v>2276</v>
      </c>
      <c r="M358" s="21" t="s">
        <v>2276</v>
      </c>
      <c r="N358" s="21" t="s">
        <v>2276</v>
      </c>
      <c r="O358" s="21" t="s">
        <v>2276</v>
      </c>
      <c r="P358" s="21" t="s">
        <v>2276</v>
      </c>
      <c r="Q358" s="105" t="s">
        <v>2276</v>
      </c>
      <c r="R358" s="105" t="s">
        <v>2276</v>
      </c>
      <c r="S358" s="21" t="s">
        <v>2276</v>
      </c>
      <c r="T358" s="21" t="s">
        <v>2276</v>
      </c>
      <c r="U358" s="21" t="s">
        <v>2276</v>
      </c>
      <c r="V358" s="21" t="s">
        <v>2276</v>
      </c>
      <c r="W358" s="21" t="s">
        <v>2276</v>
      </c>
      <c r="X358" s="3" t="s">
        <v>2276</v>
      </c>
      <c r="Y358" s="3" t="s">
        <v>2276</v>
      </c>
      <c r="Z358" s="3" t="s">
        <v>2276</v>
      </c>
      <c r="AA358" s="4"/>
      <c r="AB358" s="4"/>
    </row>
    <row r="359" spans="1:28"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2276</v>
      </c>
      <c r="K359" s="106" t="s">
        <v>2276</v>
      </c>
      <c r="L359" s="21" t="s">
        <v>2276</v>
      </c>
      <c r="M359" s="21" t="s">
        <v>2276</v>
      </c>
      <c r="N359" s="21" t="s">
        <v>2276</v>
      </c>
      <c r="O359" s="21" t="s">
        <v>2276</v>
      </c>
      <c r="P359" s="21" t="s">
        <v>2276</v>
      </c>
      <c r="Q359" s="105" t="s">
        <v>2276</v>
      </c>
      <c r="R359" s="105" t="s">
        <v>2276</v>
      </c>
      <c r="S359" s="21" t="s">
        <v>2276</v>
      </c>
      <c r="T359" s="21" t="s">
        <v>2276</v>
      </c>
      <c r="U359" s="21" t="s">
        <v>2276</v>
      </c>
      <c r="V359" s="21" t="s">
        <v>2276</v>
      </c>
      <c r="W359" s="21" t="s">
        <v>2276</v>
      </c>
      <c r="X359" s="3" t="s">
        <v>2276</v>
      </c>
      <c r="Y359" s="3" t="s">
        <v>2276</v>
      </c>
      <c r="Z359" s="3" t="s">
        <v>2276</v>
      </c>
      <c r="AA359" s="4"/>
      <c r="AB359" s="4"/>
    </row>
    <row r="360" spans="1:28"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2276</v>
      </c>
      <c r="K360" s="106" t="s">
        <v>2276</v>
      </c>
      <c r="L360" s="21" t="s">
        <v>2276</v>
      </c>
      <c r="M360" s="21" t="s">
        <v>2276</v>
      </c>
      <c r="N360" s="21" t="s">
        <v>2276</v>
      </c>
      <c r="O360" s="21" t="s">
        <v>2276</v>
      </c>
      <c r="P360" s="21" t="s">
        <v>2276</v>
      </c>
      <c r="Q360" s="105" t="s">
        <v>2276</v>
      </c>
      <c r="R360" s="105" t="s">
        <v>2276</v>
      </c>
      <c r="S360" s="21" t="s">
        <v>2276</v>
      </c>
      <c r="T360" s="21" t="s">
        <v>2276</v>
      </c>
      <c r="U360" s="21" t="s">
        <v>2276</v>
      </c>
      <c r="V360" s="21" t="s">
        <v>2276</v>
      </c>
      <c r="W360" s="21" t="s">
        <v>2276</v>
      </c>
      <c r="X360" s="3" t="s">
        <v>2276</v>
      </c>
      <c r="Y360" s="3" t="s">
        <v>2276</v>
      </c>
      <c r="Z360" s="3" t="s">
        <v>2276</v>
      </c>
      <c r="AA360" s="4"/>
      <c r="AB360" s="4"/>
    </row>
    <row r="361" spans="1:28"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2276</v>
      </c>
      <c r="K361" s="106" t="s">
        <v>2276</v>
      </c>
      <c r="L361" s="21" t="s">
        <v>2276</v>
      </c>
      <c r="M361" s="21" t="s">
        <v>2276</v>
      </c>
      <c r="N361" s="21" t="s">
        <v>2276</v>
      </c>
      <c r="O361" s="21" t="s">
        <v>2276</v>
      </c>
      <c r="P361" s="21" t="s">
        <v>2276</v>
      </c>
      <c r="Q361" s="105" t="s">
        <v>2276</v>
      </c>
      <c r="R361" s="105" t="s">
        <v>2276</v>
      </c>
      <c r="S361" s="21" t="s">
        <v>2276</v>
      </c>
      <c r="T361" s="21" t="s">
        <v>2276</v>
      </c>
      <c r="U361" s="21" t="s">
        <v>2276</v>
      </c>
      <c r="V361" s="21" t="s">
        <v>2276</v>
      </c>
      <c r="W361" s="21" t="s">
        <v>2276</v>
      </c>
      <c r="X361" s="3" t="s">
        <v>2276</v>
      </c>
      <c r="Y361" s="3" t="s">
        <v>2276</v>
      </c>
      <c r="Z361" s="3" t="s">
        <v>2276</v>
      </c>
      <c r="AA361" s="4"/>
      <c r="AB361" s="4"/>
    </row>
    <row r="362" spans="1:28"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2276</v>
      </c>
      <c r="K362" s="106" t="s">
        <v>2276</v>
      </c>
      <c r="L362" s="21" t="s">
        <v>2276</v>
      </c>
      <c r="M362" s="21" t="s">
        <v>2276</v>
      </c>
      <c r="N362" s="21" t="s">
        <v>2276</v>
      </c>
      <c r="O362" s="21" t="s">
        <v>2276</v>
      </c>
      <c r="P362" s="21" t="s">
        <v>2276</v>
      </c>
      <c r="Q362" s="105" t="s">
        <v>2276</v>
      </c>
      <c r="R362" s="105" t="s">
        <v>2276</v>
      </c>
      <c r="S362" s="21" t="s">
        <v>2276</v>
      </c>
      <c r="T362" s="21" t="s">
        <v>2276</v>
      </c>
      <c r="U362" s="21" t="s">
        <v>2276</v>
      </c>
      <c r="V362" s="21" t="s">
        <v>2276</v>
      </c>
      <c r="W362" s="21" t="s">
        <v>2276</v>
      </c>
      <c r="X362" s="3" t="s">
        <v>2276</v>
      </c>
      <c r="Y362" s="3" t="s">
        <v>2276</v>
      </c>
      <c r="Z362" s="3" t="s">
        <v>2276</v>
      </c>
      <c r="AA362" s="4"/>
      <c r="AB362" s="4"/>
    </row>
    <row r="363" spans="1:28"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2276</v>
      </c>
      <c r="K363" s="106" t="s">
        <v>2276</v>
      </c>
      <c r="L363" s="21" t="s">
        <v>2276</v>
      </c>
      <c r="M363" s="21" t="s">
        <v>2276</v>
      </c>
      <c r="N363" s="21" t="s">
        <v>2276</v>
      </c>
      <c r="O363" s="21" t="s">
        <v>2276</v>
      </c>
      <c r="P363" s="21" t="s">
        <v>2276</v>
      </c>
      <c r="Q363" s="105" t="s">
        <v>2276</v>
      </c>
      <c r="R363" s="105" t="s">
        <v>2276</v>
      </c>
      <c r="S363" s="21" t="s">
        <v>2276</v>
      </c>
      <c r="T363" s="21" t="s">
        <v>2276</v>
      </c>
      <c r="U363" s="21" t="s">
        <v>2276</v>
      </c>
      <c r="V363" s="21" t="s">
        <v>2276</v>
      </c>
      <c r="W363" s="21" t="s">
        <v>2276</v>
      </c>
      <c r="X363" s="3" t="s">
        <v>2276</v>
      </c>
      <c r="Y363" s="3" t="s">
        <v>2276</v>
      </c>
      <c r="Z363" s="3" t="s">
        <v>2276</v>
      </c>
      <c r="AA363" s="4"/>
      <c r="AB363" s="4"/>
    </row>
    <row r="364" spans="1:28"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2276</v>
      </c>
      <c r="K364" s="106" t="s">
        <v>2276</v>
      </c>
      <c r="L364" s="21" t="s">
        <v>2276</v>
      </c>
      <c r="M364" s="21" t="s">
        <v>2276</v>
      </c>
      <c r="N364" s="21" t="s">
        <v>2276</v>
      </c>
      <c r="O364" s="21" t="s">
        <v>2276</v>
      </c>
      <c r="P364" s="21" t="s">
        <v>2276</v>
      </c>
      <c r="Q364" s="105" t="s">
        <v>2276</v>
      </c>
      <c r="R364" s="105" t="s">
        <v>2276</v>
      </c>
      <c r="S364" s="21" t="s">
        <v>2276</v>
      </c>
      <c r="T364" s="21" t="s">
        <v>2276</v>
      </c>
      <c r="U364" s="21" t="s">
        <v>2276</v>
      </c>
      <c r="V364" s="21" t="s">
        <v>2276</v>
      </c>
      <c r="W364" s="21" t="s">
        <v>2276</v>
      </c>
      <c r="X364" s="3" t="s">
        <v>2276</v>
      </c>
      <c r="Y364" s="3" t="s">
        <v>2276</v>
      </c>
      <c r="Z364" s="3" t="s">
        <v>2276</v>
      </c>
      <c r="AA364" s="4"/>
      <c r="AB364" s="4"/>
    </row>
    <row r="365" spans="1:28"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2276</v>
      </c>
      <c r="K365" s="106" t="s">
        <v>2276</v>
      </c>
      <c r="L365" s="21" t="s">
        <v>2276</v>
      </c>
      <c r="M365" s="21" t="s">
        <v>2276</v>
      </c>
      <c r="N365" s="21" t="s">
        <v>2276</v>
      </c>
      <c r="O365" s="21" t="s">
        <v>2276</v>
      </c>
      <c r="P365" s="21" t="s">
        <v>2276</v>
      </c>
      <c r="Q365" s="105" t="s">
        <v>2276</v>
      </c>
      <c r="R365" s="105" t="s">
        <v>2276</v>
      </c>
      <c r="S365" s="21" t="s">
        <v>2276</v>
      </c>
      <c r="T365" s="21" t="s">
        <v>2276</v>
      </c>
      <c r="U365" s="21" t="s">
        <v>2276</v>
      </c>
      <c r="V365" s="21" t="s">
        <v>2276</v>
      </c>
      <c r="W365" s="21" t="s">
        <v>2276</v>
      </c>
      <c r="X365" s="3" t="s">
        <v>2276</v>
      </c>
      <c r="Y365" s="3" t="s">
        <v>2276</v>
      </c>
      <c r="Z365" s="3" t="s">
        <v>2276</v>
      </c>
      <c r="AA365" s="4"/>
      <c r="AB365" s="4"/>
    </row>
    <row r="366" spans="1:28"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2276</v>
      </c>
      <c r="K366" s="106" t="s">
        <v>2276</v>
      </c>
      <c r="L366" s="21" t="s">
        <v>2276</v>
      </c>
      <c r="M366" s="21" t="s">
        <v>2276</v>
      </c>
      <c r="N366" s="21" t="s">
        <v>2276</v>
      </c>
      <c r="O366" s="21" t="s">
        <v>2276</v>
      </c>
      <c r="P366" s="21" t="s">
        <v>2276</v>
      </c>
      <c r="Q366" s="105" t="s">
        <v>2276</v>
      </c>
      <c r="R366" s="105" t="s">
        <v>2276</v>
      </c>
      <c r="S366" s="21" t="s">
        <v>2276</v>
      </c>
      <c r="T366" s="21" t="s">
        <v>2276</v>
      </c>
      <c r="U366" s="21" t="s">
        <v>2276</v>
      </c>
      <c r="V366" s="21" t="s">
        <v>2276</v>
      </c>
      <c r="W366" s="21" t="s">
        <v>2276</v>
      </c>
      <c r="X366" s="3" t="s">
        <v>2276</v>
      </c>
      <c r="Y366" s="3" t="s">
        <v>2276</v>
      </c>
      <c r="Z366" s="3" t="s">
        <v>2276</v>
      </c>
      <c r="AA366" s="4"/>
      <c r="AB366" s="4"/>
    </row>
    <row r="367" spans="1:28"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2276</v>
      </c>
      <c r="K367" s="106" t="s">
        <v>2276</v>
      </c>
      <c r="L367" s="21" t="s">
        <v>2276</v>
      </c>
      <c r="M367" s="21" t="s">
        <v>2276</v>
      </c>
      <c r="N367" s="21" t="s">
        <v>2276</v>
      </c>
      <c r="O367" s="21" t="s">
        <v>2276</v>
      </c>
      <c r="P367" s="21" t="s">
        <v>2276</v>
      </c>
      <c r="Q367" s="105" t="s">
        <v>2276</v>
      </c>
      <c r="R367" s="105" t="s">
        <v>2276</v>
      </c>
      <c r="S367" s="21" t="s">
        <v>2276</v>
      </c>
      <c r="T367" s="21" t="s">
        <v>2276</v>
      </c>
      <c r="U367" s="21" t="s">
        <v>2276</v>
      </c>
      <c r="V367" s="21" t="s">
        <v>2276</v>
      </c>
      <c r="W367" s="21" t="s">
        <v>2276</v>
      </c>
      <c r="X367" s="3" t="s">
        <v>2276</v>
      </c>
      <c r="Y367" s="3" t="s">
        <v>2276</v>
      </c>
      <c r="Z367" s="3" t="s">
        <v>2276</v>
      </c>
      <c r="AA367" s="4"/>
      <c r="AB367" s="4"/>
    </row>
    <row r="368" spans="1:28"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2276</v>
      </c>
      <c r="K368" s="106" t="s">
        <v>2276</v>
      </c>
      <c r="L368" s="21" t="s">
        <v>2276</v>
      </c>
      <c r="M368" s="21" t="s">
        <v>2276</v>
      </c>
      <c r="N368" s="21" t="s">
        <v>2276</v>
      </c>
      <c r="O368" s="21" t="s">
        <v>2276</v>
      </c>
      <c r="P368" s="21" t="s">
        <v>2276</v>
      </c>
      <c r="Q368" s="105" t="s">
        <v>2276</v>
      </c>
      <c r="R368" s="105" t="s">
        <v>2276</v>
      </c>
      <c r="S368" s="21" t="s">
        <v>2276</v>
      </c>
      <c r="T368" s="21" t="s">
        <v>2276</v>
      </c>
      <c r="U368" s="21" t="s">
        <v>2276</v>
      </c>
      <c r="V368" s="21" t="s">
        <v>2276</v>
      </c>
      <c r="W368" s="21" t="s">
        <v>2276</v>
      </c>
      <c r="X368" s="3" t="s">
        <v>2276</v>
      </c>
      <c r="Y368" s="3" t="s">
        <v>2276</v>
      </c>
      <c r="Z368" s="3" t="s">
        <v>2276</v>
      </c>
      <c r="AA368" s="4"/>
      <c r="AB368" s="4"/>
    </row>
    <row r="369" spans="1:28"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2276</v>
      </c>
      <c r="K369" s="106" t="s">
        <v>2276</v>
      </c>
      <c r="L369" s="21" t="s">
        <v>2276</v>
      </c>
      <c r="M369" s="21" t="s">
        <v>2276</v>
      </c>
      <c r="N369" s="21" t="s">
        <v>2276</v>
      </c>
      <c r="O369" s="21" t="s">
        <v>2276</v>
      </c>
      <c r="P369" s="21" t="s">
        <v>2276</v>
      </c>
      <c r="Q369" s="105" t="s">
        <v>2276</v>
      </c>
      <c r="R369" s="105" t="s">
        <v>2276</v>
      </c>
      <c r="S369" s="21" t="s">
        <v>2276</v>
      </c>
      <c r="T369" s="21" t="s">
        <v>2276</v>
      </c>
      <c r="U369" s="21" t="s">
        <v>2276</v>
      </c>
      <c r="V369" s="21" t="s">
        <v>2276</v>
      </c>
      <c r="W369" s="21" t="s">
        <v>2276</v>
      </c>
      <c r="X369" s="3" t="s">
        <v>2276</v>
      </c>
      <c r="Y369" s="3" t="s">
        <v>2276</v>
      </c>
      <c r="Z369" s="3" t="s">
        <v>2276</v>
      </c>
      <c r="AA369" s="4"/>
      <c r="AB369" s="4"/>
    </row>
    <row r="370" spans="1:28"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2276</v>
      </c>
      <c r="K370" s="106" t="s">
        <v>2276</v>
      </c>
      <c r="L370" s="21" t="s">
        <v>2276</v>
      </c>
      <c r="M370" s="21" t="s">
        <v>2276</v>
      </c>
      <c r="N370" s="21" t="s">
        <v>2276</v>
      </c>
      <c r="O370" s="21" t="s">
        <v>2276</v>
      </c>
      <c r="P370" s="21" t="s">
        <v>2276</v>
      </c>
      <c r="Q370" s="105" t="s">
        <v>2276</v>
      </c>
      <c r="R370" s="105" t="s">
        <v>2276</v>
      </c>
      <c r="S370" s="21" t="s">
        <v>2276</v>
      </c>
      <c r="T370" s="21" t="s">
        <v>2276</v>
      </c>
      <c r="U370" s="21" t="s">
        <v>2276</v>
      </c>
      <c r="V370" s="21" t="s">
        <v>2276</v>
      </c>
      <c r="W370" s="21" t="s">
        <v>2276</v>
      </c>
      <c r="X370" s="3" t="s">
        <v>2276</v>
      </c>
      <c r="Y370" s="3" t="s">
        <v>2276</v>
      </c>
      <c r="Z370" s="3" t="s">
        <v>2276</v>
      </c>
      <c r="AA370" s="4"/>
      <c r="AB370" s="4"/>
    </row>
    <row r="371" spans="1:28"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2276</v>
      </c>
      <c r="K371" s="106" t="s">
        <v>2276</v>
      </c>
      <c r="L371" s="21" t="s">
        <v>2276</v>
      </c>
      <c r="M371" s="21" t="s">
        <v>2276</v>
      </c>
      <c r="N371" s="21" t="s">
        <v>2276</v>
      </c>
      <c r="O371" s="21" t="s">
        <v>2276</v>
      </c>
      <c r="P371" s="21" t="s">
        <v>2276</v>
      </c>
      <c r="Q371" s="105" t="s">
        <v>2276</v>
      </c>
      <c r="R371" s="105" t="s">
        <v>2276</v>
      </c>
      <c r="S371" s="21" t="s">
        <v>2276</v>
      </c>
      <c r="T371" s="21" t="s">
        <v>2276</v>
      </c>
      <c r="U371" s="21" t="s">
        <v>2276</v>
      </c>
      <c r="V371" s="21" t="s">
        <v>2276</v>
      </c>
      <c r="W371" s="21" t="s">
        <v>2276</v>
      </c>
      <c r="X371" s="3" t="s">
        <v>2276</v>
      </c>
      <c r="Y371" s="3" t="s">
        <v>2276</v>
      </c>
      <c r="Z371" s="3" t="s">
        <v>2276</v>
      </c>
      <c r="AA371" s="4"/>
      <c r="AB371" s="4"/>
    </row>
    <row r="372" spans="1:28"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2276</v>
      </c>
      <c r="K372" s="106" t="s">
        <v>2276</v>
      </c>
      <c r="L372" s="21" t="s">
        <v>2276</v>
      </c>
      <c r="M372" s="21" t="s">
        <v>2276</v>
      </c>
      <c r="N372" s="21" t="s">
        <v>2276</v>
      </c>
      <c r="O372" s="21" t="s">
        <v>2276</v>
      </c>
      <c r="P372" s="21" t="s">
        <v>2276</v>
      </c>
      <c r="Q372" s="105" t="s">
        <v>2276</v>
      </c>
      <c r="R372" s="105" t="s">
        <v>2276</v>
      </c>
      <c r="S372" s="21" t="s">
        <v>2276</v>
      </c>
      <c r="T372" s="21" t="s">
        <v>2276</v>
      </c>
      <c r="U372" s="21" t="s">
        <v>2276</v>
      </c>
      <c r="V372" s="21" t="s">
        <v>2276</v>
      </c>
      <c r="W372" s="21" t="s">
        <v>2276</v>
      </c>
      <c r="X372" s="3" t="s">
        <v>2276</v>
      </c>
      <c r="Y372" s="3" t="s">
        <v>2276</v>
      </c>
      <c r="Z372" s="3" t="s">
        <v>2276</v>
      </c>
      <c r="AA372" s="4"/>
      <c r="AB372" s="4"/>
    </row>
    <row r="373" spans="1:28"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2276</v>
      </c>
      <c r="K373" s="106" t="s">
        <v>2276</v>
      </c>
      <c r="L373" s="21" t="s">
        <v>2276</v>
      </c>
      <c r="M373" s="21" t="s">
        <v>2276</v>
      </c>
      <c r="N373" s="21" t="s">
        <v>2276</v>
      </c>
      <c r="O373" s="21" t="s">
        <v>2276</v>
      </c>
      <c r="P373" s="21" t="s">
        <v>2276</v>
      </c>
      <c r="Q373" s="105" t="s">
        <v>2276</v>
      </c>
      <c r="R373" s="105" t="s">
        <v>2276</v>
      </c>
      <c r="S373" s="21" t="s">
        <v>2276</v>
      </c>
      <c r="T373" s="21" t="s">
        <v>2276</v>
      </c>
      <c r="U373" s="21" t="s">
        <v>2276</v>
      </c>
      <c r="V373" s="21" t="s">
        <v>2276</v>
      </c>
      <c r="W373" s="21" t="s">
        <v>2276</v>
      </c>
      <c r="X373" s="3" t="s">
        <v>2276</v>
      </c>
      <c r="Y373" s="3" t="s">
        <v>2276</v>
      </c>
      <c r="Z373" s="3" t="s">
        <v>2276</v>
      </c>
      <c r="AA373" s="4"/>
      <c r="AB373" s="4"/>
    </row>
    <row r="374" spans="1:28"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2276</v>
      </c>
      <c r="K374" s="106" t="s">
        <v>2276</v>
      </c>
      <c r="L374" s="21" t="s">
        <v>2276</v>
      </c>
      <c r="M374" s="21" t="s">
        <v>2276</v>
      </c>
      <c r="N374" s="21" t="s">
        <v>2276</v>
      </c>
      <c r="O374" s="21" t="s">
        <v>2276</v>
      </c>
      <c r="P374" s="21" t="s">
        <v>2276</v>
      </c>
      <c r="Q374" s="105" t="s">
        <v>2276</v>
      </c>
      <c r="R374" s="105" t="s">
        <v>2276</v>
      </c>
      <c r="S374" s="21" t="s">
        <v>2276</v>
      </c>
      <c r="T374" s="21" t="s">
        <v>2276</v>
      </c>
      <c r="U374" s="21" t="s">
        <v>2276</v>
      </c>
      <c r="V374" s="21" t="s">
        <v>2276</v>
      </c>
      <c r="W374" s="21" t="s">
        <v>2276</v>
      </c>
      <c r="X374" s="3" t="s">
        <v>2276</v>
      </c>
      <c r="Y374" s="3" t="s">
        <v>2276</v>
      </c>
      <c r="Z374" s="3" t="s">
        <v>2276</v>
      </c>
      <c r="AA374" s="4"/>
      <c r="AB374" s="4"/>
    </row>
    <row r="375" spans="1:28"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2276</v>
      </c>
      <c r="K375" s="106" t="s">
        <v>2276</v>
      </c>
      <c r="L375" s="21" t="s">
        <v>2276</v>
      </c>
      <c r="M375" s="21" t="s">
        <v>2276</v>
      </c>
      <c r="N375" s="21" t="s">
        <v>2276</v>
      </c>
      <c r="O375" s="21" t="s">
        <v>2276</v>
      </c>
      <c r="P375" s="21" t="s">
        <v>2276</v>
      </c>
      <c r="Q375" s="105" t="s">
        <v>2276</v>
      </c>
      <c r="R375" s="105" t="s">
        <v>2276</v>
      </c>
      <c r="S375" s="21" t="s">
        <v>2276</v>
      </c>
      <c r="T375" s="21" t="s">
        <v>2276</v>
      </c>
      <c r="U375" s="21" t="s">
        <v>2276</v>
      </c>
      <c r="V375" s="21" t="s">
        <v>2276</v>
      </c>
      <c r="W375" s="21" t="s">
        <v>2276</v>
      </c>
      <c r="X375" s="3" t="s">
        <v>2276</v>
      </c>
      <c r="Y375" s="3" t="s">
        <v>2276</v>
      </c>
      <c r="Z375" s="3" t="s">
        <v>2276</v>
      </c>
      <c r="AA375" s="4"/>
      <c r="AB375" s="4"/>
    </row>
    <row r="376" spans="1:28"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2276</v>
      </c>
      <c r="K376" s="106" t="s">
        <v>2276</v>
      </c>
      <c r="L376" s="21" t="s">
        <v>2276</v>
      </c>
      <c r="M376" s="21" t="s">
        <v>2276</v>
      </c>
      <c r="N376" s="21" t="s">
        <v>2276</v>
      </c>
      <c r="O376" s="21" t="s">
        <v>2276</v>
      </c>
      <c r="P376" s="21" t="s">
        <v>2276</v>
      </c>
      <c r="Q376" s="105" t="s">
        <v>2276</v>
      </c>
      <c r="R376" s="105" t="s">
        <v>2276</v>
      </c>
      <c r="S376" s="21" t="s">
        <v>2276</v>
      </c>
      <c r="T376" s="21" t="s">
        <v>2276</v>
      </c>
      <c r="U376" s="21" t="s">
        <v>2276</v>
      </c>
      <c r="V376" s="21" t="s">
        <v>2276</v>
      </c>
      <c r="W376" s="21" t="s">
        <v>2276</v>
      </c>
      <c r="X376" s="3" t="s">
        <v>2276</v>
      </c>
      <c r="Y376" s="3" t="s">
        <v>2276</v>
      </c>
      <c r="Z376" s="3" t="s">
        <v>2276</v>
      </c>
      <c r="AA376" s="4"/>
      <c r="AB376" s="4"/>
    </row>
    <row r="377" spans="1:28"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2276</v>
      </c>
      <c r="K377" s="106" t="s">
        <v>2276</v>
      </c>
      <c r="L377" s="21" t="s">
        <v>2276</v>
      </c>
      <c r="M377" s="21" t="s">
        <v>2276</v>
      </c>
      <c r="N377" s="21" t="s">
        <v>2276</v>
      </c>
      <c r="O377" s="21" t="s">
        <v>2276</v>
      </c>
      <c r="P377" s="21" t="s">
        <v>2276</v>
      </c>
      <c r="Q377" s="105" t="s">
        <v>2276</v>
      </c>
      <c r="R377" s="105" t="s">
        <v>2276</v>
      </c>
      <c r="S377" s="21" t="s">
        <v>2276</v>
      </c>
      <c r="T377" s="21" t="s">
        <v>2276</v>
      </c>
      <c r="U377" s="21" t="s">
        <v>2276</v>
      </c>
      <c r="V377" s="21" t="s">
        <v>2276</v>
      </c>
      <c r="W377" s="21" t="s">
        <v>2276</v>
      </c>
      <c r="X377" s="3" t="s">
        <v>2276</v>
      </c>
      <c r="Y377" s="3" t="s">
        <v>2276</v>
      </c>
      <c r="Z377" s="3" t="s">
        <v>2276</v>
      </c>
      <c r="AA377" s="4"/>
      <c r="AB377" s="4"/>
    </row>
    <row r="378" spans="1:28"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2276</v>
      </c>
      <c r="K378" s="106" t="s">
        <v>2276</v>
      </c>
      <c r="L378" s="21" t="s">
        <v>2276</v>
      </c>
      <c r="M378" s="21" t="s">
        <v>2276</v>
      </c>
      <c r="N378" s="21" t="s">
        <v>2276</v>
      </c>
      <c r="O378" s="21" t="s">
        <v>2276</v>
      </c>
      <c r="P378" s="21" t="s">
        <v>2276</v>
      </c>
      <c r="Q378" s="105" t="s">
        <v>2276</v>
      </c>
      <c r="R378" s="105" t="s">
        <v>2276</v>
      </c>
      <c r="S378" s="21" t="s">
        <v>2276</v>
      </c>
      <c r="T378" s="21" t="s">
        <v>2276</v>
      </c>
      <c r="U378" s="21" t="s">
        <v>2276</v>
      </c>
      <c r="V378" s="21" t="s">
        <v>2276</v>
      </c>
      <c r="W378" s="21" t="s">
        <v>2276</v>
      </c>
      <c r="X378" s="3" t="s">
        <v>2276</v>
      </c>
      <c r="Y378" s="3" t="s">
        <v>2276</v>
      </c>
      <c r="Z378" s="3" t="s">
        <v>2276</v>
      </c>
      <c r="AA378" s="4"/>
      <c r="AB378" s="4"/>
    </row>
    <row r="379" spans="1:28"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2276</v>
      </c>
      <c r="K379" s="106" t="s">
        <v>2276</v>
      </c>
      <c r="L379" s="21" t="s">
        <v>2276</v>
      </c>
      <c r="M379" s="21" t="s">
        <v>2276</v>
      </c>
      <c r="N379" s="21" t="s">
        <v>2276</v>
      </c>
      <c r="O379" s="21" t="s">
        <v>2276</v>
      </c>
      <c r="P379" s="21" t="s">
        <v>2276</v>
      </c>
      <c r="Q379" s="105" t="s">
        <v>2276</v>
      </c>
      <c r="R379" s="105" t="s">
        <v>2276</v>
      </c>
      <c r="S379" s="21" t="s">
        <v>2276</v>
      </c>
      <c r="T379" s="21" t="s">
        <v>2276</v>
      </c>
      <c r="U379" s="21" t="s">
        <v>2276</v>
      </c>
      <c r="V379" s="21" t="s">
        <v>2276</v>
      </c>
      <c r="W379" s="21" t="s">
        <v>2276</v>
      </c>
      <c r="X379" s="3" t="s">
        <v>2276</v>
      </c>
      <c r="Y379" s="3" t="s">
        <v>2276</v>
      </c>
      <c r="Z379" s="3" t="s">
        <v>2276</v>
      </c>
      <c r="AA379" s="4"/>
      <c r="AB379" s="4"/>
    </row>
    <row r="380" spans="1:28"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2276</v>
      </c>
      <c r="K380" s="106" t="s">
        <v>2276</v>
      </c>
      <c r="L380" s="21" t="s">
        <v>2276</v>
      </c>
      <c r="M380" s="21" t="s">
        <v>2276</v>
      </c>
      <c r="N380" s="21" t="s">
        <v>2276</v>
      </c>
      <c r="O380" s="21" t="s">
        <v>2276</v>
      </c>
      <c r="P380" s="21" t="s">
        <v>2276</v>
      </c>
      <c r="Q380" s="105" t="s">
        <v>2276</v>
      </c>
      <c r="R380" s="105" t="s">
        <v>2276</v>
      </c>
      <c r="S380" s="21" t="s">
        <v>2276</v>
      </c>
      <c r="T380" s="21" t="s">
        <v>2276</v>
      </c>
      <c r="U380" s="21" t="s">
        <v>2276</v>
      </c>
      <c r="V380" s="21" t="s">
        <v>2276</v>
      </c>
      <c r="W380" s="21" t="s">
        <v>2276</v>
      </c>
      <c r="X380" s="3" t="s">
        <v>2276</v>
      </c>
      <c r="Y380" s="3" t="s">
        <v>2276</v>
      </c>
      <c r="Z380" s="3" t="s">
        <v>2276</v>
      </c>
      <c r="AA380" s="4"/>
      <c r="AB380" s="4"/>
    </row>
    <row r="381" spans="1:28"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2276</v>
      </c>
      <c r="K381" s="106" t="s">
        <v>2276</v>
      </c>
      <c r="L381" s="21" t="s">
        <v>2276</v>
      </c>
      <c r="M381" s="21" t="s">
        <v>2276</v>
      </c>
      <c r="N381" s="21" t="s">
        <v>2276</v>
      </c>
      <c r="O381" s="21" t="s">
        <v>2276</v>
      </c>
      <c r="P381" s="21" t="s">
        <v>2276</v>
      </c>
      <c r="Q381" s="105" t="s">
        <v>2276</v>
      </c>
      <c r="R381" s="105" t="s">
        <v>2276</v>
      </c>
      <c r="S381" s="21" t="s">
        <v>2276</v>
      </c>
      <c r="T381" s="21" t="s">
        <v>2276</v>
      </c>
      <c r="U381" s="21" t="s">
        <v>2276</v>
      </c>
      <c r="V381" s="21" t="s">
        <v>2276</v>
      </c>
      <c r="W381" s="21" t="s">
        <v>2276</v>
      </c>
      <c r="X381" s="3" t="s">
        <v>2276</v>
      </c>
      <c r="Y381" s="3" t="s">
        <v>2276</v>
      </c>
      <c r="Z381" s="3" t="s">
        <v>2276</v>
      </c>
      <c r="AA381" s="4"/>
      <c r="AB381" s="4"/>
    </row>
    <row r="382" spans="1:28"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2276</v>
      </c>
      <c r="K382" s="106" t="s">
        <v>2276</v>
      </c>
      <c r="L382" s="21" t="s">
        <v>2276</v>
      </c>
      <c r="M382" s="21" t="s">
        <v>2276</v>
      </c>
      <c r="N382" s="21" t="s">
        <v>2276</v>
      </c>
      <c r="O382" s="21" t="s">
        <v>2276</v>
      </c>
      <c r="P382" s="21" t="s">
        <v>2276</v>
      </c>
      <c r="Q382" s="105" t="s">
        <v>2276</v>
      </c>
      <c r="R382" s="105" t="s">
        <v>2276</v>
      </c>
      <c r="S382" s="21" t="s">
        <v>2276</v>
      </c>
      <c r="T382" s="21" t="s">
        <v>2276</v>
      </c>
      <c r="U382" s="21" t="s">
        <v>2276</v>
      </c>
      <c r="V382" s="21" t="s">
        <v>2276</v>
      </c>
      <c r="W382" s="21" t="s">
        <v>2276</v>
      </c>
      <c r="X382" s="3" t="s">
        <v>2276</v>
      </c>
      <c r="Y382" s="3" t="s">
        <v>2276</v>
      </c>
      <c r="Z382" s="3" t="s">
        <v>2276</v>
      </c>
      <c r="AA382" s="4"/>
      <c r="AB382" s="4"/>
    </row>
    <row r="383" spans="1:28"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2276</v>
      </c>
      <c r="K383" s="106" t="s">
        <v>2276</v>
      </c>
      <c r="L383" s="21" t="s">
        <v>2276</v>
      </c>
      <c r="M383" s="21" t="s">
        <v>2276</v>
      </c>
      <c r="N383" s="21" t="s">
        <v>2276</v>
      </c>
      <c r="O383" s="21" t="s">
        <v>2276</v>
      </c>
      <c r="P383" s="21" t="s">
        <v>2276</v>
      </c>
      <c r="Q383" s="105" t="s">
        <v>2276</v>
      </c>
      <c r="R383" s="105" t="s">
        <v>2276</v>
      </c>
      <c r="S383" s="21" t="s">
        <v>2276</v>
      </c>
      <c r="T383" s="21" t="s">
        <v>2276</v>
      </c>
      <c r="U383" s="21" t="s">
        <v>2276</v>
      </c>
      <c r="V383" s="21" t="s">
        <v>2276</v>
      </c>
      <c r="W383" s="21" t="s">
        <v>2276</v>
      </c>
      <c r="X383" s="3" t="s">
        <v>2276</v>
      </c>
      <c r="Y383" s="3" t="s">
        <v>2276</v>
      </c>
      <c r="Z383" s="3" t="s">
        <v>2276</v>
      </c>
      <c r="AA383" s="4"/>
      <c r="AB383" s="4"/>
    </row>
    <row r="384" spans="1:28"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2276</v>
      </c>
      <c r="K384" s="106" t="s">
        <v>2276</v>
      </c>
      <c r="L384" s="21" t="s">
        <v>2276</v>
      </c>
      <c r="M384" s="21" t="s">
        <v>2276</v>
      </c>
      <c r="N384" s="21" t="s">
        <v>2276</v>
      </c>
      <c r="O384" s="21" t="s">
        <v>2276</v>
      </c>
      <c r="P384" s="21" t="s">
        <v>2276</v>
      </c>
      <c r="Q384" s="105" t="s">
        <v>2276</v>
      </c>
      <c r="R384" s="105" t="s">
        <v>2276</v>
      </c>
      <c r="S384" s="21" t="s">
        <v>2276</v>
      </c>
      <c r="T384" s="21" t="s">
        <v>2276</v>
      </c>
      <c r="U384" s="21" t="s">
        <v>2276</v>
      </c>
      <c r="V384" s="21" t="s">
        <v>2276</v>
      </c>
      <c r="W384" s="21" t="s">
        <v>2276</v>
      </c>
      <c r="X384" s="3" t="s">
        <v>2276</v>
      </c>
      <c r="Y384" s="3" t="s">
        <v>2276</v>
      </c>
      <c r="Z384" s="3" t="s">
        <v>2276</v>
      </c>
      <c r="AA384" s="4"/>
      <c r="AB384" s="4"/>
    </row>
    <row r="385" spans="1:28"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2276</v>
      </c>
      <c r="K385" s="106" t="s">
        <v>2276</v>
      </c>
      <c r="L385" s="21" t="s">
        <v>2276</v>
      </c>
      <c r="M385" s="21" t="s">
        <v>2276</v>
      </c>
      <c r="N385" s="21" t="s">
        <v>2276</v>
      </c>
      <c r="O385" s="21" t="s">
        <v>2276</v>
      </c>
      <c r="P385" s="21" t="s">
        <v>2276</v>
      </c>
      <c r="Q385" s="105" t="s">
        <v>2276</v>
      </c>
      <c r="R385" s="105" t="s">
        <v>2276</v>
      </c>
      <c r="S385" s="21" t="s">
        <v>2276</v>
      </c>
      <c r="T385" s="21" t="s">
        <v>2276</v>
      </c>
      <c r="U385" s="21" t="s">
        <v>2276</v>
      </c>
      <c r="V385" s="21" t="s">
        <v>2276</v>
      </c>
      <c r="W385" s="21" t="s">
        <v>2276</v>
      </c>
      <c r="X385" s="3" t="s">
        <v>2276</v>
      </c>
      <c r="Y385" s="3" t="s">
        <v>2276</v>
      </c>
      <c r="Z385" s="3" t="s">
        <v>2276</v>
      </c>
      <c r="AA385" s="4"/>
      <c r="AB385" s="4"/>
    </row>
    <row r="386" spans="1:28"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2276</v>
      </c>
      <c r="K386" s="106" t="s">
        <v>2276</v>
      </c>
      <c r="L386" s="21" t="s">
        <v>2276</v>
      </c>
      <c r="M386" s="21" t="s">
        <v>2276</v>
      </c>
      <c r="N386" s="21" t="s">
        <v>2276</v>
      </c>
      <c r="O386" s="21" t="s">
        <v>2276</v>
      </c>
      <c r="P386" s="21" t="s">
        <v>2276</v>
      </c>
      <c r="Q386" s="105" t="s">
        <v>2276</v>
      </c>
      <c r="R386" s="105" t="s">
        <v>2276</v>
      </c>
      <c r="S386" s="21" t="s">
        <v>2276</v>
      </c>
      <c r="T386" s="21" t="s">
        <v>2276</v>
      </c>
      <c r="U386" s="21" t="s">
        <v>2276</v>
      </c>
      <c r="V386" s="21" t="s">
        <v>2276</v>
      </c>
      <c r="W386" s="21" t="s">
        <v>2276</v>
      </c>
      <c r="X386" s="3" t="s">
        <v>2276</v>
      </c>
      <c r="Y386" s="3" t="s">
        <v>2276</v>
      </c>
      <c r="Z386" s="3" t="s">
        <v>2276</v>
      </c>
      <c r="AA386" s="4"/>
      <c r="AB386" s="4"/>
    </row>
    <row r="387" spans="1:28"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2276</v>
      </c>
      <c r="K387" s="106" t="s">
        <v>2276</v>
      </c>
      <c r="L387" s="21" t="s">
        <v>2276</v>
      </c>
      <c r="M387" s="21" t="s">
        <v>2276</v>
      </c>
      <c r="N387" s="21" t="s">
        <v>2276</v>
      </c>
      <c r="O387" s="21" t="s">
        <v>2276</v>
      </c>
      <c r="P387" s="21" t="s">
        <v>2276</v>
      </c>
      <c r="Q387" s="105" t="s">
        <v>2276</v>
      </c>
      <c r="R387" s="105" t="s">
        <v>2276</v>
      </c>
      <c r="S387" s="21" t="s">
        <v>2276</v>
      </c>
      <c r="T387" s="21" t="s">
        <v>2276</v>
      </c>
      <c r="U387" s="21" t="s">
        <v>2276</v>
      </c>
      <c r="V387" s="21" t="s">
        <v>2527</v>
      </c>
      <c r="W387" s="21" t="s">
        <v>2276</v>
      </c>
      <c r="X387" s="3" t="s">
        <v>405</v>
      </c>
      <c r="Y387" s="3" t="s">
        <v>425</v>
      </c>
      <c r="Z387" s="3" t="s">
        <v>2276</v>
      </c>
      <c r="AA387" s="4" t="s">
        <v>1874</v>
      </c>
      <c r="AB387" s="4" t="s">
        <v>1869</v>
      </c>
    </row>
    <row r="388" spans="1:28"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2276</v>
      </c>
      <c r="K388" s="106" t="s">
        <v>2276</v>
      </c>
      <c r="L388" s="21" t="s">
        <v>2362</v>
      </c>
      <c r="M388" s="21" t="s">
        <v>2276</v>
      </c>
      <c r="N388" s="21" t="s">
        <v>2377</v>
      </c>
      <c r="O388" s="21" t="s">
        <v>2276</v>
      </c>
      <c r="P388" s="21" t="s">
        <v>2373</v>
      </c>
      <c r="Q388" s="105" t="s">
        <v>2276</v>
      </c>
      <c r="R388" s="105" t="s">
        <v>2276</v>
      </c>
      <c r="S388" s="21" t="s">
        <v>2276</v>
      </c>
      <c r="T388" s="21" t="s">
        <v>2276</v>
      </c>
      <c r="U388" s="21" t="s">
        <v>2276</v>
      </c>
      <c r="V388" s="21" t="s">
        <v>2527</v>
      </c>
      <c r="W388" s="21" t="s">
        <v>2276</v>
      </c>
      <c r="X388" s="3" t="s">
        <v>405</v>
      </c>
      <c r="Y388" s="3" t="s">
        <v>425</v>
      </c>
      <c r="Z388" s="3" t="s">
        <v>2276</v>
      </c>
      <c r="AA388" s="4" t="s">
        <v>1870</v>
      </c>
      <c r="AB388" s="4" t="s">
        <v>1872</v>
      </c>
    </row>
    <row r="389" spans="1:28"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2276</v>
      </c>
      <c r="K389" s="106" t="s">
        <v>2276</v>
      </c>
      <c r="L389" s="21" t="s">
        <v>2362</v>
      </c>
      <c r="M389" s="21" t="s">
        <v>2276</v>
      </c>
      <c r="N389" s="21" t="s">
        <v>2377</v>
      </c>
      <c r="O389" s="21" t="s">
        <v>2276</v>
      </c>
      <c r="P389" s="21" t="s">
        <v>2373</v>
      </c>
      <c r="Q389" s="105" t="s">
        <v>2276</v>
      </c>
      <c r="R389" s="105" t="s">
        <v>2276</v>
      </c>
      <c r="S389" s="21" t="s">
        <v>2276</v>
      </c>
      <c r="T389" s="21" t="s">
        <v>2276</v>
      </c>
      <c r="U389" s="21" t="s">
        <v>2276</v>
      </c>
      <c r="V389" s="21" t="s">
        <v>2527</v>
      </c>
      <c r="W389" s="21" t="s">
        <v>2276</v>
      </c>
      <c r="X389" s="3" t="s">
        <v>405</v>
      </c>
      <c r="Y389" s="3" t="s">
        <v>425</v>
      </c>
      <c r="Z389" s="3" t="s">
        <v>2276</v>
      </c>
      <c r="AA389" s="4" t="s">
        <v>1870</v>
      </c>
      <c r="AB389" s="4" t="s">
        <v>1872</v>
      </c>
    </row>
    <row r="390" spans="1:28"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2276</v>
      </c>
      <c r="K390" s="106" t="s">
        <v>2276</v>
      </c>
      <c r="L390" s="21" t="s">
        <v>2276</v>
      </c>
      <c r="M390" s="21" t="s">
        <v>2378</v>
      </c>
      <c r="N390" s="21" t="s">
        <v>2276</v>
      </c>
      <c r="O390" s="21" t="s">
        <v>2276</v>
      </c>
      <c r="P390" s="21" t="s">
        <v>2276</v>
      </c>
      <c r="Q390" s="21" t="s">
        <v>2276</v>
      </c>
      <c r="R390" s="105" t="s">
        <v>2276</v>
      </c>
      <c r="S390" s="21" t="s">
        <v>2276</v>
      </c>
      <c r="T390" s="21" t="s">
        <v>2395</v>
      </c>
      <c r="U390" s="21" t="s">
        <v>2276</v>
      </c>
      <c r="V390" s="21" t="s">
        <v>2389</v>
      </c>
      <c r="W390" s="21" t="s">
        <v>2276</v>
      </c>
      <c r="X390" s="3" t="s">
        <v>405</v>
      </c>
      <c r="Y390" s="3" t="s">
        <v>425</v>
      </c>
      <c r="Z390" s="3" t="s">
        <v>2276</v>
      </c>
      <c r="AA390" s="4" t="s">
        <v>1873</v>
      </c>
      <c r="AB390" s="4" t="s">
        <v>5033</v>
      </c>
    </row>
    <row r="391" spans="1:28"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2276</v>
      </c>
      <c r="K391" s="106" t="s">
        <v>2276</v>
      </c>
      <c r="L391" s="21" t="s">
        <v>2276</v>
      </c>
      <c r="M391" s="21" t="s">
        <v>2276</v>
      </c>
      <c r="N391" s="21" t="s">
        <v>2276</v>
      </c>
      <c r="O391" s="21" t="s">
        <v>2276</v>
      </c>
      <c r="P391" s="21" t="s">
        <v>2276</v>
      </c>
      <c r="Q391" s="105" t="s">
        <v>2276</v>
      </c>
      <c r="R391" s="105" t="s">
        <v>2276</v>
      </c>
      <c r="S391" s="21" t="s">
        <v>2276</v>
      </c>
      <c r="T391" s="21" t="s">
        <v>2276</v>
      </c>
      <c r="U391" s="21" t="s">
        <v>2276</v>
      </c>
      <c r="V391" s="21" t="s">
        <v>2276</v>
      </c>
      <c r="W391" s="21" t="s">
        <v>2276</v>
      </c>
      <c r="X391" s="3" t="s">
        <v>405</v>
      </c>
      <c r="Y391" s="3" t="s">
        <v>425</v>
      </c>
      <c r="Z391" s="3" t="s">
        <v>2276</v>
      </c>
      <c r="AA391" s="4" t="s">
        <v>1874</v>
      </c>
      <c r="AB391" s="4" t="s">
        <v>1869</v>
      </c>
    </row>
    <row r="392" spans="1:28"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2276</v>
      </c>
      <c r="K392" s="106" t="s">
        <v>2276</v>
      </c>
      <c r="L392" s="21" t="s">
        <v>2362</v>
      </c>
      <c r="M392" s="21" t="s">
        <v>2276</v>
      </c>
      <c r="N392" s="21" t="s">
        <v>2377</v>
      </c>
      <c r="O392" s="21" t="s">
        <v>2276</v>
      </c>
      <c r="P392" s="21" t="s">
        <v>2373</v>
      </c>
      <c r="Q392" s="105" t="s">
        <v>2276</v>
      </c>
      <c r="R392" s="105" t="s">
        <v>2276</v>
      </c>
      <c r="S392" s="21" t="s">
        <v>2276</v>
      </c>
      <c r="T392" s="21" t="s">
        <v>2276</v>
      </c>
      <c r="U392" s="21" t="s">
        <v>2276</v>
      </c>
      <c r="V392" s="21" t="s">
        <v>2527</v>
      </c>
      <c r="W392" s="21" t="s">
        <v>2276</v>
      </c>
      <c r="X392" s="3" t="s">
        <v>405</v>
      </c>
      <c r="Y392" s="3" t="s">
        <v>425</v>
      </c>
      <c r="Z392" s="3" t="s">
        <v>2276</v>
      </c>
      <c r="AA392" s="4" t="s">
        <v>1870</v>
      </c>
      <c r="AB392" s="4" t="s">
        <v>1872</v>
      </c>
    </row>
    <row r="393" spans="1:28"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2276</v>
      </c>
      <c r="K393" s="106" t="s">
        <v>2276</v>
      </c>
      <c r="L393" s="21" t="s">
        <v>2362</v>
      </c>
      <c r="M393" s="21" t="s">
        <v>2276</v>
      </c>
      <c r="N393" s="21" t="s">
        <v>2377</v>
      </c>
      <c r="O393" s="21" t="s">
        <v>2276</v>
      </c>
      <c r="P393" s="21" t="s">
        <v>2373</v>
      </c>
      <c r="Q393" s="105" t="s">
        <v>2276</v>
      </c>
      <c r="R393" s="105" t="s">
        <v>2276</v>
      </c>
      <c r="S393" s="21" t="s">
        <v>2276</v>
      </c>
      <c r="T393" s="21" t="s">
        <v>2276</v>
      </c>
      <c r="U393" s="21" t="s">
        <v>2276</v>
      </c>
      <c r="V393" s="21" t="s">
        <v>2527</v>
      </c>
      <c r="W393" s="21" t="s">
        <v>2276</v>
      </c>
      <c r="X393" s="3" t="s">
        <v>405</v>
      </c>
      <c r="Y393" s="3" t="s">
        <v>425</v>
      </c>
      <c r="Z393" s="3" t="s">
        <v>2276</v>
      </c>
      <c r="AA393" s="4" t="s">
        <v>1870</v>
      </c>
      <c r="AB393" s="4" t="s">
        <v>1872</v>
      </c>
    </row>
    <row r="394" spans="1:28"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2276</v>
      </c>
      <c r="K394" s="106" t="s">
        <v>2276</v>
      </c>
      <c r="L394" s="21" t="s">
        <v>2276</v>
      </c>
      <c r="M394" s="21" t="s">
        <v>2378</v>
      </c>
      <c r="N394" s="21" t="s">
        <v>2276</v>
      </c>
      <c r="O394" s="21" t="s">
        <v>2276</v>
      </c>
      <c r="P394" s="21" t="s">
        <v>2276</v>
      </c>
      <c r="Q394" s="21" t="s">
        <v>2276</v>
      </c>
      <c r="R394" s="105" t="s">
        <v>2276</v>
      </c>
      <c r="S394" s="21" t="s">
        <v>2276</v>
      </c>
      <c r="T394" s="21" t="s">
        <v>2395</v>
      </c>
      <c r="U394" s="21" t="s">
        <v>2276</v>
      </c>
      <c r="V394" s="21" t="s">
        <v>2389</v>
      </c>
      <c r="W394" s="21" t="s">
        <v>2276</v>
      </c>
      <c r="X394" s="3" t="s">
        <v>405</v>
      </c>
      <c r="Y394" s="3" t="s">
        <v>425</v>
      </c>
      <c r="Z394" s="3" t="s">
        <v>2276</v>
      </c>
      <c r="AA394" s="4" t="s">
        <v>1873</v>
      </c>
      <c r="AB394" s="4" t="s">
        <v>5033</v>
      </c>
    </row>
    <row r="395" spans="1:28"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2364</v>
      </c>
      <c r="K395" s="106" t="s">
        <v>2364</v>
      </c>
      <c r="L395" s="21" t="s">
        <v>2364</v>
      </c>
      <c r="M395" s="21" t="s">
        <v>2364</v>
      </c>
      <c r="N395" s="21" t="s">
        <v>2364</v>
      </c>
      <c r="O395" s="21" t="s">
        <v>2364</v>
      </c>
      <c r="P395" s="21" t="s">
        <v>2364</v>
      </c>
      <c r="Q395" s="105" t="s">
        <v>2276</v>
      </c>
      <c r="R395" s="105" t="s">
        <v>2276</v>
      </c>
      <c r="S395" s="21" t="s">
        <v>2364</v>
      </c>
      <c r="T395" s="21" t="s">
        <v>2364</v>
      </c>
      <c r="U395" s="21" t="s">
        <v>2364</v>
      </c>
      <c r="V395" s="21" t="s">
        <v>2364</v>
      </c>
      <c r="W395" s="21" t="s">
        <v>2276</v>
      </c>
      <c r="X395" s="3" t="s">
        <v>2276</v>
      </c>
      <c r="Y395" s="3" t="s">
        <v>2276</v>
      </c>
      <c r="Z395" s="3" t="s">
        <v>2276</v>
      </c>
      <c r="AA395" s="4" t="s">
        <v>1960</v>
      </c>
      <c r="AB395" s="4"/>
    </row>
    <row r="396" spans="1:28"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2364</v>
      </c>
      <c r="K396" s="106" t="s">
        <v>2364</v>
      </c>
      <c r="L396" s="21" t="s">
        <v>2364</v>
      </c>
      <c r="M396" s="21" t="s">
        <v>2364</v>
      </c>
      <c r="N396" s="21" t="s">
        <v>2364</v>
      </c>
      <c r="O396" s="21" t="s">
        <v>2364</v>
      </c>
      <c r="P396" s="21" t="s">
        <v>2364</v>
      </c>
      <c r="Q396" s="105" t="s">
        <v>2276</v>
      </c>
      <c r="R396" s="105" t="s">
        <v>2276</v>
      </c>
      <c r="S396" s="21" t="s">
        <v>2364</v>
      </c>
      <c r="T396" s="21" t="s">
        <v>2364</v>
      </c>
      <c r="U396" s="21" t="s">
        <v>2364</v>
      </c>
      <c r="V396" s="21" t="s">
        <v>2364</v>
      </c>
      <c r="W396" s="21" t="s">
        <v>2276</v>
      </c>
      <c r="X396" s="3" t="s">
        <v>2276</v>
      </c>
      <c r="Y396" s="3" t="s">
        <v>2276</v>
      </c>
      <c r="Z396" s="3" t="s">
        <v>2276</v>
      </c>
      <c r="AA396" s="4" t="s">
        <v>1960</v>
      </c>
      <c r="AB396" s="4"/>
    </row>
    <row r="397" spans="1:28"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2364</v>
      </c>
      <c r="K397" s="106" t="s">
        <v>2364</v>
      </c>
      <c r="L397" s="21" t="s">
        <v>2364</v>
      </c>
      <c r="M397" s="21" t="s">
        <v>2364</v>
      </c>
      <c r="N397" s="21" t="s">
        <v>2364</v>
      </c>
      <c r="O397" s="21" t="s">
        <v>2364</v>
      </c>
      <c r="P397" s="21" t="s">
        <v>2364</v>
      </c>
      <c r="Q397" s="105" t="s">
        <v>2276</v>
      </c>
      <c r="R397" s="105" t="s">
        <v>2276</v>
      </c>
      <c r="S397" s="21" t="s">
        <v>2364</v>
      </c>
      <c r="T397" s="21" t="s">
        <v>2364</v>
      </c>
      <c r="U397" s="21" t="s">
        <v>2364</v>
      </c>
      <c r="V397" s="21" t="s">
        <v>2364</v>
      </c>
      <c r="W397" s="21" t="s">
        <v>2276</v>
      </c>
      <c r="X397" s="3" t="s">
        <v>2276</v>
      </c>
      <c r="Y397" s="3" t="s">
        <v>2276</v>
      </c>
      <c r="Z397" s="3" t="s">
        <v>2276</v>
      </c>
      <c r="AA397" s="4" t="s">
        <v>1960</v>
      </c>
      <c r="AB397" s="4"/>
    </row>
    <row r="398" spans="1:28"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2364</v>
      </c>
      <c r="K398" s="106" t="s">
        <v>2364</v>
      </c>
      <c r="L398" s="21" t="s">
        <v>2364</v>
      </c>
      <c r="M398" s="21" t="s">
        <v>2364</v>
      </c>
      <c r="N398" s="21" t="s">
        <v>2364</v>
      </c>
      <c r="O398" s="21" t="s">
        <v>2364</v>
      </c>
      <c r="P398" s="21" t="s">
        <v>2364</v>
      </c>
      <c r="Q398" s="105" t="s">
        <v>2276</v>
      </c>
      <c r="R398" s="105" t="s">
        <v>2276</v>
      </c>
      <c r="S398" s="21" t="s">
        <v>2364</v>
      </c>
      <c r="T398" s="21" t="s">
        <v>2364</v>
      </c>
      <c r="U398" s="21" t="s">
        <v>2364</v>
      </c>
      <c r="V398" s="21" t="s">
        <v>2364</v>
      </c>
      <c r="W398" s="21" t="s">
        <v>2276</v>
      </c>
      <c r="X398" s="3" t="s">
        <v>2276</v>
      </c>
      <c r="Y398" s="3" t="s">
        <v>2276</v>
      </c>
      <c r="Z398" s="3" t="s">
        <v>2276</v>
      </c>
      <c r="AA398" s="4" t="s">
        <v>1960</v>
      </c>
      <c r="AB398" s="4"/>
    </row>
    <row r="399" spans="1:28"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2364</v>
      </c>
      <c r="K399" s="106" t="s">
        <v>2364</v>
      </c>
      <c r="L399" s="21" t="s">
        <v>2364</v>
      </c>
      <c r="M399" s="21" t="s">
        <v>2364</v>
      </c>
      <c r="N399" s="21" t="s">
        <v>2364</v>
      </c>
      <c r="O399" s="21" t="s">
        <v>2364</v>
      </c>
      <c r="P399" s="21" t="s">
        <v>2364</v>
      </c>
      <c r="Q399" s="105" t="s">
        <v>2276</v>
      </c>
      <c r="R399" s="105" t="s">
        <v>2276</v>
      </c>
      <c r="S399" s="21" t="s">
        <v>2364</v>
      </c>
      <c r="T399" s="21" t="s">
        <v>2364</v>
      </c>
      <c r="U399" s="21" t="s">
        <v>2364</v>
      </c>
      <c r="V399" s="21" t="s">
        <v>2364</v>
      </c>
      <c r="W399" s="21" t="s">
        <v>2276</v>
      </c>
      <c r="X399" s="3" t="s">
        <v>2276</v>
      </c>
      <c r="Y399" s="3" t="s">
        <v>2276</v>
      </c>
      <c r="Z399" s="3" t="s">
        <v>2276</v>
      </c>
      <c r="AA399" s="4" t="s">
        <v>1960</v>
      </c>
      <c r="AB399" s="4"/>
    </row>
    <row r="400" spans="1:28"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2364</v>
      </c>
      <c r="K400" s="106" t="s">
        <v>2364</v>
      </c>
      <c r="L400" s="21" t="s">
        <v>2364</v>
      </c>
      <c r="M400" s="21" t="s">
        <v>2364</v>
      </c>
      <c r="N400" s="21" t="s">
        <v>2364</v>
      </c>
      <c r="O400" s="21" t="s">
        <v>2364</v>
      </c>
      <c r="P400" s="21" t="s">
        <v>2364</v>
      </c>
      <c r="Q400" s="105" t="s">
        <v>2276</v>
      </c>
      <c r="R400" s="105" t="s">
        <v>2276</v>
      </c>
      <c r="S400" s="21" t="s">
        <v>2364</v>
      </c>
      <c r="T400" s="21" t="s">
        <v>2364</v>
      </c>
      <c r="U400" s="21" t="s">
        <v>2364</v>
      </c>
      <c r="V400" s="21" t="s">
        <v>2364</v>
      </c>
      <c r="W400" s="21" t="s">
        <v>2276</v>
      </c>
      <c r="X400" s="3" t="s">
        <v>2276</v>
      </c>
      <c r="Y400" s="3" t="s">
        <v>2276</v>
      </c>
      <c r="Z400" s="3" t="s">
        <v>2276</v>
      </c>
      <c r="AA400" s="4" t="s">
        <v>1960</v>
      </c>
      <c r="AB400" s="4"/>
    </row>
    <row r="401" spans="1:28"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2364</v>
      </c>
      <c r="K401" s="106" t="s">
        <v>2364</v>
      </c>
      <c r="L401" s="21" t="s">
        <v>2364</v>
      </c>
      <c r="M401" s="21" t="s">
        <v>2364</v>
      </c>
      <c r="N401" s="21" t="s">
        <v>2364</v>
      </c>
      <c r="O401" s="21" t="s">
        <v>2364</v>
      </c>
      <c r="P401" s="21" t="s">
        <v>2364</v>
      </c>
      <c r="Q401" s="105" t="s">
        <v>2276</v>
      </c>
      <c r="R401" s="105" t="s">
        <v>2276</v>
      </c>
      <c r="S401" s="21" t="s">
        <v>2364</v>
      </c>
      <c r="T401" s="21" t="s">
        <v>2364</v>
      </c>
      <c r="U401" s="21" t="s">
        <v>2364</v>
      </c>
      <c r="V401" s="21" t="s">
        <v>2364</v>
      </c>
      <c r="W401" s="21" t="s">
        <v>2276</v>
      </c>
      <c r="X401" s="3" t="s">
        <v>2276</v>
      </c>
      <c r="Y401" s="3" t="s">
        <v>2276</v>
      </c>
      <c r="Z401" s="3" t="s">
        <v>2276</v>
      </c>
      <c r="AA401" s="18" t="s">
        <v>1978</v>
      </c>
      <c r="AB401" s="4"/>
    </row>
    <row r="402" spans="1:28"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2364</v>
      </c>
      <c r="K402" s="106" t="s">
        <v>2364</v>
      </c>
      <c r="L402" s="21" t="s">
        <v>2364</v>
      </c>
      <c r="M402" s="21" t="s">
        <v>2364</v>
      </c>
      <c r="N402" s="21" t="s">
        <v>2364</v>
      </c>
      <c r="O402" s="21" t="s">
        <v>2364</v>
      </c>
      <c r="P402" s="21" t="s">
        <v>2364</v>
      </c>
      <c r="Q402" s="105" t="s">
        <v>2276</v>
      </c>
      <c r="R402" s="105" t="s">
        <v>2276</v>
      </c>
      <c r="S402" s="21" t="s">
        <v>2364</v>
      </c>
      <c r="T402" s="21" t="s">
        <v>2364</v>
      </c>
      <c r="U402" s="21" t="s">
        <v>2364</v>
      </c>
      <c r="V402" s="21" t="s">
        <v>2364</v>
      </c>
      <c r="W402" s="21" t="s">
        <v>2276</v>
      </c>
      <c r="X402" s="3" t="s">
        <v>2276</v>
      </c>
      <c r="Y402" s="3" t="s">
        <v>2276</v>
      </c>
      <c r="Z402" s="3" t="s">
        <v>2276</v>
      </c>
      <c r="AA402" s="18" t="s">
        <v>1961</v>
      </c>
      <c r="AB402" s="4"/>
    </row>
    <row r="403" spans="1:28"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2364</v>
      </c>
      <c r="K403" s="106" t="s">
        <v>2364</v>
      </c>
      <c r="L403" s="21" t="s">
        <v>2364</v>
      </c>
      <c r="M403" s="21" t="s">
        <v>2364</v>
      </c>
      <c r="N403" s="21" t="s">
        <v>2364</v>
      </c>
      <c r="O403" s="21" t="s">
        <v>2364</v>
      </c>
      <c r="P403" s="21" t="s">
        <v>2364</v>
      </c>
      <c r="Q403" s="105" t="s">
        <v>2276</v>
      </c>
      <c r="R403" s="105" t="s">
        <v>2276</v>
      </c>
      <c r="S403" s="21" t="s">
        <v>2364</v>
      </c>
      <c r="T403" s="21" t="s">
        <v>2364</v>
      </c>
      <c r="U403" s="21" t="s">
        <v>2364</v>
      </c>
      <c r="V403" s="21" t="s">
        <v>2364</v>
      </c>
      <c r="W403" s="21" t="s">
        <v>2276</v>
      </c>
      <c r="X403" s="3" t="s">
        <v>2276</v>
      </c>
      <c r="Y403" s="3" t="s">
        <v>2276</v>
      </c>
      <c r="Z403" s="3" t="s">
        <v>2276</v>
      </c>
      <c r="AA403" s="4" t="s">
        <v>1960</v>
      </c>
      <c r="AB403" s="4"/>
    </row>
    <row r="404" spans="1:28"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2364</v>
      </c>
      <c r="K404" s="106" t="s">
        <v>2364</v>
      </c>
      <c r="L404" s="21" t="s">
        <v>2364</v>
      </c>
      <c r="M404" s="21" t="s">
        <v>2364</v>
      </c>
      <c r="N404" s="21" t="s">
        <v>2364</v>
      </c>
      <c r="O404" s="21" t="s">
        <v>2364</v>
      </c>
      <c r="P404" s="21" t="s">
        <v>2364</v>
      </c>
      <c r="Q404" s="105" t="s">
        <v>2276</v>
      </c>
      <c r="R404" s="105" t="s">
        <v>2276</v>
      </c>
      <c r="S404" s="21" t="s">
        <v>2364</v>
      </c>
      <c r="T404" s="21" t="s">
        <v>2364</v>
      </c>
      <c r="U404" s="21" t="s">
        <v>2364</v>
      </c>
      <c r="V404" s="21" t="s">
        <v>2364</v>
      </c>
      <c r="W404" s="21" t="s">
        <v>2276</v>
      </c>
      <c r="X404" s="3" t="s">
        <v>2276</v>
      </c>
      <c r="Y404" s="3" t="s">
        <v>2276</v>
      </c>
      <c r="Z404" s="3" t="s">
        <v>2276</v>
      </c>
      <c r="AA404" s="4" t="s">
        <v>1960</v>
      </c>
      <c r="AB404" s="4"/>
    </row>
    <row r="405" spans="1:28"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2364</v>
      </c>
      <c r="K405" s="106" t="s">
        <v>2364</v>
      </c>
      <c r="L405" s="21" t="s">
        <v>2364</v>
      </c>
      <c r="M405" s="21" t="s">
        <v>2364</v>
      </c>
      <c r="N405" s="21" t="s">
        <v>2364</v>
      </c>
      <c r="O405" s="21" t="s">
        <v>2364</v>
      </c>
      <c r="P405" s="21" t="s">
        <v>2364</v>
      </c>
      <c r="Q405" s="105" t="s">
        <v>2276</v>
      </c>
      <c r="R405" s="105" t="s">
        <v>2276</v>
      </c>
      <c r="S405" s="21" t="s">
        <v>2364</v>
      </c>
      <c r="T405" s="21" t="s">
        <v>2364</v>
      </c>
      <c r="U405" s="21" t="s">
        <v>2364</v>
      </c>
      <c r="V405" s="21" t="s">
        <v>2364</v>
      </c>
      <c r="W405" s="21" t="s">
        <v>2276</v>
      </c>
      <c r="X405" s="3" t="s">
        <v>2276</v>
      </c>
      <c r="Y405" s="3" t="s">
        <v>2276</v>
      </c>
      <c r="Z405" s="3" t="s">
        <v>2276</v>
      </c>
      <c r="AA405" s="4" t="s">
        <v>1960</v>
      </c>
      <c r="AB405" s="4"/>
    </row>
    <row r="406" spans="1:28"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2364</v>
      </c>
      <c r="K406" s="106" t="s">
        <v>2364</v>
      </c>
      <c r="L406" s="21" t="s">
        <v>2364</v>
      </c>
      <c r="M406" s="21" t="s">
        <v>2364</v>
      </c>
      <c r="N406" s="21" t="s">
        <v>2364</v>
      </c>
      <c r="O406" s="21" t="s">
        <v>2364</v>
      </c>
      <c r="P406" s="21" t="s">
        <v>2364</v>
      </c>
      <c r="Q406" s="105" t="s">
        <v>2276</v>
      </c>
      <c r="R406" s="105" t="s">
        <v>2276</v>
      </c>
      <c r="S406" s="21" t="s">
        <v>2364</v>
      </c>
      <c r="T406" s="21" t="s">
        <v>2364</v>
      </c>
      <c r="U406" s="21" t="s">
        <v>2364</v>
      </c>
      <c r="V406" s="21" t="s">
        <v>2364</v>
      </c>
      <c r="W406" s="21" t="s">
        <v>2276</v>
      </c>
      <c r="X406" s="3" t="s">
        <v>2276</v>
      </c>
      <c r="Y406" s="3" t="s">
        <v>2276</v>
      </c>
      <c r="Z406" s="3" t="s">
        <v>2276</v>
      </c>
      <c r="AA406" s="3" t="s">
        <v>1966</v>
      </c>
      <c r="AB406" s="4"/>
    </row>
    <row r="407" spans="1:28"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2364</v>
      </c>
      <c r="K407" s="106" t="s">
        <v>2364</v>
      </c>
      <c r="L407" s="21" t="s">
        <v>2364</v>
      </c>
      <c r="M407" s="21" t="s">
        <v>2364</v>
      </c>
      <c r="N407" s="21" t="s">
        <v>2364</v>
      </c>
      <c r="O407" s="21" t="s">
        <v>2364</v>
      </c>
      <c r="P407" s="21" t="s">
        <v>2364</v>
      </c>
      <c r="Q407" s="105" t="s">
        <v>2276</v>
      </c>
      <c r="R407" s="105" t="s">
        <v>2276</v>
      </c>
      <c r="S407" s="21" t="s">
        <v>2364</v>
      </c>
      <c r="T407" s="21" t="s">
        <v>2364</v>
      </c>
      <c r="U407" s="21" t="s">
        <v>2364</v>
      </c>
      <c r="V407" s="21" t="s">
        <v>2364</v>
      </c>
      <c r="W407" s="21" t="s">
        <v>2276</v>
      </c>
      <c r="X407" s="3" t="s">
        <v>2276</v>
      </c>
      <c r="Y407" s="3" t="s">
        <v>2276</v>
      </c>
      <c r="Z407" s="3" t="s">
        <v>2276</v>
      </c>
      <c r="AA407" s="4" t="s">
        <v>1960</v>
      </c>
      <c r="AB407" s="4"/>
    </row>
    <row r="408" spans="1:28"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2364</v>
      </c>
      <c r="K408" s="106" t="s">
        <v>2364</v>
      </c>
      <c r="L408" s="21" t="s">
        <v>2364</v>
      </c>
      <c r="M408" s="21" t="s">
        <v>2364</v>
      </c>
      <c r="N408" s="21" t="s">
        <v>2364</v>
      </c>
      <c r="O408" s="21" t="s">
        <v>2364</v>
      </c>
      <c r="P408" s="21" t="s">
        <v>2364</v>
      </c>
      <c r="Q408" s="105" t="s">
        <v>2276</v>
      </c>
      <c r="R408" s="105" t="s">
        <v>2276</v>
      </c>
      <c r="S408" s="21" t="s">
        <v>2364</v>
      </c>
      <c r="T408" s="21" t="s">
        <v>2364</v>
      </c>
      <c r="U408" s="21" t="s">
        <v>2364</v>
      </c>
      <c r="V408" s="21" t="s">
        <v>2364</v>
      </c>
      <c r="W408" s="21" t="s">
        <v>2276</v>
      </c>
      <c r="X408" s="3" t="s">
        <v>2276</v>
      </c>
      <c r="Y408" s="3" t="s">
        <v>2276</v>
      </c>
      <c r="Z408" s="3" t="s">
        <v>2276</v>
      </c>
      <c r="AA408" s="4" t="s">
        <v>1960</v>
      </c>
      <c r="AB408" s="4"/>
    </row>
    <row r="409" spans="1:28"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2276</v>
      </c>
      <c r="K409" s="106" t="s">
        <v>2276</v>
      </c>
      <c r="L409" s="21" t="s">
        <v>2276</v>
      </c>
      <c r="M409" s="21" t="s">
        <v>2276</v>
      </c>
      <c r="N409" s="21" t="s">
        <v>2276</v>
      </c>
      <c r="O409" s="21" t="s">
        <v>2276</v>
      </c>
      <c r="P409" s="21" t="s">
        <v>2276</v>
      </c>
      <c r="Q409" s="105" t="s">
        <v>2276</v>
      </c>
      <c r="R409" s="105" t="s">
        <v>2276</v>
      </c>
      <c r="S409" s="21" t="s">
        <v>2276</v>
      </c>
      <c r="T409" s="21" t="s">
        <v>2276</v>
      </c>
      <c r="U409" s="21" t="s">
        <v>2276</v>
      </c>
      <c r="V409" s="21" t="s">
        <v>2276</v>
      </c>
      <c r="W409" s="21" t="s">
        <v>2404</v>
      </c>
      <c r="X409" s="3" t="s">
        <v>2276</v>
      </c>
      <c r="Y409" s="3" t="s">
        <v>2276</v>
      </c>
      <c r="Z409" s="3" t="s">
        <v>2276</v>
      </c>
      <c r="AA409" s="4" t="s">
        <v>1970</v>
      </c>
      <c r="AB409" s="4"/>
    </row>
    <row r="410" spans="1:28"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2276</v>
      </c>
      <c r="K410" s="106" t="s">
        <v>2276</v>
      </c>
      <c r="L410" s="21" t="s">
        <v>2276</v>
      </c>
      <c r="M410" s="21" t="s">
        <v>2276</v>
      </c>
      <c r="N410" s="21" t="s">
        <v>2276</v>
      </c>
      <c r="O410" s="21" t="s">
        <v>2276</v>
      </c>
      <c r="P410" s="21" t="s">
        <v>2276</v>
      </c>
      <c r="Q410" s="105" t="s">
        <v>2276</v>
      </c>
      <c r="R410" s="105" t="s">
        <v>2276</v>
      </c>
      <c r="S410" s="21" t="s">
        <v>2276</v>
      </c>
      <c r="T410" s="21" t="s">
        <v>2276</v>
      </c>
      <c r="U410" s="21" t="s">
        <v>2276</v>
      </c>
      <c r="V410" s="21" t="s">
        <v>2276</v>
      </c>
      <c r="W410" s="21" t="s">
        <v>2404</v>
      </c>
      <c r="X410" s="3" t="s">
        <v>2276</v>
      </c>
      <c r="Y410" s="3" t="s">
        <v>2276</v>
      </c>
      <c r="Z410" s="3" t="s">
        <v>2276</v>
      </c>
      <c r="AA410" s="4" t="s">
        <v>1970</v>
      </c>
      <c r="AB410" s="4"/>
    </row>
    <row r="411" spans="1:28"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2276</v>
      </c>
      <c r="K411" s="106" t="s">
        <v>2276</v>
      </c>
      <c r="L411" s="21" t="s">
        <v>2276</v>
      </c>
      <c r="M411" s="21" t="s">
        <v>2276</v>
      </c>
      <c r="N411" s="21" t="s">
        <v>2276</v>
      </c>
      <c r="O411" s="21" t="s">
        <v>2276</v>
      </c>
      <c r="P411" s="21" t="s">
        <v>2276</v>
      </c>
      <c r="Q411" s="105" t="s">
        <v>2276</v>
      </c>
      <c r="R411" s="105" t="s">
        <v>2276</v>
      </c>
      <c r="S411" s="21" t="s">
        <v>2276</v>
      </c>
      <c r="T411" s="21" t="s">
        <v>2276</v>
      </c>
      <c r="U411" s="21" t="s">
        <v>2276</v>
      </c>
      <c r="V411" s="21" t="s">
        <v>2276</v>
      </c>
      <c r="W411" s="21" t="s">
        <v>2403</v>
      </c>
      <c r="X411" s="3" t="s">
        <v>2276</v>
      </c>
      <c r="Y411" s="3" t="s">
        <v>2276</v>
      </c>
      <c r="Z411" s="3" t="s">
        <v>2276</v>
      </c>
      <c r="AA411" s="4" t="s">
        <v>1971</v>
      </c>
      <c r="AB411" s="4"/>
    </row>
    <row r="412" spans="1:28"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2364</v>
      </c>
      <c r="K412" s="106" t="s">
        <v>2364</v>
      </c>
      <c r="L412" s="21" t="s">
        <v>2364</v>
      </c>
      <c r="M412" s="21" t="s">
        <v>2364</v>
      </c>
      <c r="N412" s="21" t="s">
        <v>2364</v>
      </c>
      <c r="O412" s="21" t="s">
        <v>2364</v>
      </c>
      <c r="P412" s="21" t="s">
        <v>2364</v>
      </c>
      <c r="Q412" s="105" t="s">
        <v>2276</v>
      </c>
      <c r="R412" s="105" t="s">
        <v>2276</v>
      </c>
      <c r="S412" s="21" t="s">
        <v>2364</v>
      </c>
      <c r="T412" s="21" t="s">
        <v>2364</v>
      </c>
      <c r="U412" s="21" t="s">
        <v>2364</v>
      </c>
      <c r="V412" s="21" t="s">
        <v>2364</v>
      </c>
      <c r="W412" s="21" t="s">
        <v>2276</v>
      </c>
      <c r="X412" s="3" t="s">
        <v>2276</v>
      </c>
      <c r="Y412" s="3" t="s">
        <v>2276</v>
      </c>
      <c r="Z412" s="3" t="s">
        <v>2276</v>
      </c>
      <c r="AA412" s="18" t="s">
        <v>1978</v>
      </c>
      <c r="AB412" s="4"/>
    </row>
    <row r="413" spans="1:28"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2364</v>
      </c>
      <c r="K413" s="106" t="s">
        <v>2364</v>
      </c>
      <c r="L413" s="21" t="s">
        <v>2364</v>
      </c>
      <c r="M413" s="21" t="s">
        <v>2364</v>
      </c>
      <c r="N413" s="21" t="s">
        <v>2364</v>
      </c>
      <c r="O413" s="21" t="s">
        <v>2364</v>
      </c>
      <c r="P413" s="21" t="s">
        <v>2364</v>
      </c>
      <c r="Q413" s="105" t="s">
        <v>2276</v>
      </c>
      <c r="R413" s="105" t="s">
        <v>2276</v>
      </c>
      <c r="S413" s="21" t="s">
        <v>2364</v>
      </c>
      <c r="T413" s="21" t="s">
        <v>2364</v>
      </c>
      <c r="U413" s="21" t="s">
        <v>2364</v>
      </c>
      <c r="V413" s="21" t="s">
        <v>2364</v>
      </c>
      <c r="W413" s="21" t="s">
        <v>2276</v>
      </c>
      <c r="X413" s="3" t="s">
        <v>2276</v>
      </c>
      <c r="Y413" s="3" t="s">
        <v>2276</v>
      </c>
      <c r="Z413" s="3" t="s">
        <v>2276</v>
      </c>
      <c r="AA413" s="3" t="s">
        <v>1966</v>
      </c>
      <c r="AB413" s="4"/>
    </row>
    <row r="414" spans="1:28"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2364</v>
      </c>
      <c r="K414" s="106" t="s">
        <v>2364</v>
      </c>
      <c r="L414" s="21" t="s">
        <v>2364</v>
      </c>
      <c r="M414" s="21" t="s">
        <v>2364</v>
      </c>
      <c r="N414" s="21" t="s">
        <v>2364</v>
      </c>
      <c r="O414" s="21" t="s">
        <v>2364</v>
      </c>
      <c r="P414" s="21" t="s">
        <v>2364</v>
      </c>
      <c r="Q414" s="105" t="s">
        <v>2276</v>
      </c>
      <c r="R414" s="105" t="s">
        <v>2276</v>
      </c>
      <c r="S414" s="21" t="s">
        <v>2364</v>
      </c>
      <c r="T414" s="21" t="s">
        <v>2364</v>
      </c>
      <c r="U414" s="21" t="s">
        <v>2364</v>
      </c>
      <c r="V414" s="21" t="s">
        <v>2364</v>
      </c>
      <c r="W414" s="21" t="s">
        <v>2276</v>
      </c>
      <c r="X414" s="3" t="s">
        <v>2276</v>
      </c>
      <c r="Y414" s="3" t="s">
        <v>2276</v>
      </c>
      <c r="Z414" s="3" t="s">
        <v>2276</v>
      </c>
      <c r="AA414" s="3" t="s">
        <v>1966</v>
      </c>
      <c r="AB414" s="4"/>
    </row>
    <row r="415" spans="1:28"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2364</v>
      </c>
      <c r="K415" s="106" t="s">
        <v>2364</v>
      </c>
      <c r="L415" s="21" t="s">
        <v>2364</v>
      </c>
      <c r="M415" s="21" t="s">
        <v>2364</v>
      </c>
      <c r="N415" s="21" t="s">
        <v>2364</v>
      </c>
      <c r="O415" s="21" t="s">
        <v>2364</v>
      </c>
      <c r="P415" s="21" t="s">
        <v>2364</v>
      </c>
      <c r="Q415" s="105" t="s">
        <v>2276</v>
      </c>
      <c r="R415" s="105" t="s">
        <v>2276</v>
      </c>
      <c r="S415" s="21" t="s">
        <v>2364</v>
      </c>
      <c r="T415" s="21" t="s">
        <v>2364</v>
      </c>
      <c r="U415" s="21" t="s">
        <v>2364</v>
      </c>
      <c r="V415" s="21" t="s">
        <v>2364</v>
      </c>
      <c r="W415" s="21" t="s">
        <v>2276</v>
      </c>
      <c r="X415" s="3" t="s">
        <v>2276</v>
      </c>
      <c r="Y415" s="3" t="s">
        <v>2276</v>
      </c>
      <c r="Z415" s="3" t="s">
        <v>2276</v>
      </c>
      <c r="AA415" s="3" t="s">
        <v>1966</v>
      </c>
      <c r="AB415" s="4"/>
    </row>
    <row r="416" spans="1:28"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2364</v>
      </c>
      <c r="K416" s="106" t="s">
        <v>2364</v>
      </c>
      <c r="L416" s="21" t="s">
        <v>2364</v>
      </c>
      <c r="M416" s="21" t="s">
        <v>2364</v>
      </c>
      <c r="N416" s="21" t="s">
        <v>2364</v>
      </c>
      <c r="O416" s="21" t="s">
        <v>2364</v>
      </c>
      <c r="P416" s="21" t="s">
        <v>2364</v>
      </c>
      <c r="Q416" s="105" t="s">
        <v>2276</v>
      </c>
      <c r="R416" s="105" t="s">
        <v>2276</v>
      </c>
      <c r="S416" s="21" t="s">
        <v>2364</v>
      </c>
      <c r="T416" s="21" t="s">
        <v>2364</v>
      </c>
      <c r="U416" s="21" t="s">
        <v>2364</v>
      </c>
      <c r="V416" s="21" t="s">
        <v>2364</v>
      </c>
      <c r="W416" s="21" t="s">
        <v>2276</v>
      </c>
      <c r="X416" s="3" t="s">
        <v>2276</v>
      </c>
      <c r="Y416" s="3" t="s">
        <v>2276</v>
      </c>
      <c r="Z416" s="3" t="s">
        <v>2276</v>
      </c>
      <c r="AA416" s="18" t="s">
        <v>1978</v>
      </c>
      <c r="AB416" s="4"/>
    </row>
    <row r="417" spans="1:28"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2276</v>
      </c>
      <c r="K417" s="106" t="s">
        <v>2276</v>
      </c>
      <c r="L417" s="21" t="s">
        <v>2276</v>
      </c>
      <c r="M417" s="21" t="s">
        <v>2276</v>
      </c>
      <c r="N417" s="21" t="s">
        <v>2276</v>
      </c>
      <c r="O417" s="21" t="s">
        <v>2276</v>
      </c>
      <c r="P417" s="21" t="s">
        <v>2276</v>
      </c>
      <c r="Q417" s="105" t="s">
        <v>2276</v>
      </c>
      <c r="R417" s="105" t="s">
        <v>2276</v>
      </c>
      <c r="S417" s="21" t="s">
        <v>2276</v>
      </c>
      <c r="T417" s="21" t="s">
        <v>2276</v>
      </c>
      <c r="U417" s="21" t="s">
        <v>2276</v>
      </c>
      <c r="V417" s="21" t="s">
        <v>2276</v>
      </c>
      <c r="W417" s="21" t="s">
        <v>2403</v>
      </c>
      <c r="X417" s="3" t="s">
        <v>2276</v>
      </c>
      <c r="Y417" s="3" t="s">
        <v>2276</v>
      </c>
      <c r="Z417" s="3" t="s">
        <v>2276</v>
      </c>
      <c r="AA417" s="4" t="s">
        <v>1971</v>
      </c>
      <c r="AB417" s="4"/>
    </row>
    <row r="418" spans="1:28"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2276</v>
      </c>
      <c r="K418" s="106" t="s">
        <v>2276</v>
      </c>
      <c r="L418" s="21" t="s">
        <v>2276</v>
      </c>
      <c r="M418" s="21" t="s">
        <v>2276</v>
      </c>
      <c r="N418" s="21" t="s">
        <v>2276</v>
      </c>
      <c r="O418" s="21" t="s">
        <v>2276</v>
      </c>
      <c r="P418" s="21" t="s">
        <v>2276</v>
      </c>
      <c r="Q418" s="105" t="s">
        <v>2276</v>
      </c>
      <c r="R418" s="105" t="s">
        <v>2276</v>
      </c>
      <c r="S418" s="21" t="s">
        <v>2276</v>
      </c>
      <c r="T418" s="21" t="s">
        <v>2276</v>
      </c>
      <c r="U418" s="21" t="s">
        <v>2276</v>
      </c>
      <c r="V418" s="21" t="s">
        <v>2276</v>
      </c>
      <c r="W418" s="21" t="s">
        <v>2404</v>
      </c>
      <c r="X418" s="3" t="s">
        <v>2276</v>
      </c>
      <c r="Y418" s="3" t="s">
        <v>2276</v>
      </c>
      <c r="Z418" s="3" t="s">
        <v>2276</v>
      </c>
      <c r="AA418" s="4" t="s">
        <v>1970</v>
      </c>
      <c r="AB418" s="4"/>
    </row>
    <row r="419" spans="1:28"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2276</v>
      </c>
      <c r="K419" s="106" t="s">
        <v>2276</v>
      </c>
      <c r="L419" s="21" t="s">
        <v>2276</v>
      </c>
      <c r="M419" s="21" t="s">
        <v>2276</v>
      </c>
      <c r="N419" s="21" t="s">
        <v>2276</v>
      </c>
      <c r="O419" s="21" t="s">
        <v>2276</v>
      </c>
      <c r="P419" s="21" t="s">
        <v>2276</v>
      </c>
      <c r="Q419" s="105" t="s">
        <v>2276</v>
      </c>
      <c r="R419" s="105" t="s">
        <v>2276</v>
      </c>
      <c r="S419" s="21" t="s">
        <v>2276</v>
      </c>
      <c r="T419" s="21" t="s">
        <v>2276</v>
      </c>
      <c r="U419" s="21" t="s">
        <v>2276</v>
      </c>
      <c r="V419" s="21" t="s">
        <v>2276</v>
      </c>
      <c r="W419" s="21" t="s">
        <v>2404</v>
      </c>
      <c r="X419" s="3" t="s">
        <v>2276</v>
      </c>
      <c r="Y419" s="3" t="s">
        <v>2276</v>
      </c>
      <c r="Z419" s="3" t="s">
        <v>2276</v>
      </c>
      <c r="AA419" s="4" t="s">
        <v>1970</v>
      </c>
      <c r="AB419" s="4"/>
    </row>
    <row r="420" spans="1:28"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2276</v>
      </c>
      <c r="K420" s="106" t="s">
        <v>2276</v>
      </c>
      <c r="L420" s="21" t="s">
        <v>2276</v>
      </c>
      <c r="M420" s="21" t="s">
        <v>2276</v>
      </c>
      <c r="N420" s="21" t="s">
        <v>2276</v>
      </c>
      <c r="O420" s="21" t="s">
        <v>2276</v>
      </c>
      <c r="P420" s="21" t="s">
        <v>2276</v>
      </c>
      <c r="Q420" s="105" t="s">
        <v>2276</v>
      </c>
      <c r="R420" s="105" t="s">
        <v>2276</v>
      </c>
      <c r="S420" s="21" t="s">
        <v>2276</v>
      </c>
      <c r="T420" s="21" t="s">
        <v>2276</v>
      </c>
      <c r="U420" s="21" t="s">
        <v>2276</v>
      </c>
      <c r="V420" s="21" t="s">
        <v>2276</v>
      </c>
      <c r="W420" s="21" t="s">
        <v>2403</v>
      </c>
      <c r="X420" s="3" t="s">
        <v>2276</v>
      </c>
      <c r="Y420" s="3" t="s">
        <v>2276</v>
      </c>
      <c r="Z420" s="3" t="s">
        <v>2276</v>
      </c>
      <c r="AA420" s="4" t="s">
        <v>1971</v>
      </c>
      <c r="AB420" s="4"/>
    </row>
    <row r="421" spans="1:28"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2276</v>
      </c>
      <c r="K421" s="106" t="s">
        <v>2276</v>
      </c>
      <c r="L421" s="21" t="s">
        <v>2276</v>
      </c>
      <c r="M421" s="21" t="s">
        <v>2276</v>
      </c>
      <c r="N421" s="21" t="s">
        <v>2276</v>
      </c>
      <c r="O421" s="21" t="s">
        <v>2276</v>
      </c>
      <c r="P421" s="21" t="s">
        <v>2276</v>
      </c>
      <c r="Q421" s="105" t="s">
        <v>2276</v>
      </c>
      <c r="R421" s="105" t="s">
        <v>2276</v>
      </c>
      <c r="S421" s="21" t="s">
        <v>2276</v>
      </c>
      <c r="T421" s="21" t="s">
        <v>2276</v>
      </c>
      <c r="U421" s="21" t="s">
        <v>2276</v>
      </c>
      <c r="V421" s="21" t="s">
        <v>2276</v>
      </c>
      <c r="W421" s="21" t="s">
        <v>2403</v>
      </c>
      <c r="X421" s="3" t="s">
        <v>2276</v>
      </c>
      <c r="Y421" s="3" t="s">
        <v>2276</v>
      </c>
      <c r="Z421" s="3" t="s">
        <v>2276</v>
      </c>
      <c r="AA421" s="4" t="s">
        <v>1971</v>
      </c>
      <c r="AB421" s="4"/>
    </row>
    <row r="422" spans="1:28"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2364</v>
      </c>
      <c r="K422" s="106" t="s">
        <v>2364</v>
      </c>
      <c r="L422" s="21" t="s">
        <v>2364</v>
      </c>
      <c r="M422" s="21" t="s">
        <v>2364</v>
      </c>
      <c r="N422" s="21" t="s">
        <v>2364</v>
      </c>
      <c r="O422" s="21" t="s">
        <v>2364</v>
      </c>
      <c r="P422" s="21" t="s">
        <v>2364</v>
      </c>
      <c r="Q422" s="105" t="s">
        <v>2276</v>
      </c>
      <c r="R422" s="105" t="s">
        <v>2276</v>
      </c>
      <c r="S422" s="21" t="s">
        <v>2364</v>
      </c>
      <c r="T422" s="21" t="s">
        <v>2364</v>
      </c>
      <c r="U422" s="21" t="s">
        <v>2364</v>
      </c>
      <c r="V422" s="21" t="s">
        <v>2364</v>
      </c>
      <c r="W422" s="21" t="s">
        <v>2276</v>
      </c>
      <c r="X422" s="3" t="s">
        <v>2276</v>
      </c>
      <c r="Y422" s="3" t="s">
        <v>2276</v>
      </c>
      <c r="Z422" s="3" t="s">
        <v>2276</v>
      </c>
      <c r="AA422" s="3" t="s">
        <v>1966</v>
      </c>
      <c r="AB422" s="4"/>
    </row>
    <row r="423" spans="1:28"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2364</v>
      </c>
      <c r="K423" s="106" t="s">
        <v>2364</v>
      </c>
      <c r="L423" s="21" t="s">
        <v>2364</v>
      </c>
      <c r="M423" s="21" t="s">
        <v>2364</v>
      </c>
      <c r="N423" s="21" t="s">
        <v>2364</v>
      </c>
      <c r="O423" s="21" t="s">
        <v>2364</v>
      </c>
      <c r="P423" s="21" t="s">
        <v>2364</v>
      </c>
      <c r="Q423" s="105" t="s">
        <v>2276</v>
      </c>
      <c r="R423" s="105" t="s">
        <v>2276</v>
      </c>
      <c r="S423" s="21" t="s">
        <v>2364</v>
      </c>
      <c r="T423" s="21" t="s">
        <v>2364</v>
      </c>
      <c r="U423" s="21" t="s">
        <v>2364</v>
      </c>
      <c r="V423" s="21" t="s">
        <v>2364</v>
      </c>
      <c r="W423" s="21" t="s">
        <v>2276</v>
      </c>
      <c r="X423" s="3" t="s">
        <v>2276</v>
      </c>
      <c r="Y423" s="3" t="s">
        <v>2276</v>
      </c>
      <c r="Z423" s="3" t="s">
        <v>2276</v>
      </c>
      <c r="AA423" s="18" t="s">
        <v>1978</v>
      </c>
      <c r="AB423" s="4"/>
    </row>
    <row r="424" spans="1:28"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2364</v>
      </c>
      <c r="K424" s="106" t="s">
        <v>2364</v>
      </c>
      <c r="L424" s="21" t="s">
        <v>2364</v>
      </c>
      <c r="M424" s="21" t="s">
        <v>2364</v>
      </c>
      <c r="N424" s="21" t="s">
        <v>2364</v>
      </c>
      <c r="O424" s="21" t="s">
        <v>2364</v>
      </c>
      <c r="P424" s="21" t="s">
        <v>2364</v>
      </c>
      <c r="Q424" s="105" t="s">
        <v>2276</v>
      </c>
      <c r="R424" s="105" t="s">
        <v>2276</v>
      </c>
      <c r="S424" s="21" t="s">
        <v>2364</v>
      </c>
      <c r="T424" s="21" t="s">
        <v>2364</v>
      </c>
      <c r="U424" s="21" t="s">
        <v>2364</v>
      </c>
      <c r="V424" s="21" t="s">
        <v>2364</v>
      </c>
      <c r="W424" s="21" t="s">
        <v>2276</v>
      </c>
      <c r="X424" s="3" t="s">
        <v>2276</v>
      </c>
      <c r="Y424" s="3" t="s">
        <v>2276</v>
      </c>
      <c r="Z424" s="3" t="s">
        <v>2276</v>
      </c>
      <c r="AA424" s="3" t="s">
        <v>1966</v>
      </c>
      <c r="AB424" s="4"/>
    </row>
    <row r="425" spans="1:28"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2364</v>
      </c>
      <c r="K425" s="106" t="s">
        <v>2364</v>
      </c>
      <c r="L425" s="21" t="s">
        <v>2364</v>
      </c>
      <c r="M425" s="21" t="s">
        <v>2364</v>
      </c>
      <c r="N425" s="21" t="s">
        <v>2364</v>
      </c>
      <c r="O425" s="21" t="s">
        <v>2364</v>
      </c>
      <c r="P425" s="21" t="s">
        <v>2364</v>
      </c>
      <c r="Q425" s="105" t="s">
        <v>2276</v>
      </c>
      <c r="R425" s="105" t="s">
        <v>2276</v>
      </c>
      <c r="S425" s="21" t="s">
        <v>2364</v>
      </c>
      <c r="T425" s="21" t="s">
        <v>2364</v>
      </c>
      <c r="U425" s="21" t="s">
        <v>2364</v>
      </c>
      <c r="V425" s="21" t="s">
        <v>2364</v>
      </c>
      <c r="W425" s="21" t="s">
        <v>2276</v>
      </c>
      <c r="X425" s="3" t="s">
        <v>2276</v>
      </c>
      <c r="Y425" s="3" t="s">
        <v>2276</v>
      </c>
      <c r="Z425" s="3" t="s">
        <v>2276</v>
      </c>
      <c r="AA425" s="3" t="s">
        <v>1966</v>
      </c>
      <c r="AB425" s="4"/>
    </row>
    <row r="426" spans="1:28"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2364</v>
      </c>
      <c r="K426" s="106" t="s">
        <v>2364</v>
      </c>
      <c r="L426" s="21" t="s">
        <v>2364</v>
      </c>
      <c r="M426" s="21" t="s">
        <v>2364</v>
      </c>
      <c r="N426" s="21" t="s">
        <v>2364</v>
      </c>
      <c r="O426" s="21" t="s">
        <v>2364</v>
      </c>
      <c r="P426" s="21" t="s">
        <v>2364</v>
      </c>
      <c r="Q426" s="105" t="s">
        <v>2276</v>
      </c>
      <c r="R426" s="105" t="s">
        <v>2276</v>
      </c>
      <c r="S426" s="21" t="s">
        <v>2364</v>
      </c>
      <c r="T426" s="21" t="s">
        <v>2364</v>
      </c>
      <c r="U426" s="21" t="s">
        <v>2364</v>
      </c>
      <c r="V426" s="21" t="s">
        <v>2364</v>
      </c>
      <c r="W426" s="21" t="s">
        <v>2276</v>
      </c>
      <c r="X426" s="3" t="s">
        <v>2276</v>
      </c>
      <c r="Y426" s="3" t="s">
        <v>2276</v>
      </c>
      <c r="Z426" s="3" t="s">
        <v>2276</v>
      </c>
      <c r="AA426" s="3" t="s">
        <v>1966</v>
      </c>
      <c r="AB426" s="4"/>
    </row>
    <row r="427" spans="1:28"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2364</v>
      </c>
      <c r="K427" s="106" t="s">
        <v>2364</v>
      </c>
      <c r="L427" s="21" t="s">
        <v>2364</v>
      </c>
      <c r="M427" s="21" t="s">
        <v>2364</v>
      </c>
      <c r="N427" s="21" t="s">
        <v>2364</v>
      </c>
      <c r="O427" s="21" t="s">
        <v>2364</v>
      </c>
      <c r="P427" s="21" t="s">
        <v>2364</v>
      </c>
      <c r="Q427" s="105" t="s">
        <v>2276</v>
      </c>
      <c r="R427" s="105" t="s">
        <v>2276</v>
      </c>
      <c r="S427" s="21" t="s">
        <v>2364</v>
      </c>
      <c r="T427" s="21" t="s">
        <v>2364</v>
      </c>
      <c r="U427" s="21" t="s">
        <v>2364</v>
      </c>
      <c r="V427" s="21" t="s">
        <v>2364</v>
      </c>
      <c r="W427" s="21" t="s">
        <v>2276</v>
      </c>
      <c r="X427" s="3" t="s">
        <v>2276</v>
      </c>
      <c r="Y427" s="3" t="s">
        <v>2276</v>
      </c>
      <c r="Z427" s="3" t="s">
        <v>2276</v>
      </c>
      <c r="AA427" s="4" t="s">
        <v>1960</v>
      </c>
      <c r="AB427" s="4"/>
    </row>
    <row r="428" spans="1:28"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2364</v>
      </c>
      <c r="K428" s="106" t="s">
        <v>2364</v>
      </c>
      <c r="L428" s="21" t="s">
        <v>2364</v>
      </c>
      <c r="M428" s="21" t="s">
        <v>2364</v>
      </c>
      <c r="N428" s="21" t="s">
        <v>2364</v>
      </c>
      <c r="O428" s="21" t="s">
        <v>2364</v>
      </c>
      <c r="P428" s="21" t="s">
        <v>2364</v>
      </c>
      <c r="Q428" s="105" t="s">
        <v>2276</v>
      </c>
      <c r="R428" s="105" t="s">
        <v>2276</v>
      </c>
      <c r="S428" s="21" t="s">
        <v>2364</v>
      </c>
      <c r="T428" s="21" t="s">
        <v>2364</v>
      </c>
      <c r="U428" s="21" t="s">
        <v>2364</v>
      </c>
      <c r="V428" s="21" t="s">
        <v>2364</v>
      </c>
      <c r="W428" s="21" t="s">
        <v>2276</v>
      </c>
      <c r="X428" s="3" t="s">
        <v>2276</v>
      </c>
      <c r="Y428" s="3" t="s">
        <v>2276</v>
      </c>
      <c r="Z428" s="3" t="s">
        <v>2276</v>
      </c>
      <c r="AA428" s="18" t="s">
        <v>1978</v>
      </c>
      <c r="AB428" s="4"/>
    </row>
    <row r="429" spans="1:28"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2364</v>
      </c>
      <c r="K429" s="106" t="s">
        <v>2364</v>
      </c>
      <c r="L429" s="21" t="s">
        <v>2364</v>
      </c>
      <c r="M429" s="21" t="s">
        <v>2364</v>
      </c>
      <c r="N429" s="21" t="s">
        <v>2364</v>
      </c>
      <c r="O429" s="21" t="s">
        <v>2364</v>
      </c>
      <c r="P429" s="21" t="s">
        <v>2364</v>
      </c>
      <c r="Q429" s="105" t="s">
        <v>2276</v>
      </c>
      <c r="R429" s="105" t="s">
        <v>2276</v>
      </c>
      <c r="S429" s="21" t="s">
        <v>2364</v>
      </c>
      <c r="T429" s="21" t="s">
        <v>2364</v>
      </c>
      <c r="U429" s="21" t="s">
        <v>2364</v>
      </c>
      <c r="V429" s="21" t="s">
        <v>2364</v>
      </c>
      <c r="W429" s="21" t="s">
        <v>2276</v>
      </c>
      <c r="X429" s="3" t="s">
        <v>2276</v>
      </c>
      <c r="Y429" s="3" t="s">
        <v>2276</v>
      </c>
      <c r="Z429" s="3" t="s">
        <v>2276</v>
      </c>
      <c r="AA429" s="18" t="s">
        <v>1978</v>
      </c>
      <c r="AB429" s="4"/>
    </row>
    <row r="430" spans="1:28"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2364</v>
      </c>
      <c r="K430" s="106" t="s">
        <v>2364</v>
      </c>
      <c r="L430" s="21" t="s">
        <v>2364</v>
      </c>
      <c r="M430" s="21" t="s">
        <v>2364</v>
      </c>
      <c r="N430" s="21" t="s">
        <v>2364</v>
      </c>
      <c r="O430" s="21" t="s">
        <v>2364</v>
      </c>
      <c r="P430" s="21" t="s">
        <v>2364</v>
      </c>
      <c r="Q430" s="105" t="s">
        <v>2276</v>
      </c>
      <c r="R430" s="105" t="s">
        <v>2276</v>
      </c>
      <c r="S430" s="21" t="s">
        <v>2364</v>
      </c>
      <c r="T430" s="21" t="s">
        <v>2364</v>
      </c>
      <c r="U430" s="21" t="s">
        <v>2364</v>
      </c>
      <c r="V430" s="21" t="s">
        <v>2364</v>
      </c>
      <c r="W430" s="21" t="s">
        <v>2276</v>
      </c>
      <c r="X430" s="3" t="s">
        <v>2276</v>
      </c>
      <c r="Y430" s="3" t="s">
        <v>2276</v>
      </c>
      <c r="Z430" s="3" t="s">
        <v>2276</v>
      </c>
      <c r="AA430" s="3" t="s">
        <v>1966</v>
      </c>
      <c r="AB430" s="4"/>
    </row>
    <row r="431" spans="1:28"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2364</v>
      </c>
      <c r="K431" s="106" t="s">
        <v>2364</v>
      </c>
      <c r="L431" s="21" t="s">
        <v>2364</v>
      </c>
      <c r="M431" s="21" t="s">
        <v>2364</v>
      </c>
      <c r="N431" s="21" t="s">
        <v>2364</v>
      </c>
      <c r="O431" s="21" t="s">
        <v>2364</v>
      </c>
      <c r="P431" s="21" t="s">
        <v>2364</v>
      </c>
      <c r="Q431" s="105" t="s">
        <v>2276</v>
      </c>
      <c r="R431" s="105" t="s">
        <v>2276</v>
      </c>
      <c r="S431" s="21" t="s">
        <v>2364</v>
      </c>
      <c r="T431" s="21" t="s">
        <v>2364</v>
      </c>
      <c r="U431" s="21" t="s">
        <v>2364</v>
      </c>
      <c r="V431" s="21" t="s">
        <v>2364</v>
      </c>
      <c r="W431" s="21" t="s">
        <v>2276</v>
      </c>
      <c r="X431" s="3" t="s">
        <v>2276</v>
      </c>
      <c r="Y431" s="3" t="s">
        <v>2276</v>
      </c>
      <c r="Z431" s="3" t="s">
        <v>2276</v>
      </c>
      <c r="AA431" s="3" t="s">
        <v>1966</v>
      </c>
      <c r="AB431" s="4"/>
    </row>
    <row r="432" spans="1:28"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2364</v>
      </c>
      <c r="K432" s="106" t="s">
        <v>2364</v>
      </c>
      <c r="L432" s="21" t="s">
        <v>2364</v>
      </c>
      <c r="M432" s="21" t="s">
        <v>2364</v>
      </c>
      <c r="N432" s="21" t="s">
        <v>2364</v>
      </c>
      <c r="O432" s="21" t="s">
        <v>2364</v>
      </c>
      <c r="P432" s="21" t="s">
        <v>2364</v>
      </c>
      <c r="Q432" s="105" t="s">
        <v>2276</v>
      </c>
      <c r="R432" s="105" t="s">
        <v>2276</v>
      </c>
      <c r="S432" s="21" t="s">
        <v>2364</v>
      </c>
      <c r="T432" s="21" t="s">
        <v>2364</v>
      </c>
      <c r="U432" s="21" t="s">
        <v>2364</v>
      </c>
      <c r="V432" s="21" t="s">
        <v>2364</v>
      </c>
      <c r="W432" s="21" t="s">
        <v>2276</v>
      </c>
      <c r="X432" s="3" t="s">
        <v>2276</v>
      </c>
      <c r="Y432" s="3" t="s">
        <v>2276</v>
      </c>
      <c r="Z432" s="3" t="s">
        <v>2276</v>
      </c>
      <c r="AA432" s="4" t="s">
        <v>1960</v>
      </c>
      <c r="AB432" s="4"/>
    </row>
    <row r="433" spans="1:28"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2364</v>
      </c>
      <c r="K433" s="106" t="s">
        <v>2364</v>
      </c>
      <c r="L433" s="21" t="s">
        <v>2364</v>
      </c>
      <c r="M433" s="21" t="s">
        <v>2364</v>
      </c>
      <c r="N433" s="21" t="s">
        <v>2364</v>
      </c>
      <c r="O433" s="21" t="s">
        <v>2364</v>
      </c>
      <c r="P433" s="21" t="s">
        <v>2364</v>
      </c>
      <c r="Q433" s="105" t="s">
        <v>2276</v>
      </c>
      <c r="R433" s="105" t="s">
        <v>2276</v>
      </c>
      <c r="S433" s="21" t="s">
        <v>2364</v>
      </c>
      <c r="T433" s="21" t="s">
        <v>2364</v>
      </c>
      <c r="U433" s="21" t="s">
        <v>2364</v>
      </c>
      <c r="V433" s="21" t="s">
        <v>2364</v>
      </c>
      <c r="W433" s="21" t="s">
        <v>2276</v>
      </c>
      <c r="X433" s="3" t="s">
        <v>2276</v>
      </c>
      <c r="Y433" s="3" t="s">
        <v>2276</v>
      </c>
      <c r="Z433" s="3" t="s">
        <v>2276</v>
      </c>
      <c r="AA433" s="3" t="s">
        <v>1966</v>
      </c>
      <c r="AB433" s="4"/>
    </row>
    <row r="434" spans="1:28"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2364</v>
      </c>
      <c r="K434" s="106" t="s">
        <v>2364</v>
      </c>
      <c r="L434" s="21" t="s">
        <v>2364</v>
      </c>
      <c r="M434" s="21" t="s">
        <v>2364</v>
      </c>
      <c r="N434" s="21" t="s">
        <v>2364</v>
      </c>
      <c r="O434" s="21" t="s">
        <v>2364</v>
      </c>
      <c r="P434" s="21" t="s">
        <v>2364</v>
      </c>
      <c r="Q434" s="105" t="s">
        <v>2276</v>
      </c>
      <c r="R434" s="105" t="s">
        <v>2276</v>
      </c>
      <c r="S434" s="21" t="s">
        <v>2364</v>
      </c>
      <c r="T434" s="21" t="s">
        <v>2364</v>
      </c>
      <c r="U434" s="21" t="s">
        <v>2364</v>
      </c>
      <c r="V434" s="21" t="s">
        <v>2364</v>
      </c>
      <c r="W434" s="21" t="s">
        <v>2276</v>
      </c>
      <c r="X434" s="3" t="s">
        <v>2276</v>
      </c>
      <c r="Y434" s="3" t="s">
        <v>2276</v>
      </c>
      <c r="Z434" s="3" t="s">
        <v>2276</v>
      </c>
      <c r="AA434" s="3" t="s">
        <v>1966</v>
      </c>
      <c r="AB434" s="4"/>
    </row>
    <row r="435" spans="1:28"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2364</v>
      </c>
      <c r="K435" s="106" t="s">
        <v>2364</v>
      </c>
      <c r="L435" s="21" t="s">
        <v>2364</v>
      </c>
      <c r="M435" s="21" t="s">
        <v>2364</v>
      </c>
      <c r="N435" s="21" t="s">
        <v>2364</v>
      </c>
      <c r="O435" s="21" t="s">
        <v>2364</v>
      </c>
      <c r="P435" s="21" t="s">
        <v>2364</v>
      </c>
      <c r="Q435" s="105" t="s">
        <v>2276</v>
      </c>
      <c r="R435" s="105" t="s">
        <v>2276</v>
      </c>
      <c r="S435" s="21" t="s">
        <v>2364</v>
      </c>
      <c r="T435" s="21" t="s">
        <v>2364</v>
      </c>
      <c r="U435" s="21" t="s">
        <v>2364</v>
      </c>
      <c r="V435" s="21" t="s">
        <v>2364</v>
      </c>
      <c r="W435" s="21" t="s">
        <v>2276</v>
      </c>
      <c r="X435" s="3" t="s">
        <v>2276</v>
      </c>
      <c r="Y435" s="3" t="s">
        <v>2276</v>
      </c>
      <c r="Z435" s="3" t="s">
        <v>2276</v>
      </c>
      <c r="AA435" s="3" t="s">
        <v>1966</v>
      </c>
      <c r="AB435" s="4"/>
    </row>
    <row r="436" spans="1:28"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2276</v>
      </c>
      <c r="K436" s="106" t="s">
        <v>2276</v>
      </c>
      <c r="L436" s="21" t="s">
        <v>2276</v>
      </c>
      <c r="M436" s="21" t="s">
        <v>2276</v>
      </c>
      <c r="N436" s="21" t="s">
        <v>2276</v>
      </c>
      <c r="O436" s="21" t="s">
        <v>2276</v>
      </c>
      <c r="P436" s="21" t="s">
        <v>2276</v>
      </c>
      <c r="Q436" s="105" t="s">
        <v>2276</v>
      </c>
      <c r="R436" s="105" t="s">
        <v>2276</v>
      </c>
      <c r="S436" s="21" t="s">
        <v>2276</v>
      </c>
      <c r="T436" s="21" t="s">
        <v>2276</v>
      </c>
      <c r="U436" s="21" t="s">
        <v>2276</v>
      </c>
      <c r="V436" s="21" t="s">
        <v>2276</v>
      </c>
      <c r="W436" s="21" t="s">
        <v>2403</v>
      </c>
      <c r="X436" s="3" t="s">
        <v>2276</v>
      </c>
      <c r="Y436" s="3" t="s">
        <v>2276</v>
      </c>
      <c r="Z436" s="3" t="s">
        <v>2276</v>
      </c>
      <c r="AA436" s="4" t="s">
        <v>1971</v>
      </c>
      <c r="AB436" s="4"/>
    </row>
    <row r="437" spans="1:28"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2276</v>
      </c>
      <c r="K437" s="106" t="s">
        <v>2276</v>
      </c>
      <c r="L437" s="21" t="s">
        <v>2276</v>
      </c>
      <c r="M437" s="21" t="s">
        <v>2276</v>
      </c>
      <c r="N437" s="21" t="s">
        <v>2276</v>
      </c>
      <c r="O437" s="21" t="s">
        <v>2276</v>
      </c>
      <c r="P437" s="21" t="s">
        <v>2276</v>
      </c>
      <c r="Q437" s="105" t="s">
        <v>2276</v>
      </c>
      <c r="R437" s="105" t="s">
        <v>2276</v>
      </c>
      <c r="S437" s="21" t="s">
        <v>2276</v>
      </c>
      <c r="T437" s="21" t="s">
        <v>2276</v>
      </c>
      <c r="U437" s="21" t="s">
        <v>2276</v>
      </c>
      <c r="V437" s="21" t="s">
        <v>2276</v>
      </c>
      <c r="W437" s="21" t="s">
        <v>2403</v>
      </c>
      <c r="X437" s="3" t="s">
        <v>2276</v>
      </c>
      <c r="Y437" s="3" t="s">
        <v>2276</v>
      </c>
      <c r="Z437" s="3" t="s">
        <v>2276</v>
      </c>
      <c r="AA437" s="4" t="s">
        <v>1971</v>
      </c>
      <c r="AB437" s="4"/>
    </row>
    <row r="438" spans="1:28"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2276</v>
      </c>
      <c r="K438" s="106" t="s">
        <v>2276</v>
      </c>
      <c r="L438" s="21" t="s">
        <v>2276</v>
      </c>
      <c r="M438" s="21" t="s">
        <v>2276</v>
      </c>
      <c r="N438" s="21" t="s">
        <v>2276</v>
      </c>
      <c r="O438" s="21" t="s">
        <v>2276</v>
      </c>
      <c r="P438" s="21" t="s">
        <v>2276</v>
      </c>
      <c r="Q438" s="105" t="s">
        <v>2276</v>
      </c>
      <c r="R438" s="105" t="s">
        <v>2276</v>
      </c>
      <c r="S438" s="21" t="s">
        <v>2276</v>
      </c>
      <c r="T438" s="21" t="s">
        <v>2276</v>
      </c>
      <c r="U438" s="21" t="s">
        <v>2276</v>
      </c>
      <c r="V438" s="21" t="s">
        <v>2276</v>
      </c>
      <c r="W438" s="21" t="s">
        <v>2404</v>
      </c>
      <c r="X438" s="3" t="s">
        <v>2276</v>
      </c>
      <c r="Y438" s="3" t="s">
        <v>2276</v>
      </c>
      <c r="Z438" s="3" t="s">
        <v>2276</v>
      </c>
      <c r="AA438" s="4" t="s">
        <v>1970</v>
      </c>
      <c r="AB438" s="4"/>
    </row>
    <row r="439" spans="1:28"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2276</v>
      </c>
      <c r="K439" s="106" t="s">
        <v>2276</v>
      </c>
      <c r="L439" s="21" t="s">
        <v>2276</v>
      </c>
      <c r="M439" s="21" t="s">
        <v>2276</v>
      </c>
      <c r="N439" s="21" t="s">
        <v>2276</v>
      </c>
      <c r="O439" s="21" t="s">
        <v>2276</v>
      </c>
      <c r="P439" s="21" t="s">
        <v>2276</v>
      </c>
      <c r="Q439" s="105" t="s">
        <v>2276</v>
      </c>
      <c r="R439" s="105" t="s">
        <v>2276</v>
      </c>
      <c r="S439" s="21" t="s">
        <v>2276</v>
      </c>
      <c r="T439" s="21" t="s">
        <v>2276</v>
      </c>
      <c r="U439" s="21" t="s">
        <v>2276</v>
      </c>
      <c r="V439" s="21" t="s">
        <v>2276</v>
      </c>
      <c r="W439" s="21" t="s">
        <v>2404</v>
      </c>
      <c r="X439" s="3" t="s">
        <v>2276</v>
      </c>
      <c r="Y439" s="3" t="s">
        <v>2276</v>
      </c>
      <c r="Z439" s="3" t="s">
        <v>2276</v>
      </c>
      <c r="AA439" s="4" t="s">
        <v>1970</v>
      </c>
      <c r="AB439" s="4"/>
    </row>
    <row r="440" spans="1:28"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2276</v>
      </c>
      <c r="K440" s="106" t="s">
        <v>2276</v>
      </c>
      <c r="L440" s="21" t="s">
        <v>2276</v>
      </c>
      <c r="M440" s="21" t="s">
        <v>2276</v>
      </c>
      <c r="N440" s="21" t="s">
        <v>2276</v>
      </c>
      <c r="O440" s="21" t="s">
        <v>2276</v>
      </c>
      <c r="P440" s="21" t="s">
        <v>2276</v>
      </c>
      <c r="Q440" s="105" t="s">
        <v>2276</v>
      </c>
      <c r="R440" s="105" t="s">
        <v>2276</v>
      </c>
      <c r="S440" s="21" t="s">
        <v>2276</v>
      </c>
      <c r="T440" s="21" t="s">
        <v>2276</v>
      </c>
      <c r="U440" s="21" t="s">
        <v>2276</v>
      </c>
      <c r="V440" s="21" t="s">
        <v>2276</v>
      </c>
      <c r="W440" s="21" t="s">
        <v>2403</v>
      </c>
      <c r="X440" s="3" t="s">
        <v>2276</v>
      </c>
      <c r="Y440" s="3" t="s">
        <v>2276</v>
      </c>
      <c r="Z440" s="3" t="s">
        <v>2276</v>
      </c>
      <c r="AA440" s="4" t="s">
        <v>1971</v>
      </c>
      <c r="AB440" s="4"/>
    </row>
    <row r="441" spans="1:28"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2276</v>
      </c>
      <c r="K441" s="106" t="s">
        <v>2276</v>
      </c>
      <c r="L441" s="21" t="s">
        <v>2276</v>
      </c>
      <c r="M441" s="21" t="s">
        <v>2276</v>
      </c>
      <c r="N441" s="21" t="s">
        <v>2276</v>
      </c>
      <c r="O441" s="21" t="s">
        <v>2276</v>
      </c>
      <c r="P441" s="21" t="s">
        <v>2276</v>
      </c>
      <c r="Q441" s="105" t="s">
        <v>2276</v>
      </c>
      <c r="R441" s="105" t="s">
        <v>2276</v>
      </c>
      <c r="S441" s="21" t="s">
        <v>2276</v>
      </c>
      <c r="T441" s="21" t="s">
        <v>2276</v>
      </c>
      <c r="U441" s="21" t="s">
        <v>2276</v>
      </c>
      <c r="V441" s="21" t="s">
        <v>2276</v>
      </c>
      <c r="W441" s="21" t="s">
        <v>2403</v>
      </c>
      <c r="X441" s="3" t="s">
        <v>2276</v>
      </c>
      <c r="Y441" s="3" t="s">
        <v>2276</v>
      </c>
      <c r="Z441" s="3" t="s">
        <v>2276</v>
      </c>
      <c r="AA441" s="4" t="s">
        <v>1971</v>
      </c>
      <c r="AB441" s="4"/>
    </row>
    <row r="442" spans="1:28"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2364</v>
      </c>
      <c r="K442" s="106" t="s">
        <v>2364</v>
      </c>
      <c r="L442" s="21" t="s">
        <v>2364</v>
      </c>
      <c r="M442" s="21" t="s">
        <v>2364</v>
      </c>
      <c r="N442" s="21" t="s">
        <v>2364</v>
      </c>
      <c r="O442" s="21" t="s">
        <v>2364</v>
      </c>
      <c r="P442" s="21" t="s">
        <v>2364</v>
      </c>
      <c r="Q442" s="105" t="s">
        <v>2276</v>
      </c>
      <c r="R442" s="105" t="s">
        <v>2276</v>
      </c>
      <c r="S442" s="21" t="s">
        <v>2364</v>
      </c>
      <c r="T442" s="21" t="s">
        <v>2364</v>
      </c>
      <c r="U442" s="21" t="s">
        <v>2364</v>
      </c>
      <c r="V442" s="21" t="s">
        <v>2364</v>
      </c>
      <c r="W442" s="21" t="s">
        <v>2276</v>
      </c>
      <c r="X442" s="3" t="s">
        <v>2276</v>
      </c>
      <c r="Y442" s="3" t="s">
        <v>2276</v>
      </c>
      <c r="Z442" s="3" t="s">
        <v>2276</v>
      </c>
      <c r="AA442" s="3" t="s">
        <v>1966</v>
      </c>
      <c r="AB442" s="4"/>
    </row>
    <row r="443" spans="1:28"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2276</v>
      </c>
      <c r="K443" s="106" t="s">
        <v>2276</v>
      </c>
      <c r="L443" s="21" t="s">
        <v>2276</v>
      </c>
      <c r="M443" s="21" t="s">
        <v>2276</v>
      </c>
      <c r="N443" s="21" t="s">
        <v>2276</v>
      </c>
      <c r="O443" s="21" t="s">
        <v>2276</v>
      </c>
      <c r="P443" s="21" t="s">
        <v>2276</v>
      </c>
      <c r="Q443" s="105" t="s">
        <v>2276</v>
      </c>
      <c r="R443" s="105" t="s">
        <v>2276</v>
      </c>
      <c r="S443" s="21" t="s">
        <v>2276</v>
      </c>
      <c r="T443" s="21" t="s">
        <v>2276</v>
      </c>
      <c r="U443" s="21" t="s">
        <v>2276</v>
      </c>
      <c r="V443" s="21" t="s">
        <v>2276</v>
      </c>
      <c r="W443" s="21" t="s">
        <v>2401</v>
      </c>
      <c r="X443" s="3" t="s">
        <v>2276</v>
      </c>
      <c r="Y443" s="3" t="s">
        <v>2276</v>
      </c>
      <c r="Z443" s="3" t="s">
        <v>2276</v>
      </c>
      <c r="AA443" s="4" t="s">
        <v>2009</v>
      </c>
      <c r="AB443" s="4" t="s">
        <v>709</v>
      </c>
    </row>
    <row r="444" spans="1:28"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2276</v>
      </c>
      <c r="K444" s="106" t="s">
        <v>2276</v>
      </c>
      <c r="L444" s="21" t="s">
        <v>2276</v>
      </c>
      <c r="M444" s="21" t="s">
        <v>2276</v>
      </c>
      <c r="N444" s="21" t="s">
        <v>2276</v>
      </c>
      <c r="O444" s="21" t="s">
        <v>2375</v>
      </c>
      <c r="P444" s="21" t="s">
        <v>2276</v>
      </c>
      <c r="Q444" s="105" t="s">
        <v>2276</v>
      </c>
      <c r="R444" s="105" t="s">
        <v>2276</v>
      </c>
      <c r="S444" s="21" t="s">
        <v>2276</v>
      </c>
      <c r="T444" s="21" t="s">
        <v>2276</v>
      </c>
      <c r="U444" s="21" t="s">
        <v>2276</v>
      </c>
      <c r="V444" s="21" t="s">
        <v>2276</v>
      </c>
      <c r="W444" s="21" t="s">
        <v>2276</v>
      </c>
      <c r="X444" s="3" t="s">
        <v>2276</v>
      </c>
      <c r="Y444" s="3" t="s">
        <v>2276</v>
      </c>
      <c r="Z444" s="3" t="s">
        <v>2276</v>
      </c>
      <c r="AA444" s="3"/>
      <c r="AB444" s="4" t="s">
        <v>2008</v>
      </c>
    </row>
    <row r="445" spans="1:28"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2276</v>
      </c>
      <c r="K445" s="106" t="s">
        <v>2276</v>
      </c>
      <c r="L445" s="21" t="s">
        <v>2276</v>
      </c>
      <c r="M445" s="21" t="s">
        <v>2276</v>
      </c>
      <c r="N445" s="21" t="s">
        <v>2276</v>
      </c>
      <c r="O445" s="21" t="s">
        <v>2276</v>
      </c>
      <c r="P445" s="21" t="s">
        <v>2276</v>
      </c>
      <c r="Q445" s="105" t="s">
        <v>2276</v>
      </c>
      <c r="R445" s="105" t="s">
        <v>2276</v>
      </c>
      <c r="S445" s="21" t="s">
        <v>2276</v>
      </c>
      <c r="T445" s="21" t="s">
        <v>2276</v>
      </c>
      <c r="U445" s="21" t="s">
        <v>2276</v>
      </c>
      <c r="V445" s="21" t="s">
        <v>2276</v>
      </c>
      <c r="W445" s="21" t="s">
        <v>2402</v>
      </c>
      <c r="X445" s="3" t="s">
        <v>2276</v>
      </c>
      <c r="Y445" s="3" t="s">
        <v>2276</v>
      </c>
      <c r="Z445" s="3" t="s">
        <v>2276</v>
      </c>
      <c r="AA445" s="4" t="s">
        <v>2009</v>
      </c>
      <c r="AB445" s="4" t="s">
        <v>709</v>
      </c>
    </row>
    <row r="446" spans="1:28"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2276</v>
      </c>
      <c r="K446" s="106" t="s">
        <v>2276</v>
      </c>
      <c r="L446" s="21" t="s">
        <v>2276</v>
      </c>
      <c r="M446" s="21" t="s">
        <v>2276</v>
      </c>
      <c r="N446" s="21" t="s">
        <v>2276</v>
      </c>
      <c r="O446" s="21" t="s">
        <v>2375</v>
      </c>
      <c r="P446" s="21" t="s">
        <v>2276</v>
      </c>
      <c r="Q446" s="105" t="s">
        <v>2276</v>
      </c>
      <c r="R446" s="105" t="s">
        <v>2276</v>
      </c>
      <c r="S446" s="21" t="s">
        <v>2276</v>
      </c>
      <c r="T446" s="21" t="s">
        <v>2276</v>
      </c>
      <c r="U446" s="21" t="s">
        <v>2276</v>
      </c>
      <c r="V446" s="21" t="s">
        <v>2276</v>
      </c>
      <c r="W446" s="21" t="s">
        <v>2276</v>
      </c>
      <c r="X446" s="3" t="s">
        <v>2276</v>
      </c>
      <c r="Y446" s="3" t="s">
        <v>2276</v>
      </c>
      <c r="Z446" s="3" t="s">
        <v>2276</v>
      </c>
      <c r="AA446" s="3"/>
      <c r="AB446" s="4" t="s">
        <v>2008</v>
      </c>
    </row>
    <row r="447" spans="1:28"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2276</v>
      </c>
      <c r="K447" s="106" t="s">
        <v>2276</v>
      </c>
      <c r="L447" s="21" t="s">
        <v>2276</v>
      </c>
      <c r="M447" s="21" t="s">
        <v>2276</v>
      </c>
      <c r="N447" s="21" t="s">
        <v>2276</v>
      </c>
      <c r="O447" s="21" t="s">
        <v>2276</v>
      </c>
      <c r="P447" s="21" t="s">
        <v>2276</v>
      </c>
      <c r="Q447" s="105" t="s">
        <v>2276</v>
      </c>
      <c r="R447" s="105" t="s">
        <v>2276</v>
      </c>
      <c r="S447" s="21" t="s">
        <v>2276</v>
      </c>
      <c r="T447" s="21" t="s">
        <v>2276</v>
      </c>
      <c r="U447" s="21" t="s">
        <v>2276</v>
      </c>
      <c r="V447" s="21" t="s">
        <v>2276</v>
      </c>
      <c r="W447" s="21" t="s">
        <v>2402</v>
      </c>
      <c r="X447" s="3" t="s">
        <v>2276</v>
      </c>
      <c r="Y447" s="3" t="s">
        <v>2276</v>
      </c>
      <c r="Z447" s="3" t="s">
        <v>2276</v>
      </c>
      <c r="AA447" s="4" t="s">
        <v>2009</v>
      </c>
      <c r="AB447" s="4" t="s">
        <v>709</v>
      </c>
    </row>
    <row r="448" spans="1:28"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2276</v>
      </c>
      <c r="K448" s="106" t="s">
        <v>2276</v>
      </c>
      <c r="L448" s="21" t="s">
        <v>2276</v>
      </c>
      <c r="M448" s="21" t="s">
        <v>2276</v>
      </c>
      <c r="N448" s="21" t="s">
        <v>2276</v>
      </c>
      <c r="O448" s="21" t="s">
        <v>2375</v>
      </c>
      <c r="P448" s="21" t="s">
        <v>2276</v>
      </c>
      <c r="Q448" s="105" t="s">
        <v>2276</v>
      </c>
      <c r="R448" s="105" t="s">
        <v>2276</v>
      </c>
      <c r="S448" s="21" t="s">
        <v>2276</v>
      </c>
      <c r="T448" s="21" t="s">
        <v>2276</v>
      </c>
      <c r="U448" s="21" t="s">
        <v>2276</v>
      </c>
      <c r="V448" s="21" t="s">
        <v>2276</v>
      </c>
      <c r="W448" s="21" t="s">
        <v>2276</v>
      </c>
      <c r="X448" s="3" t="s">
        <v>2276</v>
      </c>
      <c r="Y448" s="3" t="s">
        <v>2276</v>
      </c>
      <c r="Z448" s="3" t="s">
        <v>2276</v>
      </c>
      <c r="AA448" s="3"/>
      <c r="AB448" s="4" t="s">
        <v>2008</v>
      </c>
    </row>
    <row r="449" spans="1:28"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80" t="s">
        <v>2276</v>
      </c>
      <c r="K449" s="112" t="s">
        <v>2276</v>
      </c>
      <c r="L449" s="80" t="s">
        <v>2276</v>
      </c>
      <c r="M449" s="80" t="s">
        <v>2276</v>
      </c>
      <c r="N449" s="80" t="s">
        <v>2276</v>
      </c>
      <c r="O449" s="80" t="s">
        <v>2276</v>
      </c>
      <c r="P449" s="80" t="s">
        <v>2276</v>
      </c>
      <c r="Q449" s="105" t="s">
        <v>2276</v>
      </c>
      <c r="R449" s="105" t="s">
        <v>2276</v>
      </c>
      <c r="S449" s="80" t="s">
        <v>2276</v>
      </c>
      <c r="T449" s="80" t="s">
        <v>2276</v>
      </c>
      <c r="U449" s="80" t="s">
        <v>2276</v>
      </c>
      <c r="V449" s="80" t="s">
        <v>2276</v>
      </c>
      <c r="W449" s="80" t="s">
        <v>2402</v>
      </c>
      <c r="X449" s="22" t="s">
        <v>2276</v>
      </c>
      <c r="Y449" s="22" t="s">
        <v>2276</v>
      </c>
      <c r="Z449" s="22" t="s">
        <v>2276</v>
      </c>
      <c r="AA449" s="4" t="s">
        <v>2009</v>
      </c>
      <c r="AB449" s="4" t="s">
        <v>709</v>
      </c>
    </row>
    <row r="450" spans="1:28"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80" t="s">
        <v>2276</v>
      </c>
      <c r="K450" s="112" t="s">
        <v>2276</v>
      </c>
      <c r="L450" s="80" t="s">
        <v>2276</v>
      </c>
      <c r="M450" s="80" t="s">
        <v>2276</v>
      </c>
      <c r="N450" s="80" t="s">
        <v>2276</v>
      </c>
      <c r="O450" s="80" t="s">
        <v>2375</v>
      </c>
      <c r="P450" s="80" t="s">
        <v>2276</v>
      </c>
      <c r="Q450" s="105" t="s">
        <v>2276</v>
      </c>
      <c r="R450" s="105" t="s">
        <v>2276</v>
      </c>
      <c r="S450" s="80" t="s">
        <v>2276</v>
      </c>
      <c r="T450" s="80" t="s">
        <v>2276</v>
      </c>
      <c r="U450" s="80" t="s">
        <v>2276</v>
      </c>
      <c r="V450" s="80" t="s">
        <v>2276</v>
      </c>
      <c r="W450" s="80" t="s">
        <v>2276</v>
      </c>
      <c r="X450" s="22" t="s">
        <v>2276</v>
      </c>
      <c r="Y450" s="22" t="s">
        <v>2276</v>
      </c>
      <c r="Z450" s="22" t="s">
        <v>2276</v>
      </c>
      <c r="AA450" s="3"/>
      <c r="AB450" s="4" t="s">
        <v>2008</v>
      </c>
    </row>
    <row r="451" spans="1:28"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80" t="s">
        <v>2276</v>
      </c>
      <c r="K451" s="112" t="s">
        <v>2276</v>
      </c>
      <c r="L451" s="80" t="s">
        <v>2276</v>
      </c>
      <c r="M451" s="80" t="s">
        <v>2276</v>
      </c>
      <c r="N451" s="80" t="s">
        <v>2276</v>
      </c>
      <c r="O451" s="80" t="s">
        <v>2276</v>
      </c>
      <c r="P451" s="80" t="s">
        <v>2276</v>
      </c>
      <c r="Q451" s="105" t="s">
        <v>2276</v>
      </c>
      <c r="R451" s="105" t="s">
        <v>2276</v>
      </c>
      <c r="S451" s="80" t="s">
        <v>2276</v>
      </c>
      <c r="T451" s="80" t="s">
        <v>2276</v>
      </c>
      <c r="U451" s="80" t="s">
        <v>2276</v>
      </c>
      <c r="V451" s="80" t="s">
        <v>2276</v>
      </c>
      <c r="W451" s="80" t="s">
        <v>2402</v>
      </c>
      <c r="X451" s="22" t="s">
        <v>2276</v>
      </c>
      <c r="Y451" s="22" t="s">
        <v>2276</v>
      </c>
      <c r="Z451" s="22" t="s">
        <v>2276</v>
      </c>
      <c r="AA451" s="4" t="s">
        <v>2009</v>
      </c>
      <c r="AB451" s="4" t="s">
        <v>709</v>
      </c>
    </row>
    <row r="452" spans="1:28"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80" t="s">
        <v>2276</v>
      </c>
      <c r="K452" s="112" t="s">
        <v>2276</v>
      </c>
      <c r="L452" s="80" t="s">
        <v>2276</v>
      </c>
      <c r="M452" s="80" t="s">
        <v>2276</v>
      </c>
      <c r="N452" s="80" t="s">
        <v>2276</v>
      </c>
      <c r="O452" s="80" t="s">
        <v>2375</v>
      </c>
      <c r="P452" s="80" t="s">
        <v>2276</v>
      </c>
      <c r="Q452" s="105" t="s">
        <v>2276</v>
      </c>
      <c r="R452" s="105" t="s">
        <v>2276</v>
      </c>
      <c r="S452" s="80" t="s">
        <v>2276</v>
      </c>
      <c r="T452" s="80" t="s">
        <v>2276</v>
      </c>
      <c r="U452" s="80" t="s">
        <v>2276</v>
      </c>
      <c r="V452" s="80" t="s">
        <v>2276</v>
      </c>
      <c r="W452" s="80" t="s">
        <v>2276</v>
      </c>
      <c r="X452" s="22" t="s">
        <v>2276</v>
      </c>
      <c r="Y452" s="22" t="s">
        <v>2276</v>
      </c>
      <c r="Z452" s="22" t="s">
        <v>2276</v>
      </c>
      <c r="AA452" s="3"/>
      <c r="AB452" s="4" t="s">
        <v>2008</v>
      </c>
    </row>
    <row r="453" spans="1:28"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80" t="s">
        <v>2276</v>
      </c>
      <c r="K453" s="112" t="s">
        <v>2276</v>
      </c>
      <c r="L453" s="80" t="s">
        <v>2276</v>
      </c>
      <c r="M453" s="80" t="s">
        <v>2276</v>
      </c>
      <c r="N453" s="80" t="s">
        <v>2276</v>
      </c>
      <c r="O453" s="80" t="s">
        <v>2276</v>
      </c>
      <c r="P453" s="80" t="s">
        <v>2276</v>
      </c>
      <c r="Q453" s="105" t="s">
        <v>2276</v>
      </c>
      <c r="R453" s="105" t="s">
        <v>2276</v>
      </c>
      <c r="S453" s="80" t="s">
        <v>2276</v>
      </c>
      <c r="T453" s="80" t="s">
        <v>2276</v>
      </c>
      <c r="U453" s="80" t="s">
        <v>2276</v>
      </c>
      <c r="V453" s="80" t="s">
        <v>2276</v>
      </c>
      <c r="W453" s="80" t="s">
        <v>2276</v>
      </c>
      <c r="X453" s="22" t="s">
        <v>2276</v>
      </c>
      <c r="Y453" s="22" t="s">
        <v>2276</v>
      </c>
      <c r="Z453" s="22" t="s">
        <v>2276</v>
      </c>
      <c r="AA453" s="22"/>
      <c r="AB453" s="22"/>
    </row>
    <row r="454" spans="1:28"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80" t="s">
        <v>2276</v>
      </c>
      <c r="K454" s="112" t="s">
        <v>2276</v>
      </c>
      <c r="L454" s="80" t="s">
        <v>2276</v>
      </c>
      <c r="M454" s="80" t="s">
        <v>2276</v>
      </c>
      <c r="N454" s="80" t="s">
        <v>2276</v>
      </c>
      <c r="O454" s="80" t="s">
        <v>2276</v>
      </c>
      <c r="P454" s="80" t="s">
        <v>2276</v>
      </c>
      <c r="Q454" s="105" t="s">
        <v>2276</v>
      </c>
      <c r="R454" s="105" t="s">
        <v>2276</v>
      </c>
      <c r="S454" s="80" t="s">
        <v>2276</v>
      </c>
      <c r="T454" s="80" t="s">
        <v>2276</v>
      </c>
      <c r="U454" s="80" t="s">
        <v>2276</v>
      </c>
      <c r="V454" s="80" t="s">
        <v>2276</v>
      </c>
      <c r="W454" s="80" t="s">
        <v>2402</v>
      </c>
      <c r="X454" s="22" t="s">
        <v>2276</v>
      </c>
      <c r="Y454" s="22" t="s">
        <v>2276</v>
      </c>
      <c r="Z454" s="22" t="s">
        <v>2276</v>
      </c>
      <c r="AA454" s="22"/>
      <c r="AB454" s="22" t="s">
        <v>3218</v>
      </c>
    </row>
    <row r="455" spans="1:28"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80" t="s">
        <v>2276</v>
      </c>
      <c r="K455" s="112" t="s">
        <v>2276</v>
      </c>
      <c r="L455" s="80" t="s">
        <v>2276</v>
      </c>
      <c r="M455" s="80" t="s">
        <v>2276</v>
      </c>
      <c r="N455" s="80" t="s">
        <v>2276</v>
      </c>
      <c r="O455" s="80" t="s">
        <v>2276</v>
      </c>
      <c r="P455" s="80" t="s">
        <v>2276</v>
      </c>
      <c r="Q455" s="105" t="s">
        <v>2276</v>
      </c>
      <c r="R455" s="105" t="s">
        <v>2276</v>
      </c>
      <c r="S455" s="80" t="s">
        <v>2276</v>
      </c>
      <c r="T455" s="80" t="s">
        <v>2276</v>
      </c>
      <c r="U455" s="80" t="s">
        <v>2276</v>
      </c>
      <c r="V455" s="80" t="s">
        <v>2276</v>
      </c>
      <c r="W455" s="80" t="s">
        <v>2276</v>
      </c>
      <c r="X455" s="22" t="s">
        <v>2276</v>
      </c>
      <c r="Y455" s="22" t="s">
        <v>2276</v>
      </c>
      <c r="Z455" s="22" t="s">
        <v>2276</v>
      </c>
      <c r="AA455" s="24" t="s">
        <v>587</v>
      </c>
      <c r="AB455" s="22"/>
    </row>
    <row r="456" spans="1:28"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2276</v>
      </c>
      <c r="K456" s="106" t="s">
        <v>2276</v>
      </c>
      <c r="L456" s="21" t="s">
        <v>2276</v>
      </c>
      <c r="M456" s="21" t="s">
        <v>2276</v>
      </c>
      <c r="N456" s="21" t="s">
        <v>2276</v>
      </c>
      <c r="O456" s="21" t="s">
        <v>2276</v>
      </c>
      <c r="P456" s="21" t="s">
        <v>2276</v>
      </c>
      <c r="Q456" s="105" t="s">
        <v>2276</v>
      </c>
      <c r="R456" s="105" t="s">
        <v>2276</v>
      </c>
      <c r="S456" s="21" t="s">
        <v>2276</v>
      </c>
      <c r="T456" s="21" t="s">
        <v>2276</v>
      </c>
      <c r="U456" s="21" t="s">
        <v>2276</v>
      </c>
      <c r="V456" s="21" t="s">
        <v>2276</v>
      </c>
      <c r="W456" s="106" t="s">
        <v>2276</v>
      </c>
      <c r="X456" s="8" t="s">
        <v>2276</v>
      </c>
      <c r="Y456" s="8" t="s">
        <v>2276</v>
      </c>
      <c r="Z456" s="8" t="s">
        <v>2276</v>
      </c>
      <c r="AA456" s="9"/>
      <c r="AB456" s="8"/>
    </row>
    <row r="457" spans="1:28"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2276</v>
      </c>
      <c r="K457" s="106" t="s">
        <v>2276</v>
      </c>
      <c r="L457" s="21" t="s">
        <v>2276</v>
      </c>
      <c r="M457" s="21" t="s">
        <v>2276</v>
      </c>
      <c r="N457" s="21" t="s">
        <v>2276</v>
      </c>
      <c r="O457" s="21" t="s">
        <v>2276</v>
      </c>
      <c r="P457" s="21" t="s">
        <v>2276</v>
      </c>
      <c r="Q457" s="105" t="s">
        <v>2276</v>
      </c>
      <c r="R457" s="105" t="s">
        <v>2276</v>
      </c>
      <c r="S457" s="21" t="s">
        <v>2276</v>
      </c>
      <c r="T457" s="21" t="s">
        <v>2276</v>
      </c>
      <c r="U457" s="21" t="s">
        <v>2276</v>
      </c>
      <c r="V457" s="21" t="s">
        <v>2276</v>
      </c>
      <c r="W457" s="106" t="s">
        <v>2404</v>
      </c>
      <c r="X457" s="3" t="s">
        <v>640</v>
      </c>
      <c r="Y457" s="3" t="s">
        <v>189</v>
      </c>
      <c r="Z457" s="3" t="s">
        <v>641</v>
      </c>
      <c r="AA457" s="4" t="s">
        <v>2011</v>
      </c>
      <c r="AB457" s="3"/>
    </row>
    <row r="458" spans="1:28"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2364</v>
      </c>
      <c r="K458" s="106" t="s">
        <v>2364</v>
      </c>
      <c r="L458" s="21" t="s">
        <v>2364</v>
      </c>
      <c r="M458" s="21" t="s">
        <v>2364</v>
      </c>
      <c r="N458" s="21" t="s">
        <v>2364</v>
      </c>
      <c r="O458" s="21" t="s">
        <v>2364</v>
      </c>
      <c r="P458" s="21" t="s">
        <v>2364</v>
      </c>
      <c r="Q458" s="105" t="s">
        <v>2276</v>
      </c>
      <c r="R458" s="105" t="s">
        <v>2276</v>
      </c>
      <c r="S458" s="21" t="s">
        <v>2364</v>
      </c>
      <c r="T458" s="21" t="s">
        <v>2364</v>
      </c>
      <c r="U458" s="21" t="s">
        <v>2364</v>
      </c>
      <c r="V458" s="21" t="s">
        <v>2364</v>
      </c>
      <c r="W458" s="21" t="s">
        <v>2276</v>
      </c>
      <c r="X458" s="3" t="s">
        <v>2276</v>
      </c>
      <c r="Y458" s="3" t="s">
        <v>2276</v>
      </c>
      <c r="Z458" s="3" t="s">
        <v>2276</v>
      </c>
      <c r="AA458" s="4" t="s">
        <v>637</v>
      </c>
      <c r="AB458" s="3"/>
    </row>
    <row r="459" spans="1:28"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2276</v>
      </c>
      <c r="K459" s="106" t="s">
        <v>2276</v>
      </c>
      <c r="L459" s="21" t="s">
        <v>2276</v>
      </c>
      <c r="M459" s="21" t="s">
        <v>2276</v>
      </c>
      <c r="N459" s="21" t="s">
        <v>2276</v>
      </c>
      <c r="O459" s="21" t="s">
        <v>2276</v>
      </c>
      <c r="P459" s="21" t="s">
        <v>2276</v>
      </c>
      <c r="Q459" s="105" t="s">
        <v>2276</v>
      </c>
      <c r="R459" s="105" t="s">
        <v>2276</v>
      </c>
      <c r="S459" s="21" t="s">
        <v>2276</v>
      </c>
      <c r="T459" s="21" t="s">
        <v>2276</v>
      </c>
      <c r="U459" s="21" t="s">
        <v>2276</v>
      </c>
      <c r="V459" s="21" t="s">
        <v>2276</v>
      </c>
      <c r="W459" s="21" t="s">
        <v>2276</v>
      </c>
      <c r="X459" s="3" t="s">
        <v>640</v>
      </c>
      <c r="Y459" s="3" t="s">
        <v>189</v>
      </c>
      <c r="Z459" s="3" t="s">
        <v>76</v>
      </c>
      <c r="AA459" s="4" t="s">
        <v>2012</v>
      </c>
      <c r="AB459" s="3"/>
    </row>
    <row r="460" spans="1:28"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2276</v>
      </c>
      <c r="K460" s="106" t="s">
        <v>2276</v>
      </c>
      <c r="L460" s="21" t="s">
        <v>2276</v>
      </c>
      <c r="M460" s="21" t="s">
        <v>2276</v>
      </c>
      <c r="N460" s="21" t="s">
        <v>2276</v>
      </c>
      <c r="O460" s="21" t="s">
        <v>2276</v>
      </c>
      <c r="P460" s="21" t="s">
        <v>2276</v>
      </c>
      <c r="Q460" s="105" t="s">
        <v>2276</v>
      </c>
      <c r="R460" s="105" t="s">
        <v>2276</v>
      </c>
      <c r="S460" s="21" t="s">
        <v>2276</v>
      </c>
      <c r="T460" s="21" t="s">
        <v>2276</v>
      </c>
      <c r="U460" s="21" t="s">
        <v>2276</v>
      </c>
      <c r="V460" s="21" t="s">
        <v>2276</v>
      </c>
      <c r="W460" s="21" t="s">
        <v>2276</v>
      </c>
      <c r="X460" s="3" t="s">
        <v>405</v>
      </c>
      <c r="Y460" s="3" t="s">
        <v>405</v>
      </c>
      <c r="Z460" s="3" t="s">
        <v>76</v>
      </c>
      <c r="AA460" s="4" t="s">
        <v>647</v>
      </c>
      <c r="AB460" s="3"/>
    </row>
    <row r="461" spans="1:28"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5" t="s">
        <v>2276</v>
      </c>
      <c r="K461" s="115" t="s">
        <v>2276</v>
      </c>
      <c r="L461" s="85" t="s">
        <v>2276</v>
      </c>
      <c r="M461" s="85" t="s">
        <v>2276</v>
      </c>
      <c r="N461" s="85" t="s">
        <v>2276</v>
      </c>
      <c r="O461" s="85" t="s">
        <v>2276</v>
      </c>
      <c r="P461" s="85" t="s">
        <v>2276</v>
      </c>
      <c r="Q461" s="105" t="s">
        <v>2276</v>
      </c>
      <c r="R461" s="105" t="s">
        <v>2276</v>
      </c>
      <c r="S461" s="85" t="s">
        <v>2276</v>
      </c>
      <c r="T461" s="85" t="s">
        <v>2276</v>
      </c>
      <c r="U461" s="85" t="s">
        <v>2276</v>
      </c>
      <c r="V461" s="85" t="s">
        <v>2276</v>
      </c>
      <c r="W461" s="85" t="s">
        <v>2276</v>
      </c>
      <c r="X461" s="3" t="s">
        <v>405</v>
      </c>
      <c r="Y461" s="3" t="s">
        <v>405</v>
      </c>
      <c r="Z461" s="3" t="s">
        <v>76</v>
      </c>
      <c r="AA461" s="4" t="s">
        <v>647</v>
      </c>
      <c r="AB461" s="3"/>
    </row>
    <row r="462" spans="1:28"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2276</v>
      </c>
      <c r="K462" s="106" t="s">
        <v>2276</v>
      </c>
      <c r="L462" s="21" t="s">
        <v>2276</v>
      </c>
      <c r="M462" s="21" t="s">
        <v>2276</v>
      </c>
      <c r="N462" s="21" t="s">
        <v>2276</v>
      </c>
      <c r="O462" s="21" t="s">
        <v>2276</v>
      </c>
      <c r="P462" s="21" t="s">
        <v>2276</v>
      </c>
      <c r="Q462" s="105" t="s">
        <v>2276</v>
      </c>
      <c r="R462" s="105" t="s">
        <v>2276</v>
      </c>
      <c r="S462" s="21" t="s">
        <v>2276</v>
      </c>
      <c r="T462" s="21" t="s">
        <v>2276</v>
      </c>
      <c r="U462" s="21" t="s">
        <v>2276</v>
      </c>
      <c r="V462" s="21" t="s">
        <v>2276</v>
      </c>
      <c r="W462" s="21" t="s">
        <v>2404</v>
      </c>
      <c r="X462" s="3" t="s">
        <v>405</v>
      </c>
      <c r="Y462" s="3" t="s">
        <v>405</v>
      </c>
      <c r="Z462" s="3" t="s">
        <v>76</v>
      </c>
      <c r="AA462" s="4" t="s">
        <v>2015</v>
      </c>
      <c r="AB462" s="4" t="s">
        <v>2014</v>
      </c>
    </row>
    <row r="463" spans="1:28"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2276</v>
      </c>
      <c r="K463" s="106" t="s">
        <v>2276</v>
      </c>
      <c r="L463" s="21" t="s">
        <v>2276</v>
      </c>
      <c r="M463" s="21" t="s">
        <v>2276</v>
      </c>
      <c r="N463" s="21" t="s">
        <v>2276</v>
      </c>
      <c r="O463" s="21" t="s">
        <v>2276</v>
      </c>
      <c r="P463" s="21" t="s">
        <v>2276</v>
      </c>
      <c r="Q463" s="105" t="s">
        <v>2276</v>
      </c>
      <c r="R463" s="105" t="s">
        <v>2276</v>
      </c>
      <c r="S463" s="21" t="s">
        <v>2276</v>
      </c>
      <c r="T463" s="21" t="s">
        <v>2276</v>
      </c>
      <c r="U463" s="21" t="s">
        <v>2276</v>
      </c>
      <c r="V463" s="21" t="s">
        <v>2276</v>
      </c>
      <c r="W463" s="21" t="s">
        <v>2276</v>
      </c>
      <c r="X463" s="3" t="s">
        <v>405</v>
      </c>
      <c r="Y463" s="3" t="s">
        <v>405</v>
      </c>
      <c r="Z463" s="3" t="s">
        <v>76</v>
      </c>
      <c r="AA463" s="4" t="s">
        <v>2016</v>
      </c>
      <c r="AB463" s="3"/>
    </row>
    <row r="464" spans="1:28"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2276</v>
      </c>
      <c r="K464" s="106" t="s">
        <v>2276</v>
      </c>
      <c r="L464" s="21" t="s">
        <v>2276</v>
      </c>
      <c r="M464" s="21" t="s">
        <v>2373</v>
      </c>
      <c r="N464" s="21" t="s">
        <v>2276</v>
      </c>
      <c r="O464" s="21" t="s">
        <v>2362</v>
      </c>
      <c r="P464" s="21" t="s">
        <v>2276</v>
      </c>
      <c r="Q464" s="105" t="s">
        <v>2276</v>
      </c>
      <c r="R464" s="105" t="s">
        <v>2276</v>
      </c>
      <c r="S464" s="21" t="s">
        <v>2276</v>
      </c>
      <c r="T464" s="21" t="s">
        <v>2276</v>
      </c>
      <c r="U464" s="21" t="s">
        <v>2276</v>
      </c>
      <c r="V464" s="21" t="s">
        <v>2276</v>
      </c>
      <c r="W464" s="21" t="s">
        <v>2402</v>
      </c>
      <c r="X464" s="3" t="s">
        <v>2276</v>
      </c>
      <c r="Y464" s="3" t="s">
        <v>2276</v>
      </c>
      <c r="Z464" s="3" t="s">
        <v>2276</v>
      </c>
      <c r="AA464" s="3"/>
      <c r="AB464" s="4" t="s">
        <v>2018</v>
      </c>
    </row>
    <row r="465" spans="1:28"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2276</v>
      </c>
      <c r="K465" s="106" t="s">
        <v>2276</v>
      </c>
      <c r="L465" s="21" t="s">
        <v>2276</v>
      </c>
      <c r="M465" s="21" t="s">
        <v>2276</v>
      </c>
      <c r="N465" s="21" t="s">
        <v>2276</v>
      </c>
      <c r="O465" s="21" t="s">
        <v>2362</v>
      </c>
      <c r="P465" s="21" t="s">
        <v>2276</v>
      </c>
      <c r="Q465" s="105" t="s">
        <v>2276</v>
      </c>
      <c r="R465" s="105" t="s">
        <v>2276</v>
      </c>
      <c r="S465" s="21" t="s">
        <v>2276</v>
      </c>
      <c r="T465" s="21" t="s">
        <v>2276</v>
      </c>
      <c r="U465" s="21" t="s">
        <v>2276</v>
      </c>
      <c r="V465" s="21" t="s">
        <v>2276</v>
      </c>
      <c r="W465" s="21" t="s">
        <v>2276</v>
      </c>
      <c r="X465" s="19" t="s">
        <v>188</v>
      </c>
      <c r="Y465" s="19" t="s">
        <v>189</v>
      </c>
      <c r="Z465" s="3" t="s">
        <v>64</v>
      </c>
      <c r="AA465" s="19" t="s">
        <v>666</v>
      </c>
      <c r="AB465" s="19" t="s">
        <v>2046</v>
      </c>
    </row>
    <row r="466" spans="1:28"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2364</v>
      </c>
      <c r="K466" s="106" t="s">
        <v>2364</v>
      </c>
      <c r="L466" s="21" t="s">
        <v>2364</v>
      </c>
      <c r="M466" s="21" t="s">
        <v>2364</v>
      </c>
      <c r="N466" s="21" t="s">
        <v>2364</v>
      </c>
      <c r="O466" s="21" t="s">
        <v>2364</v>
      </c>
      <c r="P466" s="21" t="s">
        <v>2364</v>
      </c>
      <c r="Q466" s="105" t="s">
        <v>2276</v>
      </c>
      <c r="R466" s="105" t="s">
        <v>2276</v>
      </c>
      <c r="S466" s="21" t="s">
        <v>2364</v>
      </c>
      <c r="T466" s="21" t="s">
        <v>2364</v>
      </c>
      <c r="U466" s="21" t="s">
        <v>2364</v>
      </c>
      <c r="V466" s="21" t="s">
        <v>2364</v>
      </c>
      <c r="W466" s="21" t="s">
        <v>2276</v>
      </c>
      <c r="X466" s="3" t="s">
        <v>2276</v>
      </c>
      <c r="Y466" s="3" t="s">
        <v>2276</v>
      </c>
      <c r="Z466" s="3" t="s">
        <v>2276</v>
      </c>
      <c r="AA466" s="4" t="s">
        <v>2021</v>
      </c>
      <c r="AB466" s="3"/>
    </row>
    <row r="467" spans="1:28"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2276</v>
      </c>
      <c r="K467" s="106" t="s">
        <v>2276</v>
      </c>
      <c r="L467" s="21" t="s">
        <v>2276</v>
      </c>
      <c r="M467" s="21" t="s">
        <v>2276</v>
      </c>
      <c r="N467" s="21" t="s">
        <v>2276</v>
      </c>
      <c r="O467" s="21" t="s">
        <v>2362</v>
      </c>
      <c r="P467" s="21" t="s">
        <v>2276</v>
      </c>
      <c r="Q467" s="105" t="s">
        <v>2276</v>
      </c>
      <c r="R467" s="105" t="s">
        <v>2276</v>
      </c>
      <c r="S467" s="21" t="s">
        <v>2276</v>
      </c>
      <c r="T467" s="21" t="s">
        <v>2276</v>
      </c>
      <c r="U467" s="21" t="s">
        <v>2276</v>
      </c>
      <c r="V467" s="21" t="s">
        <v>2276</v>
      </c>
      <c r="W467" s="21" t="s">
        <v>2276</v>
      </c>
      <c r="X467" s="19" t="s">
        <v>188</v>
      </c>
      <c r="Y467" s="19" t="s">
        <v>38</v>
      </c>
      <c r="Z467" s="3" t="s">
        <v>2276</v>
      </c>
      <c r="AA467" s="4" t="s">
        <v>2023</v>
      </c>
      <c r="AB467" s="19" t="s">
        <v>2046</v>
      </c>
    </row>
    <row r="468" spans="1:28"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2276</v>
      </c>
      <c r="K468" s="106" t="s">
        <v>2276</v>
      </c>
      <c r="L468" s="21" t="s">
        <v>2276</v>
      </c>
      <c r="M468" s="21" t="s">
        <v>2276</v>
      </c>
      <c r="N468" s="21" t="s">
        <v>2276</v>
      </c>
      <c r="O468" s="21" t="s">
        <v>2276</v>
      </c>
      <c r="P468" s="21" t="s">
        <v>2276</v>
      </c>
      <c r="Q468" s="105" t="s">
        <v>2276</v>
      </c>
      <c r="R468" s="105" t="s">
        <v>2276</v>
      </c>
      <c r="S468" s="21" t="s">
        <v>2276</v>
      </c>
      <c r="T468" s="21" t="s">
        <v>2276</v>
      </c>
      <c r="U468" s="21" t="s">
        <v>2276</v>
      </c>
      <c r="V468" s="21" t="s">
        <v>2276</v>
      </c>
      <c r="W468" s="21" t="s">
        <v>2402</v>
      </c>
      <c r="X468" s="3" t="s">
        <v>671</v>
      </c>
      <c r="Y468" s="3" t="s">
        <v>38</v>
      </c>
      <c r="Z468" s="3" t="s">
        <v>64</v>
      </c>
      <c r="AA468" s="4" t="s">
        <v>672</v>
      </c>
      <c r="AB468" s="4" t="s">
        <v>673</v>
      </c>
    </row>
    <row r="469" spans="1:28"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2276</v>
      </c>
      <c r="K469" s="106" t="s">
        <v>2276</v>
      </c>
      <c r="L469" s="21" t="s">
        <v>2276</v>
      </c>
      <c r="M469" s="21" t="s">
        <v>2276</v>
      </c>
      <c r="N469" s="21" t="s">
        <v>2276</v>
      </c>
      <c r="O469" s="21" t="s">
        <v>2276</v>
      </c>
      <c r="P469" s="21" t="s">
        <v>2276</v>
      </c>
      <c r="Q469" s="105" t="s">
        <v>2276</v>
      </c>
      <c r="R469" s="105" t="s">
        <v>2276</v>
      </c>
      <c r="S469" s="21" t="s">
        <v>2276</v>
      </c>
      <c r="T469" s="21" t="s">
        <v>2276</v>
      </c>
      <c r="U469" s="21" t="s">
        <v>2276</v>
      </c>
      <c r="V469" s="21" t="s">
        <v>2276</v>
      </c>
      <c r="W469" s="21" t="s">
        <v>2846</v>
      </c>
      <c r="X469" s="3" t="s">
        <v>2276</v>
      </c>
      <c r="Y469" s="3" t="s">
        <v>2276</v>
      </c>
      <c r="Z469" s="3" t="s">
        <v>2276</v>
      </c>
      <c r="AA469" s="4" t="s">
        <v>2025</v>
      </c>
      <c r="AB469" s="3" t="s">
        <v>582</v>
      </c>
    </row>
    <row r="470" spans="1:28"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2276</v>
      </c>
      <c r="K470" s="106" t="s">
        <v>2276</v>
      </c>
      <c r="L470" s="21" t="s">
        <v>2276</v>
      </c>
      <c r="M470" s="21" t="s">
        <v>2276</v>
      </c>
      <c r="N470" s="21" t="s">
        <v>2276</v>
      </c>
      <c r="O470" s="21" t="s">
        <v>2276</v>
      </c>
      <c r="P470" s="21" t="s">
        <v>2276</v>
      </c>
      <c r="Q470" s="105" t="s">
        <v>2276</v>
      </c>
      <c r="R470" s="105" t="s">
        <v>2276</v>
      </c>
      <c r="S470" s="21" t="s">
        <v>2276</v>
      </c>
      <c r="T470" s="21" t="s">
        <v>2276</v>
      </c>
      <c r="U470" s="21" t="s">
        <v>2276</v>
      </c>
      <c r="V470" s="21" t="s">
        <v>2276</v>
      </c>
      <c r="W470" s="21" t="s">
        <v>2404</v>
      </c>
      <c r="X470" s="3" t="s">
        <v>2276</v>
      </c>
      <c r="Y470" s="3" t="s">
        <v>2276</v>
      </c>
      <c r="Z470" s="3" t="s">
        <v>2276</v>
      </c>
      <c r="AA470" s="4" t="s">
        <v>2025</v>
      </c>
      <c r="AB470" s="3" t="s">
        <v>582</v>
      </c>
    </row>
    <row r="471" spans="1:28"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2276</v>
      </c>
      <c r="K471" s="106" t="s">
        <v>2276</v>
      </c>
      <c r="L471" s="21" t="s">
        <v>2276</v>
      </c>
      <c r="M471" s="21" t="s">
        <v>2276</v>
      </c>
      <c r="N471" s="21" t="s">
        <v>2276</v>
      </c>
      <c r="O471" s="21" t="s">
        <v>2276</v>
      </c>
      <c r="P471" s="21" t="s">
        <v>2276</v>
      </c>
      <c r="Q471" s="105" t="s">
        <v>2276</v>
      </c>
      <c r="R471" s="105" t="s">
        <v>2276</v>
      </c>
      <c r="S471" s="21" t="s">
        <v>2276</v>
      </c>
      <c r="T471" s="21" t="s">
        <v>2276</v>
      </c>
      <c r="U471" s="21" t="s">
        <v>2276</v>
      </c>
      <c r="V471" s="21" t="s">
        <v>2276</v>
      </c>
      <c r="W471" s="21" t="s">
        <v>2402</v>
      </c>
      <c r="X471" s="3" t="s">
        <v>2276</v>
      </c>
      <c r="Y471" s="3" t="s">
        <v>2276</v>
      </c>
      <c r="Z471" s="3" t="s">
        <v>2276</v>
      </c>
      <c r="AA471" s="4" t="s">
        <v>2025</v>
      </c>
      <c r="AB471" s="3" t="s">
        <v>582</v>
      </c>
    </row>
    <row r="472" spans="1:28"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2276</v>
      </c>
      <c r="K472" s="106" t="s">
        <v>2276</v>
      </c>
      <c r="L472" s="21" t="s">
        <v>2276</v>
      </c>
      <c r="M472" s="21" t="s">
        <v>2276</v>
      </c>
      <c r="N472" s="21" t="s">
        <v>2276</v>
      </c>
      <c r="O472" s="21" t="s">
        <v>2373</v>
      </c>
      <c r="P472" s="21" t="s">
        <v>2276</v>
      </c>
      <c r="Q472" s="105" t="s">
        <v>2276</v>
      </c>
      <c r="R472" s="105" t="s">
        <v>2276</v>
      </c>
      <c r="S472" s="21" t="s">
        <v>2276</v>
      </c>
      <c r="T472" s="21" t="s">
        <v>2276</v>
      </c>
      <c r="U472" s="21" t="s">
        <v>2276</v>
      </c>
      <c r="V472" s="21" t="s">
        <v>2276</v>
      </c>
      <c r="W472" s="21" t="s">
        <v>2402</v>
      </c>
      <c r="X472" s="3" t="s">
        <v>2276</v>
      </c>
      <c r="Y472" s="3" t="s">
        <v>2276</v>
      </c>
      <c r="Z472" s="3" t="s">
        <v>2276</v>
      </c>
      <c r="AA472" s="4"/>
      <c r="AB472" s="4" t="s">
        <v>2417</v>
      </c>
    </row>
    <row r="473" spans="1:28"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2364</v>
      </c>
      <c r="K473" s="106" t="s">
        <v>2364</v>
      </c>
      <c r="L473" s="21" t="s">
        <v>2364</v>
      </c>
      <c r="M473" s="21" t="s">
        <v>2364</v>
      </c>
      <c r="N473" s="21" t="s">
        <v>2364</v>
      </c>
      <c r="O473" s="21" t="s">
        <v>2364</v>
      </c>
      <c r="P473" s="21" t="s">
        <v>2364</v>
      </c>
      <c r="Q473" s="105" t="s">
        <v>2276</v>
      </c>
      <c r="R473" s="105" t="s">
        <v>2276</v>
      </c>
      <c r="S473" s="21" t="s">
        <v>2364</v>
      </c>
      <c r="T473" s="21" t="s">
        <v>2364</v>
      </c>
      <c r="U473" s="21" t="s">
        <v>2364</v>
      </c>
      <c r="V473" s="21" t="s">
        <v>2364</v>
      </c>
      <c r="W473" s="21" t="s">
        <v>2276</v>
      </c>
      <c r="X473" s="3" t="s">
        <v>2276</v>
      </c>
      <c r="Y473" s="3" t="s">
        <v>2276</v>
      </c>
      <c r="Z473" s="3" t="s">
        <v>2276</v>
      </c>
      <c r="AA473" s="4" t="s">
        <v>2026</v>
      </c>
      <c r="AB473" s="4"/>
    </row>
    <row r="474" spans="1:28"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2276</v>
      </c>
      <c r="K474" s="106" t="s">
        <v>2276</v>
      </c>
      <c r="L474" s="21" t="s">
        <v>2276</v>
      </c>
      <c r="M474" s="21" t="s">
        <v>2276</v>
      </c>
      <c r="N474" s="21" t="s">
        <v>2276</v>
      </c>
      <c r="O474" s="21" t="s">
        <v>2373</v>
      </c>
      <c r="P474" s="21" t="s">
        <v>2276</v>
      </c>
      <c r="Q474" s="105" t="s">
        <v>2276</v>
      </c>
      <c r="R474" s="105" t="s">
        <v>2276</v>
      </c>
      <c r="S474" s="21" t="s">
        <v>2276</v>
      </c>
      <c r="T474" s="21" t="s">
        <v>2276</v>
      </c>
      <c r="U474" s="21" t="s">
        <v>2276</v>
      </c>
      <c r="V474" s="21" t="s">
        <v>2276</v>
      </c>
      <c r="W474" s="21" t="s">
        <v>2403</v>
      </c>
      <c r="X474" s="3" t="s">
        <v>2276</v>
      </c>
      <c r="Y474" s="3" t="s">
        <v>2276</v>
      </c>
      <c r="Z474" s="3" t="s">
        <v>2276</v>
      </c>
      <c r="AA474" s="4"/>
      <c r="AB474" s="4" t="s">
        <v>2417</v>
      </c>
    </row>
    <row r="475" spans="1:28"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2276</v>
      </c>
      <c r="K475" s="106" t="s">
        <v>2276</v>
      </c>
      <c r="L475" s="21" t="s">
        <v>2276</v>
      </c>
      <c r="M475" s="21" t="s">
        <v>2276</v>
      </c>
      <c r="N475" s="21" t="s">
        <v>2276</v>
      </c>
      <c r="O475" s="21" t="s">
        <v>2276</v>
      </c>
      <c r="P475" s="21" t="s">
        <v>2276</v>
      </c>
      <c r="Q475" s="105" t="s">
        <v>2276</v>
      </c>
      <c r="R475" s="105" t="s">
        <v>2276</v>
      </c>
      <c r="S475" s="21" t="s">
        <v>2276</v>
      </c>
      <c r="T475" s="21" t="s">
        <v>2276</v>
      </c>
      <c r="U475" s="21" t="s">
        <v>2276</v>
      </c>
      <c r="V475" s="21" t="s">
        <v>2276</v>
      </c>
      <c r="W475" s="21" t="s">
        <v>2276</v>
      </c>
      <c r="X475" s="3" t="s">
        <v>671</v>
      </c>
      <c r="Y475" s="3" t="s">
        <v>38</v>
      </c>
      <c r="Z475" s="3" t="s">
        <v>64</v>
      </c>
      <c r="AA475" s="19" t="s">
        <v>2029</v>
      </c>
      <c r="AB475" s="3"/>
    </row>
    <row r="476" spans="1:28"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2276</v>
      </c>
      <c r="K476" s="106" t="s">
        <v>2276</v>
      </c>
      <c r="L476" s="21" t="s">
        <v>2276</v>
      </c>
      <c r="M476" s="21" t="s">
        <v>2276</v>
      </c>
      <c r="N476" s="21" t="s">
        <v>2276</v>
      </c>
      <c r="O476" s="21" t="s">
        <v>2276</v>
      </c>
      <c r="P476" s="21" t="s">
        <v>2276</v>
      </c>
      <c r="Q476" s="105" t="s">
        <v>2276</v>
      </c>
      <c r="R476" s="105" t="s">
        <v>2276</v>
      </c>
      <c r="S476" s="21" t="s">
        <v>2276</v>
      </c>
      <c r="T476" s="21" t="s">
        <v>2276</v>
      </c>
      <c r="U476" s="21" t="s">
        <v>2276</v>
      </c>
      <c r="V476" s="21" t="s">
        <v>2276</v>
      </c>
      <c r="W476" s="21" t="s">
        <v>2276</v>
      </c>
      <c r="X476" s="3" t="s">
        <v>671</v>
      </c>
      <c r="Y476" s="3" t="s">
        <v>38</v>
      </c>
      <c r="Z476" s="3" t="s">
        <v>64</v>
      </c>
      <c r="AA476" s="19" t="s">
        <v>2029</v>
      </c>
      <c r="AB476" s="3"/>
    </row>
    <row r="477" spans="1:28"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2276</v>
      </c>
      <c r="K477" s="106" t="s">
        <v>2276</v>
      </c>
      <c r="L477" s="21" t="s">
        <v>2276</v>
      </c>
      <c r="M477" s="21" t="s">
        <v>2276</v>
      </c>
      <c r="N477" s="21" t="s">
        <v>2276</v>
      </c>
      <c r="O477" s="21" t="s">
        <v>2276</v>
      </c>
      <c r="P477" s="21" t="s">
        <v>2276</v>
      </c>
      <c r="Q477" s="105" t="s">
        <v>2276</v>
      </c>
      <c r="R477" s="105" t="s">
        <v>2276</v>
      </c>
      <c r="S477" s="21" t="s">
        <v>2276</v>
      </c>
      <c r="T477" s="21" t="s">
        <v>2276</v>
      </c>
      <c r="U477" s="21" t="s">
        <v>2276</v>
      </c>
      <c r="V477" s="21" t="s">
        <v>2276</v>
      </c>
      <c r="W477" s="21" t="s">
        <v>2276</v>
      </c>
      <c r="X477" s="3" t="s">
        <v>671</v>
      </c>
      <c r="Y477" s="3" t="s">
        <v>38</v>
      </c>
      <c r="Z477" s="3" t="s">
        <v>64</v>
      </c>
      <c r="AA477" s="19" t="s">
        <v>2029</v>
      </c>
      <c r="AB477" s="3"/>
    </row>
    <row r="478" spans="1:28"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2276</v>
      </c>
      <c r="K478" s="106" t="s">
        <v>2276</v>
      </c>
      <c r="L478" s="21" t="s">
        <v>2276</v>
      </c>
      <c r="M478" s="21" t="s">
        <v>2276</v>
      </c>
      <c r="N478" s="21" t="s">
        <v>2276</v>
      </c>
      <c r="O478" s="21" t="s">
        <v>2276</v>
      </c>
      <c r="P478" s="21" t="s">
        <v>2276</v>
      </c>
      <c r="Q478" s="105" t="s">
        <v>2276</v>
      </c>
      <c r="R478" s="105" t="s">
        <v>2276</v>
      </c>
      <c r="S478" s="21" t="s">
        <v>2276</v>
      </c>
      <c r="T478" s="21" t="s">
        <v>2276</v>
      </c>
      <c r="U478" s="21" t="s">
        <v>2276</v>
      </c>
      <c r="V478" s="21" t="s">
        <v>2276</v>
      </c>
      <c r="W478" s="21" t="s">
        <v>2276</v>
      </c>
      <c r="X478" s="3" t="s">
        <v>671</v>
      </c>
      <c r="Y478" s="3" t="s">
        <v>38</v>
      </c>
      <c r="Z478" s="3" t="s">
        <v>64</v>
      </c>
      <c r="AA478" s="19" t="s">
        <v>2029</v>
      </c>
      <c r="AB478" s="3"/>
    </row>
    <row r="479" spans="1:28"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2276</v>
      </c>
      <c r="K479" s="106" t="s">
        <v>2276</v>
      </c>
      <c r="L479" s="21" t="s">
        <v>2276</v>
      </c>
      <c r="M479" s="21" t="s">
        <v>2276</v>
      </c>
      <c r="N479" s="21" t="s">
        <v>2276</v>
      </c>
      <c r="O479" s="21" t="s">
        <v>2276</v>
      </c>
      <c r="P479" s="21" t="s">
        <v>2276</v>
      </c>
      <c r="Q479" s="105" t="s">
        <v>2276</v>
      </c>
      <c r="R479" s="105" t="s">
        <v>2276</v>
      </c>
      <c r="S479" s="21" t="s">
        <v>2276</v>
      </c>
      <c r="T479" s="21" t="s">
        <v>2276</v>
      </c>
      <c r="U479" s="21" t="s">
        <v>2276</v>
      </c>
      <c r="V479" s="21" t="s">
        <v>2276</v>
      </c>
      <c r="W479" s="21" t="s">
        <v>2276</v>
      </c>
      <c r="X479" s="3" t="s">
        <v>671</v>
      </c>
      <c r="Y479" s="3" t="s">
        <v>38</v>
      </c>
      <c r="Z479" s="3" t="s">
        <v>64</v>
      </c>
      <c r="AA479" s="19" t="s">
        <v>2029</v>
      </c>
      <c r="AB479" s="3"/>
    </row>
    <row r="480" spans="1:28"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2276</v>
      </c>
      <c r="K480" s="106" t="s">
        <v>2276</v>
      </c>
      <c r="L480" s="21" t="s">
        <v>2276</v>
      </c>
      <c r="M480" s="21" t="s">
        <v>2276</v>
      </c>
      <c r="N480" s="21" t="s">
        <v>2276</v>
      </c>
      <c r="O480" s="21" t="s">
        <v>2276</v>
      </c>
      <c r="P480" s="21" t="s">
        <v>2276</v>
      </c>
      <c r="Q480" s="105" t="s">
        <v>2276</v>
      </c>
      <c r="R480" s="105" t="s">
        <v>2276</v>
      </c>
      <c r="S480" s="21" t="s">
        <v>2276</v>
      </c>
      <c r="T480" s="21" t="s">
        <v>2276</v>
      </c>
      <c r="U480" s="21" t="s">
        <v>2276</v>
      </c>
      <c r="V480" s="21" t="s">
        <v>2276</v>
      </c>
      <c r="W480" s="21" t="s">
        <v>2276</v>
      </c>
      <c r="X480" s="3" t="s">
        <v>671</v>
      </c>
      <c r="Y480" s="3" t="s">
        <v>38</v>
      </c>
      <c r="Z480" s="3" t="s">
        <v>64</v>
      </c>
      <c r="AA480" s="19" t="s">
        <v>2029</v>
      </c>
      <c r="AB480" s="3"/>
    </row>
    <row r="481" spans="1:28"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2276</v>
      </c>
      <c r="K481" s="106" t="s">
        <v>2276</v>
      </c>
      <c r="L481" s="21" t="s">
        <v>2276</v>
      </c>
      <c r="M481" s="21" t="s">
        <v>2276</v>
      </c>
      <c r="N481" s="21" t="s">
        <v>2276</v>
      </c>
      <c r="O481" s="21" t="s">
        <v>2276</v>
      </c>
      <c r="P481" s="21" t="s">
        <v>2276</v>
      </c>
      <c r="Q481" s="105" t="s">
        <v>2276</v>
      </c>
      <c r="R481" s="105" t="s">
        <v>2276</v>
      </c>
      <c r="S481" s="21" t="s">
        <v>2376</v>
      </c>
      <c r="T481" s="21" t="s">
        <v>2276</v>
      </c>
      <c r="U481" s="21" t="s">
        <v>2276</v>
      </c>
      <c r="V481" s="21" t="s">
        <v>2276</v>
      </c>
      <c r="W481" s="21" t="s">
        <v>2276</v>
      </c>
      <c r="X481" s="3" t="s">
        <v>2276</v>
      </c>
      <c r="Y481" s="3" t="s">
        <v>2276</v>
      </c>
      <c r="Z481" s="3" t="s">
        <v>2276</v>
      </c>
      <c r="AA481" s="4" t="s">
        <v>754</v>
      </c>
      <c r="AB481" s="4" t="s">
        <v>2030</v>
      </c>
    </row>
    <row r="482" spans="1:28"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2364</v>
      </c>
      <c r="K482" s="106" t="s">
        <v>2364</v>
      </c>
      <c r="L482" s="21" t="s">
        <v>2364</v>
      </c>
      <c r="M482" s="21" t="s">
        <v>2364</v>
      </c>
      <c r="N482" s="21" t="s">
        <v>2364</v>
      </c>
      <c r="O482" s="21" t="s">
        <v>2364</v>
      </c>
      <c r="P482" s="21" t="s">
        <v>2364</v>
      </c>
      <c r="Q482" s="21" t="s">
        <v>2364</v>
      </c>
      <c r="R482" s="21" t="s">
        <v>2364</v>
      </c>
      <c r="S482" s="21" t="s">
        <v>2364</v>
      </c>
      <c r="T482" s="21" t="s">
        <v>2364</v>
      </c>
      <c r="U482" s="21" t="s">
        <v>2364</v>
      </c>
      <c r="V482" s="21" t="s">
        <v>2364</v>
      </c>
      <c r="W482" s="21" t="s">
        <v>2276</v>
      </c>
      <c r="X482" s="3" t="s">
        <v>2276</v>
      </c>
      <c r="Y482" s="3" t="s">
        <v>2276</v>
      </c>
      <c r="Z482" s="3" t="s">
        <v>2276</v>
      </c>
      <c r="AA482" s="4" t="s">
        <v>710</v>
      </c>
      <c r="AB482" s="3"/>
    </row>
    <row r="483" spans="1:28"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2276</v>
      </c>
      <c r="K483" s="106" t="s">
        <v>2276</v>
      </c>
      <c r="L483" s="21" t="s">
        <v>2276</v>
      </c>
      <c r="M483" s="21" t="s">
        <v>2276</v>
      </c>
      <c r="N483" s="21" t="s">
        <v>2276</v>
      </c>
      <c r="O483" s="21" t="s">
        <v>2276</v>
      </c>
      <c r="P483" s="21" t="s">
        <v>2276</v>
      </c>
      <c r="Q483" s="105" t="s">
        <v>2276</v>
      </c>
      <c r="R483" s="105" t="s">
        <v>2276</v>
      </c>
      <c r="S483" s="21" t="s">
        <v>2376</v>
      </c>
      <c r="T483" s="21" t="s">
        <v>2276</v>
      </c>
      <c r="U483" s="21" t="s">
        <v>2276</v>
      </c>
      <c r="V483" s="21" t="s">
        <v>2276</v>
      </c>
      <c r="W483" s="21" t="s">
        <v>2276</v>
      </c>
      <c r="X483" s="3" t="s">
        <v>2276</v>
      </c>
      <c r="Y483" s="3" t="s">
        <v>2276</v>
      </c>
      <c r="Z483" s="3" t="s">
        <v>2276</v>
      </c>
      <c r="AA483" s="4" t="s">
        <v>754</v>
      </c>
      <c r="AB483" s="4" t="s">
        <v>2030</v>
      </c>
    </row>
    <row r="484" spans="1:28"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2364</v>
      </c>
      <c r="K484" s="106" t="s">
        <v>2364</v>
      </c>
      <c r="L484" s="21" t="s">
        <v>2364</v>
      </c>
      <c r="M484" s="21" t="s">
        <v>2364</v>
      </c>
      <c r="N484" s="21" t="s">
        <v>2364</v>
      </c>
      <c r="O484" s="21" t="s">
        <v>2364</v>
      </c>
      <c r="P484" s="21" t="s">
        <v>2364</v>
      </c>
      <c r="Q484" s="21" t="s">
        <v>2364</v>
      </c>
      <c r="R484" s="21" t="s">
        <v>2364</v>
      </c>
      <c r="S484" s="21" t="s">
        <v>2364</v>
      </c>
      <c r="T484" s="21" t="s">
        <v>2364</v>
      </c>
      <c r="U484" s="21" t="s">
        <v>2364</v>
      </c>
      <c r="V484" s="21" t="s">
        <v>2364</v>
      </c>
      <c r="W484" s="77" t="s">
        <v>2276</v>
      </c>
      <c r="X484" s="3" t="s">
        <v>2276</v>
      </c>
      <c r="Y484" s="3" t="s">
        <v>2276</v>
      </c>
      <c r="Z484" s="3" t="s">
        <v>2276</v>
      </c>
      <c r="AA484" s="4" t="s">
        <v>710</v>
      </c>
      <c r="AB484" s="3"/>
    </row>
    <row r="485" spans="1:28"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2276</v>
      </c>
      <c r="K485" s="106" t="s">
        <v>2276</v>
      </c>
      <c r="L485" s="21" t="s">
        <v>2276</v>
      </c>
      <c r="M485" s="21" t="s">
        <v>2276</v>
      </c>
      <c r="N485" s="21" t="s">
        <v>2276</v>
      </c>
      <c r="O485" s="21" t="s">
        <v>2276</v>
      </c>
      <c r="P485" s="21" t="s">
        <v>2276</v>
      </c>
      <c r="Q485" s="105" t="s">
        <v>2276</v>
      </c>
      <c r="R485" s="105" t="s">
        <v>2276</v>
      </c>
      <c r="S485" s="21" t="s">
        <v>2376</v>
      </c>
      <c r="T485" s="21" t="s">
        <v>2276</v>
      </c>
      <c r="U485" s="21" t="s">
        <v>2276</v>
      </c>
      <c r="V485" s="21" t="s">
        <v>2276</v>
      </c>
      <c r="W485" s="21" t="s">
        <v>2276</v>
      </c>
      <c r="X485" s="3" t="s">
        <v>2276</v>
      </c>
      <c r="Y485" s="3" t="s">
        <v>2276</v>
      </c>
      <c r="Z485" s="3" t="s">
        <v>2276</v>
      </c>
      <c r="AA485" s="4" t="s">
        <v>754</v>
      </c>
      <c r="AB485" s="4" t="s">
        <v>2030</v>
      </c>
    </row>
    <row r="486" spans="1:28"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2364</v>
      </c>
      <c r="K486" s="106" t="s">
        <v>2364</v>
      </c>
      <c r="L486" s="21" t="s">
        <v>2364</v>
      </c>
      <c r="M486" s="21" t="s">
        <v>2364</v>
      </c>
      <c r="N486" s="21" t="s">
        <v>2364</v>
      </c>
      <c r="O486" s="21" t="s">
        <v>2364</v>
      </c>
      <c r="P486" s="21" t="s">
        <v>2364</v>
      </c>
      <c r="Q486" s="21" t="s">
        <v>2364</v>
      </c>
      <c r="R486" s="21" t="s">
        <v>2364</v>
      </c>
      <c r="S486" s="21" t="s">
        <v>2364</v>
      </c>
      <c r="T486" s="21" t="s">
        <v>2364</v>
      </c>
      <c r="U486" s="21" t="s">
        <v>2364</v>
      </c>
      <c r="V486" s="21" t="s">
        <v>2364</v>
      </c>
      <c r="W486" s="77" t="s">
        <v>2276</v>
      </c>
      <c r="X486" s="3" t="s">
        <v>2276</v>
      </c>
      <c r="Y486" s="3" t="s">
        <v>2276</v>
      </c>
      <c r="Z486" s="3" t="s">
        <v>2276</v>
      </c>
      <c r="AA486" s="4" t="s">
        <v>710</v>
      </c>
      <c r="AB486" s="3"/>
    </row>
    <row r="487" spans="1:28"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2276</v>
      </c>
      <c r="K487" s="106" t="s">
        <v>2276</v>
      </c>
      <c r="L487" s="21" t="s">
        <v>2276</v>
      </c>
      <c r="M487" s="21" t="s">
        <v>2276</v>
      </c>
      <c r="N487" s="21" t="s">
        <v>2276</v>
      </c>
      <c r="O487" s="21" t="s">
        <v>2276</v>
      </c>
      <c r="P487" s="21" t="s">
        <v>2276</v>
      </c>
      <c r="Q487" s="105" t="s">
        <v>2276</v>
      </c>
      <c r="R487" s="105" t="s">
        <v>2276</v>
      </c>
      <c r="S487" s="21" t="s">
        <v>2374</v>
      </c>
      <c r="T487" s="21" t="s">
        <v>2276</v>
      </c>
      <c r="U487" s="21" t="s">
        <v>2276</v>
      </c>
      <c r="V487" s="21" t="s">
        <v>2276</v>
      </c>
      <c r="W487" s="77" t="s">
        <v>2403</v>
      </c>
      <c r="X487" s="3" t="s">
        <v>2276</v>
      </c>
      <c r="Y487" s="3" t="s">
        <v>2276</v>
      </c>
      <c r="Z487" s="3" t="s">
        <v>2276</v>
      </c>
      <c r="AA487" s="3" t="s">
        <v>718</v>
      </c>
      <c r="AB487" s="4" t="s">
        <v>2031</v>
      </c>
    </row>
    <row r="488" spans="1:28"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2364</v>
      </c>
      <c r="K488" s="106" t="s">
        <v>2364</v>
      </c>
      <c r="L488" s="21" t="s">
        <v>2364</v>
      </c>
      <c r="M488" s="21" t="s">
        <v>2364</v>
      </c>
      <c r="N488" s="21" t="s">
        <v>2364</v>
      </c>
      <c r="O488" s="21" t="s">
        <v>2364</v>
      </c>
      <c r="P488" s="21" t="s">
        <v>2364</v>
      </c>
      <c r="Q488" s="21" t="s">
        <v>2364</v>
      </c>
      <c r="R488" s="21" t="s">
        <v>2364</v>
      </c>
      <c r="S488" s="21" t="s">
        <v>2364</v>
      </c>
      <c r="T488" s="21" t="s">
        <v>2364</v>
      </c>
      <c r="U488" s="21" t="s">
        <v>2364</v>
      </c>
      <c r="V488" s="21" t="s">
        <v>2364</v>
      </c>
      <c r="W488" s="77" t="s">
        <v>2276</v>
      </c>
      <c r="X488" s="3" t="s">
        <v>2276</v>
      </c>
      <c r="Y488" s="3" t="s">
        <v>2276</v>
      </c>
      <c r="Z488" s="3" t="s">
        <v>2276</v>
      </c>
      <c r="AA488" s="3" t="s">
        <v>746</v>
      </c>
      <c r="AB488" s="3"/>
    </row>
    <row r="489" spans="1:28"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2276</v>
      </c>
      <c r="K489" s="106" t="s">
        <v>2276</v>
      </c>
      <c r="L489" s="21" t="s">
        <v>2276</v>
      </c>
      <c r="M489" s="21" t="s">
        <v>2276</v>
      </c>
      <c r="N489" s="21" t="s">
        <v>2276</v>
      </c>
      <c r="O489" s="21" t="s">
        <v>2276</v>
      </c>
      <c r="P489" s="21" t="s">
        <v>2276</v>
      </c>
      <c r="Q489" s="105" t="s">
        <v>2276</v>
      </c>
      <c r="R489" s="105" t="s">
        <v>2276</v>
      </c>
      <c r="S489" s="21" t="s">
        <v>2374</v>
      </c>
      <c r="T489" s="21" t="s">
        <v>2276</v>
      </c>
      <c r="U489" s="21" t="s">
        <v>2276</v>
      </c>
      <c r="V489" s="21" t="s">
        <v>2276</v>
      </c>
      <c r="W489" s="21" t="s">
        <v>2403</v>
      </c>
      <c r="X489" s="3" t="s">
        <v>2276</v>
      </c>
      <c r="Y489" s="3" t="s">
        <v>2276</v>
      </c>
      <c r="Z489" s="3" t="s">
        <v>2276</v>
      </c>
      <c r="AA489" s="3" t="s">
        <v>718</v>
      </c>
      <c r="AB489" s="4" t="s">
        <v>2031</v>
      </c>
    </row>
    <row r="490" spans="1:28"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2364</v>
      </c>
      <c r="K490" s="106" t="s">
        <v>2364</v>
      </c>
      <c r="L490" s="21" t="s">
        <v>2364</v>
      </c>
      <c r="M490" s="21" t="s">
        <v>2364</v>
      </c>
      <c r="N490" s="21" t="s">
        <v>2364</v>
      </c>
      <c r="O490" s="21" t="s">
        <v>2364</v>
      </c>
      <c r="P490" s="21" t="s">
        <v>2364</v>
      </c>
      <c r="Q490" s="21" t="s">
        <v>2364</v>
      </c>
      <c r="R490" s="21" t="s">
        <v>2364</v>
      </c>
      <c r="S490" s="21" t="s">
        <v>2364</v>
      </c>
      <c r="T490" s="21" t="s">
        <v>2364</v>
      </c>
      <c r="U490" s="21" t="s">
        <v>2364</v>
      </c>
      <c r="V490" s="21" t="s">
        <v>2364</v>
      </c>
      <c r="W490" s="21" t="s">
        <v>2276</v>
      </c>
      <c r="X490" s="3" t="s">
        <v>2276</v>
      </c>
      <c r="Y490" s="3" t="s">
        <v>2276</v>
      </c>
      <c r="Z490" s="3" t="s">
        <v>2276</v>
      </c>
      <c r="AA490" s="3" t="s">
        <v>746</v>
      </c>
      <c r="AB490" s="3"/>
    </row>
    <row r="491" spans="1:28"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2276</v>
      </c>
      <c r="K491" s="106" t="s">
        <v>2276</v>
      </c>
      <c r="L491" s="21" t="s">
        <v>2276</v>
      </c>
      <c r="M491" s="21" t="s">
        <v>2276</v>
      </c>
      <c r="N491" s="21" t="s">
        <v>2276</v>
      </c>
      <c r="O491" s="21" t="s">
        <v>2276</v>
      </c>
      <c r="P491" s="21" t="s">
        <v>2276</v>
      </c>
      <c r="Q491" s="105" t="s">
        <v>2276</v>
      </c>
      <c r="R491" s="105" t="s">
        <v>2276</v>
      </c>
      <c r="S491" s="21" t="s">
        <v>2374</v>
      </c>
      <c r="T491" s="21" t="s">
        <v>2276</v>
      </c>
      <c r="U491" s="21" t="s">
        <v>2276</v>
      </c>
      <c r="V491" s="21" t="s">
        <v>2276</v>
      </c>
      <c r="W491" s="21" t="s">
        <v>2403</v>
      </c>
      <c r="X491" s="3" t="s">
        <v>2276</v>
      </c>
      <c r="Y491" s="3" t="s">
        <v>2276</v>
      </c>
      <c r="Z491" s="3" t="s">
        <v>2276</v>
      </c>
      <c r="AA491" s="3" t="s">
        <v>718</v>
      </c>
      <c r="AB491" s="4" t="s">
        <v>2031</v>
      </c>
    </row>
    <row r="492" spans="1:28"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2364</v>
      </c>
      <c r="K492" s="106" t="s">
        <v>2364</v>
      </c>
      <c r="L492" s="21" t="s">
        <v>2364</v>
      </c>
      <c r="M492" s="21" t="s">
        <v>2364</v>
      </c>
      <c r="N492" s="21" t="s">
        <v>2364</v>
      </c>
      <c r="O492" s="21" t="s">
        <v>2364</v>
      </c>
      <c r="P492" s="21" t="s">
        <v>2364</v>
      </c>
      <c r="Q492" s="21" t="s">
        <v>2364</v>
      </c>
      <c r="R492" s="21" t="s">
        <v>2364</v>
      </c>
      <c r="S492" s="21" t="s">
        <v>2364</v>
      </c>
      <c r="T492" s="21" t="s">
        <v>2364</v>
      </c>
      <c r="U492" s="21" t="s">
        <v>2364</v>
      </c>
      <c r="V492" s="21" t="s">
        <v>2364</v>
      </c>
      <c r="W492" s="21" t="s">
        <v>2276</v>
      </c>
      <c r="X492" s="3" t="s">
        <v>2276</v>
      </c>
      <c r="Y492" s="3" t="s">
        <v>2276</v>
      </c>
      <c r="Z492" s="3" t="s">
        <v>2276</v>
      </c>
      <c r="AA492" s="3" t="s">
        <v>746</v>
      </c>
      <c r="AB492" s="3"/>
    </row>
    <row r="493" spans="1:28"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2276</v>
      </c>
      <c r="K493" s="106" t="s">
        <v>2276</v>
      </c>
      <c r="L493" s="21" t="s">
        <v>2276</v>
      </c>
      <c r="M493" s="21" t="s">
        <v>2276</v>
      </c>
      <c r="N493" s="21" t="s">
        <v>2276</v>
      </c>
      <c r="O493" s="21" t="s">
        <v>2276</v>
      </c>
      <c r="P493" s="21" t="s">
        <v>2276</v>
      </c>
      <c r="Q493" s="105" t="s">
        <v>2276</v>
      </c>
      <c r="R493" s="105" t="s">
        <v>2276</v>
      </c>
      <c r="S493" s="21" t="s">
        <v>2276</v>
      </c>
      <c r="T493" s="21" t="s">
        <v>2276</v>
      </c>
      <c r="U493" s="21" t="s">
        <v>2276</v>
      </c>
      <c r="V493" s="21" t="s">
        <v>2276</v>
      </c>
      <c r="W493" s="21" t="s">
        <v>2402</v>
      </c>
      <c r="X493" s="3" t="s">
        <v>2276</v>
      </c>
      <c r="Y493" s="3" t="s">
        <v>2276</v>
      </c>
      <c r="Z493" s="3" t="s">
        <v>2276</v>
      </c>
      <c r="AA493" s="3" t="s">
        <v>718</v>
      </c>
      <c r="AB493" s="3" t="s">
        <v>2044</v>
      </c>
    </row>
    <row r="494" spans="1:28"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2364</v>
      </c>
      <c r="K494" s="106" t="s">
        <v>2364</v>
      </c>
      <c r="L494" s="21" t="s">
        <v>2364</v>
      </c>
      <c r="M494" s="21" t="s">
        <v>2364</v>
      </c>
      <c r="N494" s="21" t="s">
        <v>2364</v>
      </c>
      <c r="O494" s="21" t="s">
        <v>2364</v>
      </c>
      <c r="P494" s="21" t="s">
        <v>2364</v>
      </c>
      <c r="Q494" s="21" t="s">
        <v>2364</v>
      </c>
      <c r="R494" s="21" t="s">
        <v>2364</v>
      </c>
      <c r="S494" s="21" t="s">
        <v>2364</v>
      </c>
      <c r="T494" s="21" t="s">
        <v>2364</v>
      </c>
      <c r="U494" s="21" t="s">
        <v>2364</v>
      </c>
      <c r="V494" s="21" t="s">
        <v>2364</v>
      </c>
      <c r="W494" s="21" t="s">
        <v>2276</v>
      </c>
      <c r="X494" s="3" t="s">
        <v>2276</v>
      </c>
      <c r="Y494" s="3" t="s">
        <v>2276</v>
      </c>
      <c r="Z494" s="3" t="s">
        <v>2276</v>
      </c>
      <c r="AA494" s="3" t="s">
        <v>746</v>
      </c>
      <c r="AB494" s="3"/>
    </row>
    <row r="495" spans="1:28"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2276</v>
      </c>
      <c r="K495" s="106" t="s">
        <v>2276</v>
      </c>
      <c r="L495" s="21" t="s">
        <v>2276</v>
      </c>
      <c r="M495" s="21" t="s">
        <v>2276</v>
      </c>
      <c r="N495" s="21" t="s">
        <v>2276</v>
      </c>
      <c r="O495" s="21" t="s">
        <v>2276</v>
      </c>
      <c r="P495" s="21" t="s">
        <v>2276</v>
      </c>
      <c r="Q495" s="105" t="s">
        <v>2276</v>
      </c>
      <c r="R495" s="105" t="s">
        <v>2276</v>
      </c>
      <c r="S495" s="21" t="s">
        <v>2276</v>
      </c>
      <c r="T495" s="21" t="s">
        <v>2276</v>
      </c>
      <c r="U495" s="21" t="s">
        <v>2276</v>
      </c>
      <c r="V495" s="21" t="s">
        <v>2276</v>
      </c>
      <c r="W495" s="21" t="s">
        <v>2402</v>
      </c>
      <c r="X495" s="3" t="s">
        <v>2276</v>
      </c>
      <c r="Y495" s="3" t="s">
        <v>2276</v>
      </c>
      <c r="Z495" s="3" t="s">
        <v>2276</v>
      </c>
      <c r="AA495" s="3" t="s">
        <v>718</v>
      </c>
      <c r="AB495" s="3" t="s">
        <v>2044</v>
      </c>
    </row>
    <row r="496" spans="1:28"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2364</v>
      </c>
      <c r="K496" s="106" t="s">
        <v>2364</v>
      </c>
      <c r="L496" s="21" t="s">
        <v>2364</v>
      </c>
      <c r="M496" s="21" t="s">
        <v>2364</v>
      </c>
      <c r="N496" s="21" t="s">
        <v>2364</v>
      </c>
      <c r="O496" s="21" t="s">
        <v>2364</v>
      </c>
      <c r="P496" s="21" t="s">
        <v>2364</v>
      </c>
      <c r="Q496" s="21" t="s">
        <v>2364</v>
      </c>
      <c r="R496" s="21" t="s">
        <v>2364</v>
      </c>
      <c r="S496" s="21" t="s">
        <v>2364</v>
      </c>
      <c r="T496" s="21" t="s">
        <v>2364</v>
      </c>
      <c r="U496" s="21" t="s">
        <v>2364</v>
      </c>
      <c r="V496" s="21" t="s">
        <v>2364</v>
      </c>
      <c r="W496" s="21" t="s">
        <v>2276</v>
      </c>
      <c r="X496" s="3" t="s">
        <v>2276</v>
      </c>
      <c r="Y496" s="3" t="s">
        <v>2276</v>
      </c>
      <c r="Z496" s="3" t="s">
        <v>2276</v>
      </c>
      <c r="AA496" s="3" t="s">
        <v>746</v>
      </c>
      <c r="AB496" s="3"/>
    </row>
    <row r="497" spans="1:28"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2276</v>
      </c>
      <c r="K497" s="106" t="s">
        <v>2276</v>
      </c>
      <c r="L497" s="21" t="s">
        <v>2276</v>
      </c>
      <c r="M497" s="21" t="s">
        <v>2276</v>
      </c>
      <c r="N497" s="21" t="s">
        <v>2276</v>
      </c>
      <c r="O497" s="21" t="s">
        <v>2276</v>
      </c>
      <c r="P497" s="21" t="s">
        <v>2276</v>
      </c>
      <c r="Q497" s="105" t="s">
        <v>2276</v>
      </c>
      <c r="R497" s="105" t="s">
        <v>2276</v>
      </c>
      <c r="S497" s="21" t="s">
        <v>2276</v>
      </c>
      <c r="T497" s="21" t="s">
        <v>2276</v>
      </c>
      <c r="U497" s="21" t="s">
        <v>2276</v>
      </c>
      <c r="V497" s="21" t="s">
        <v>2276</v>
      </c>
      <c r="W497" s="21" t="s">
        <v>2402</v>
      </c>
      <c r="X497" s="3" t="s">
        <v>2276</v>
      </c>
      <c r="Y497" s="3" t="s">
        <v>2276</v>
      </c>
      <c r="Z497" s="3" t="s">
        <v>2276</v>
      </c>
      <c r="AA497" s="3" t="s">
        <v>718</v>
      </c>
      <c r="AB497" s="3" t="s">
        <v>2044</v>
      </c>
    </row>
    <row r="498" spans="1:28"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2364</v>
      </c>
      <c r="K498" s="106" t="s">
        <v>2364</v>
      </c>
      <c r="L498" s="21" t="s">
        <v>2364</v>
      </c>
      <c r="M498" s="21" t="s">
        <v>2364</v>
      </c>
      <c r="N498" s="21" t="s">
        <v>2364</v>
      </c>
      <c r="O498" s="21" t="s">
        <v>2364</v>
      </c>
      <c r="P498" s="21" t="s">
        <v>2364</v>
      </c>
      <c r="Q498" s="21" t="s">
        <v>2364</v>
      </c>
      <c r="R498" s="21" t="s">
        <v>2364</v>
      </c>
      <c r="S498" s="21" t="s">
        <v>2364</v>
      </c>
      <c r="T498" s="21" t="s">
        <v>2364</v>
      </c>
      <c r="U498" s="21" t="s">
        <v>2364</v>
      </c>
      <c r="V498" s="21" t="s">
        <v>2364</v>
      </c>
      <c r="W498" s="21" t="s">
        <v>2276</v>
      </c>
      <c r="X498" s="3" t="s">
        <v>2276</v>
      </c>
      <c r="Y498" s="3" t="s">
        <v>2276</v>
      </c>
      <c r="Z498" s="3" t="s">
        <v>2276</v>
      </c>
      <c r="AA498" s="3" t="s">
        <v>746</v>
      </c>
      <c r="AB498" s="3"/>
    </row>
    <row r="499" spans="1:28"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2276</v>
      </c>
      <c r="K499" s="106" t="s">
        <v>2276</v>
      </c>
      <c r="L499" s="21" t="s">
        <v>2276</v>
      </c>
      <c r="M499" s="21" t="s">
        <v>2276</v>
      </c>
      <c r="N499" s="21" t="s">
        <v>2276</v>
      </c>
      <c r="O499" s="21" t="s">
        <v>2276</v>
      </c>
      <c r="P499" s="21" t="s">
        <v>2276</v>
      </c>
      <c r="Q499" s="105" t="s">
        <v>2276</v>
      </c>
      <c r="R499" s="105" t="s">
        <v>2276</v>
      </c>
      <c r="S499" s="21" t="s">
        <v>2276</v>
      </c>
      <c r="T499" s="21" t="s">
        <v>2276</v>
      </c>
      <c r="U499" s="21" t="s">
        <v>2276</v>
      </c>
      <c r="V499" s="21" t="s">
        <v>2276</v>
      </c>
      <c r="W499" s="3" t="s">
        <v>2276</v>
      </c>
      <c r="X499" s="3" t="s">
        <v>2276</v>
      </c>
      <c r="Y499" s="3" t="s">
        <v>2276</v>
      </c>
      <c r="Z499" s="3" t="s">
        <v>2276</v>
      </c>
      <c r="AA499" s="19" t="s">
        <v>751</v>
      </c>
      <c r="AB499" s="3"/>
    </row>
    <row r="500" spans="1:28"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2276</v>
      </c>
      <c r="K500" s="106" t="s">
        <v>2276</v>
      </c>
      <c r="L500" s="21" t="s">
        <v>2276</v>
      </c>
      <c r="M500" s="21" t="s">
        <v>2276</v>
      </c>
      <c r="N500" s="21" t="s">
        <v>2276</v>
      </c>
      <c r="O500" s="21" t="s">
        <v>2362</v>
      </c>
      <c r="P500" s="21" t="s">
        <v>2276</v>
      </c>
      <c r="Q500" s="105" t="s">
        <v>2276</v>
      </c>
      <c r="R500" s="105" t="s">
        <v>2276</v>
      </c>
      <c r="S500" s="21" t="s">
        <v>2374</v>
      </c>
      <c r="T500" s="21" t="s">
        <v>2276</v>
      </c>
      <c r="U500" s="21" t="s">
        <v>2374</v>
      </c>
      <c r="V500" s="21" t="s">
        <v>2276</v>
      </c>
      <c r="W500" s="21" t="s">
        <v>2403</v>
      </c>
      <c r="X500" s="3" t="s">
        <v>2276</v>
      </c>
      <c r="Y500" s="3" t="s">
        <v>2276</v>
      </c>
      <c r="Z500" s="3" t="s">
        <v>2276</v>
      </c>
      <c r="AA500" s="3"/>
      <c r="AB500" s="4" t="s">
        <v>2418</v>
      </c>
    </row>
    <row r="501" spans="1:28"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2276</v>
      </c>
      <c r="K501" s="106" t="s">
        <v>2276</v>
      </c>
      <c r="L501" s="21" t="s">
        <v>2276</v>
      </c>
      <c r="M501" s="21" t="s">
        <v>2276</v>
      </c>
      <c r="N501" s="21" t="s">
        <v>2276</v>
      </c>
      <c r="O501" s="21" t="s">
        <v>2375</v>
      </c>
      <c r="P501" s="21" t="s">
        <v>2276</v>
      </c>
      <c r="Q501" s="105" t="s">
        <v>2276</v>
      </c>
      <c r="R501" s="105" t="s">
        <v>2276</v>
      </c>
      <c r="S501" s="21" t="s">
        <v>2376</v>
      </c>
      <c r="T501" s="21" t="s">
        <v>2276</v>
      </c>
      <c r="U501" s="21" t="s">
        <v>2374</v>
      </c>
      <c r="V501" s="21" t="s">
        <v>2276</v>
      </c>
      <c r="W501" s="21" t="s">
        <v>2403</v>
      </c>
      <c r="X501" s="3" t="s">
        <v>2276</v>
      </c>
      <c r="Y501" s="3" t="s">
        <v>2276</v>
      </c>
      <c r="Z501" s="3" t="s">
        <v>2276</v>
      </c>
      <c r="AA501" s="3"/>
      <c r="AB501" s="4" t="s">
        <v>2418</v>
      </c>
    </row>
    <row r="502" spans="1:28"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2276</v>
      </c>
      <c r="K502" s="106" t="s">
        <v>2276</v>
      </c>
      <c r="L502" s="21" t="s">
        <v>2276</v>
      </c>
      <c r="M502" s="21" t="s">
        <v>2276</v>
      </c>
      <c r="N502" s="21" t="s">
        <v>2276</v>
      </c>
      <c r="O502" s="21" t="s">
        <v>2375</v>
      </c>
      <c r="P502" s="21" t="s">
        <v>2276</v>
      </c>
      <c r="Q502" s="105" t="s">
        <v>2276</v>
      </c>
      <c r="R502" s="105" t="s">
        <v>2276</v>
      </c>
      <c r="S502" s="21" t="s">
        <v>2376</v>
      </c>
      <c r="T502" s="21" t="s">
        <v>2276</v>
      </c>
      <c r="U502" s="21" t="s">
        <v>2374</v>
      </c>
      <c r="V502" s="21" t="s">
        <v>2276</v>
      </c>
      <c r="W502" s="21" t="s">
        <v>2402</v>
      </c>
      <c r="X502" s="3" t="s">
        <v>2276</v>
      </c>
      <c r="Y502" s="3" t="s">
        <v>2276</v>
      </c>
      <c r="Z502" s="3" t="s">
        <v>2276</v>
      </c>
      <c r="AA502" s="3"/>
      <c r="AB502" s="4" t="s">
        <v>2418</v>
      </c>
    </row>
    <row r="503" spans="1:28"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2276</v>
      </c>
      <c r="K503" s="106" t="s">
        <v>2362</v>
      </c>
      <c r="L503" s="21" t="s">
        <v>2276</v>
      </c>
      <c r="M503" s="21" t="s">
        <v>2276</v>
      </c>
      <c r="N503" s="21" t="s">
        <v>2276</v>
      </c>
      <c r="O503" s="21" t="s">
        <v>2362</v>
      </c>
      <c r="P503" s="21" t="s">
        <v>2276</v>
      </c>
      <c r="Q503" s="105" t="s">
        <v>2276</v>
      </c>
      <c r="R503" s="105" t="s">
        <v>2276</v>
      </c>
      <c r="S503" s="21" t="s">
        <v>2276</v>
      </c>
      <c r="T503" s="21" t="s">
        <v>2276</v>
      </c>
      <c r="U503" s="21" t="s">
        <v>2276</v>
      </c>
      <c r="V503" s="21" t="s">
        <v>2276</v>
      </c>
      <c r="W503" s="21" t="s">
        <v>2276</v>
      </c>
      <c r="X503" s="3" t="s">
        <v>86</v>
      </c>
      <c r="Y503" s="3" t="s">
        <v>86</v>
      </c>
      <c r="Z503" s="3" t="s">
        <v>64</v>
      </c>
      <c r="AA503" s="3" t="s">
        <v>636</v>
      </c>
      <c r="AB503" s="19" t="s">
        <v>771</v>
      </c>
    </row>
    <row r="504" spans="1:28"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2276</v>
      </c>
      <c r="K504" s="106" t="s">
        <v>2362</v>
      </c>
      <c r="L504" s="21" t="s">
        <v>2276</v>
      </c>
      <c r="M504" s="21" t="s">
        <v>2362</v>
      </c>
      <c r="N504" s="21" t="s">
        <v>2276</v>
      </c>
      <c r="O504" s="77" t="s">
        <v>2362</v>
      </c>
      <c r="P504" s="77" t="s">
        <v>2276</v>
      </c>
      <c r="Q504" s="105" t="s">
        <v>2276</v>
      </c>
      <c r="R504" s="105" t="s">
        <v>2276</v>
      </c>
      <c r="S504" s="21" t="s">
        <v>2527</v>
      </c>
      <c r="T504" s="21" t="s">
        <v>2276</v>
      </c>
      <c r="U504" s="21" t="s">
        <v>2276</v>
      </c>
      <c r="V504" s="21" t="s">
        <v>2276</v>
      </c>
      <c r="W504" s="21" t="s">
        <v>2404</v>
      </c>
      <c r="X504" s="3" t="s">
        <v>2276</v>
      </c>
      <c r="Y504" s="3" t="s">
        <v>2276</v>
      </c>
      <c r="Z504" s="3" t="s">
        <v>2276</v>
      </c>
      <c r="AA504" s="3"/>
      <c r="AB504" s="4" t="s">
        <v>2049</v>
      </c>
    </row>
    <row r="505" spans="1:28"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2364</v>
      </c>
      <c r="K505" s="106" t="s">
        <v>2364</v>
      </c>
      <c r="L505" s="21" t="s">
        <v>2364</v>
      </c>
      <c r="M505" s="21" t="s">
        <v>2364</v>
      </c>
      <c r="N505" s="21" t="s">
        <v>2364</v>
      </c>
      <c r="O505" s="77" t="s">
        <v>2364</v>
      </c>
      <c r="P505" s="77" t="s">
        <v>2364</v>
      </c>
      <c r="Q505" s="105" t="s">
        <v>2276</v>
      </c>
      <c r="R505" s="105" t="s">
        <v>2276</v>
      </c>
      <c r="S505" s="21" t="s">
        <v>2364</v>
      </c>
      <c r="T505" s="21" t="s">
        <v>2364</v>
      </c>
      <c r="U505" s="21" t="s">
        <v>2364</v>
      </c>
      <c r="V505" s="21" t="s">
        <v>2364</v>
      </c>
      <c r="W505" s="21" t="s">
        <v>2276</v>
      </c>
      <c r="X505" s="3" t="s">
        <v>2276</v>
      </c>
      <c r="Y505" s="3" t="s">
        <v>2276</v>
      </c>
      <c r="Z505" s="3" t="s">
        <v>2276</v>
      </c>
      <c r="AA505" s="3" t="s">
        <v>746</v>
      </c>
      <c r="AB505" s="4"/>
    </row>
    <row r="506" spans="1:28"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2276</v>
      </c>
      <c r="K506" s="106" t="s">
        <v>2362</v>
      </c>
      <c r="L506" s="21" t="s">
        <v>2276</v>
      </c>
      <c r="M506" s="21" t="s">
        <v>2362</v>
      </c>
      <c r="N506" s="21" t="s">
        <v>2276</v>
      </c>
      <c r="O506" s="77" t="s">
        <v>2362</v>
      </c>
      <c r="P506" s="77" t="s">
        <v>2276</v>
      </c>
      <c r="Q506" s="105" t="s">
        <v>2276</v>
      </c>
      <c r="R506" s="105" t="s">
        <v>2276</v>
      </c>
      <c r="S506" s="21" t="s">
        <v>2527</v>
      </c>
      <c r="T506" s="21" t="s">
        <v>2276</v>
      </c>
      <c r="U506" s="21" t="s">
        <v>2276</v>
      </c>
      <c r="V506" s="21" t="s">
        <v>2276</v>
      </c>
      <c r="W506" s="21" t="s">
        <v>2403</v>
      </c>
      <c r="X506" s="3" t="s">
        <v>2276</v>
      </c>
      <c r="Y506" s="3" t="s">
        <v>2276</v>
      </c>
      <c r="Z506" s="3" t="s">
        <v>2276</v>
      </c>
      <c r="AA506" s="3"/>
      <c r="AB506" s="4" t="s">
        <v>2049</v>
      </c>
    </row>
    <row r="507" spans="1:28"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2364</v>
      </c>
      <c r="K507" s="106" t="s">
        <v>2364</v>
      </c>
      <c r="L507" s="21" t="s">
        <v>2364</v>
      </c>
      <c r="M507" s="21" t="s">
        <v>2364</v>
      </c>
      <c r="N507" s="21" t="s">
        <v>2364</v>
      </c>
      <c r="O507" s="77" t="s">
        <v>2364</v>
      </c>
      <c r="P507" s="77" t="s">
        <v>2364</v>
      </c>
      <c r="Q507" s="105" t="s">
        <v>2276</v>
      </c>
      <c r="R507" s="105" t="s">
        <v>2276</v>
      </c>
      <c r="S507" s="21" t="s">
        <v>2364</v>
      </c>
      <c r="T507" s="21" t="s">
        <v>2364</v>
      </c>
      <c r="U507" s="21" t="s">
        <v>2364</v>
      </c>
      <c r="V507" s="21" t="s">
        <v>2364</v>
      </c>
      <c r="W507" s="21" t="s">
        <v>2276</v>
      </c>
      <c r="X507" s="3" t="s">
        <v>2276</v>
      </c>
      <c r="Y507" s="3" t="s">
        <v>2276</v>
      </c>
      <c r="Z507" s="3" t="s">
        <v>2276</v>
      </c>
      <c r="AA507" s="3" t="s">
        <v>746</v>
      </c>
      <c r="AB507" s="4"/>
    </row>
    <row r="508" spans="1:28"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2276</v>
      </c>
      <c r="K508" s="106" t="s">
        <v>2276</v>
      </c>
      <c r="L508" s="21" t="s">
        <v>2276</v>
      </c>
      <c r="M508" s="21" t="s">
        <v>2276</v>
      </c>
      <c r="N508" s="21" t="s">
        <v>2276</v>
      </c>
      <c r="O508" s="21" t="s">
        <v>2362</v>
      </c>
      <c r="P508" s="21" t="s">
        <v>2276</v>
      </c>
      <c r="Q508" s="105" t="s">
        <v>2276</v>
      </c>
      <c r="R508" s="105" t="s">
        <v>2276</v>
      </c>
      <c r="S508" s="21" t="s">
        <v>2276</v>
      </c>
      <c r="T508" s="21" t="s">
        <v>2276</v>
      </c>
      <c r="U508" s="21" t="s">
        <v>2276</v>
      </c>
      <c r="V508" s="21" t="s">
        <v>2276</v>
      </c>
      <c r="W508" s="21" t="s">
        <v>2276</v>
      </c>
      <c r="X508" s="3" t="s">
        <v>2276</v>
      </c>
      <c r="Y508" s="3" t="s">
        <v>2276</v>
      </c>
      <c r="Z508" s="3" t="s">
        <v>2276</v>
      </c>
      <c r="AA508" s="3"/>
      <c r="AB508" s="4" t="s">
        <v>2051</v>
      </c>
    </row>
    <row r="509" spans="1:28"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2276</v>
      </c>
      <c r="K509" s="106" t="s">
        <v>2276</v>
      </c>
      <c r="L509" s="21" t="s">
        <v>2276</v>
      </c>
      <c r="M509" s="21" t="s">
        <v>2276</v>
      </c>
      <c r="N509" s="21" t="s">
        <v>2276</v>
      </c>
      <c r="O509" s="21" t="s">
        <v>2362</v>
      </c>
      <c r="P509" s="21" t="s">
        <v>2276</v>
      </c>
      <c r="Q509" s="105" t="s">
        <v>2276</v>
      </c>
      <c r="R509" s="105" t="s">
        <v>2276</v>
      </c>
      <c r="S509" s="21" t="s">
        <v>2276</v>
      </c>
      <c r="T509" s="77" t="s">
        <v>2276</v>
      </c>
      <c r="U509" s="77" t="s">
        <v>2276</v>
      </c>
      <c r="V509" s="21" t="s">
        <v>2276</v>
      </c>
      <c r="W509" s="21" t="s">
        <v>2276</v>
      </c>
      <c r="X509" s="3" t="s">
        <v>2276</v>
      </c>
      <c r="Y509" s="3" t="s">
        <v>2276</v>
      </c>
      <c r="Z509" s="3" t="s">
        <v>2276</v>
      </c>
      <c r="AA509" s="3"/>
      <c r="AB509" s="4" t="s">
        <v>2051</v>
      </c>
    </row>
    <row r="510" spans="1:28"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2276</v>
      </c>
      <c r="K510" s="106" t="s">
        <v>2276</v>
      </c>
      <c r="L510" s="21" t="s">
        <v>2276</v>
      </c>
      <c r="M510" s="21" t="s">
        <v>2276</v>
      </c>
      <c r="N510" s="21" t="s">
        <v>2276</v>
      </c>
      <c r="O510" s="21" t="s">
        <v>2362</v>
      </c>
      <c r="P510" s="21" t="s">
        <v>2276</v>
      </c>
      <c r="Q510" s="105" t="s">
        <v>2276</v>
      </c>
      <c r="R510" s="105" t="s">
        <v>2276</v>
      </c>
      <c r="S510" s="21" t="s">
        <v>2276</v>
      </c>
      <c r="T510" s="21" t="s">
        <v>2276</v>
      </c>
      <c r="U510" s="21" t="s">
        <v>2276</v>
      </c>
      <c r="V510" s="21" t="s">
        <v>2276</v>
      </c>
      <c r="W510" s="21" t="s">
        <v>2276</v>
      </c>
      <c r="X510" s="3" t="s">
        <v>2276</v>
      </c>
      <c r="Y510" s="3" t="s">
        <v>2276</v>
      </c>
      <c r="Z510" s="3" t="s">
        <v>2276</v>
      </c>
      <c r="AA510" s="3"/>
      <c r="AB510" s="4" t="s">
        <v>2051</v>
      </c>
    </row>
    <row r="511" spans="1:28"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2276</v>
      </c>
      <c r="K511" s="106" t="s">
        <v>2276</v>
      </c>
      <c r="L511" s="21" t="s">
        <v>2276</v>
      </c>
      <c r="M511" s="21" t="s">
        <v>2276</v>
      </c>
      <c r="N511" s="21" t="s">
        <v>2276</v>
      </c>
      <c r="O511" s="21" t="s">
        <v>2362</v>
      </c>
      <c r="P511" s="21" t="s">
        <v>2276</v>
      </c>
      <c r="Q511" s="105" t="s">
        <v>2276</v>
      </c>
      <c r="R511" s="105" t="s">
        <v>2276</v>
      </c>
      <c r="S511" s="21" t="s">
        <v>2276</v>
      </c>
      <c r="T511" s="21" t="s">
        <v>2276</v>
      </c>
      <c r="U511" s="21" t="s">
        <v>2276</v>
      </c>
      <c r="V511" s="21" t="s">
        <v>2276</v>
      </c>
      <c r="W511" s="21" t="s">
        <v>2276</v>
      </c>
      <c r="X511" s="3" t="s">
        <v>2276</v>
      </c>
      <c r="Y511" s="3" t="s">
        <v>2276</v>
      </c>
      <c r="Z511" s="3" t="s">
        <v>2276</v>
      </c>
      <c r="AA511" s="3"/>
      <c r="AB511" s="4" t="s">
        <v>2051</v>
      </c>
    </row>
    <row r="512" spans="1:28"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2364</v>
      </c>
      <c r="K512" s="106" t="s">
        <v>2364</v>
      </c>
      <c r="L512" s="21" t="s">
        <v>2364</v>
      </c>
      <c r="M512" s="21" t="s">
        <v>2364</v>
      </c>
      <c r="N512" s="21" t="s">
        <v>2364</v>
      </c>
      <c r="O512" s="21" t="s">
        <v>2364</v>
      </c>
      <c r="P512" s="21" t="s">
        <v>2364</v>
      </c>
      <c r="Q512" s="105" t="s">
        <v>2276</v>
      </c>
      <c r="R512" s="105" t="s">
        <v>2276</v>
      </c>
      <c r="S512" s="21" t="s">
        <v>2364</v>
      </c>
      <c r="T512" s="21" t="s">
        <v>2364</v>
      </c>
      <c r="U512" s="21" t="s">
        <v>2364</v>
      </c>
      <c r="V512" s="21" t="s">
        <v>2364</v>
      </c>
      <c r="W512" s="21" t="s">
        <v>2276</v>
      </c>
      <c r="X512" s="3" t="s">
        <v>2276</v>
      </c>
      <c r="Y512" s="3" t="s">
        <v>2276</v>
      </c>
      <c r="Z512" s="3" t="s">
        <v>2276</v>
      </c>
      <c r="AA512" s="3" t="s">
        <v>746</v>
      </c>
      <c r="AB512" s="3"/>
    </row>
    <row r="513" spans="1:28"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2276</v>
      </c>
      <c r="K513" s="106" t="s">
        <v>2276</v>
      </c>
      <c r="L513" s="21" t="s">
        <v>2276</v>
      </c>
      <c r="M513" s="21" t="s">
        <v>2276</v>
      </c>
      <c r="N513" s="21" t="s">
        <v>2276</v>
      </c>
      <c r="O513" s="21" t="s">
        <v>2362</v>
      </c>
      <c r="P513" s="21" t="s">
        <v>2276</v>
      </c>
      <c r="Q513" s="105" t="s">
        <v>2276</v>
      </c>
      <c r="R513" s="105" t="s">
        <v>2276</v>
      </c>
      <c r="S513" s="21" t="s">
        <v>2276</v>
      </c>
      <c r="T513" s="21" t="s">
        <v>2276</v>
      </c>
      <c r="U513" s="21" t="s">
        <v>2276</v>
      </c>
      <c r="V513" s="21" t="s">
        <v>2276</v>
      </c>
      <c r="W513" s="21" t="s">
        <v>2276</v>
      </c>
      <c r="X513" s="3" t="s">
        <v>2276</v>
      </c>
      <c r="Y513" s="3" t="s">
        <v>2276</v>
      </c>
      <c r="Z513" s="3" t="s">
        <v>2276</v>
      </c>
      <c r="AA513" s="3"/>
      <c r="AB513" s="4" t="s">
        <v>2051</v>
      </c>
    </row>
    <row r="514" spans="1:28"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2364</v>
      </c>
      <c r="K514" s="106" t="s">
        <v>2364</v>
      </c>
      <c r="L514" s="21" t="s">
        <v>2364</v>
      </c>
      <c r="M514" s="21" t="s">
        <v>2364</v>
      </c>
      <c r="N514" s="21" t="s">
        <v>2364</v>
      </c>
      <c r="O514" s="21" t="s">
        <v>2364</v>
      </c>
      <c r="P514" s="21" t="s">
        <v>2364</v>
      </c>
      <c r="Q514" s="105" t="s">
        <v>2276</v>
      </c>
      <c r="R514" s="105" t="s">
        <v>2276</v>
      </c>
      <c r="S514" s="21" t="s">
        <v>2364</v>
      </c>
      <c r="T514" s="21" t="s">
        <v>2364</v>
      </c>
      <c r="U514" s="21" t="s">
        <v>2364</v>
      </c>
      <c r="V514" s="21" t="s">
        <v>2364</v>
      </c>
      <c r="W514" s="21" t="s">
        <v>2276</v>
      </c>
      <c r="X514" s="3" t="s">
        <v>2276</v>
      </c>
      <c r="Y514" s="3" t="s">
        <v>2276</v>
      </c>
      <c r="Z514" s="3" t="s">
        <v>2276</v>
      </c>
      <c r="AA514" s="3" t="s">
        <v>746</v>
      </c>
      <c r="AB514" s="3"/>
    </row>
    <row r="515" spans="1:28"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2276</v>
      </c>
      <c r="K515" s="106" t="s">
        <v>2276</v>
      </c>
      <c r="L515" s="21" t="s">
        <v>2276</v>
      </c>
      <c r="M515" s="21" t="s">
        <v>2276</v>
      </c>
      <c r="N515" s="21" t="s">
        <v>2276</v>
      </c>
      <c r="O515" s="21" t="s">
        <v>2276</v>
      </c>
      <c r="P515" s="21" t="s">
        <v>2276</v>
      </c>
      <c r="Q515" s="105" t="s">
        <v>2276</v>
      </c>
      <c r="R515" s="105" t="s">
        <v>2276</v>
      </c>
      <c r="S515" s="21" t="s">
        <v>2276</v>
      </c>
      <c r="T515" s="21" t="s">
        <v>2276</v>
      </c>
      <c r="U515" s="21" t="s">
        <v>2276</v>
      </c>
      <c r="V515" s="21" t="s">
        <v>2276</v>
      </c>
      <c r="W515" s="21" t="s">
        <v>2404</v>
      </c>
      <c r="X515" s="3" t="s">
        <v>2276</v>
      </c>
      <c r="Y515" s="3" t="s">
        <v>2276</v>
      </c>
      <c r="Z515" s="3" t="s">
        <v>2276</v>
      </c>
      <c r="AA515" s="3"/>
      <c r="AB515" s="3" t="s">
        <v>718</v>
      </c>
    </row>
    <row r="516" spans="1:28"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2364</v>
      </c>
      <c r="K516" s="106" t="s">
        <v>2364</v>
      </c>
      <c r="L516" s="21" t="s">
        <v>2364</v>
      </c>
      <c r="M516" s="21" t="s">
        <v>2364</v>
      </c>
      <c r="N516" s="21" t="s">
        <v>2364</v>
      </c>
      <c r="O516" s="21" t="s">
        <v>2364</v>
      </c>
      <c r="P516" s="21" t="s">
        <v>2364</v>
      </c>
      <c r="Q516" s="105" t="s">
        <v>2276</v>
      </c>
      <c r="R516" s="105" t="s">
        <v>2276</v>
      </c>
      <c r="S516" s="21" t="s">
        <v>2364</v>
      </c>
      <c r="T516" s="21" t="s">
        <v>2364</v>
      </c>
      <c r="U516" s="21" t="s">
        <v>2364</v>
      </c>
      <c r="V516" s="21" t="s">
        <v>2364</v>
      </c>
      <c r="W516" s="21" t="s">
        <v>2276</v>
      </c>
      <c r="X516" s="3" t="s">
        <v>2276</v>
      </c>
      <c r="Y516" s="3" t="s">
        <v>2276</v>
      </c>
      <c r="Z516" s="3" t="s">
        <v>2276</v>
      </c>
      <c r="AA516" s="4" t="s">
        <v>816</v>
      </c>
      <c r="AB516" s="3"/>
    </row>
    <row r="517" spans="1:28"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2364</v>
      </c>
      <c r="K517" s="106" t="s">
        <v>2364</v>
      </c>
      <c r="L517" s="21" t="s">
        <v>2364</v>
      </c>
      <c r="M517" s="21" t="s">
        <v>2364</v>
      </c>
      <c r="N517" s="21" t="s">
        <v>2364</v>
      </c>
      <c r="O517" s="21" t="s">
        <v>2364</v>
      </c>
      <c r="P517" s="21" t="s">
        <v>2364</v>
      </c>
      <c r="Q517" s="105" t="s">
        <v>2276</v>
      </c>
      <c r="R517" s="105" t="s">
        <v>2276</v>
      </c>
      <c r="S517" s="21" t="s">
        <v>2364</v>
      </c>
      <c r="T517" s="21" t="s">
        <v>2364</v>
      </c>
      <c r="U517" s="21" t="s">
        <v>2364</v>
      </c>
      <c r="V517" s="21" t="s">
        <v>2364</v>
      </c>
      <c r="W517" s="21" t="s">
        <v>2276</v>
      </c>
      <c r="X517" s="3" t="s">
        <v>2276</v>
      </c>
      <c r="Y517" s="3" t="s">
        <v>2276</v>
      </c>
      <c r="Z517" s="3" t="s">
        <v>2276</v>
      </c>
      <c r="AA517" s="4" t="s">
        <v>816</v>
      </c>
      <c r="AB517" s="3"/>
    </row>
    <row r="518" spans="1:28"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2276</v>
      </c>
      <c r="K518" s="106" t="s">
        <v>2276</v>
      </c>
      <c r="L518" s="21" t="s">
        <v>2276</v>
      </c>
      <c r="M518" s="21" t="s">
        <v>2276</v>
      </c>
      <c r="N518" s="21" t="s">
        <v>2276</v>
      </c>
      <c r="O518" s="21" t="s">
        <v>2276</v>
      </c>
      <c r="P518" s="21" t="s">
        <v>2276</v>
      </c>
      <c r="Q518" s="105" t="s">
        <v>2276</v>
      </c>
      <c r="R518" s="105" t="s">
        <v>2276</v>
      </c>
      <c r="S518" s="21" t="s">
        <v>2276</v>
      </c>
      <c r="T518" s="21" t="s">
        <v>2276</v>
      </c>
      <c r="U518" s="21" t="s">
        <v>2276</v>
      </c>
      <c r="V518" s="21" t="s">
        <v>2276</v>
      </c>
      <c r="W518" s="21" t="s">
        <v>2276</v>
      </c>
      <c r="X518" s="3" t="s">
        <v>2276</v>
      </c>
      <c r="Y518" s="3" t="s">
        <v>2276</v>
      </c>
      <c r="Z518" s="3" t="s">
        <v>2276</v>
      </c>
      <c r="AA518" s="3"/>
      <c r="AB518" s="3" t="s">
        <v>2055</v>
      </c>
    </row>
    <row r="519" spans="1:28"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2276</v>
      </c>
      <c r="K519" s="106" t="s">
        <v>2276</v>
      </c>
      <c r="L519" s="21" t="s">
        <v>2276</v>
      </c>
      <c r="M519" s="21" t="s">
        <v>2276</v>
      </c>
      <c r="N519" s="21" t="s">
        <v>2276</v>
      </c>
      <c r="O519" s="21" t="s">
        <v>2276</v>
      </c>
      <c r="P519" s="21" t="s">
        <v>2276</v>
      </c>
      <c r="Q519" s="105" t="s">
        <v>2276</v>
      </c>
      <c r="R519" s="105" t="s">
        <v>2276</v>
      </c>
      <c r="S519" s="21" t="s">
        <v>2276</v>
      </c>
      <c r="T519" s="21" t="s">
        <v>2276</v>
      </c>
      <c r="U519" s="21" t="s">
        <v>2276</v>
      </c>
      <c r="V519" s="21" t="s">
        <v>2276</v>
      </c>
      <c r="W519" s="21" t="s">
        <v>2402</v>
      </c>
      <c r="X519" s="3" t="s">
        <v>2276</v>
      </c>
      <c r="Y519" s="3" t="s">
        <v>2276</v>
      </c>
      <c r="Z519" s="3" t="s">
        <v>2276</v>
      </c>
      <c r="AA519" s="3"/>
      <c r="AB519" s="3" t="s">
        <v>2056</v>
      </c>
    </row>
    <row r="520" spans="1:28"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2276</v>
      </c>
      <c r="K520" s="106" t="s">
        <v>2276</v>
      </c>
      <c r="L520" s="21" t="s">
        <v>2276</v>
      </c>
      <c r="M520" s="21" t="s">
        <v>2276</v>
      </c>
      <c r="N520" s="21" t="s">
        <v>2276</v>
      </c>
      <c r="O520" s="21" t="s">
        <v>2276</v>
      </c>
      <c r="P520" s="21" t="s">
        <v>2276</v>
      </c>
      <c r="Q520" s="105" t="s">
        <v>2276</v>
      </c>
      <c r="R520" s="105" t="s">
        <v>2276</v>
      </c>
      <c r="S520" s="21" t="s">
        <v>2276</v>
      </c>
      <c r="T520" s="21" t="s">
        <v>2276</v>
      </c>
      <c r="U520" s="21" t="s">
        <v>2276</v>
      </c>
      <c r="V520" s="21" t="s">
        <v>2276</v>
      </c>
      <c r="W520" s="21" t="s">
        <v>2403</v>
      </c>
      <c r="X520" s="3" t="s">
        <v>2276</v>
      </c>
      <c r="Y520" s="3" t="s">
        <v>2276</v>
      </c>
      <c r="Z520" s="3" t="s">
        <v>2276</v>
      </c>
      <c r="AA520" s="3"/>
      <c r="AB520" s="3" t="s">
        <v>718</v>
      </c>
    </row>
    <row r="521" spans="1:28"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2276</v>
      </c>
      <c r="K521" s="106" t="s">
        <v>2276</v>
      </c>
      <c r="L521" s="21" t="s">
        <v>2276</v>
      </c>
      <c r="M521" s="21" t="s">
        <v>2276</v>
      </c>
      <c r="N521" s="21" t="s">
        <v>2276</v>
      </c>
      <c r="O521" s="21" t="s">
        <v>2276</v>
      </c>
      <c r="P521" s="21" t="s">
        <v>2276</v>
      </c>
      <c r="Q521" s="105" t="s">
        <v>2276</v>
      </c>
      <c r="R521" s="105" t="s">
        <v>2276</v>
      </c>
      <c r="S521" s="21" t="s">
        <v>2276</v>
      </c>
      <c r="T521" s="21" t="s">
        <v>2276</v>
      </c>
      <c r="U521" s="21" t="s">
        <v>2276</v>
      </c>
      <c r="V521" s="21" t="s">
        <v>2276</v>
      </c>
      <c r="W521" s="21" t="s">
        <v>2276</v>
      </c>
      <c r="X521" s="3" t="s">
        <v>2276</v>
      </c>
      <c r="Y521" s="3" t="s">
        <v>2276</v>
      </c>
      <c r="Z521" s="3" t="s">
        <v>2276</v>
      </c>
      <c r="AA521" s="3"/>
      <c r="AB521" s="3" t="s">
        <v>718</v>
      </c>
    </row>
    <row r="522" spans="1:28"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2276</v>
      </c>
      <c r="K522" s="106" t="s">
        <v>2276</v>
      </c>
      <c r="L522" s="21" t="s">
        <v>2276</v>
      </c>
      <c r="M522" s="21" t="s">
        <v>2276</v>
      </c>
      <c r="N522" s="21" t="s">
        <v>2276</v>
      </c>
      <c r="O522" s="21" t="s">
        <v>2276</v>
      </c>
      <c r="P522" s="21" t="s">
        <v>2276</v>
      </c>
      <c r="Q522" s="105" t="s">
        <v>2276</v>
      </c>
      <c r="R522" s="105" t="s">
        <v>2276</v>
      </c>
      <c r="S522" s="21" t="s">
        <v>2376</v>
      </c>
      <c r="T522" s="21" t="s">
        <v>2276</v>
      </c>
      <c r="U522" s="21" t="s">
        <v>2374</v>
      </c>
      <c r="V522" s="21" t="s">
        <v>2276</v>
      </c>
      <c r="W522" s="106" t="s">
        <v>2402</v>
      </c>
      <c r="X522" s="3" t="s">
        <v>2276</v>
      </c>
      <c r="Y522" s="3" t="s">
        <v>2276</v>
      </c>
      <c r="Z522" s="3" t="s">
        <v>2276</v>
      </c>
      <c r="AA522" s="4"/>
      <c r="AB522" s="4" t="s">
        <v>2063</v>
      </c>
    </row>
    <row r="523" spans="1:28"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2364</v>
      </c>
      <c r="K523" s="106" t="s">
        <v>2364</v>
      </c>
      <c r="L523" s="21" t="s">
        <v>2364</v>
      </c>
      <c r="M523" s="21" t="s">
        <v>2364</v>
      </c>
      <c r="N523" s="21" t="s">
        <v>2364</v>
      </c>
      <c r="O523" s="21" t="s">
        <v>2364</v>
      </c>
      <c r="P523" s="21" t="s">
        <v>2364</v>
      </c>
      <c r="Q523" s="105" t="s">
        <v>2276</v>
      </c>
      <c r="R523" s="105" t="s">
        <v>2276</v>
      </c>
      <c r="S523" s="21" t="s">
        <v>2364</v>
      </c>
      <c r="T523" s="21" t="s">
        <v>2364</v>
      </c>
      <c r="U523" s="21" t="s">
        <v>2364</v>
      </c>
      <c r="V523" s="21" t="s">
        <v>2364</v>
      </c>
      <c r="W523" s="21" t="s">
        <v>2276</v>
      </c>
      <c r="X523" s="3" t="s">
        <v>2276</v>
      </c>
      <c r="Y523" s="3" t="s">
        <v>2276</v>
      </c>
      <c r="Z523" s="3" t="s">
        <v>2276</v>
      </c>
      <c r="AA523" s="3"/>
      <c r="AB523" s="3"/>
    </row>
    <row r="524" spans="1:28"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2364</v>
      </c>
      <c r="K524" s="106" t="s">
        <v>2364</v>
      </c>
      <c r="L524" s="21" t="s">
        <v>2364</v>
      </c>
      <c r="M524" s="21" t="s">
        <v>2364</v>
      </c>
      <c r="N524" s="21" t="s">
        <v>2364</v>
      </c>
      <c r="O524" s="21" t="s">
        <v>2364</v>
      </c>
      <c r="P524" s="21" t="s">
        <v>2364</v>
      </c>
      <c r="Q524" s="105" t="s">
        <v>2276</v>
      </c>
      <c r="R524" s="105" t="s">
        <v>2276</v>
      </c>
      <c r="S524" s="21" t="s">
        <v>2364</v>
      </c>
      <c r="T524" s="21" t="s">
        <v>2364</v>
      </c>
      <c r="U524" s="21" t="s">
        <v>2364</v>
      </c>
      <c r="V524" s="21" t="s">
        <v>2364</v>
      </c>
      <c r="W524" s="21" t="s">
        <v>2276</v>
      </c>
      <c r="X524" s="3" t="s">
        <v>2276</v>
      </c>
      <c r="Y524" s="3" t="s">
        <v>2276</v>
      </c>
      <c r="Z524" s="3" t="s">
        <v>2276</v>
      </c>
      <c r="AA524" s="3"/>
      <c r="AB524" s="3"/>
    </row>
    <row r="525" spans="1:28"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2276</v>
      </c>
      <c r="K525" s="106" t="s">
        <v>2362</v>
      </c>
      <c r="L525" s="21" t="s">
        <v>2276</v>
      </c>
      <c r="M525" s="21" t="s">
        <v>2374</v>
      </c>
      <c r="N525" s="21" t="s">
        <v>2276</v>
      </c>
      <c r="O525" s="21" t="s">
        <v>2373</v>
      </c>
      <c r="P525" s="21" t="s">
        <v>2276</v>
      </c>
      <c r="Q525" s="105" t="s">
        <v>2276</v>
      </c>
      <c r="R525" s="105" t="s">
        <v>2276</v>
      </c>
      <c r="S525" s="21" t="s">
        <v>2276</v>
      </c>
      <c r="T525" s="21" t="s">
        <v>2276</v>
      </c>
      <c r="U525" s="21" t="s">
        <v>2276</v>
      </c>
      <c r="V525" s="21" t="s">
        <v>2276</v>
      </c>
      <c r="W525" s="21" t="s">
        <v>2276</v>
      </c>
      <c r="X525" s="3" t="s">
        <v>2276</v>
      </c>
      <c r="Y525" s="3" t="s">
        <v>2276</v>
      </c>
      <c r="Z525" s="3" t="s">
        <v>2276</v>
      </c>
      <c r="AA525" s="4" t="s">
        <v>834</v>
      </c>
      <c r="AB525" s="4" t="s">
        <v>2066</v>
      </c>
    </row>
    <row r="526" spans="1:28"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524</v>
      </c>
      <c r="J526" s="21" t="s">
        <v>2364</v>
      </c>
      <c r="K526" s="106" t="s">
        <v>2364</v>
      </c>
      <c r="L526" s="21" t="s">
        <v>2364</v>
      </c>
      <c r="M526" s="21" t="s">
        <v>2364</v>
      </c>
      <c r="N526" s="21" t="s">
        <v>2364</v>
      </c>
      <c r="O526" s="21" t="s">
        <v>2364</v>
      </c>
      <c r="P526" s="21" t="s">
        <v>2364</v>
      </c>
      <c r="Q526" s="105" t="s">
        <v>2276</v>
      </c>
      <c r="R526" s="105" t="s">
        <v>2276</v>
      </c>
      <c r="S526" s="21" t="s">
        <v>2364</v>
      </c>
      <c r="T526" s="21" t="s">
        <v>2364</v>
      </c>
      <c r="U526" s="21" t="s">
        <v>2364</v>
      </c>
      <c r="V526" s="21" t="s">
        <v>2364</v>
      </c>
      <c r="W526" s="106" t="s">
        <v>2276</v>
      </c>
      <c r="X526" s="3" t="s">
        <v>2276</v>
      </c>
      <c r="Y526" s="3" t="s">
        <v>2276</v>
      </c>
      <c r="Z526" s="3" t="s">
        <v>2276</v>
      </c>
      <c r="AA526" s="3" t="s">
        <v>833</v>
      </c>
      <c r="AB526" s="3"/>
    </row>
    <row r="527" spans="1:28"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2276</v>
      </c>
      <c r="K527" s="106" t="s">
        <v>2276</v>
      </c>
      <c r="L527" s="21" t="s">
        <v>2276</v>
      </c>
      <c r="M527" s="21" t="s">
        <v>2276</v>
      </c>
      <c r="N527" s="21" t="s">
        <v>2276</v>
      </c>
      <c r="O527" s="21" t="s">
        <v>2276</v>
      </c>
      <c r="P527" s="21" t="s">
        <v>2276</v>
      </c>
      <c r="Q527" s="105" t="s">
        <v>2276</v>
      </c>
      <c r="R527" s="105" t="s">
        <v>2276</v>
      </c>
      <c r="S527" s="21" t="s">
        <v>2276</v>
      </c>
      <c r="T527" s="21" t="s">
        <v>2276</v>
      </c>
      <c r="U527" s="21" t="s">
        <v>2276</v>
      </c>
      <c r="V527" s="21" t="s">
        <v>2276</v>
      </c>
      <c r="W527" s="106" t="s">
        <v>2403</v>
      </c>
      <c r="X527" s="3" t="s">
        <v>2276</v>
      </c>
      <c r="Y527" s="3" t="s">
        <v>2276</v>
      </c>
      <c r="Z527" s="3" t="s">
        <v>2276</v>
      </c>
      <c r="AA527" s="4"/>
      <c r="AB527" s="3" t="s">
        <v>718</v>
      </c>
    </row>
    <row r="528" spans="1:28"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2276</v>
      </c>
      <c r="K528" s="106" t="s">
        <v>2276</v>
      </c>
      <c r="L528" s="21" t="s">
        <v>2276</v>
      </c>
      <c r="M528" s="21" t="s">
        <v>2276</v>
      </c>
      <c r="N528" s="21" t="s">
        <v>2276</v>
      </c>
      <c r="O528" s="21" t="s">
        <v>2276</v>
      </c>
      <c r="P528" s="21" t="s">
        <v>2276</v>
      </c>
      <c r="Q528" s="105" t="s">
        <v>2276</v>
      </c>
      <c r="R528" s="105" t="s">
        <v>2276</v>
      </c>
      <c r="S528" s="21" t="s">
        <v>2276</v>
      </c>
      <c r="T528" s="21" t="s">
        <v>2276</v>
      </c>
      <c r="U528" s="21" t="s">
        <v>2276</v>
      </c>
      <c r="V528" s="21" t="s">
        <v>2276</v>
      </c>
      <c r="W528" s="106" t="s">
        <v>2276</v>
      </c>
      <c r="X528" s="3" t="s">
        <v>2276</v>
      </c>
      <c r="Y528" s="3" t="s">
        <v>2276</v>
      </c>
      <c r="Z528" s="3" t="s">
        <v>2276</v>
      </c>
      <c r="AA528" s="4" t="s">
        <v>853</v>
      </c>
      <c r="AB528" s="4"/>
    </row>
    <row r="529" spans="1:28"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2276</v>
      </c>
      <c r="K529" s="106" t="s">
        <v>2362</v>
      </c>
      <c r="L529" s="21" t="s">
        <v>2276</v>
      </c>
      <c r="M529" s="21" t="s">
        <v>2373</v>
      </c>
      <c r="N529" s="21" t="s">
        <v>2276</v>
      </c>
      <c r="O529" s="21" t="s">
        <v>2276</v>
      </c>
      <c r="P529" s="21" t="s">
        <v>2276</v>
      </c>
      <c r="Q529" s="105" t="s">
        <v>2276</v>
      </c>
      <c r="R529" s="105" t="s">
        <v>2276</v>
      </c>
      <c r="S529" s="21" t="s">
        <v>2276</v>
      </c>
      <c r="T529" s="21" t="s">
        <v>2276</v>
      </c>
      <c r="U529" s="21" t="s">
        <v>2276</v>
      </c>
      <c r="V529" s="21" t="s">
        <v>2276</v>
      </c>
      <c r="W529" s="106" t="s">
        <v>2403</v>
      </c>
      <c r="X529" s="3" t="s">
        <v>2276</v>
      </c>
      <c r="Y529" s="3" t="s">
        <v>2276</v>
      </c>
      <c r="Z529" s="3" t="s">
        <v>2276</v>
      </c>
      <c r="AA529" s="4"/>
      <c r="AB529" s="4" t="s">
        <v>2069</v>
      </c>
    </row>
    <row r="530" spans="1:28"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2364</v>
      </c>
      <c r="K530" s="106" t="s">
        <v>2364</v>
      </c>
      <c r="L530" s="21" t="s">
        <v>2364</v>
      </c>
      <c r="M530" s="21" t="s">
        <v>2364</v>
      </c>
      <c r="N530" s="21" t="s">
        <v>2364</v>
      </c>
      <c r="O530" s="21" t="s">
        <v>2364</v>
      </c>
      <c r="P530" s="21" t="s">
        <v>2364</v>
      </c>
      <c r="Q530" s="105" t="s">
        <v>2276</v>
      </c>
      <c r="R530" s="105" t="s">
        <v>2276</v>
      </c>
      <c r="S530" s="21" t="s">
        <v>2364</v>
      </c>
      <c r="T530" s="21" t="s">
        <v>2364</v>
      </c>
      <c r="U530" s="21" t="s">
        <v>2364</v>
      </c>
      <c r="V530" s="21" t="s">
        <v>2364</v>
      </c>
      <c r="W530" s="106" t="s">
        <v>2276</v>
      </c>
      <c r="X530" s="3" t="s">
        <v>2276</v>
      </c>
      <c r="Y530" s="3" t="s">
        <v>2276</v>
      </c>
      <c r="Z530" s="3" t="s">
        <v>2276</v>
      </c>
      <c r="AA530" s="4" t="s">
        <v>853</v>
      </c>
      <c r="AB530" s="4"/>
    </row>
    <row r="531" spans="1:28"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2276</v>
      </c>
      <c r="K531" s="106" t="s">
        <v>2362</v>
      </c>
      <c r="L531" s="21" t="s">
        <v>2276</v>
      </c>
      <c r="M531" s="21" t="s">
        <v>2373</v>
      </c>
      <c r="N531" s="21" t="s">
        <v>2276</v>
      </c>
      <c r="O531" s="21" t="s">
        <v>2276</v>
      </c>
      <c r="P531" s="21" t="s">
        <v>2276</v>
      </c>
      <c r="Q531" s="105" t="s">
        <v>2276</v>
      </c>
      <c r="R531" s="105" t="s">
        <v>2276</v>
      </c>
      <c r="S531" s="21" t="s">
        <v>2276</v>
      </c>
      <c r="T531" s="21" t="s">
        <v>2276</v>
      </c>
      <c r="U531" s="21" t="s">
        <v>2276</v>
      </c>
      <c r="V531" s="21" t="s">
        <v>2276</v>
      </c>
      <c r="W531" s="106" t="s">
        <v>2403</v>
      </c>
      <c r="X531" s="3" t="s">
        <v>2276</v>
      </c>
      <c r="Y531" s="3" t="s">
        <v>2276</v>
      </c>
      <c r="Z531" s="3" t="s">
        <v>2276</v>
      </c>
      <c r="AA531" s="4"/>
      <c r="AB531" s="4" t="s">
        <v>2069</v>
      </c>
    </row>
    <row r="532" spans="1:28"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2364</v>
      </c>
      <c r="K532" s="106" t="s">
        <v>2364</v>
      </c>
      <c r="L532" s="21" t="s">
        <v>2364</v>
      </c>
      <c r="M532" s="21" t="s">
        <v>2364</v>
      </c>
      <c r="N532" s="21" t="s">
        <v>2364</v>
      </c>
      <c r="O532" s="21" t="s">
        <v>2364</v>
      </c>
      <c r="P532" s="21" t="s">
        <v>2364</v>
      </c>
      <c r="Q532" s="105" t="s">
        <v>2276</v>
      </c>
      <c r="R532" s="105" t="s">
        <v>2276</v>
      </c>
      <c r="S532" s="21" t="s">
        <v>2364</v>
      </c>
      <c r="T532" s="21" t="s">
        <v>2364</v>
      </c>
      <c r="U532" s="21" t="s">
        <v>2364</v>
      </c>
      <c r="V532" s="21" t="s">
        <v>2364</v>
      </c>
      <c r="W532" s="106" t="s">
        <v>2276</v>
      </c>
      <c r="X532" s="3" t="s">
        <v>2276</v>
      </c>
      <c r="Y532" s="3" t="s">
        <v>2276</v>
      </c>
      <c r="Z532" s="3" t="s">
        <v>2276</v>
      </c>
      <c r="AA532" s="4" t="s">
        <v>853</v>
      </c>
      <c r="AB532" s="4"/>
    </row>
    <row r="533" spans="1:28"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2276</v>
      </c>
      <c r="K533" s="106" t="s">
        <v>2276</v>
      </c>
      <c r="L533" s="21" t="s">
        <v>2276</v>
      </c>
      <c r="M533" s="21" t="s">
        <v>2276</v>
      </c>
      <c r="N533" s="21" t="s">
        <v>2276</v>
      </c>
      <c r="O533" s="21" t="s">
        <v>2276</v>
      </c>
      <c r="P533" s="21" t="s">
        <v>2276</v>
      </c>
      <c r="Q533" s="105" t="s">
        <v>2276</v>
      </c>
      <c r="R533" s="105" t="s">
        <v>2276</v>
      </c>
      <c r="S533" s="21" t="s">
        <v>2276</v>
      </c>
      <c r="T533" s="21" t="s">
        <v>2276</v>
      </c>
      <c r="U533" s="21" t="s">
        <v>2276</v>
      </c>
      <c r="V533" s="21" t="s">
        <v>2276</v>
      </c>
      <c r="W533" s="21" t="s">
        <v>2276</v>
      </c>
      <c r="X533" s="3" t="s">
        <v>2276</v>
      </c>
      <c r="Y533" s="3" t="s">
        <v>2276</v>
      </c>
      <c r="Z533" s="3" t="s">
        <v>2276</v>
      </c>
      <c r="AA533" s="4" t="s">
        <v>853</v>
      </c>
      <c r="AB533" s="4"/>
    </row>
    <row r="534" spans="1:28"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2276</v>
      </c>
      <c r="K534" s="106" t="s">
        <v>2276</v>
      </c>
      <c r="L534" s="21" t="s">
        <v>2276</v>
      </c>
      <c r="M534" s="21" t="s">
        <v>2276</v>
      </c>
      <c r="N534" s="21" t="s">
        <v>2276</v>
      </c>
      <c r="O534" s="21" t="s">
        <v>2375</v>
      </c>
      <c r="P534" s="21" t="s">
        <v>2276</v>
      </c>
      <c r="Q534" s="105" t="s">
        <v>2276</v>
      </c>
      <c r="R534" s="105" t="s">
        <v>2276</v>
      </c>
      <c r="S534" s="21" t="s">
        <v>2276</v>
      </c>
      <c r="T534" s="21" t="s">
        <v>2276</v>
      </c>
      <c r="U534" s="21" t="s">
        <v>2276</v>
      </c>
      <c r="V534" s="21" t="s">
        <v>2276</v>
      </c>
      <c r="W534" s="21" t="s">
        <v>2402</v>
      </c>
      <c r="X534" s="3" t="s">
        <v>2276</v>
      </c>
      <c r="Y534" s="3" t="s">
        <v>2276</v>
      </c>
      <c r="Z534" s="3" t="s">
        <v>2276</v>
      </c>
      <c r="AA534" s="3"/>
      <c r="AB534" s="3" t="s">
        <v>2071</v>
      </c>
    </row>
    <row r="535" spans="1:28"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2364</v>
      </c>
      <c r="K535" s="106" t="s">
        <v>2364</v>
      </c>
      <c r="L535" s="21" t="s">
        <v>2364</v>
      </c>
      <c r="M535" s="21" t="s">
        <v>2364</v>
      </c>
      <c r="N535" s="21" t="s">
        <v>2364</v>
      </c>
      <c r="O535" s="21" t="s">
        <v>2364</v>
      </c>
      <c r="P535" s="21" t="s">
        <v>2364</v>
      </c>
      <c r="Q535" s="105" t="s">
        <v>2276</v>
      </c>
      <c r="R535" s="105" t="s">
        <v>2276</v>
      </c>
      <c r="S535" s="21" t="s">
        <v>2364</v>
      </c>
      <c r="T535" s="21" t="s">
        <v>2364</v>
      </c>
      <c r="U535" s="21" t="s">
        <v>2364</v>
      </c>
      <c r="V535" s="21" t="s">
        <v>2364</v>
      </c>
      <c r="W535" s="21" t="s">
        <v>2276</v>
      </c>
      <c r="X535" s="3" t="s">
        <v>2276</v>
      </c>
      <c r="Y535" s="3" t="s">
        <v>2276</v>
      </c>
      <c r="Z535" s="3" t="s">
        <v>2276</v>
      </c>
      <c r="AA535" s="4" t="s">
        <v>868</v>
      </c>
      <c r="AB535" s="3"/>
    </row>
    <row r="536" spans="1:28"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2364</v>
      </c>
      <c r="K536" s="106" t="s">
        <v>2364</v>
      </c>
      <c r="L536" s="21" t="s">
        <v>2364</v>
      </c>
      <c r="M536" s="21" t="s">
        <v>2364</v>
      </c>
      <c r="N536" s="21" t="s">
        <v>2364</v>
      </c>
      <c r="O536" s="21" t="s">
        <v>2364</v>
      </c>
      <c r="P536" s="21" t="s">
        <v>2364</v>
      </c>
      <c r="Q536" s="105" t="s">
        <v>2276</v>
      </c>
      <c r="R536" s="105" t="s">
        <v>2276</v>
      </c>
      <c r="S536" s="21" t="s">
        <v>2364</v>
      </c>
      <c r="T536" s="21" t="s">
        <v>2364</v>
      </c>
      <c r="U536" s="21" t="s">
        <v>2364</v>
      </c>
      <c r="V536" s="21" t="s">
        <v>2364</v>
      </c>
      <c r="W536" s="21" t="s">
        <v>2276</v>
      </c>
      <c r="X536" s="3" t="s">
        <v>2276</v>
      </c>
      <c r="Y536" s="3" t="s">
        <v>2276</v>
      </c>
      <c r="Z536" s="3" t="s">
        <v>2276</v>
      </c>
      <c r="AA536" s="19" t="s">
        <v>867</v>
      </c>
      <c r="AB536" s="3"/>
    </row>
    <row r="537" spans="1:28"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92"/>
      <c r="J537" s="21" t="s">
        <v>2367</v>
      </c>
      <c r="K537" s="106" t="s">
        <v>2276</v>
      </c>
      <c r="L537" s="21" t="s">
        <v>2276</v>
      </c>
      <c r="M537" s="21" t="s">
        <v>2276</v>
      </c>
      <c r="N537" s="21" t="s">
        <v>2276</v>
      </c>
      <c r="O537" s="21" t="s">
        <v>2276</v>
      </c>
      <c r="P537" s="21" t="s">
        <v>2276</v>
      </c>
      <c r="Q537" s="105" t="s">
        <v>2276</v>
      </c>
      <c r="R537" s="105" t="s">
        <v>2276</v>
      </c>
      <c r="S537" s="21" t="s">
        <v>2276</v>
      </c>
      <c r="T537" s="21" t="s">
        <v>2276</v>
      </c>
      <c r="U537" s="21" t="s">
        <v>2527</v>
      </c>
      <c r="V537" s="21" t="s">
        <v>2276</v>
      </c>
      <c r="W537" s="21" t="s">
        <v>2276</v>
      </c>
      <c r="X537" s="3" t="s">
        <v>75</v>
      </c>
      <c r="Y537" s="3" t="s">
        <v>35</v>
      </c>
      <c r="Z537" s="3" t="s">
        <v>64</v>
      </c>
      <c r="AA537" s="4" t="s">
        <v>880</v>
      </c>
      <c r="AB537" s="4" t="s">
        <v>2125</v>
      </c>
    </row>
    <row r="538" spans="1:28"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92"/>
      <c r="J538" s="21" t="s">
        <v>2367</v>
      </c>
      <c r="K538" s="106" t="s">
        <v>2276</v>
      </c>
      <c r="L538" s="21" t="s">
        <v>2276</v>
      </c>
      <c r="M538" s="21" t="s">
        <v>2276</v>
      </c>
      <c r="N538" s="21" t="s">
        <v>2276</v>
      </c>
      <c r="O538" s="21" t="s">
        <v>2276</v>
      </c>
      <c r="P538" s="21" t="s">
        <v>2276</v>
      </c>
      <c r="Q538" s="105" t="s">
        <v>2276</v>
      </c>
      <c r="R538" s="105" t="s">
        <v>2276</v>
      </c>
      <c r="S538" s="21" t="s">
        <v>2276</v>
      </c>
      <c r="T538" s="21" t="s">
        <v>2276</v>
      </c>
      <c r="U538" s="21" t="s">
        <v>2527</v>
      </c>
      <c r="V538" s="21" t="s">
        <v>2276</v>
      </c>
      <c r="W538" s="21" t="s">
        <v>2276</v>
      </c>
      <c r="X538" s="3" t="s">
        <v>75</v>
      </c>
      <c r="Y538" s="3" t="s">
        <v>35</v>
      </c>
      <c r="Z538" s="3" t="s">
        <v>64</v>
      </c>
      <c r="AA538" s="4" t="s">
        <v>880</v>
      </c>
      <c r="AB538" s="4" t="s">
        <v>2125</v>
      </c>
    </row>
    <row r="539" spans="1:28"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92"/>
      <c r="J539" s="21" t="s">
        <v>2367</v>
      </c>
      <c r="K539" s="106" t="s">
        <v>2276</v>
      </c>
      <c r="L539" s="21" t="s">
        <v>2276</v>
      </c>
      <c r="M539" s="21" t="s">
        <v>2276</v>
      </c>
      <c r="N539" s="21" t="s">
        <v>2276</v>
      </c>
      <c r="O539" s="21" t="s">
        <v>2276</v>
      </c>
      <c r="P539" s="21" t="s">
        <v>2276</v>
      </c>
      <c r="Q539" s="105" t="s">
        <v>2276</v>
      </c>
      <c r="R539" s="105" t="s">
        <v>2276</v>
      </c>
      <c r="S539" s="21" t="s">
        <v>2276</v>
      </c>
      <c r="T539" s="21" t="s">
        <v>2276</v>
      </c>
      <c r="U539" s="21" t="s">
        <v>2527</v>
      </c>
      <c r="V539" s="21" t="s">
        <v>2276</v>
      </c>
      <c r="W539" s="21" t="s">
        <v>2276</v>
      </c>
      <c r="X539" s="3" t="s">
        <v>75</v>
      </c>
      <c r="Y539" s="3" t="s">
        <v>35</v>
      </c>
      <c r="Z539" s="3" t="s">
        <v>64</v>
      </c>
      <c r="AA539" s="4" t="s">
        <v>880</v>
      </c>
      <c r="AB539" s="4" t="s">
        <v>2125</v>
      </c>
    </row>
    <row r="540" spans="1:28"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92"/>
      <c r="J540" s="21" t="s">
        <v>2367</v>
      </c>
      <c r="K540" s="106" t="s">
        <v>2276</v>
      </c>
      <c r="L540" s="21" t="s">
        <v>2276</v>
      </c>
      <c r="M540" s="21" t="s">
        <v>2276</v>
      </c>
      <c r="N540" s="21" t="s">
        <v>2276</v>
      </c>
      <c r="O540" s="21" t="s">
        <v>2276</v>
      </c>
      <c r="P540" s="21" t="s">
        <v>2276</v>
      </c>
      <c r="Q540" s="105" t="s">
        <v>2276</v>
      </c>
      <c r="R540" s="105" t="s">
        <v>2276</v>
      </c>
      <c r="S540" s="21" t="s">
        <v>2276</v>
      </c>
      <c r="T540" s="21" t="s">
        <v>2276</v>
      </c>
      <c r="U540" s="21" t="s">
        <v>2527</v>
      </c>
      <c r="V540" s="21" t="s">
        <v>2276</v>
      </c>
      <c r="W540" s="21" t="s">
        <v>2276</v>
      </c>
      <c r="X540" s="3" t="s">
        <v>75</v>
      </c>
      <c r="Y540" s="3" t="s">
        <v>35</v>
      </c>
      <c r="Z540" s="3" t="s">
        <v>64</v>
      </c>
      <c r="AA540" s="4" t="s">
        <v>880</v>
      </c>
      <c r="AB540" s="4" t="s">
        <v>2125</v>
      </c>
    </row>
    <row r="541" spans="1:28"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92"/>
      <c r="J541" s="21" t="s">
        <v>2367</v>
      </c>
      <c r="K541" s="106" t="s">
        <v>2276</v>
      </c>
      <c r="L541" s="21" t="s">
        <v>2276</v>
      </c>
      <c r="M541" s="21" t="s">
        <v>2276</v>
      </c>
      <c r="N541" s="21" t="s">
        <v>2276</v>
      </c>
      <c r="O541" s="21" t="s">
        <v>2276</v>
      </c>
      <c r="P541" s="21" t="s">
        <v>2276</v>
      </c>
      <c r="Q541" s="105" t="s">
        <v>2276</v>
      </c>
      <c r="R541" s="105" t="s">
        <v>2276</v>
      </c>
      <c r="S541" s="21" t="s">
        <v>2276</v>
      </c>
      <c r="T541" s="21" t="s">
        <v>2276</v>
      </c>
      <c r="U541" s="21" t="s">
        <v>2527</v>
      </c>
      <c r="V541" s="21" t="s">
        <v>2276</v>
      </c>
      <c r="W541" s="21" t="s">
        <v>2276</v>
      </c>
      <c r="X541" s="3" t="s">
        <v>75</v>
      </c>
      <c r="Y541" s="3" t="s">
        <v>35</v>
      </c>
      <c r="Z541" s="3" t="s">
        <v>64</v>
      </c>
      <c r="AA541" s="4" t="s">
        <v>880</v>
      </c>
      <c r="AB541" s="4" t="s">
        <v>2125</v>
      </c>
    </row>
    <row r="542" spans="1:28"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92"/>
      <c r="J542" s="21" t="s">
        <v>2368</v>
      </c>
      <c r="K542" s="106" t="s">
        <v>2276</v>
      </c>
      <c r="L542" s="21" t="s">
        <v>2276</v>
      </c>
      <c r="M542" s="21" t="s">
        <v>2276</v>
      </c>
      <c r="N542" s="21" t="s">
        <v>2276</v>
      </c>
      <c r="O542" s="21" t="s">
        <v>2276</v>
      </c>
      <c r="P542" s="21" t="s">
        <v>2276</v>
      </c>
      <c r="Q542" s="105" t="s">
        <v>2276</v>
      </c>
      <c r="R542" s="105" t="s">
        <v>2276</v>
      </c>
      <c r="S542" s="21" t="s">
        <v>2276</v>
      </c>
      <c r="T542" s="21" t="s">
        <v>2276</v>
      </c>
      <c r="U542" s="21" t="s">
        <v>2527</v>
      </c>
      <c r="V542" s="21" t="s">
        <v>2276</v>
      </c>
      <c r="W542" s="21" t="s">
        <v>2276</v>
      </c>
      <c r="X542" s="3" t="s">
        <v>75</v>
      </c>
      <c r="Y542" s="3" t="s">
        <v>35</v>
      </c>
      <c r="Z542" s="3" t="s">
        <v>64</v>
      </c>
      <c r="AA542" s="4" t="s">
        <v>880</v>
      </c>
      <c r="AB542" s="4" t="s">
        <v>2125</v>
      </c>
    </row>
    <row r="543" spans="1:28"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92"/>
      <c r="J543" s="21" t="s">
        <v>2369</v>
      </c>
      <c r="K543" s="106" t="s">
        <v>2276</v>
      </c>
      <c r="L543" s="21" t="s">
        <v>2276</v>
      </c>
      <c r="M543" s="21" t="s">
        <v>2276</v>
      </c>
      <c r="N543" s="21" t="s">
        <v>2276</v>
      </c>
      <c r="O543" s="21" t="s">
        <v>2276</v>
      </c>
      <c r="P543" s="21" t="s">
        <v>2276</v>
      </c>
      <c r="Q543" s="105" t="s">
        <v>2276</v>
      </c>
      <c r="R543" s="105" t="s">
        <v>2276</v>
      </c>
      <c r="S543" s="21" t="s">
        <v>2276</v>
      </c>
      <c r="T543" s="21" t="s">
        <v>2276</v>
      </c>
      <c r="U543" s="21" t="s">
        <v>2527</v>
      </c>
      <c r="V543" s="21" t="s">
        <v>2276</v>
      </c>
      <c r="W543" s="21" t="s">
        <v>2276</v>
      </c>
      <c r="X543" s="3" t="s">
        <v>75</v>
      </c>
      <c r="Y543" s="3" t="s">
        <v>35</v>
      </c>
      <c r="Z543" s="3" t="s">
        <v>64</v>
      </c>
      <c r="AA543" s="4" t="s">
        <v>880</v>
      </c>
      <c r="AB543" s="4" t="s">
        <v>2125</v>
      </c>
    </row>
    <row r="544" spans="1:28"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92"/>
      <c r="J544" s="21" t="s">
        <v>2369</v>
      </c>
      <c r="K544" s="106" t="s">
        <v>2276</v>
      </c>
      <c r="L544" s="21" t="s">
        <v>2276</v>
      </c>
      <c r="M544" s="21" t="s">
        <v>2276</v>
      </c>
      <c r="N544" s="21" t="s">
        <v>2276</v>
      </c>
      <c r="O544" s="21" t="s">
        <v>2276</v>
      </c>
      <c r="P544" s="21" t="s">
        <v>2276</v>
      </c>
      <c r="Q544" s="105" t="s">
        <v>2276</v>
      </c>
      <c r="R544" s="105" t="s">
        <v>2276</v>
      </c>
      <c r="S544" s="21" t="s">
        <v>2276</v>
      </c>
      <c r="T544" s="21" t="s">
        <v>2276</v>
      </c>
      <c r="U544" s="21" t="s">
        <v>2527</v>
      </c>
      <c r="V544" s="21" t="s">
        <v>2276</v>
      </c>
      <c r="W544" s="21" t="s">
        <v>2276</v>
      </c>
      <c r="X544" s="3" t="s">
        <v>75</v>
      </c>
      <c r="Y544" s="3" t="s">
        <v>35</v>
      </c>
      <c r="Z544" s="3" t="s">
        <v>64</v>
      </c>
      <c r="AA544" s="4" t="s">
        <v>880</v>
      </c>
      <c r="AB544" s="4" t="s">
        <v>2125</v>
      </c>
    </row>
    <row r="545" spans="1:28"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92"/>
      <c r="J545" s="21" t="s">
        <v>2368</v>
      </c>
      <c r="K545" s="106" t="s">
        <v>2276</v>
      </c>
      <c r="L545" s="21" t="s">
        <v>2276</v>
      </c>
      <c r="M545" s="21" t="s">
        <v>2276</v>
      </c>
      <c r="N545" s="21" t="s">
        <v>2276</v>
      </c>
      <c r="O545" s="21" t="s">
        <v>2276</v>
      </c>
      <c r="P545" s="21" t="s">
        <v>2276</v>
      </c>
      <c r="Q545" s="105" t="s">
        <v>2276</v>
      </c>
      <c r="R545" s="105" t="s">
        <v>2276</v>
      </c>
      <c r="S545" s="21" t="s">
        <v>2276</v>
      </c>
      <c r="T545" s="21" t="s">
        <v>2276</v>
      </c>
      <c r="U545" s="21" t="s">
        <v>2527</v>
      </c>
      <c r="V545" s="21" t="s">
        <v>2276</v>
      </c>
      <c r="W545" s="21" t="s">
        <v>2276</v>
      </c>
      <c r="X545" s="3" t="s">
        <v>75</v>
      </c>
      <c r="Y545" s="3" t="s">
        <v>35</v>
      </c>
      <c r="Z545" s="3" t="s">
        <v>64</v>
      </c>
      <c r="AA545" s="4" t="s">
        <v>880</v>
      </c>
      <c r="AB545" s="4" t="s">
        <v>2125</v>
      </c>
    </row>
    <row r="546" spans="1:28"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92"/>
      <c r="J546" s="21" t="s">
        <v>2367</v>
      </c>
      <c r="K546" s="106" t="s">
        <v>2276</v>
      </c>
      <c r="L546" s="21" t="s">
        <v>2276</v>
      </c>
      <c r="M546" s="21" t="s">
        <v>2276</v>
      </c>
      <c r="N546" s="21" t="s">
        <v>2276</v>
      </c>
      <c r="O546" s="21" t="s">
        <v>2276</v>
      </c>
      <c r="P546" s="21" t="s">
        <v>2276</v>
      </c>
      <c r="Q546" s="105" t="s">
        <v>2276</v>
      </c>
      <c r="R546" s="105" t="s">
        <v>2276</v>
      </c>
      <c r="S546" s="21" t="s">
        <v>2276</v>
      </c>
      <c r="T546" s="21" t="s">
        <v>2276</v>
      </c>
      <c r="U546" s="21" t="s">
        <v>2527</v>
      </c>
      <c r="V546" s="21" t="s">
        <v>2276</v>
      </c>
      <c r="W546" s="21" t="s">
        <v>2276</v>
      </c>
      <c r="X546" s="3" t="s">
        <v>75</v>
      </c>
      <c r="Y546" s="3" t="s">
        <v>35</v>
      </c>
      <c r="Z546" s="3" t="s">
        <v>64</v>
      </c>
      <c r="AA546" s="4" t="s">
        <v>880</v>
      </c>
      <c r="AB546" s="4" t="s">
        <v>2125</v>
      </c>
    </row>
    <row r="547" spans="1:28"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92"/>
      <c r="J547" s="21" t="s">
        <v>2369</v>
      </c>
      <c r="K547" s="106" t="s">
        <v>2276</v>
      </c>
      <c r="L547" s="21" t="s">
        <v>2276</v>
      </c>
      <c r="M547" s="21" t="s">
        <v>2276</v>
      </c>
      <c r="N547" s="21" t="s">
        <v>2276</v>
      </c>
      <c r="O547" s="21" t="s">
        <v>2276</v>
      </c>
      <c r="P547" s="21" t="s">
        <v>2276</v>
      </c>
      <c r="Q547" s="105" t="s">
        <v>2276</v>
      </c>
      <c r="R547" s="105" t="s">
        <v>2276</v>
      </c>
      <c r="S547" s="21" t="s">
        <v>2276</v>
      </c>
      <c r="T547" s="21" t="s">
        <v>2276</v>
      </c>
      <c r="U547" s="21" t="s">
        <v>2527</v>
      </c>
      <c r="V547" s="21" t="s">
        <v>2276</v>
      </c>
      <c r="W547" s="21" t="s">
        <v>2276</v>
      </c>
      <c r="X547" s="3" t="s">
        <v>75</v>
      </c>
      <c r="Y547" s="3" t="s">
        <v>35</v>
      </c>
      <c r="Z547" s="3" t="s">
        <v>64</v>
      </c>
      <c r="AA547" s="4" t="s">
        <v>880</v>
      </c>
      <c r="AB547" s="4" t="s">
        <v>2125</v>
      </c>
    </row>
    <row r="548" spans="1:28"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92"/>
      <c r="J548" s="21" t="s">
        <v>2369</v>
      </c>
      <c r="K548" s="106" t="s">
        <v>2276</v>
      </c>
      <c r="L548" s="21" t="s">
        <v>2276</v>
      </c>
      <c r="M548" s="21" t="s">
        <v>2276</v>
      </c>
      <c r="N548" s="21" t="s">
        <v>2276</v>
      </c>
      <c r="O548" s="21" t="s">
        <v>2276</v>
      </c>
      <c r="P548" s="21" t="s">
        <v>2276</v>
      </c>
      <c r="Q548" s="105" t="s">
        <v>2276</v>
      </c>
      <c r="R548" s="105" t="s">
        <v>2276</v>
      </c>
      <c r="S548" s="21" t="s">
        <v>2276</v>
      </c>
      <c r="T548" s="21" t="s">
        <v>2276</v>
      </c>
      <c r="U548" s="21" t="s">
        <v>2527</v>
      </c>
      <c r="V548" s="21" t="s">
        <v>2276</v>
      </c>
      <c r="W548" s="21" t="s">
        <v>2276</v>
      </c>
      <c r="X548" s="3" t="s">
        <v>75</v>
      </c>
      <c r="Y548" s="3" t="s">
        <v>35</v>
      </c>
      <c r="Z548" s="3" t="s">
        <v>64</v>
      </c>
      <c r="AA548" s="4" t="s">
        <v>880</v>
      </c>
      <c r="AB548" s="4" t="s">
        <v>2125</v>
      </c>
    </row>
    <row r="549" spans="1:28"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92"/>
      <c r="J549" s="21" t="s">
        <v>2367</v>
      </c>
      <c r="K549" s="106" t="s">
        <v>2276</v>
      </c>
      <c r="L549" s="21" t="s">
        <v>2276</v>
      </c>
      <c r="M549" s="21" t="s">
        <v>2276</v>
      </c>
      <c r="N549" s="21" t="s">
        <v>2276</v>
      </c>
      <c r="O549" s="21" t="s">
        <v>2276</v>
      </c>
      <c r="P549" s="21" t="s">
        <v>2276</v>
      </c>
      <c r="Q549" s="105" t="s">
        <v>2276</v>
      </c>
      <c r="R549" s="105" t="s">
        <v>2276</v>
      </c>
      <c r="S549" s="21" t="s">
        <v>2276</v>
      </c>
      <c r="T549" s="21" t="s">
        <v>2276</v>
      </c>
      <c r="U549" s="21" t="s">
        <v>2527</v>
      </c>
      <c r="V549" s="21" t="s">
        <v>2276</v>
      </c>
      <c r="W549" s="21" t="s">
        <v>2276</v>
      </c>
      <c r="X549" s="3" t="s">
        <v>75</v>
      </c>
      <c r="Y549" s="3" t="s">
        <v>35</v>
      </c>
      <c r="Z549" s="3" t="s">
        <v>64</v>
      </c>
      <c r="AA549" s="4" t="s">
        <v>880</v>
      </c>
      <c r="AB549" s="4" t="s">
        <v>2125</v>
      </c>
    </row>
    <row r="550" spans="1:28"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92"/>
      <c r="J550" s="21" t="s">
        <v>2368</v>
      </c>
      <c r="K550" s="106" t="s">
        <v>2276</v>
      </c>
      <c r="L550" s="21" t="s">
        <v>2276</v>
      </c>
      <c r="M550" s="21" t="s">
        <v>2276</v>
      </c>
      <c r="N550" s="21" t="s">
        <v>2276</v>
      </c>
      <c r="O550" s="21" t="s">
        <v>2276</v>
      </c>
      <c r="P550" s="21" t="s">
        <v>2276</v>
      </c>
      <c r="Q550" s="105" t="s">
        <v>2276</v>
      </c>
      <c r="R550" s="105" t="s">
        <v>2276</v>
      </c>
      <c r="S550" s="21" t="s">
        <v>2276</v>
      </c>
      <c r="T550" s="21" t="s">
        <v>2276</v>
      </c>
      <c r="U550" s="21" t="s">
        <v>2527</v>
      </c>
      <c r="V550" s="21" t="s">
        <v>2276</v>
      </c>
      <c r="W550" s="21" t="s">
        <v>2276</v>
      </c>
      <c r="X550" s="3" t="s">
        <v>75</v>
      </c>
      <c r="Y550" s="3" t="s">
        <v>35</v>
      </c>
      <c r="Z550" s="3" t="s">
        <v>64</v>
      </c>
      <c r="AA550" s="4" t="s">
        <v>880</v>
      </c>
      <c r="AB550" s="4" t="s">
        <v>2125</v>
      </c>
    </row>
    <row r="551" spans="1:28"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92"/>
      <c r="J551" s="21" t="s">
        <v>2368</v>
      </c>
      <c r="K551" s="106" t="s">
        <v>2276</v>
      </c>
      <c r="L551" s="21" t="s">
        <v>2276</v>
      </c>
      <c r="M551" s="21" t="s">
        <v>2276</v>
      </c>
      <c r="N551" s="21" t="s">
        <v>2276</v>
      </c>
      <c r="O551" s="21" t="s">
        <v>2276</v>
      </c>
      <c r="P551" s="21" t="s">
        <v>2276</v>
      </c>
      <c r="Q551" s="105" t="s">
        <v>2276</v>
      </c>
      <c r="R551" s="105" t="s">
        <v>2276</v>
      </c>
      <c r="S551" s="21" t="s">
        <v>2276</v>
      </c>
      <c r="T551" s="21" t="s">
        <v>2276</v>
      </c>
      <c r="U551" s="21" t="s">
        <v>2527</v>
      </c>
      <c r="V551" s="21" t="s">
        <v>2276</v>
      </c>
      <c r="W551" s="21" t="s">
        <v>2276</v>
      </c>
      <c r="X551" s="3" t="s">
        <v>75</v>
      </c>
      <c r="Y551" s="3" t="s">
        <v>35</v>
      </c>
      <c r="Z551" s="3" t="s">
        <v>64</v>
      </c>
      <c r="AA551" s="4" t="s">
        <v>880</v>
      </c>
      <c r="AB551" s="4" t="s">
        <v>2125</v>
      </c>
    </row>
    <row r="552" spans="1:28"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92"/>
      <c r="J552" s="21" t="s">
        <v>2369</v>
      </c>
      <c r="K552" s="106" t="s">
        <v>2276</v>
      </c>
      <c r="L552" s="21" t="s">
        <v>2276</v>
      </c>
      <c r="M552" s="21" t="s">
        <v>2276</v>
      </c>
      <c r="N552" s="21" t="s">
        <v>2276</v>
      </c>
      <c r="O552" s="21" t="s">
        <v>2276</v>
      </c>
      <c r="P552" s="21" t="s">
        <v>2276</v>
      </c>
      <c r="Q552" s="105" t="s">
        <v>2276</v>
      </c>
      <c r="R552" s="105" t="s">
        <v>2276</v>
      </c>
      <c r="S552" s="21" t="s">
        <v>2276</v>
      </c>
      <c r="T552" s="21" t="s">
        <v>2276</v>
      </c>
      <c r="U552" s="21" t="s">
        <v>2527</v>
      </c>
      <c r="V552" s="21" t="s">
        <v>2276</v>
      </c>
      <c r="W552" s="21" t="s">
        <v>2276</v>
      </c>
      <c r="X552" s="3" t="s">
        <v>75</v>
      </c>
      <c r="Y552" s="3" t="s">
        <v>35</v>
      </c>
      <c r="Z552" s="3" t="s">
        <v>64</v>
      </c>
      <c r="AA552" s="4" t="s">
        <v>880</v>
      </c>
      <c r="AB552" s="4" t="s">
        <v>2125</v>
      </c>
    </row>
    <row r="553" spans="1:28"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92"/>
      <c r="J553" s="21" t="s">
        <v>2368</v>
      </c>
      <c r="K553" s="106" t="s">
        <v>2276</v>
      </c>
      <c r="L553" s="21" t="s">
        <v>2276</v>
      </c>
      <c r="M553" s="21" t="s">
        <v>2276</v>
      </c>
      <c r="N553" s="21" t="s">
        <v>2276</v>
      </c>
      <c r="O553" s="21" t="s">
        <v>2276</v>
      </c>
      <c r="P553" s="21" t="s">
        <v>2276</v>
      </c>
      <c r="Q553" s="105" t="s">
        <v>2276</v>
      </c>
      <c r="R553" s="105" t="s">
        <v>2276</v>
      </c>
      <c r="S553" s="21" t="s">
        <v>2276</v>
      </c>
      <c r="T553" s="21" t="s">
        <v>2276</v>
      </c>
      <c r="U553" s="21" t="s">
        <v>2527</v>
      </c>
      <c r="V553" s="21" t="s">
        <v>2276</v>
      </c>
      <c r="W553" s="21" t="s">
        <v>2276</v>
      </c>
      <c r="X553" s="3" t="s">
        <v>75</v>
      </c>
      <c r="Y553" s="3" t="s">
        <v>35</v>
      </c>
      <c r="Z553" s="3" t="s">
        <v>64</v>
      </c>
      <c r="AA553" s="4" t="s">
        <v>880</v>
      </c>
      <c r="AB553" s="4" t="s">
        <v>2125</v>
      </c>
    </row>
    <row r="554" spans="1:28"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92"/>
      <c r="J554" s="21" t="s">
        <v>2368</v>
      </c>
      <c r="K554" s="106" t="s">
        <v>2276</v>
      </c>
      <c r="L554" s="21" t="s">
        <v>2276</v>
      </c>
      <c r="M554" s="21" t="s">
        <v>2276</v>
      </c>
      <c r="N554" s="21" t="s">
        <v>2276</v>
      </c>
      <c r="O554" s="21" t="s">
        <v>2276</v>
      </c>
      <c r="P554" s="21" t="s">
        <v>2276</v>
      </c>
      <c r="Q554" s="105" t="s">
        <v>2276</v>
      </c>
      <c r="R554" s="105" t="s">
        <v>2276</v>
      </c>
      <c r="S554" s="21" t="s">
        <v>2276</v>
      </c>
      <c r="T554" s="21" t="s">
        <v>2276</v>
      </c>
      <c r="U554" s="21" t="s">
        <v>2527</v>
      </c>
      <c r="V554" s="21" t="s">
        <v>2276</v>
      </c>
      <c r="W554" s="21" t="s">
        <v>2276</v>
      </c>
      <c r="X554" s="3" t="s">
        <v>75</v>
      </c>
      <c r="Y554" s="3" t="s">
        <v>35</v>
      </c>
      <c r="Z554" s="3" t="s">
        <v>64</v>
      </c>
      <c r="AA554" s="4" t="s">
        <v>880</v>
      </c>
      <c r="AB554" s="4" t="s">
        <v>2125</v>
      </c>
    </row>
    <row r="555" spans="1:28"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92"/>
      <c r="J555" s="21" t="s">
        <v>2368</v>
      </c>
      <c r="K555" s="106" t="s">
        <v>2276</v>
      </c>
      <c r="L555" s="21" t="s">
        <v>2276</v>
      </c>
      <c r="M555" s="21" t="s">
        <v>2276</v>
      </c>
      <c r="N555" s="21" t="s">
        <v>2276</v>
      </c>
      <c r="O555" s="21" t="s">
        <v>2276</v>
      </c>
      <c r="P555" s="21" t="s">
        <v>2276</v>
      </c>
      <c r="Q555" s="105" t="s">
        <v>2276</v>
      </c>
      <c r="R555" s="105" t="s">
        <v>2276</v>
      </c>
      <c r="S555" s="21" t="s">
        <v>2276</v>
      </c>
      <c r="T555" s="21" t="s">
        <v>2276</v>
      </c>
      <c r="U555" s="21" t="s">
        <v>2527</v>
      </c>
      <c r="V555" s="21" t="s">
        <v>2276</v>
      </c>
      <c r="W555" s="21" t="s">
        <v>2276</v>
      </c>
      <c r="X555" s="3" t="s">
        <v>75</v>
      </c>
      <c r="Y555" s="3" t="s">
        <v>35</v>
      </c>
      <c r="Z555" s="3" t="s">
        <v>64</v>
      </c>
      <c r="AA555" s="4" t="s">
        <v>880</v>
      </c>
      <c r="AB555" s="4" t="s">
        <v>2125</v>
      </c>
    </row>
    <row r="556" spans="1:28"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92"/>
      <c r="J556" s="21" t="s">
        <v>2368</v>
      </c>
      <c r="K556" s="106" t="s">
        <v>2276</v>
      </c>
      <c r="L556" s="21" t="s">
        <v>2276</v>
      </c>
      <c r="M556" s="21" t="s">
        <v>2276</v>
      </c>
      <c r="N556" s="21" t="s">
        <v>2276</v>
      </c>
      <c r="O556" s="21" t="s">
        <v>2276</v>
      </c>
      <c r="P556" s="21" t="s">
        <v>2276</v>
      </c>
      <c r="Q556" s="105" t="s">
        <v>2276</v>
      </c>
      <c r="R556" s="105" t="s">
        <v>2276</v>
      </c>
      <c r="S556" s="21" t="s">
        <v>2276</v>
      </c>
      <c r="T556" s="21" t="s">
        <v>2276</v>
      </c>
      <c r="U556" s="21" t="s">
        <v>2527</v>
      </c>
      <c r="V556" s="21" t="s">
        <v>2276</v>
      </c>
      <c r="W556" s="21" t="s">
        <v>2276</v>
      </c>
      <c r="X556" s="3" t="s">
        <v>75</v>
      </c>
      <c r="Y556" s="3" t="s">
        <v>35</v>
      </c>
      <c r="Z556" s="3" t="s">
        <v>64</v>
      </c>
      <c r="AA556" s="4" t="s">
        <v>880</v>
      </c>
      <c r="AB556" s="4" t="s">
        <v>2125</v>
      </c>
    </row>
    <row r="557" spans="1:28"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92"/>
      <c r="J557" s="21" t="s">
        <v>2368</v>
      </c>
      <c r="K557" s="106" t="s">
        <v>2276</v>
      </c>
      <c r="L557" s="21" t="s">
        <v>2276</v>
      </c>
      <c r="M557" s="21" t="s">
        <v>2276</v>
      </c>
      <c r="N557" s="21" t="s">
        <v>2276</v>
      </c>
      <c r="O557" s="21" t="s">
        <v>2276</v>
      </c>
      <c r="P557" s="21" t="s">
        <v>2276</v>
      </c>
      <c r="Q557" s="105" t="s">
        <v>2276</v>
      </c>
      <c r="R557" s="105" t="s">
        <v>2276</v>
      </c>
      <c r="S557" s="21" t="s">
        <v>2276</v>
      </c>
      <c r="T557" s="21" t="s">
        <v>2276</v>
      </c>
      <c r="U557" s="21" t="s">
        <v>2527</v>
      </c>
      <c r="V557" s="21" t="s">
        <v>2276</v>
      </c>
      <c r="W557" s="21" t="s">
        <v>2276</v>
      </c>
      <c r="X557" s="3" t="s">
        <v>75</v>
      </c>
      <c r="Y557" s="3" t="s">
        <v>35</v>
      </c>
      <c r="Z557" s="3" t="s">
        <v>64</v>
      </c>
      <c r="AA557" s="4" t="s">
        <v>880</v>
      </c>
      <c r="AB557" s="4" t="s">
        <v>2125</v>
      </c>
    </row>
    <row r="558" spans="1:28"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92"/>
      <c r="J558" s="21" t="s">
        <v>2368</v>
      </c>
      <c r="K558" s="106" t="s">
        <v>2276</v>
      </c>
      <c r="L558" s="21" t="s">
        <v>2276</v>
      </c>
      <c r="M558" s="21" t="s">
        <v>2276</v>
      </c>
      <c r="N558" s="21" t="s">
        <v>2276</v>
      </c>
      <c r="O558" s="21" t="s">
        <v>2276</v>
      </c>
      <c r="P558" s="21" t="s">
        <v>2276</v>
      </c>
      <c r="Q558" s="105" t="s">
        <v>2276</v>
      </c>
      <c r="R558" s="105" t="s">
        <v>2276</v>
      </c>
      <c r="S558" s="21" t="s">
        <v>2276</v>
      </c>
      <c r="T558" s="21" t="s">
        <v>2276</v>
      </c>
      <c r="U558" s="21" t="s">
        <v>2527</v>
      </c>
      <c r="V558" s="21" t="s">
        <v>2276</v>
      </c>
      <c r="W558" s="21" t="s">
        <v>2276</v>
      </c>
      <c r="X558" s="3" t="s">
        <v>75</v>
      </c>
      <c r="Y558" s="3" t="s">
        <v>35</v>
      </c>
      <c r="Z558" s="3" t="s">
        <v>64</v>
      </c>
      <c r="AA558" s="4" t="s">
        <v>880</v>
      </c>
      <c r="AB558" s="4" t="s">
        <v>2125</v>
      </c>
    </row>
    <row r="559" spans="1:28"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92"/>
      <c r="J559" s="21" t="s">
        <v>2368</v>
      </c>
      <c r="K559" s="106" t="s">
        <v>2276</v>
      </c>
      <c r="L559" s="21" t="s">
        <v>2276</v>
      </c>
      <c r="M559" s="21" t="s">
        <v>2276</v>
      </c>
      <c r="N559" s="21" t="s">
        <v>2276</v>
      </c>
      <c r="O559" s="21" t="s">
        <v>2276</v>
      </c>
      <c r="P559" s="21" t="s">
        <v>2276</v>
      </c>
      <c r="Q559" s="105" t="s">
        <v>2276</v>
      </c>
      <c r="R559" s="105" t="s">
        <v>2276</v>
      </c>
      <c r="S559" s="21" t="s">
        <v>2276</v>
      </c>
      <c r="T559" s="21" t="s">
        <v>2276</v>
      </c>
      <c r="U559" s="21" t="s">
        <v>2527</v>
      </c>
      <c r="V559" s="21" t="s">
        <v>2276</v>
      </c>
      <c r="W559" s="21" t="s">
        <v>2276</v>
      </c>
      <c r="X559" s="3" t="s">
        <v>75</v>
      </c>
      <c r="Y559" s="3" t="s">
        <v>35</v>
      </c>
      <c r="Z559" s="3" t="s">
        <v>64</v>
      </c>
      <c r="AA559" s="4" t="s">
        <v>880</v>
      </c>
      <c r="AB559" s="4" t="s">
        <v>2125</v>
      </c>
    </row>
    <row r="560" spans="1:28"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92"/>
      <c r="J560" s="21" t="s">
        <v>2368</v>
      </c>
      <c r="K560" s="106" t="s">
        <v>2276</v>
      </c>
      <c r="L560" s="21" t="s">
        <v>2276</v>
      </c>
      <c r="M560" s="21" t="s">
        <v>2276</v>
      </c>
      <c r="N560" s="21" t="s">
        <v>2276</v>
      </c>
      <c r="O560" s="21" t="s">
        <v>2276</v>
      </c>
      <c r="P560" s="21" t="s">
        <v>2276</v>
      </c>
      <c r="Q560" s="105" t="s">
        <v>2276</v>
      </c>
      <c r="R560" s="105" t="s">
        <v>2276</v>
      </c>
      <c r="S560" s="21" t="s">
        <v>2276</v>
      </c>
      <c r="T560" s="21" t="s">
        <v>2276</v>
      </c>
      <c r="U560" s="21" t="s">
        <v>2527</v>
      </c>
      <c r="V560" s="21" t="s">
        <v>2276</v>
      </c>
      <c r="W560" s="21" t="s">
        <v>2276</v>
      </c>
      <c r="X560" s="3" t="s">
        <v>75</v>
      </c>
      <c r="Y560" s="3" t="s">
        <v>35</v>
      </c>
      <c r="Z560" s="3" t="s">
        <v>64</v>
      </c>
      <c r="AA560" s="4" t="s">
        <v>880</v>
      </c>
      <c r="AB560" s="4" t="s">
        <v>2125</v>
      </c>
    </row>
    <row r="561" spans="1:28"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92"/>
      <c r="J561" s="21" t="s">
        <v>2369</v>
      </c>
      <c r="K561" s="106" t="s">
        <v>2276</v>
      </c>
      <c r="L561" s="21" t="s">
        <v>2276</v>
      </c>
      <c r="M561" s="21" t="s">
        <v>2276</v>
      </c>
      <c r="N561" s="21" t="s">
        <v>2276</v>
      </c>
      <c r="O561" s="21" t="s">
        <v>2276</v>
      </c>
      <c r="P561" s="21" t="s">
        <v>2276</v>
      </c>
      <c r="Q561" s="105" t="s">
        <v>2276</v>
      </c>
      <c r="R561" s="105" t="s">
        <v>2276</v>
      </c>
      <c r="S561" s="21" t="s">
        <v>2276</v>
      </c>
      <c r="T561" s="21" t="s">
        <v>2276</v>
      </c>
      <c r="U561" s="21" t="s">
        <v>2527</v>
      </c>
      <c r="V561" s="21" t="s">
        <v>2276</v>
      </c>
      <c r="W561" s="21" t="s">
        <v>2276</v>
      </c>
      <c r="X561" s="3" t="s">
        <v>75</v>
      </c>
      <c r="Y561" s="3" t="s">
        <v>35</v>
      </c>
      <c r="Z561" s="3" t="s">
        <v>64</v>
      </c>
      <c r="AA561" s="4" t="s">
        <v>880</v>
      </c>
      <c r="AB561" s="4" t="s">
        <v>2125</v>
      </c>
    </row>
    <row r="562" spans="1:28"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92"/>
      <c r="J562" s="21" t="s">
        <v>2369</v>
      </c>
      <c r="K562" s="106" t="s">
        <v>2276</v>
      </c>
      <c r="L562" s="21" t="s">
        <v>2276</v>
      </c>
      <c r="M562" s="21" t="s">
        <v>2276</v>
      </c>
      <c r="N562" s="21" t="s">
        <v>2276</v>
      </c>
      <c r="O562" s="21" t="s">
        <v>2276</v>
      </c>
      <c r="P562" s="21" t="s">
        <v>2276</v>
      </c>
      <c r="Q562" s="105" t="s">
        <v>2276</v>
      </c>
      <c r="R562" s="105" t="s">
        <v>2276</v>
      </c>
      <c r="S562" s="21" t="s">
        <v>2276</v>
      </c>
      <c r="T562" s="21" t="s">
        <v>2276</v>
      </c>
      <c r="U562" s="21" t="s">
        <v>2527</v>
      </c>
      <c r="V562" s="21" t="s">
        <v>2276</v>
      </c>
      <c r="W562" s="21" t="s">
        <v>2276</v>
      </c>
      <c r="X562" s="3" t="s">
        <v>75</v>
      </c>
      <c r="Y562" s="3" t="s">
        <v>35</v>
      </c>
      <c r="Z562" s="3" t="s">
        <v>64</v>
      </c>
      <c r="AA562" s="4" t="s">
        <v>880</v>
      </c>
      <c r="AB562" s="4" t="s">
        <v>2125</v>
      </c>
    </row>
    <row r="563" spans="1:28"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92"/>
      <c r="J563" s="21" t="s">
        <v>2367</v>
      </c>
      <c r="K563" s="106" t="s">
        <v>2276</v>
      </c>
      <c r="L563" s="21" t="s">
        <v>2276</v>
      </c>
      <c r="M563" s="21" t="s">
        <v>2276</v>
      </c>
      <c r="N563" s="21" t="s">
        <v>2276</v>
      </c>
      <c r="O563" s="21" t="s">
        <v>2276</v>
      </c>
      <c r="P563" s="21" t="s">
        <v>2276</v>
      </c>
      <c r="Q563" s="105" t="s">
        <v>2276</v>
      </c>
      <c r="R563" s="105" t="s">
        <v>2276</v>
      </c>
      <c r="S563" s="21" t="s">
        <v>2276</v>
      </c>
      <c r="T563" s="21" t="s">
        <v>2276</v>
      </c>
      <c r="U563" s="21" t="s">
        <v>2527</v>
      </c>
      <c r="V563" s="21" t="s">
        <v>2276</v>
      </c>
      <c r="W563" s="21" t="s">
        <v>2276</v>
      </c>
      <c r="X563" s="3" t="s">
        <v>75</v>
      </c>
      <c r="Y563" s="3" t="s">
        <v>35</v>
      </c>
      <c r="Z563" s="3" t="s">
        <v>64</v>
      </c>
      <c r="AA563" s="4" t="s">
        <v>880</v>
      </c>
      <c r="AB563" s="4" t="s">
        <v>2125</v>
      </c>
    </row>
    <row r="564" spans="1:28"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92"/>
      <c r="J564" s="21" t="s">
        <v>2366</v>
      </c>
      <c r="K564" s="106" t="s">
        <v>2276</v>
      </c>
      <c r="L564" s="21" t="s">
        <v>2276</v>
      </c>
      <c r="M564" s="21" t="s">
        <v>2276</v>
      </c>
      <c r="N564" s="21" t="s">
        <v>2276</v>
      </c>
      <c r="O564" s="21" t="s">
        <v>2276</v>
      </c>
      <c r="P564" s="21" t="s">
        <v>2276</v>
      </c>
      <c r="Q564" s="105" t="s">
        <v>2276</v>
      </c>
      <c r="R564" s="105" t="s">
        <v>2276</v>
      </c>
      <c r="S564" s="21" t="s">
        <v>2276</v>
      </c>
      <c r="T564" s="21" t="s">
        <v>2276</v>
      </c>
      <c r="U564" s="21" t="s">
        <v>2527</v>
      </c>
      <c r="V564" s="21" t="s">
        <v>2276</v>
      </c>
      <c r="W564" s="21" t="s">
        <v>2276</v>
      </c>
      <c r="X564" s="3" t="s">
        <v>75</v>
      </c>
      <c r="Y564" s="3" t="s">
        <v>35</v>
      </c>
      <c r="Z564" s="3" t="s">
        <v>64</v>
      </c>
      <c r="AA564" s="4" t="s">
        <v>880</v>
      </c>
      <c r="AB564" s="4" t="s">
        <v>2125</v>
      </c>
    </row>
    <row r="565" spans="1:28"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92"/>
      <c r="J565" s="21" t="s">
        <v>2367</v>
      </c>
      <c r="K565" s="106" t="s">
        <v>2276</v>
      </c>
      <c r="L565" s="21" t="s">
        <v>2276</v>
      </c>
      <c r="M565" s="21" t="s">
        <v>2276</v>
      </c>
      <c r="N565" s="21" t="s">
        <v>2276</v>
      </c>
      <c r="O565" s="21" t="s">
        <v>2276</v>
      </c>
      <c r="P565" s="21" t="s">
        <v>2276</v>
      </c>
      <c r="Q565" s="105" t="s">
        <v>2276</v>
      </c>
      <c r="R565" s="105" t="s">
        <v>2276</v>
      </c>
      <c r="S565" s="21" t="s">
        <v>2276</v>
      </c>
      <c r="T565" s="21" t="s">
        <v>2276</v>
      </c>
      <c r="U565" s="21" t="s">
        <v>2527</v>
      </c>
      <c r="V565" s="21" t="s">
        <v>2276</v>
      </c>
      <c r="W565" s="21" t="s">
        <v>2276</v>
      </c>
      <c r="X565" s="3" t="s">
        <v>75</v>
      </c>
      <c r="Y565" s="3" t="s">
        <v>35</v>
      </c>
      <c r="Z565" s="3" t="s">
        <v>64</v>
      </c>
      <c r="AA565" s="4" t="s">
        <v>880</v>
      </c>
      <c r="AB565" s="4" t="s">
        <v>2125</v>
      </c>
    </row>
    <row r="566" spans="1:28"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92"/>
      <c r="J566" s="21" t="s">
        <v>2369</v>
      </c>
      <c r="K566" s="106" t="s">
        <v>2276</v>
      </c>
      <c r="L566" s="21" t="s">
        <v>2276</v>
      </c>
      <c r="M566" s="21" t="s">
        <v>2276</v>
      </c>
      <c r="N566" s="21" t="s">
        <v>2276</v>
      </c>
      <c r="O566" s="21" t="s">
        <v>2276</v>
      </c>
      <c r="P566" s="21" t="s">
        <v>2276</v>
      </c>
      <c r="Q566" s="105" t="s">
        <v>2276</v>
      </c>
      <c r="R566" s="105" t="s">
        <v>2276</v>
      </c>
      <c r="S566" s="21" t="s">
        <v>2276</v>
      </c>
      <c r="T566" s="21" t="s">
        <v>2276</v>
      </c>
      <c r="U566" s="21" t="s">
        <v>2527</v>
      </c>
      <c r="V566" s="21" t="s">
        <v>2276</v>
      </c>
      <c r="W566" s="21" t="s">
        <v>2276</v>
      </c>
      <c r="X566" s="3" t="s">
        <v>75</v>
      </c>
      <c r="Y566" s="3" t="s">
        <v>35</v>
      </c>
      <c r="Z566" s="3" t="s">
        <v>64</v>
      </c>
      <c r="AA566" s="4" t="s">
        <v>880</v>
      </c>
      <c r="AB566" s="4" t="s">
        <v>2125</v>
      </c>
    </row>
    <row r="567" spans="1:28"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92"/>
      <c r="J567" s="21" t="s">
        <v>2367</v>
      </c>
      <c r="K567" s="106" t="s">
        <v>2276</v>
      </c>
      <c r="L567" s="21" t="s">
        <v>2276</v>
      </c>
      <c r="M567" s="21" t="s">
        <v>2276</v>
      </c>
      <c r="N567" s="21" t="s">
        <v>2276</v>
      </c>
      <c r="O567" s="21" t="s">
        <v>2276</v>
      </c>
      <c r="P567" s="21" t="s">
        <v>2276</v>
      </c>
      <c r="Q567" s="105" t="s">
        <v>2276</v>
      </c>
      <c r="R567" s="105" t="s">
        <v>2276</v>
      </c>
      <c r="S567" s="21" t="s">
        <v>2276</v>
      </c>
      <c r="T567" s="21" t="s">
        <v>2276</v>
      </c>
      <c r="U567" s="21" t="s">
        <v>2527</v>
      </c>
      <c r="V567" s="21" t="s">
        <v>2276</v>
      </c>
      <c r="W567" s="21" t="s">
        <v>2276</v>
      </c>
      <c r="X567" s="3" t="s">
        <v>75</v>
      </c>
      <c r="Y567" s="3" t="s">
        <v>35</v>
      </c>
      <c r="Z567" s="3" t="s">
        <v>64</v>
      </c>
      <c r="AA567" s="4" t="s">
        <v>880</v>
      </c>
      <c r="AB567" s="4" t="s">
        <v>2125</v>
      </c>
    </row>
    <row r="568" spans="1:28"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92"/>
      <c r="J568" s="21" t="s">
        <v>2368</v>
      </c>
      <c r="K568" s="106" t="s">
        <v>2276</v>
      </c>
      <c r="L568" s="21" t="s">
        <v>2276</v>
      </c>
      <c r="M568" s="21" t="s">
        <v>2276</v>
      </c>
      <c r="N568" s="21" t="s">
        <v>2276</v>
      </c>
      <c r="O568" s="21" t="s">
        <v>2276</v>
      </c>
      <c r="P568" s="21" t="s">
        <v>2276</v>
      </c>
      <c r="Q568" s="105" t="s">
        <v>2276</v>
      </c>
      <c r="R568" s="105" t="s">
        <v>2276</v>
      </c>
      <c r="S568" s="21" t="s">
        <v>2276</v>
      </c>
      <c r="T568" s="21" t="s">
        <v>2276</v>
      </c>
      <c r="U568" s="21" t="s">
        <v>2527</v>
      </c>
      <c r="V568" s="21" t="s">
        <v>2276</v>
      </c>
      <c r="W568" s="21" t="s">
        <v>2276</v>
      </c>
      <c r="X568" s="3" t="s">
        <v>75</v>
      </c>
      <c r="Y568" s="3" t="s">
        <v>35</v>
      </c>
      <c r="Z568" s="3" t="s">
        <v>64</v>
      </c>
      <c r="AA568" s="4" t="s">
        <v>880</v>
      </c>
      <c r="AB568" s="4" t="s">
        <v>2125</v>
      </c>
    </row>
    <row r="569" spans="1:28"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92"/>
      <c r="J569" s="21" t="s">
        <v>2369</v>
      </c>
      <c r="K569" s="106" t="s">
        <v>2276</v>
      </c>
      <c r="L569" s="21" t="s">
        <v>2276</v>
      </c>
      <c r="M569" s="21" t="s">
        <v>2276</v>
      </c>
      <c r="N569" s="21" t="s">
        <v>2276</v>
      </c>
      <c r="O569" s="21" t="s">
        <v>2276</v>
      </c>
      <c r="P569" s="21" t="s">
        <v>2276</v>
      </c>
      <c r="Q569" s="105" t="s">
        <v>2276</v>
      </c>
      <c r="R569" s="105" t="s">
        <v>2276</v>
      </c>
      <c r="S569" s="21" t="s">
        <v>2276</v>
      </c>
      <c r="T569" s="21" t="s">
        <v>2276</v>
      </c>
      <c r="U569" s="21" t="s">
        <v>2527</v>
      </c>
      <c r="V569" s="21" t="s">
        <v>2276</v>
      </c>
      <c r="W569" s="21" t="s">
        <v>2276</v>
      </c>
      <c r="X569" s="3" t="s">
        <v>75</v>
      </c>
      <c r="Y569" s="3" t="s">
        <v>35</v>
      </c>
      <c r="Z569" s="3" t="s">
        <v>64</v>
      </c>
      <c r="AA569" s="4" t="s">
        <v>880</v>
      </c>
      <c r="AB569" s="4" t="s">
        <v>2125</v>
      </c>
    </row>
    <row r="570" spans="1:28"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92"/>
      <c r="J570" s="21" t="s">
        <v>2369</v>
      </c>
      <c r="K570" s="106" t="s">
        <v>2276</v>
      </c>
      <c r="L570" s="21" t="s">
        <v>2276</v>
      </c>
      <c r="M570" s="21" t="s">
        <v>2276</v>
      </c>
      <c r="N570" s="21" t="s">
        <v>2276</v>
      </c>
      <c r="O570" s="21" t="s">
        <v>2276</v>
      </c>
      <c r="P570" s="21" t="s">
        <v>2276</v>
      </c>
      <c r="Q570" s="105" t="s">
        <v>2276</v>
      </c>
      <c r="R570" s="105" t="s">
        <v>2276</v>
      </c>
      <c r="S570" s="21" t="s">
        <v>2276</v>
      </c>
      <c r="T570" s="21" t="s">
        <v>2276</v>
      </c>
      <c r="U570" s="21" t="s">
        <v>2527</v>
      </c>
      <c r="V570" s="21" t="s">
        <v>2276</v>
      </c>
      <c r="W570" s="21" t="s">
        <v>2276</v>
      </c>
      <c r="X570" s="3" t="s">
        <v>75</v>
      </c>
      <c r="Y570" s="3" t="s">
        <v>35</v>
      </c>
      <c r="Z570" s="3" t="s">
        <v>64</v>
      </c>
      <c r="AA570" s="4" t="s">
        <v>880</v>
      </c>
      <c r="AB570" s="4" t="s">
        <v>2125</v>
      </c>
    </row>
    <row r="571" spans="1:28"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92"/>
      <c r="J571" s="21" t="s">
        <v>2368</v>
      </c>
      <c r="K571" s="106" t="s">
        <v>2276</v>
      </c>
      <c r="L571" s="21" t="s">
        <v>2276</v>
      </c>
      <c r="M571" s="21" t="s">
        <v>2276</v>
      </c>
      <c r="N571" s="21" t="s">
        <v>2276</v>
      </c>
      <c r="O571" s="21" t="s">
        <v>2276</v>
      </c>
      <c r="P571" s="21" t="s">
        <v>2276</v>
      </c>
      <c r="Q571" s="105" t="s">
        <v>2276</v>
      </c>
      <c r="R571" s="105" t="s">
        <v>2276</v>
      </c>
      <c r="S571" s="21" t="s">
        <v>2276</v>
      </c>
      <c r="T571" s="21" t="s">
        <v>2276</v>
      </c>
      <c r="U571" s="21" t="s">
        <v>2527</v>
      </c>
      <c r="V571" s="21" t="s">
        <v>2276</v>
      </c>
      <c r="W571" s="21" t="s">
        <v>2276</v>
      </c>
      <c r="X571" s="3" t="s">
        <v>75</v>
      </c>
      <c r="Y571" s="3" t="s">
        <v>35</v>
      </c>
      <c r="Z571" s="3" t="s">
        <v>64</v>
      </c>
      <c r="AA571" s="4" t="s">
        <v>880</v>
      </c>
      <c r="AB571" s="4" t="s">
        <v>2125</v>
      </c>
    </row>
    <row r="572" spans="1:28"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92"/>
      <c r="J572" s="21" t="s">
        <v>2368</v>
      </c>
      <c r="K572" s="106" t="s">
        <v>2276</v>
      </c>
      <c r="L572" s="21" t="s">
        <v>2276</v>
      </c>
      <c r="M572" s="21" t="s">
        <v>2276</v>
      </c>
      <c r="N572" s="21" t="s">
        <v>2276</v>
      </c>
      <c r="O572" s="21" t="s">
        <v>2276</v>
      </c>
      <c r="P572" s="21" t="s">
        <v>2276</v>
      </c>
      <c r="Q572" s="105" t="s">
        <v>2276</v>
      </c>
      <c r="R572" s="105" t="s">
        <v>2276</v>
      </c>
      <c r="S572" s="21" t="s">
        <v>2276</v>
      </c>
      <c r="T572" s="21" t="s">
        <v>2276</v>
      </c>
      <c r="U572" s="21" t="s">
        <v>2527</v>
      </c>
      <c r="V572" s="21" t="s">
        <v>2276</v>
      </c>
      <c r="W572" s="21" t="s">
        <v>2276</v>
      </c>
      <c r="X572" s="3" t="s">
        <v>75</v>
      </c>
      <c r="Y572" s="3" t="s">
        <v>35</v>
      </c>
      <c r="Z572" s="3" t="s">
        <v>64</v>
      </c>
      <c r="AA572" s="4" t="s">
        <v>880</v>
      </c>
      <c r="AB572" s="4" t="s">
        <v>2125</v>
      </c>
    </row>
    <row r="573" spans="1:28"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92"/>
      <c r="J573" s="21" t="s">
        <v>2369</v>
      </c>
      <c r="K573" s="106" t="s">
        <v>2276</v>
      </c>
      <c r="L573" s="21" t="s">
        <v>2276</v>
      </c>
      <c r="M573" s="21" t="s">
        <v>2276</v>
      </c>
      <c r="N573" s="21" t="s">
        <v>2276</v>
      </c>
      <c r="O573" s="21" t="s">
        <v>2276</v>
      </c>
      <c r="P573" s="21" t="s">
        <v>2276</v>
      </c>
      <c r="Q573" s="105" t="s">
        <v>2276</v>
      </c>
      <c r="R573" s="105" t="s">
        <v>2276</v>
      </c>
      <c r="S573" s="21" t="s">
        <v>2276</v>
      </c>
      <c r="T573" s="21" t="s">
        <v>2276</v>
      </c>
      <c r="U573" s="21" t="s">
        <v>2527</v>
      </c>
      <c r="V573" s="21" t="s">
        <v>2276</v>
      </c>
      <c r="W573" s="21" t="s">
        <v>2276</v>
      </c>
      <c r="X573" s="3" t="s">
        <v>75</v>
      </c>
      <c r="Y573" s="3" t="s">
        <v>35</v>
      </c>
      <c r="Z573" s="3" t="s">
        <v>64</v>
      </c>
      <c r="AA573" s="4" t="s">
        <v>880</v>
      </c>
      <c r="AB573" s="4" t="s">
        <v>2125</v>
      </c>
    </row>
    <row r="574" spans="1:28"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92"/>
      <c r="J574" s="21" t="s">
        <v>2368</v>
      </c>
      <c r="K574" s="106" t="s">
        <v>2276</v>
      </c>
      <c r="L574" s="21" t="s">
        <v>2276</v>
      </c>
      <c r="M574" s="21" t="s">
        <v>2276</v>
      </c>
      <c r="N574" s="21" t="s">
        <v>2276</v>
      </c>
      <c r="O574" s="21" t="s">
        <v>2276</v>
      </c>
      <c r="P574" s="21" t="s">
        <v>2276</v>
      </c>
      <c r="Q574" s="105" t="s">
        <v>2276</v>
      </c>
      <c r="R574" s="105" t="s">
        <v>2276</v>
      </c>
      <c r="S574" s="21" t="s">
        <v>2276</v>
      </c>
      <c r="T574" s="21" t="s">
        <v>2276</v>
      </c>
      <c r="U574" s="21" t="s">
        <v>2527</v>
      </c>
      <c r="V574" s="21" t="s">
        <v>2276</v>
      </c>
      <c r="W574" s="21" t="s">
        <v>2276</v>
      </c>
      <c r="X574" s="3" t="s">
        <v>75</v>
      </c>
      <c r="Y574" s="3" t="s">
        <v>35</v>
      </c>
      <c r="Z574" s="3" t="s">
        <v>64</v>
      </c>
      <c r="AA574" s="4" t="s">
        <v>880</v>
      </c>
      <c r="AB574" s="4" t="s">
        <v>2125</v>
      </c>
    </row>
    <row r="575" spans="1:28"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92"/>
      <c r="J575" s="21" t="s">
        <v>2368</v>
      </c>
      <c r="K575" s="106" t="s">
        <v>2276</v>
      </c>
      <c r="L575" s="21" t="s">
        <v>2276</v>
      </c>
      <c r="M575" s="21" t="s">
        <v>2276</v>
      </c>
      <c r="N575" s="21" t="s">
        <v>2276</v>
      </c>
      <c r="O575" s="21" t="s">
        <v>2276</v>
      </c>
      <c r="P575" s="21" t="s">
        <v>2276</v>
      </c>
      <c r="Q575" s="105" t="s">
        <v>2276</v>
      </c>
      <c r="R575" s="105" t="s">
        <v>2276</v>
      </c>
      <c r="S575" s="21" t="s">
        <v>2276</v>
      </c>
      <c r="T575" s="21" t="s">
        <v>2276</v>
      </c>
      <c r="U575" s="21" t="s">
        <v>2527</v>
      </c>
      <c r="V575" s="21" t="s">
        <v>2276</v>
      </c>
      <c r="W575" s="21" t="s">
        <v>2276</v>
      </c>
      <c r="X575" s="3" t="s">
        <v>75</v>
      </c>
      <c r="Y575" s="3" t="s">
        <v>35</v>
      </c>
      <c r="Z575" s="3" t="s">
        <v>64</v>
      </c>
      <c r="AA575" s="4" t="s">
        <v>880</v>
      </c>
      <c r="AB575" s="4" t="s">
        <v>2125</v>
      </c>
    </row>
    <row r="576" spans="1:28"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92"/>
      <c r="J576" s="21" t="s">
        <v>2368</v>
      </c>
      <c r="K576" s="106" t="s">
        <v>2276</v>
      </c>
      <c r="L576" s="21" t="s">
        <v>2276</v>
      </c>
      <c r="M576" s="21" t="s">
        <v>2276</v>
      </c>
      <c r="N576" s="21" t="s">
        <v>2276</v>
      </c>
      <c r="O576" s="21" t="s">
        <v>2276</v>
      </c>
      <c r="P576" s="21" t="s">
        <v>2276</v>
      </c>
      <c r="Q576" s="105" t="s">
        <v>2276</v>
      </c>
      <c r="R576" s="105" t="s">
        <v>2276</v>
      </c>
      <c r="S576" s="21" t="s">
        <v>2276</v>
      </c>
      <c r="T576" s="21" t="s">
        <v>2276</v>
      </c>
      <c r="U576" s="21" t="s">
        <v>2527</v>
      </c>
      <c r="V576" s="21" t="s">
        <v>2276</v>
      </c>
      <c r="W576" s="21" t="s">
        <v>2276</v>
      </c>
      <c r="X576" s="3" t="s">
        <v>75</v>
      </c>
      <c r="Y576" s="3" t="s">
        <v>35</v>
      </c>
      <c r="Z576" s="3" t="s">
        <v>64</v>
      </c>
      <c r="AA576" s="4" t="s">
        <v>880</v>
      </c>
      <c r="AB576" s="4" t="s">
        <v>2125</v>
      </c>
    </row>
    <row r="577" spans="1:28"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92"/>
      <c r="J577" s="21" t="s">
        <v>2368</v>
      </c>
      <c r="K577" s="106" t="s">
        <v>2276</v>
      </c>
      <c r="L577" s="21" t="s">
        <v>2276</v>
      </c>
      <c r="M577" s="21" t="s">
        <v>2276</v>
      </c>
      <c r="N577" s="21" t="s">
        <v>2276</v>
      </c>
      <c r="O577" s="21" t="s">
        <v>2276</v>
      </c>
      <c r="P577" s="21" t="s">
        <v>2276</v>
      </c>
      <c r="Q577" s="105" t="s">
        <v>2276</v>
      </c>
      <c r="R577" s="105" t="s">
        <v>2276</v>
      </c>
      <c r="S577" s="21" t="s">
        <v>2276</v>
      </c>
      <c r="T577" s="21" t="s">
        <v>2276</v>
      </c>
      <c r="U577" s="21" t="s">
        <v>2527</v>
      </c>
      <c r="V577" s="21" t="s">
        <v>2276</v>
      </c>
      <c r="W577" s="21" t="s">
        <v>2276</v>
      </c>
      <c r="X577" s="3" t="s">
        <v>75</v>
      </c>
      <c r="Y577" s="3" t="s">
        <v>35</v>
      </c>
      <c r="Z577" s="3" t="s">
        <v>64</v>
      </c>
      <c r="AA577" s="4" t="s">
        <v>880</v>
      </c>
      <c r="AB577" s="4" t="s">
        <v>2125</v>
      </c>
    </row>
    <row r="578" spans="1:28"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92"/>
      <c r="J578" s="21" t="s">
        <v>2369</v>
      </c>
      <c r="K578" s="106" t="s">
        <v>2276</v>
      </c>
      <c r="L578" s="21" t="s">
        <v>2276</v>
      </c>
      <c r="M578" s="21" t="s">
        <v>2276</v>
      </c>
      <c r="N578" s="21" t="s">
        <v>2276</v>
      </c>
      <c r="O578" s="21" t="s">
        <v>2276</v>
      </c>
      <c r="P578" s="21" t="s">
        <v>2276</v>
      </c>
      <c r="Q578" s="105" t="s">
        <v>2276</v>
      </c>
      <c r="R578" s="105" t="s">
        <v>2276</v>
      </c>
      <c r="S578" s="21" t="s">
        <v>2276</v>
      </c>
      <c r="T578" s="21" t="s">
        <v>2276</v>
      </c>
      <c r="U578" s="21" t="s">
        <v>2527</v>
      </c>
      <c r="V578" s="21" t="s">
        <v>2276</v>
      </c>
      <c r="W578" s="21" t="s">
        <v>2276</v>
      </c>
      <c r="X578" s="3" t="s">
        <v>75</v>
      </c>
      <c r="Y578" s="3" t="s">
        <v>35</v>
      </c>
      <c r="Z578" s="3" t="s">
        <v>64</v>
      </c>
      <c r="AA578" s="4" t="s">
        <v>880</v>
      </c>
      <c r="AB578" s="4" t="s">
        <v>2125</v>
      </c>
    </row>
    <row r="579" spans="1:28"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92"/>
      <c r="J579" s="21" t="s">
        <v>2367</v>
      </c>
      <c r="K579" s="106" t="s">
        <v>2276</v>
      </c>
      <c r="L579" s="21" t="s">
        <v>2276</v>
      </c>
      <c r="M579" s="21" t="s">
        <v>2276</v>
      </c>
      <c r="N579" s="21" t="s">
        <v>2276</v>
      </c>
      <c r="O579" s="21" t="s">
        <v>2276</v>
      </c>
      <c r="P579" s="21" t="s">
        <v>2276</v>
      </c>
      <c r="Q579" s="105" t="s">
        <v>2276</v>
      </c>
      <c r="R579" s="105" t="s">
        <v>2276</v>
      </c>
      <c r="S579" s="21" t="s">
        <v>2276</v>
      </c>
      <c r="T579" s="21" t="s">
        <v>2276</v>
      </c>
      <c r="U579" s="21" t="s">
        <v>2527</v>
      </c>
      <c r="V579" s="21" t="s">
        <v>2276</v>
      </c>
      <c r="W579" s="21" t="s">
        <v>2276</v>
      </c>
      <c r="X579" s="3" t="s">
        <v>75</v>
      </c>
      <c r="Y579" s="3" t="s">
        <v>35</v>
      </c>
      <c r="Z579" s="3" t="s">
        <v>64</v>
      </c>
      <c r="AA579" s="4" t="s">
        <v>880</v>
      </c>
      <c r="AB579" s="4" t="s">
        <v>2125</v>
      </c>
    </row>
    <row r="580" spans="1:28"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92"/>
      <c r="J580" s="21" t="s">
        <v>2369</v>
      </c>
      <c r="K580" s="106" t="s">
        <v>2276</v>
      </c>
      <c r="L580" s="21" t="s">
        <v>2276</v>
      </c>
      <c r="M580" s="21" t="s">
        <v>2276</v>
      </c>
      <c r="N580" s="21" t="s">
        <v>2276</v>
      </c>
      <c r="O580" s="21" t="s">
        <v>2276</v>
      </c>
      <c r="P580" s="21" t="s">
        <v>2276</v>
      </c>
      <c r="Q580" s="105" t="s">
        <v>2276</v>
      </c>
      <c r="R580" s="105" t="s">
        <v>2276</v>
      </c>
      <c r="S580" s="21" t="s">
        <v>2276</v>
      </c>
      <c r="T580" s="21" t="s">
        <v>2276</v>
      </c>
      <c r="U580" s="21" t="s">
        <v>2527</v>
      </c>
      <c r="V580" s="21" t="s">
        <v>2276</v>
      </c>
      <c r="W580" s="21" t="s">
        <v>2276</v>
      </c>
      <c r="X580" s="3" t="s">
        <v>75</v>
      </c>
      <c r="Y580" s="3" t="s">
        <v>35</v>
      </c>
      <c r="Z580" s="3" t="s">
        <v>64</v>
      </c>
      <c r="AA580" s="4" t="s">
        <v>880</v>
      </c>
      <c r="AB580" s="4" t="s">
        <v>2125</v>
      </c>
    </row>
    <row r="581" spans="1:28"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92"/>
      <c r="J581" s="21" t="s">
        <v>2369</v>
      </c>
      <c r="K581" s="106" t="s">
        <v>2276</v>
      </c>
      <c r="L581" s="21" t="s">
        <v>2276</v>
      </c>
      <c r="M581" s="21" t="s">
        <v>2276</v>
      </c>
      <c r="N581" s="21" t="s">
        <v>2276</v>
      </c>
      <c r="O581" s="21" t="s">
        <v>2276</v>
      </c>
      <c r="P581" s="21" t="s">
        <v>2276</v>
      </c>
      <c r="Q581" s="105" t="s">
        <v>2276</v>
      </c>
      <c r="R581" s="105" t="s">
        <v>2276</v>
      </c>
      <c r="S581" s="21" t="s">
        <v>2276</v>
      </c>
      <c r="T581" s="21" t="s">
        <v>2276</v>
      </c>
      <c r="U581" s="21" t="s">
        <v>2527</v>
      </c>
      <c r="V581" s="21" t="s">
        <v>2276</v>
      </c>
      <c r="W581" s="21" t="s">
        <v>2276</v>
      </c>
      <c r="X581" s="3" t="s">
        <v>75</v>
      </c>
      <c r="Y581" s="3" t="s">
        <v>35</v>
      </c>
      <c r="Z581" s="3" t="s">
        <v>64</v>
      </c>
      <c r="AA581" s="4" t="s">
        <v>880</v>
      </c>
      <c r="AB581" s="4" t="s">
        <v>2125</v>
      </c>
    </row>
    <row r="582" spans="1:28"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92"/>
      <c r="J582" s="21" t="s">
        <v>2368</v>
      </c>
      <c r="K582" s="106" t="s">
        <v>2276</v>
      </c>
      <c r="L582" s="21" t="s">
        <v>2276</v>
      </c>
      <c r="M582" s="21" t="s">
        <v>2276</v>
      </c>
      <c r="N582" s="21" t="s">
        <v>2276</v>
      </c>
      <c r="O582" s="21" t="s">
        <v>2276</v>
      </c>
      <c r="P582" s="21" t="s">
        <v>2276</v>
      </c>
      <c r="Q582" s="105" t="s">
        <v>2276</v>
      </c>
      <c r="R582" s="105" t="s">
        <v>2276</v>
      </c>
      <c r="S582" s="21" t="s">
        <v>2276</v>
      </c>
      <c r="T582" s="21" t="s">
        <v>2276</v>
      </c>
      <c r="U582" s="21" t="s">
        <v>2527</v>
      </c>
      <c r="V582" s="21" t="s">
        <v>2276</v>
      </c>
      <c r="W582" s="21" t="s">
        <v>2276</v>
      </c>
      <c r="X582" s="3" t="s">
        <v>75</v>
      </c>
      <c r="Y582" s="3" t="s">
        <v>35</v>
      </c>
      <c r="Z582" s="3" t="s">
        <v>64</v>
      </c>
      <c r="AA582" s="4" t="s">
        <v>880</v>
      </c>
      <c r="AB582" s="4" t="s">
        <v>2125</v>
      </c>
    </row>
    <row r="583" spans="1:28"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92"/>
      <c r="J583" s="21" t="s">
        <v>2369</v>
      </c>
      <c r="K583" s="106" t="s">
        <v>2276</v>
      </c>
      <c r="L583" s="21" t="s">
        <v>2276</v>
      </c>
      <c r="M583" s="21" t="s">
        <v>2276</v>
      </c>
      <c r="N583" s="21" t="s">
        <v>2276</v>
      </c>
      <c r="O583" s="21" t="s">
        <v>2276</v>
      </c>
      <c r="P583" s="21" t="s">
        <v>2276</v>
      </c>
      <c r="Q583" s="105" t="s">
        <v>2276</v>
      </c>
      <c r="R583" s="105" t="s">
        <v>2276</v>
      </c>
      <c r="S583" s="21" t="s">
        <v>2276</v>
      </c>
      <c r="T583" s="21" t="s">
        <v>2276</v>
      </c>
      <c r="U583" s="21" t="s">
        <v>2527</v>
      </c>
      <c r="V583" s="21" t="s">
        <v>2276</v>
      </c>
      <c r="W583" s="21" t="s">
        <v>2276</v>
      </c>
      <c r="X583" s="3" t="s">
        <v>75</v>
      </c>
      <c r="Y583" s="3" t="s">
        <v>35</v>
      </c>
      <c r="Z583" s="3" t="s">
        <v>64</v>
      </c>
      <c r="AA583" s="4" t="s">
        <v>880</v>
      </c>
      <c r="AB583" s="4" t="s">
        <v>2125</v>
      </c>
    </row>
    <row r="584" spans="1:28"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92"/>
      <c r="J584" s="21" t="s">
        <v>2368</v>
      </c>
      <c r="K584" s="106" t="s">
        <v>2276</v>
      </c>
      <c r="L584" s="21" t="s">
        <v>2276</v>
      </c>
      <c r="M584" s="21" t="s">
        <v>2276</v>
      </c>
      <c r="N584" s="21" t="s">
        <v>2276</v>
      </c>
      <c r="O584" s="21" t="s">
        <v>2276</v>
      </c>
      <c r="P584" s="21" t="s">
        <v>2276</v>
      </c>
      <c r="Q584" s="105" t="s">
        <v>2276</v>
      </c>
      <c r="R584" s="105" t="s">
        <v>2276</v>
      </c>
      <c r="S584" s="21" t="s">
        <v>2276</v>
      </c>
      <c r="T584" s="21" t="s">
        <v>2276</v>
      </c>
      <c r="U584" s="21" t="s">
        <v>2527</v>
      </c>
      <c r="V584" s="21" t="s">
        <v>2276</v>
      </c>
      <c r="W584" s="21" t="s">
        <v>2276</v>
      </c>
      <c r="X584" s="3" t="s">
        <v>75</v>
      </c>
      <c r="Y584" s="3" t="s">
        <v>35</v>
      </c>
      <c r="Z584" s="3" t="s">
        <v>64</v>
      </c>
      <c r="AA584" s="4" t="s">
        <v>880</v>
      </c>
      <c r="AB584" s="4" t="s">
        <v>2125</v>
      </c>
    </row>
    <row r="585" spans="1:28"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92"/>
      <c r="J585" s="21" t="s">
        <v>2369</v>
      </c>
      <c r="K585" s="106" t="s">
        <v>2276</v>
      </c>
      <c r="L585" s="21" t="s">
        <v>2276</v>
      </c>
      <c r="M585" s="21" t="s">
        <v>2276</v>
      </c>
      <c r="N585" s="21" t="s">
        <v>2276</v>
      </c>
      <c r="O585" s="21" t="s">
        <v>2276</v>
      </c>
      <c r="P585" s="21" t="s">
        <v>2276</v>
      </c>
      <c r="Q585" s="105" t="s">
        <v>2276</v>
      </c>
      <c r="R585" s="105" t="s">
        <v>2276</v>
      </c>
      <c r="S585" s="21" t="s">
        <v>2276</v>
      </c>
      <c r="T585" s="21" t="s">
        <v>2276</v>
      </c>
      <c r="U585" s="21" t="s">
        <v>2527</v>
      </c>
      <c r="V585" s="21" t="s">
        <v>2276</v>
      </c>
      <c r="W585" s="21" t="s">
        <v>2276</v>
      </c>
      <c r="X585" s="3" t="s">
        <v>75</v>
      </c>
      <c r="Y585" s="3" t="s">
        <v>35</v>
      </c>
      <c r="Z585" s="3" t="s">
        <v>64</v>
      </c>
      <c r="AA585" s="4" t="s">
        <v>880</v>
      </c>
      <c r="AB585" s="4" t="s">
        <v>2125</v>
      </c>
    </row>
    <row r="586" spans="1:28"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92"/>
      <c r="J586" s="21" t="s">
        <v>2368</v>
      </c>
      <c r="K586" s="106" t="s">
        <v>2276</v>
      </c>
      <c r="L586" s="21" t="s">
        <v>2276</v>
      </c>
      <c r="M586" s="21" t="s">
        <v>2276</v>
      </c>
      <c r="N586" s="21" t="s">
        <v>2276</v>
      </c>
      <c r="O586" s="21" t="s">
        <v>2276</v>
      </c>
      <c r="P586" s="21" t="s">
        <v>2276</v>
      </c>
      <c r="Q586" s="105" t="s">
        <v>2276</v>
      </c>
      <c r="R586" s="105" t="s">
        <v>2276</v>
      </c>
      <c r="S586" s="21" t="s">
        <v>2276</v>
      </c>
      <c r="T586" s="21" t="s">
        <v>2276</v>
      </c>
      <c r="U586" s="21" t="s">
        <v>2527</v>
      </c>
      <c r="V586" s="21" t="s">
        <v>2276</v>
      </c>
      <c r="W586" s="21" t="s">
        <v>2276</v>
      </c>
      <c r="X586" s="3" t="s">
        <v>75</v>
      </c>
      <c r="Y586" s="3" t="s">
        <v>35</v>
      </c>
      <c r="Z586" s="3" t="s">
        <v>64</v>
      </c>
      <c r="AA586" s="4" t="s">
        <v>880</v>
      </c>
      <c r="AB586" s="4" t="s">
        <v>2125</v>
      </c>
    </row>
    <row r="587" spans="1:28"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92"/>
      <c r="J587" s="21" t="s">
        <v>2369</v>
      </c>
      <c r="K587" s="106" t="s">
        <v>2276</v>
      </c>
      <c r="L587" s="21" t="s">
        <v>2276</v>
      </c>
      <c r="M587" s="21" t="s">
        <v>2276</v>
      </c>
      <c r="N587" s="21" t="s">
        <v>2276</v>
      </c>
      <c r="O587" s="21" t="s">
        <v>2276</v>
      </c>
      <c r="P587" s="21" t="s">
        <v>2276</v>
      </c>
      <c r="Q587" s="105" t="s">
        <v>2276</v>
      </c>
      <c r="R587" s="105" t="s">
        <v>2276</v>
      </c>
      <c r="S587" s="21" t="s">
        <v>2276</v>
      </c>
      <c r="T587" s="21" t="s">
        <v>2276</v>
      </c>
      <c r="U587" s="21" t="s">
        <v>2527</v>
      </c>
      <c r="V587" s="21" t="s">
        <v>2276</v>
      </c>
      <c r="W587" s="21" t="s">
        <v>2276</v>
      </c>
      <c r="X587" s="3" t="s">
        <v>75</v>
      </c>
      <c r="Y587" s="3" t="s">
        <v>35</v>
      </c>
      <c r="Z587" s="3" t="s">
        <v>64</v>
      </c>
      <c r="AA587" s="4" t="s">
        <v>880</v>
      </c>
      <c r="AB587" s="4" t="s">
        <v>2125</v>
      </c>
    </row>
    <row r="588" spans="1:28"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92"/>
      <c r="J588" s="21" t="s">
        <v>2367</v>
      </c>
      <c r="K588" s="106" t="s">
        <v>2276</v>
      </c>
      <c r="L588" s="21" t="s">
        <v>2276</v>
      </c>
      <c r="M588" s="21" t="s">
        <v>2276</v>
      </c>
      <c r="N588" s="21" t="s">
        <v>2276</v>
      </c>
      <c r="O588" s="21" t="s">
        <v>2276</v>
      </c>
      <c r="P588" s="21" t="s">
        <v>2276</v>
      </c>
      <c r="Q588" s="105" t="s">
        <v>2276</v>
      </c>
      <c r="R588" s="105" t="s">
        <v>2276</v>
      </c>
      <c r="S588" s="21" t="s">
        <v>2276</v>
      </c>
      <c r="T588" s="21" t="s">
        <v>2276</v>
      </c>
      <c r="U588" s="21" t="s">
        <v>2527</v>
      </c>
      <c r="V588" s="21" t="s">
        <v>2276</v>
      </c>
      <c r="W588" s="21" t="s">
        <v>2276</v>
      </c>
      <c r="X588" s="3" t="s">
        <v>75</v>
      </c>
      <c r="Y588" s="3" t="s">
        <v>35</v>
      </c>
      <c r="Z588" s="3" t="s">
        <v>64</v>
      </c>
      <c r="AA588" s="4" t="s">
        <v>880</v>
      </c>
      <c r="AB588" s="4" t="s">
        <v>2125</v>
      </c>
    </row>
    <row r="589" spans="1:28"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2276</v>
      </c>
      <c r="K589" s="106" t="s">
        <v>2362</v>
      </c>
      <c r="L589" s="21" t="s">
        <v>2276</v>
      </c>
      <c r="M589" s="21" t="s">
        <v>2362</v>
      </c>
      <c r="N589" s="21" t="s">
        <v>2276</v>
      </c>
      <c r="O589" s="21" t="s">
        <v>2362</v>
      </c>
      <c r="P589" s="21" t="s">
        <v>2276</v>
      </c>
      <c r="Q589" s="105" t="s">
        <v>2276</v>
      </c>
      <c r="R589" s="105" t="s">
        <v>2276</v>
      </c>
      <c r="S589" s="21" t="s">
        <v>2276</v>
      </c>
      <c r="T589" s="21" t="s">
        <v>2276</v>
      </c>
      <c r="U589" s="21" t="s">
        <v>2276</v>
      </c>
      <c r="V589" s="21" t="s">
        <v>2276</v>
      </c>
      <c r="W589" s="21" t="s">
        <v>2276</v>
      </c>
      <c r="X589" s="3" t="s">
        <v>75</v>
      </c>
      <c r="Y589" s="3" t="s">
        <v>35</v>
      </c>
      <c r="Z589" s="3" t="s">
        <v>64</v>
      </c>
      <c r="AA589" s="4" t="s">
        <v>880</v>
      </c>
      <c r="AB589" s="3"/>
    </row>
    <row r="590" spans="1:28"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2276</v>
      </c>
      <c r="K590" s="106" t="s">
        <v>2362</v>
      </c>
      <c r="L590" s="21" t="s">
        <v>2276</v>
      </c>
      <c r="M590" s="21" t="s">
        <v>2373</v>
      </c>
      <c r="N590" s="21" t="s">
        <v>2276</v>
      </c>
      <c r="O590" s="21" t="s">
        <v>2375</v>
      </c>
      <c r="P590" s="21" t="s">
        <v>2276</v>
      </c>
      <c r="Q590" s="105" t="s">
        <v>2276</v>
      </c>
      <c r="R590" s="105" t="s">
        <v>2276</v>
      </c>
      <c r="S590" s="21" t="s">
        <v>2276</v>
      </c>
      <c r="T590" s="21" t="s">
        <v>2276</v>
      </c>
      <c r="U590" s="21" t="s">
        <v>2276</v>
      </c>
      <c r="V590" s="21" t="s">
        <v>2276</v>
      </c>
      <c r="W590" s="21" t="s">
        <v>2403</v>
      </c>
      <c r="X590" s="3" t="s">
        <v>38</v>
      </c>
      <c r="Y590" s="3" t="s">
        <v>86</v>
      </c>
      <c r="Z590" s="3" t="s">
        <v>76</v>
      </c>
      <c r="AA590" s="4" t="s">
        <v>2205</v>
      </c>
      <c r="AB590" s="4" t="s">
        <v>2206</v>
      </c>
    </row>
    <row r="591" spans="1:28"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2276</v>
      </c>
      <c r="K591" s="106" t="s">
        <v>2276</v>
      </c>
      <c r="L591" s="21" t="s">
        <v>2276</v>
      </c>
      <c r="M591" s="21" t="s">
        <v>2276</v>
      </c>
      <c r="N591" s="21" t="s">
        <v>2276</v>
      </c>
      <c r="O591" s="21" t="s">
        <v>2276</v>
      </c>
      <c r="P591" s="21" t="s">
        <v>2276</v>
      </c>
      <c r="Q591" s="105" t="s">
        <v>2276</v>
      </c>
      <c r="R591" s="105" t="s">
        <v>2276</v>
      </c>
      <c r="S591" s="21" t="s">
        <v>2276</v>
      </c>
      <c r="T591" s="21" t="s">
        <v>2276</v>
      </c>
      <c r="U591" s="21" t="s">
        <v>2276</v>
      </c>
      <c r="V591" s="21" t="s">
        <v>2276</v>
      </c>
      <c r="W591" s="21" t="s">
        <v>2276</v>
      </c>
      <c r="X591" s="3" t="s">
        <v>38</v>
      </c>
      <c r="Y591" s="3" t="s">
        <v>38</v>
      </c>
      <c r="Z591" s="3" t="s">
        <v>64</v>
      </c>
      <c r="AA591" s="4" t="s">
        <v>2208</v>
      </c>
      <c r="AB591" s="3" t="s">
        <v>2207</v>
      </c>
    </row>
    <row r="592" spans="1:28"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2276</v>
      </c>
      <c r="K592" s="106" t="s">
        <v>2276</v>
      </c>
      <c r="L592" s="21" t="s">
        <v>2276</v>
      </c>
      <c r="M592" s="21" t="s">
        <v>2276</v>
      </c>
      <c r="N592" s="21" t="s">
        <v>2276</v>
      </c>
      <c r="O592" s="21" t="s">
        <v>2276</v>
      </c>
      <c r="P592" s="21" t="s">
        <v>2276</v>
      </c>
      <c r="Q592" s="105" t="s">
        <v>2276</v>
      </c>
      <c r="R592" s="105" t="s">
        <v>2276</v>
      </c>
      <c r="S592" s="21" t="s">
        <v>2276</v>
      </c>
      <c r="T592" s="21" t="s">
        <v>2276</v>
      </c>
      <c r="U592" s="21" t="s">
        <v>2276</v>
      </c>
      <c r="V592" s="21" t="s">
        <v>2276</v>
      </c>
      <c r="W592" s="21" t="s">
        <v>2404</v>
      </c>
      <c r="X592" s="3" t="s">
        <v>2276</v>
      </c>
      <c r="Y592" s="3" t="s">
        <v>2276</v>
      </c>
      <c r="Z592" s="3" t="s">
        <v>2276</v>
      </c>
      <c r="AA592" s="3"/>
      <c r="AB592" s="3" t="s">
        <v>718</v>
      </c>
    </row>
    <row r="593" spans="1:28"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2276</v>
      </c>
      <c r="K593" s="106" t="s">
        <v>2276</v>
      </c>
      <c r="L593" s="21" t="s">
        <v>2276</v>
      </c>
      <c r="M593" s="21" t="s">
        <v>2276</v>
      </c>
      <c r="N593" s="21" t="s">
        <v>2276</v>
      </c>
      <c r="O593" s="21" t="s">
        <v>2276</v>
      </c>
      <c r="P593" s="21" t="s">
        <v>2374</v>
      </c>
      <c r="Q593" s="105" t="s">
        <v>2276</v>
      </c>
      <c r="R593" s="105" t="s">
        <v>2276</v>
      </c>
      <c r="S593" s="21" t="s">
        <v>2276</v>
      </c>
      <c r="T593" s="21" t="s">
        <v>2276</v>
      </c>
      <c r="U593" s="21" t="s">
        <v>2276</v>
      </c>
      <c r="V593" s="21" t="s">
        <v>2276</v>
      </c>
      <c r="W593" s="21" t="s">
        <v>2403</v>
      </c>
      <c r="X593" s="3" t="s">
        <v>38</v>
      </c>
      <c r="Y593" s="3" t="s">
        <v>86</v>
      </c>
      <c r="Z593" s="3" t="s">
        <v>64</v>
      </c>
      <c r="AA593" s="3"/>
      <c r="AB593" s="4" t="s">
        <v>904</v>
      </c>
    </row>
    <row r="594" spans="1:28"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2276</v>
      </c>
      <c r="K594" s="106" t="s">
        <v>2276</v>
      </c>
      <c r="L594" s="21" t="s">
        <v>2276</v>
      </c>
      <c r="M594" s="21" t="s">
        <v>2276</v>
      </c>
      <c r="N594" s="21" t="s">
        <v>2276</v>
      </c>
      <c r="O594" s="21" t="s">
        <v>2276</v>
      </c>
      <c r="P594" s="21" t="s">
        <v>2276</v>
      </c>
      <c r="Q594" s="105" t="s">
        <v>2276</v>
      </c>
      <c r="R594" s="105" t="s">
        <v>2276</v>
      </c>
      <c r="S594" s="21" t="s">
        <v>2276</v>
      </c>
      <c r="T594" s="21" t="s">
        <v>2276</v>
      </c>
      <c r="U594" s="21" t="s">
        <v>2276</v>
      </c>
      <c r="V594" s="21" t="s">
        <v>2276</v>
      </c>
      <c r="W594" s="21" t="s">
        <v>2276</v>
      </c>
      <c r="X594" s="3" t="s">
        <v>2276</v>
      </c>
      <c r="Y594" s="3" t="s">
        <v>2276</v>
      </c>
      <c r="Z594" s="3" t="s">
        <v>2276</v>
      </c>
      <c r="AA594" s="3"/>
      <c r="AB594" s="4"/>
    </row>
    <row r="595" spans="1:28"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2276</v>
      </c>
      <c r="K595" s="106" t="s">
        <v>2276</v>
      </c>
      <c r="L595" s="21" t="s">
        <v>2276</v>
      </c>
      <c r="M595" s="21" t="s">
        <v>2276</v>
      </c>
      <c r="N595" s="21" t="s">
        <v>2276</v>
      </c>
      <c r="O595" s="21" t="s">
        <v>2276</v>
      </c>
      <c r="P595" s="21" t="s">
        <v>2276</v>
      </c>
      <c r="Q595" s="105" t="s">
        <v>2276</v>
      </c>
      <c r="R595" s="105" t="s">
        <v>2276</v>
      </c>
      <c r="S595" s="21" t="s">
        <v>2276</v>
      </c>
      <c r="T595" s="21" t="s">
        <v>2276</v>
      </c>
      <c r="U595" s="21" t="s">
        <v>2276</v>
      </c>
      <c r="V595" s="21" t="s">
        <v>2276</v>
      </c>
      <c r="W595" s="21" t="s">
        <v>2276</v>
      </c>
      <c r="X595" s="3" t="s">
        <v>2276</v>
      </c>
      <c r="Y595" s="3" t="s">
        <v>2276</v>
      </c>
      <c r="Z595" s="3" t="s">
        <v>2276</v>
      </c>
      <c r="AA595" s="3"/>
      <c r="AB595" s="4"/>
    </row>
    <row r="596" spans="1:28"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2276</v>
      </c>
      <c r="K596" s="106" t="s">
        <v>2276</v>
      </c>
      <c r="L596" s="21" t="s">
        <v>2276</v>
      </c>
      <c r="M596" s="21" t="s">
        <v>2276</v>
      </c>
      <c r="N596" s="21" t="s">
        <v>2276</v>
      </c>
      <c r="O596" s="21" t="s">
        <v>2276</v>
      </c>
      <c r="P596" s="21" t="s">
        <v>2276</v>
      </c>
      <c r="Q596" s="105" t="s">
        <v>2276</v>
      </c>
      <c r="R596" s="105" t="s">
        <v>2276</v>
      </c>
      <c r="S596" s="21" t="s">
        <v>2276</v>
      </c>
      <c r="T596" s="21" t="s">
        <v>2276</v>
      </c>
      <c r="U596" s="21" t="s">
        <v>2276</v>
      </c>
      <c r="V596" s="21" t="s">
        <v>2276</v>
      </c>
      <c r="W596" s="21" t="s">
        <v>2276</v>
      </c>
      <c r="X596" s="3" t="s">
        <v>2276</v>
      </c>
      <c r="Y596" s="3" t="s">
        <v>2276</v>
      </c>
      <c r="Z596" s="3" t="s">
        <v>2276</v>
      </c>
      <c r="AA596" s="3"/>
      <c r="AB596" s="4"/>
    </row>
    <row r="597" spans="1:28"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2276</v>
      </c>
      <c r="K597" s="106" t="s">
        <v>2276</v>
      </c>
      <c r="L597" s="21" t="s">
        <v>2276</v>
      </c>
      <c r="M597" s="21" t="s">
        <v>2276</v>
      </c>
      <c r="N597" s="21" t="s">
        <v>2276</v>
      </c>
      <c r="O597" s="21" t="s">
        <v>2276</v>
      </c>
      <c r="P597" s="21" t="s">
        <v>2276</v>
      </c>
      <c r="Q597" s="105" t="s">
        <v>2276</v>
      </c>
      <c r="R597" s="105" t="s">
        <v>2276</v>
      </c>
      <c r="S597" s="21" t="s">
        <v>2276</v>
      </c>
      <c r="T597" s="21" t="s">
        <v>2276</v>
      </c>
      <c r="U597" s="21" t="s">
        <v>2276</v>
      </c>
      <c r="V597" s="21" t="s">
        <v>2276</v>
      </c>
      <c r="W597" s="21" t="s">
        <v>2276</v>
      </c>
      <c r="X597" s="3" t="s">
        <v>2276</v>
      </c>
      <c r="Y597" s="3" t="s">
        <v>2276</v>
      </c>
      <c r="Z597" s="3" t="s">
        <v>2276</v>
      </c>
      <c r="AA597" s="3"/>
      <c r="AB597" s="4"/>
    </row>
    <row r="598" spans="1:28"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2276</v>
      </c>
      <c r="K598" s="106" t="s">
        <v>2276</v>
      </c>
      <c r="L598" s="21" t="s">
        <v>2276</v>
      </c>
      <c r="M598" s="21" t="s">
        <v>2276</v>
      </c>
      <c r="N598" s="21" t="s">
        <v>2276</v>
      </c>
      <c r="O598" s="21" t="s">
        <v>2276</v>
      </c>
      <c r="P598" s="21" t="s">
        <v>2276</v>
      </c>
      <c r="Q598" s="105" t="s">
        <v>2276</v>
      </c>
      <c r="R598" s="105" t="s">
        <v>2276</v>
      </c>
      <c r="S598" s="21" t="s">
        <v>2276</v>
      </c>
      <c r="T598" s="21" t="s">
        <v>2276</v>
      </c>
      <c r="U598" s="21" t="s">
        <v>2276</v>
      </c>
      <c r="V598" s="21" t="s">
        <v>2276</v>
      </c>
      <c r="W598" s="21" t="s">
        <v>2276</v>
      </c>
      <c r="X598" s="3" t="s">
        <v>2276</v>
      </c>
      <c r="Y598" s="3" t="s">
        <v>2276</v>
      </c>
      <c r="Z598" s="3" t="s">
        <v>2276</v>
      </c>
      <c r="AA598" s="3"/>
      <c r="AB598" s="4"/>
    </row>
    <row r="599" spans="1:28"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2276</v>
      </c>
      <c r="K599" s="106" t="s">
        <v>2276</v>
      </c>
      <c r="L599" s="21" t="s">
        <v>2276</v>
      </c>
      <c r="M599" s="21" t="s">
        <v>2276</v>
      </c>
      <c r="N599" s="21" t="s">
        <v>2276</v>
      </c>
      <c r="O599" s="21" t="s">
        <v>2276</v>
      </c>
      <c r="P599" s="21" t="s">
        <v>2276</v>
      </c>
      <c r="Q599" s="105" t="s">
        <v>2276</v>
      </c>
      <c r="R599" s="105" t="s">
        <v>2276</v>
      </c>
      <c r="S599" s="21" t="s">
        <v>2276</v>
      </c>
      <c r="T599" s="21" t="s">
        <v>2276</v>
      </c>
      <c r="U599" s="21" t="s">
        <v>2276</v>
      </c>
      <c r="V599" s="21" t="s">
        <v>2276</v>
      </c>
      <c r="W599" s="21" t="s">
        <v>2276</v>
      </c>
      <c r="X599" s="3" t="s">
        <v>425</v>
      </c>
      <c r="Y599" s="3" t="s">
        <v>68</v>
      </c>
      <c r="Z599" s="3" t="s">
        <v>64</v>
      </c>
      <c r="AA599" s="4" t="s">
        <v>913</v>
      </c>
      <c r="AB599" s="3"/>
    </row>
    <row r="600" spans="1:28"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2276</v>
      </c>
      <c r="K600" s="106" t="s">
        <v>2276</v>
      </c>
      <c r="L600" s="21" t="s">
        <v>2276</v>
      </c>
      <c r="M600" s="21" t="s">
        <v>2276</v>
      </c>
      <c r="N600" s="21" t="s">
        <v>2276</v>
      </c>
      <c r="O600" s="21" t="s">
        <v>2276</v>
      </c>
      <c r="P600" s="21" t="s">
        <v>2276</v>
      </c>
      <c r="Q600" s="105" t="s">
        <v>2276</v>
      </c>
      <c r="R600" s="105" t="s">
        <v>2276</v>
      </c>
      <c r="S600" s="21" t="s">
        <v>2276</v>
      </c>
      <c r="T600" s="21" t="s">
        <v>2276</v>
      </c>
      <c r="U600" s="21" t="s">
        <v>2276</v>
      </c>
      <c r="V600" s="21" t="s">
        <v>2276</v>
      </c>
      <c r="W600" s="21" t="s">
        <v>2404</v>
      </c>
      <c r="X600" s="3" t="s">
        <v>425</v>
      </c>
      <c r="Y600" s="3" t="s">
        <v>68</v>
      </c>
      <c r="Z600" s="3" t="s">
        <v>64</v>
      </c>
      <c r="AA600" s="4" t="s">
        <v>916</v>
      </c>
      <c r="AB600" s="3" t="s">
        <v>718</v>
      </c>
    </row>
    <row r="601" spans="1:28"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2364</v>
      </c>
      <c r="K601" s="106" t="s">
        <v>2364</v>
      </c>
      <c r="L601" s="21" t="s">
        <v>2364</v>
      </c>
      <c r="M601" s="21" t="s">
        <v>2364</v>
      </c>
      <c r="N601" s="21" t="s">
        <v>2364</v>
      </c>
      <c r="O601" s="21" t="s">
        <v>2364</v>
      </c>
      <c r="P601" s="21" t="s">
        <v>2364</v>
      </c>
      <c r="Q601" s="105" t="s">
        <v>2276</v>
      </c>
      <c r="R601" s="105" t="s">
        <v>2276</v>
      </c>
      <c r="S601" s="21" t="s">
        <v>2364</v>
      </c>
      <c r="T601" s="21" t="s">
        <v>2364</v>
      </c>
      <c r="U601" s="21" t="s">
        <v>2364</v>
      </c>
      <c r="V601" s="21" t="s">
        <v>2364</v>
      </c>
      <c r="W601" s="21" t="s">
        <v>2276</v>
      </c>
      <c r="X601" s="3" t="s">
        <v>2276</v>
      </c>
      <c r="Y601" s="3" t="s">
        <v>2276</v>
      </c>
      <c r="Z601" s="3" t="s">
        <v>2276</v>
      </c>
      <c r="AA601" s="3"/>
      <c r="AB601" s="3"/>
    </row>
    <row r="602" spans="1:28"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2364</v>
      </c>
      <c r="K602" s="106" t="s">
        <v>2364</v>
      </c>
      <c r="L602" s="21" t="s">
        <v>2364</v>
      </c>
      <c r="M602" s="21" t="s">
        <v>2364</v>
      </c>
      <c r="N602" s="21" t="s">
        <v>2364</v>
      </c>
      <c r="O602" s="21" t="s">
        <v>2364</v>
      </c>
      <c r="P602" s="21" t="s">
        <v>2364</v>
      </c>
      <c r="Q602" s="105" t="s">
        <v>2276</v>
      </c>
      <c r="R602" s="105" t="s">
        <v>2276</v>
      </c>
      <c r="S602" s="21" t="s">
        <v>2364</v>
      </c>
      <c r="T602" s="21" t="s">
        <v>2364</v>
      </c>
      <c r="U602" s="21" t="s">
        <v>2364</v>
      </c>
      <c r="V602" s="21" t="s">
        <v>2364</v>
      </c>
      <c r="W602" s="21" t="s">
        <v>2276</v>
      </c>
      <c r="X602" s="3" t="s">
        <v>2276</v>
      </c>
      <c r="Y602" s="3" t="s">
        <v>2276</v>
      </c>
      <c r="Z602" s="3" t="s">
        <v>2276</v>
      </c>
      <c r="AA602" s="3"/>
      <c r="AB602" s="3"/>
    </row>
    <row r="603" spans="1:28"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6" t="s">
        <v>2276</v>
      </c>
      <c r="K603" s="106" t="s">
        <v>2276</v>
      </c>
      <c r="L603" s="21" t="s">
        <v>2374</v>
      </c>
      <c r="M603" s="21" t="s">
        <v>2276</v>
      </c>
      <c r="N603" s="21" t="s">
        <v>2380</v>
      </c>
      <c r="O603" s="21" t="s">
        <v>2276</v>
      </c>
      <c r="P603" s="21" t="s">
        <v>2378</v>
      </c>
      <c r="Q603" s="105" t="s">
        <v>2276</v>
      </c>
      <c r="R603" s="105" t="s">
        <v>2276</v>
      </c>
      <c r="S603" s="105" t="s">
        <v>2276</v>
      </c>
      <c r="T603" s="105" t="s">
        <v>2276</v>
      </c>
      <c r="U603" s="105" t="s">
        <v>2276</v>
      </c>
      <c r="V603" s="21" t="s">
        <v>2376</v>
      </c>
      <c r="W603" s="21" t="s">
        <v>2401</v>
      </c>
      <c r="X603" s="3" t="s">
        <v>127</v>
      </c>
      <c r="Y603" s="3" t="s">
        <v>38</v>
      </c>
      <c r="Z603" s="3" t="s">
        <v>2655</v>
      </c>
      <c r="AA603" s="4" t="s">
        <v>5069</v>
      </c>
      <c r="AB603" s="4" t="s">
        <v>5077</v>
      </c>
    </row>
    <row r="604" spans="1:28"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6" t="s">
        <v>2276</v>
      </c>
      <c r="K604" s="106" t="s">
        <v>2276</v>
      </c>
      <c r="L604" s="21" t="s">
        <v>2362</v>
      </c>
      <c r="M604" s="21" t="s">
        <v>2276</v>
      </c>
      <c r="N604" s="21" t="s">
        <v>2378</v>
      </c>
      <c r="O604" s="21" t="s">
        <v>2276</v>
      </c>
      <c r="P604" s="21" t="s">
        <v>2378</v>
      </c>
      <c r="Q604" s="105" t="s">
        <v>2276</v>
      </c>
      <c r="R604" s="105" t="s">
        <v>2276</v>
      </c>
      <c r="S604" s="105" t="s">
        <v>2276</v>
      </c>
      <c r="T604" s="105" t="s">
        <v>2276</v>
      </c>
      <c r="U604" s="105" t="s">
        <v>2276</v>
      </c>
      <c r="V604" s="21" t="s">
        <v>2376</v>
      </c>
      <c r="W604" s="21" t="s">
        <v>2401</v>
      </c>
      <c r="X604" s="3" t="s">
        <v>127</v>
      </c>
      <c r="Y604" s="3" t="s">
        <v>38</v>
      </c>
      <c r="Z604" s="3" t="s">
        <v>2655</v>
      </c>
      <c r="AA604" s="4" t="s">
        <v>5069</v>
      </c>
      <c r="AB604" s="4" t="s">
        <v>5077</v>
      </c>
    </row>
    <row r="605" spans="1:28"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6" t="s">
        <v>2276</v>
      </c>
      <c r="K605" s="106" t="s">
        <v>2276</v>
      </c>
      <c r="L605" s="21" t="s">
        <v>2373</v>
      </c>
      <c r="M605" s="21" t="s">
        <v>2276</v>
      </c>
      <c r="N605" s="21" t="s">
        <v>2380</v>
      </c>
      <c r="O605" s="21" t="s">
        <v>2276</v>
      </c>
      <c r="P605" s="21" t="s">
        <v>2378</v>
      </c>
      <c r="Q605" s="105" t="s">
        <v>2276</v>
      </c>
      <c r="R605" s="105" t="s">
        <v>2276</v>
      </c>
      <c r="S605" s="105" t="s">
        <v>2276</v>
      </c>
      <c r="T605" s="105" t="s">
        <v>2276</v>
      </c>
      <c r="U605" s="105" t="s">
        <v>2276</v>
      </c>
      <c r="V605" s="21" t="s">
        <v>2376</v>
      </c>
      <c r="W605" s="21" t="s">
        <v>2401</v>
      </c>
      <c r="X605" s="3" t="s">
        <v>127</v>
      </c>
      <c r="Y605" s="3" t="s">
        <v>38</v>
      </c>
      <c r="Z605" s="3" t="s">
        <v>2655</v>
      </c>
      <c r="AA605" s="4" t="s">
        <v>5069</v>
      </c>
      <c r="AB605" s="4" t="s">
        <v>5077</v>
      </c>
    </row>
    <row r="606" spans="1:28"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6" t="s">
        <v>2276</v>
      </c>
      <c r="K606" s="106" t="s">
        <v>2276</v>
      </c>
      <c r="L606" s="21" t="s">
        <v>2373</v>
      </c>
      <c r="M606" s="21" t="s">
        <v>2276</v>
      </c>
      <c r="N606" s="21" t="s">
        <v>2381</v>
      </c>
      <c r="O606" s="21" t="s">
        <v>2276</v>
      </c>
      <c r="P606" s="21" t="s">
        <v>2378</v>
      </c>
      <c r="Q606" s="105" t="s">
        <v>2276</v>
      </c>
      <c r="R606" s="105" t="s">
        <v>2276</v>
      </c>
      <c r="S606" s="105" t="s">
        <v>2276</v>
      </c>
      <c r="T606" s="105" t="s">
        <v>2276</v>
      </c>
      <c r="U606" s="105" t="s">
        <v>2276</v>
      </c>
      <c r="V606" s="21" t="s">
        <v>2376</v>
      </c>
      <c r="W606" s="21" t="s">
        <v>2401</v>
      </c>
      <c r="X606" s="3" t="s">
        <v>127</v>
      </c>
      <c r="Y606" s="3" t="s">
        <v>38</v>
      </c>
      <c r="Z606" s="3" t="s">
        <v>2655</v>
      </c>
      <c r="AA606" s="4" t="s">
        <v>5069</v>
      </c>
      <c r="AB606" s="4" t="s">
        <v>5077</v>
      </c>
    </row>
    <row r="607" spans="1:28"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6" t="s">
        <v>2276</v>
      </c>
      <c r="K607" s="106" t="s">
        <v>2276</v>
      </c>
      <c r="L607" s="21" t="s">
        <v>2362</v>
      </c>
      <c r="M607" s="21" t="s">
        <v>2276</v>
      </c>
      <c r="N607" s="21" t="s">
        <v>2381</v>
      </c>
      <c r="O607" s="21" t="s">
        <v>2276</v>
      </c>
      <c r="P607" s="21" t="s">
        <v>2377</v>
      </c>
      <c r="Q607" s="105" t="s">
        <v>2276</v>
      </c>
      <c r="R607" s="105" t="s">
        <v>2276</v>
      </c>
      <c r="S607" s="105" t="s">
        <v>2276</v>
      </c>
      <c r="T607" s="105" t="s">
        <v>2276</v>
      </c>
      <c r="U607" s="105" t="s">
        <v>2276</v>
      </c>
      <c r="V607" s="21" t="s">
        <v>2376</v>
      </c>
      <c r="W607" s="21" t="s">
        <v>2401</v>
      </c>
      <c r="X607" s="3" t="s">
        <v>127</v>
      </c>
      <c r="Y607" s="3" t="s">
        <v>38</v>
      </c>
      <c r="Z607" s="3" t="s">
        <v>2655</v>
      </c>
      <c r="AA607" s="4" t="s">
        <v>5069</v>
      </c>
      <c r="AB607" s="4" t="s">
        <v>5077</v>
      </c>
    </row>
    <row r="608" spans="1:28"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6" t="s">
        <v>2276</v>
      </c>
      <c r="K608" s="106" t="s">
        <v>2276</v>
      </c>
      <c r="L608" s="21" t="s">
        <v>2375</v>
      </c>
      <c r="M608" s="21" t="s">
        <v>2276</v>
      </c>
      <c r="N608" s="21" t="s">
        <v>2382</v>
      </c>
      <c r="O608" s="21" t="s">
        <v>2276</v>
      </c>
      <c r="P608" s="21" t="s">
        <v>2378</v>
      </c>
      <c r="Q608" s="105" t="s">
        <v>2276</v>
      </c>
      <c r="R608" s="105" t="s">
        <v>2276</v>
      </c>
      <c r="S608" s="105" t="s">
        <v>2276</v>
      </c>
      <c r="T608" s="105" t="s">
        <v>2276</v>
      </c>
      <c r="U608" s="105" t="s">
        <v>2276</v>
      </c>
      <c r="V608" s="21" t="s">
        <v>2389</v>
      </c>
      <c r="W608" s="21" t="s">
        <v>2401</v>
      </c>
      <c r="X608" s="3" t="s">
        <v>127</v>
      </c>
      <c r="Y608" s="3" t="s">
        <v>38</v>
      </c>
      <c r="Z608" s="3" t="s">
        <v>2655</v>
      </c>
      <c r="AA608" s="4" t="s">
        <v>5069</v>
      </c>
      <c r="AB608" s="4" t="s">
        <v>5077</v>
      </c>
    </row>
    <row r="609" spans="1:28"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6" t="s">
        <v>2276</v>
      </c>
      <c r="K609" s="106" t="s">
        <v>2276</v>
      </c>
      <c r="L609" s="21" t="s">
        <v>2375</v>
      </c>
      <c r="M609" s="21" t="s">
        <v>2276</v>
      </c>
      <c r="N609" s="21" t="s">
        <v>2380</v>
      </c>
      <c r="O609" s="21" t="s">
        <v>2276</v>
      </c>
      <c r="P609" s="21" t="s">
        <v>2378</v>
      </c>
      <c r="Q609" s="105" t="s">
        <v>2276</v>
      </c>
      <c r="R609" s="105" t="s">
        <v>2276</v>
      </c>
      <c r="S609" s="105" t="s">
        <v>2276</v>
      </c>
      <c r="T609" s="105" t="s">
        <v>2276</v>
      </c>
      <c r="U609" s="105" t="s">
        <v>2276</v>
      </c>
      <c r="V609" s="21" t="s">
        <v>2376</v>
      </c>
      <c r="W609" s="21" t="s">
        <v>2401</v>
      </c>
      <c r="X609" s="3" t="s">
        <v>127</v>
      </c>
      <c r="Y609" s="3" t="s">
        <v>38</v>
      </c>
      <c r="Z609" s="3" t="s">
        <v>2655</v>
      </c>
      <c r="AA609" s="4" t="s">
        <v>5069</v>
      </c>
      <c r="AB609" s="4" t="s">
        <v>5077</v>
      </c>
    </row>
    <row r="610" spans="1:28"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6" t="s">
        <v>2276</v>
      </c>
      <c r="K610" s="106" t="s">
        <v>2276</v>
      </c>
      <c r="L610" s="106" t="s">
        <v>2276</v>
      </c>
      <c r="M610" s="106" t="s">
        <v>2276</v>
      </c>
      <c r="N610" s="106" t="s">
        <v>2276</v>
      </c>
      <c r="O610" s="106" t="s">
        <v>2276</v>
      </c>
      <c r="P610" s="106" t="s">
        <v>2276</v>
      </c>
      <c r="Q610" s="106" t="s">
        <v>2276</v>
      </c>
      <c r="R610" s="106" t="s">
        <v>2276</v>
      </c>
      <c r="S610" s="106" t="s">
        <v>2276</v>
      </c>
      <c r="T610" s="106" t="s">
        <v>2276</v>
      </c>
      <c r="U610" s="106" t="s">
        <v>2276</v>
      </c>
      <c r="V610" s="106" t="s">
        <v>2276</v>
      </c>
      <c r="W610" s="106" t="s">
        <v>2276</v>
      </c>
      <c r="X610" s="3" t="s">
        <v>189</v>
      </c>
      <c r="Y610" s="3" t="s">
        <v>38</v>
      </c>
      <c r="Z610" s="3" t="s">
        <v>64</v>
      </c>
      <c r="AA610" s="4" t="s">
        <v>5078</v>
      </c>
      <c r="AB610" s="106" t="s">
        <v>2276</v>
      </c>
    </row>
    <row r="611" spans="1:28"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6" t="s">
        <v>2276</v>
      </c>
      <c r="K611" s="106" t="s">
        <v>2276</v>
      </c>
      <c r="L611" s="21" t="s">
        <v>2373</v>
      </c>
      <c r="M611" s="21" t="s">
        <v>2276</v>
      </c>
      <c r="N611" s="21" t="s">
        <v>2378</v>
      </c>
      <c r="O611" s="21" t="s">
        <v>2276</v>
      </c>
      <c r="P611" s="21" t="s">
        <v>2377</v>
      </c>
      <c r="Q611" s="105" t="s">
        <v>2276</v>
      </c>
      <c r="R611" s="105" t="s">
        <v>2276</v>
      </c>
      <c r="S611" s="105" t="s">
        <v>2276</v>
      </c>
      <c r="T611" s="105" t="s">
        <v>2276</v>
      </c>
      <c r="U611" s="105" t="s">
        <v>2276</v>
      </c>
      <c r="V611" s="21" t="s">
        <v>2389</v>
      </c>
      <c r="W611" s="21" t="s">
        <v>2401</v>
      </c>
      <c r="X611" s="3" t="s">
        <v>127</v>
      </c>
      <c r="Y611" s="3" t="s">
        <v>38</v>
      </c>
      <c r="Z611" s="3" t="s">
        <v>2655</v>
      </c>
      <c r="AA611" s="4" t="s">
        <v>5069</v>
      </c>
      <c r="AB611" s="4" t="s">
        <v>5077</v>
      </c>
    </row>
    <row r="612" spans="1:28"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6" t="s">
        <v>2276</v>
      </c>
      <c r="K612" s="106" t="s">
        <v>2276</v>
      </c>
      <c r="L612" s="21" t="s">
        <v>2362</v>
      </c>
      <c r="M612" s="21" t="s">
        <v>2276</v>
      </c>
      <c r="N612" s="21" t="s">
        <v>2378</v>
      </c>
      <c r="O612" s="21" t="s">
        <v>2276</v>
      </c>
      <c r="P612" s="21" t="s">
        <v>2374</v>
      </c>
      <c r="Q612" s="105" t="s">
        <v>2276</v>
      </c>
      <c r="R612" s="105" t="s">
        <v>2276</v>
      </c>
      <c r="S612" s="105" t="s">
        <v>2276</v>
      </c>
      <c r="T612" s="105" t="s">
        <v>2276</v>
      </c>
      <c r="U612" s="105" t="s">
        <v>2276</v>
      </c>
      <c r="V612" s="21" t="s">
        <v>2376</v>
      </c>
      <c r="W612" s="21" t="s">
        <v>2401</v>
      </c>
      <c r="X612" s="3" t="s">
        <v>127</v>
      </c>
      <c r="Y612" s="3" t="s">
        <v>38</v>
      </c>
      <c r="Z612" s="3" t="s">
        <v>2655</v>
      </c>
      <c r="AA612" s="4" t="s">
        <v>5069</v>
      </c>
      <c r="AB612" s="4" t="s">
        <v>5077</v>
      </c>
    </row>
    <row r="613" spans="1:28"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6" t="s">
        <v>2276</v>
      </c>
      <c r="K613" s="106" t="s">
        <v>2276</v>
      </c>
      <c r="L613" s="21" t="s">
        <v>2362</v>
      </c>
      <c r="M613" s="21" t="s">
        <v>2276</v>
      </c>
      <c r="N613" s="21" t="s">
        <v>2378</v>
      </c>
      <c r="O613" s="21" t="s">
        <v>2276</v>
      </c>
      <c r="P613" s="21" t="s">
        <v>2374</v>
      </c>
      <c r="Q613" s="105" t="s">
        <v>2276</v>
      </c>
      <c r="R613" s="105" t="s">
        <v>2276</v>
      </c>
      <c r="S613" s="105" t="s">
        <v>2276</v>
      </c>
      <c r="T613" s="105" t="s">
        <v>2276</v>
      </c>
      <c r="U613" s="105" t="s">
        <v>2276</v>
      </c>
      <c r="V613" s="21" t="s">
        <v>2376</v>
      </c>
      <c r="W613" s="21" t="s">
        <v>2402</v>
      </c>
      <c r="X613" s="3" t="s">
        <v>127</v>
      </c>
      <c r="Y613" s="3" t="s">
        <v>38</v>
      </c>
      <c r="Z613" s="3" t="s">
        <v>2655</v>
      </c>
      <c r="AA613" s="4" t="s">
        <v>5069</v>
      </c>
      <c r="AB613" s="4" t="s">
        <v>5077</v>
      </c>
    </row>
    <row r="614" spans="1:28"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6" t="s">
        <v>2276</v>
      </c>
      <c r="K614" s="106" t="s">
        <v>2276</v>
      </c>
      <c r="L614" s="21" t="s">
        <v>2362</v>
      </c>
      <c r="M614" s="21" t="s">
        <v>2276</v>
      </c>
      <c r="N614" s="21" t="s">
        <v>2377</v>
      </c>
      <c r="O614" s="21" t="s">
        <v>2276</v>
      </c>
      <c r="P614" s="21" t="s">
        <v>2374</v>
      </c>
      <c r="Q614" s="105" t="s">
        <v>2276</v>
      </c>
      <c r="R614" s="105" t="s">
        <v>2276</v>
      </c>
      <c r="S614" s="105" t="s">
        <v>2276</v>
      </c>
      <c r="T614" s="105" t="s">
        <v>2276</v>
      </c>
      <c r="U614" s="105" t="s">
        <v>2276</v>
      </c>
      <c r="V614" s="21" t="s">
        <v>2376</v>
      </c>
      <c r="W614" s="21" t="s">
        <v>2402</v>
      </c>
      <c r="X614" s="3" t="s">
        <v>127</v>
      </c>
      <c r="Y614" s="3" t="s">
        <v>38</v>
      </c>
      <c r="Z614" s="3" t="s">
        <v>2655</v>
      </c>
      <c r="AA614" s="4" t="s">
        <v>5069</v>
      </c>
      <c r="AB614" s="4" t="s">
        <v>5077</v>
      </c>
    </row>
    <row r="615" spans="1:28"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6" t="s">
        <v>2276</v>
      </c>
      <c r="K615" s="106" t="s">
        <v>2276</v>
      </c>
      <c r="L615" s="21" t="s">
        <v>2362</v>
      </c>
      <c r="M615" s="21" t="s">
        <v>2276</v>
      </c>
      <c r="N615" s="21" t="s">
        <v>2376</v>
      </c>
      <c r="O615" s="21" t="s">
        <v>2276</v>
      </c>
      <c r="P615" s="21" t="s">
        <v>2374</v>
      </c>
      <c r="Q615" s="105" t="s">
        <v>2276</v>
      </c>
      <c r="R615" s="105" t="s">
        <v>2276</v>
      </c>
      <c r="S615" s="105" t="s">
        <v>2276</v>
      </c>
      <c r="T615" s="105" t="s">
        <v>2276</v>
      </c>
      <c r="U615" s="105" t="s">
        <v>2276</v>
      </c>
      <c r="V615" s="21" t="s">
        <v>2376</v>
      </c>
      <c r="W615" s="21" t="s">
        <v>2401</v>
      </c>
      <c r="X615" s="3" t="s">
        <v>127</v>
      </c>
      <c r="Y615" s="3" t="s">
        <v>38</v>
      </c>
      <c r="Z615" s="3" t="s">
        <v>2655</v>
      </c>
      <c r="AA615" s="4" t="s">
        <v>5069</v>
      </c>
      <c r="AB615" s="4" t="s">
        <v>5077</v>
      </c>
    </row>
    <row r="616" spans="1:28"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6" t="s">
        <v>2276</v>
      </c>
      <c r="K616" s="106" t="s">
        <v>2276</v>
      </c>
      <c r="L616" s="21" t="s">
        <v>2362</v>
      </c>
      <c r="M616" s="21" t="s">
        <v>2276</v>
      </c>
      <c r="N616" s="21" t="s">
        <v>2376</v>
      </c>
      <c r="O616" s="21" t="s">
        <v>2276</v>
      </c>
      <c r="P616" s="21" t="s">
        <v>2374</v>
      </c>
      <c r="Q616" s="105" t="s">
        <v>2276</v>
      </c>
      <c r="R616" s="105" t="s">
        <v>2276</v>
      </c>
      <c r="S616" s="105" t="s">
        <v>2276</v>
      </c>
      <c r="T616" s="105" t="s">
        <v>2276</v>
      </c>
      <c r="U616" s="105" t="s">
        <v>2276</v>
      </c>
      <c r="V616" s="21" t="s">
        <v>2389</v>
      </c>
      <c r="W616" s="21" t="s">
        <v>2401</v>
      </c>
      <c r="X616" s="3" t="s">
        <v>127</v>
      </c>
      <c r="Y616" s="3" t="s">
        <v>38</v>
      </c>
      <c r="Z616" s="3" t="s">
        <v>2655</v>
      </c>
      <c r="AA616" s="4" t="s">
        <v>5069</v>
      </c>
      <c r="AB616" s="4" t="s">
        <v>5077</v>
      </c>
    </row>
    <row r="617" spans="1:28"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6" t="s">
        <v>2276</v>
      </c>
      <c r="K617" s="106" t="s">
        <v>2276</v>
      </c>
      <c r="L617" s="21" t="s">
        <v>2362</v>
      </c>
      <c r="M617" s="21" t="s">
        <v>2276</v>
      </c>
      <c r="N617" s="21" t="s">
        <v>2379</v>
      </c>
      <c r="O617" s="21" t="s">
        <v>2276</v>
      </c>
      <c r="P617" s="21" t="s">
        <v>2374</v>
      </c>
      <c r="Q617" s="105" t="s">
        <v>2276</v>
      </c>
      <c r="R617" s="105" t="s">
        <v>2276</v>
      </c>
      <c r="S617" s="105" t="s">
        <v>2276</v>
      </c>
      <c r="T617" s="105" t="s">
        <v>2276</v>
      </c>
      <c r="U617" s="105" t="s">
        <v>2276</v>
      </c>
      <c r="V617" s="21" t="s">
        <v>2389</v>
      </c>
      <c r="W617" s="21" t="s">
        <v>2401</v>
      </c>
      <c r="X617" s="3" t="s">
        <v>127</v>
      </c>
      <c r="Y617" s="3" t="s">
        <v>38</v>
      </c>
      <c r="Z617" s="3" t="s">
        <v>2655</v>
      </c>
      <c r="AA617" s="4" t="s">
        <v>5069</v>
      </c>
      <c r="AB617" s="4" t="s">
        <v>5077</v>
      </c>
    </row>
    <row r="618" spans="1:28"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6" t="s">
        <v>2276</v>
      </c>
      <c r="K618" s="106" t="s">
        <v>2276</v>
      </c>
      <c r="L618" s="106" t="s">
        <v>2276</v>
      </c>
      <c r="M618" s="106" t="s">
        <v>2276</v>
      </c>
      <c r="N618" s="106" t="s">
        <v>2276</v>
      </c>
      <c r="O618" s="106" t="s">
        <v>2276</v>
      </c>
      <c r="P618" s="106" t="s">
        <v>2276</v>
      </c>
      <c r="Q618" s="106" t="s">
        <v>2276</v>
      </c>
      <c r="R618" s="106" t="s">
        <v>2276</v>
      </c>
      <c r="S618" s="106" t="s">
        <v>2276</v>
      </c>
      <c r="T618" s="106" t="s">
        <v>2276</v>
      </c>
      <c r="U618" s="106" t="s">
        <v>2276</v>
      </c>
      <c r="V618" s="106" t="s">
        <v>2276</v>
      </c>
      <c r="W618" s="106" t="s">
        <v>2276</v>
      </c>
      <c r="X618" s="3" t="s">
        <v>189</v>
      </c>
      <c r="Y618" s="3" t="s">
        <v>38</v>
      </c>
      <c r="Z618" s="3" t="s">
        <v>64</v>
      </c>
      <c r="AA618" s="4" t="s">
        <v>5078</v>
      </c>
      <c r="AB618" s="4"/>
    </row>
    <row r="619" spans="1:28"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6" t="s">
        <v>2276</v>
      </c>
      <c r="K619" s="106" t="s">
        <v>2276</v>
      </c>
      <c r="L619" s="21" t="s">
        <v>2276</v>
      </c>
      <c r="M619" s="21" t="s">
        <v>2276</v>
      </c>
      <c r="N619" s="21" t="s">
        <v>2276</v>
      </c>
      <c r="O619" s="21" t="s">
        <v>2276</v>
      </c>
      <c r="P619" s="21" t="s">
        <v>2276</v>
      </c>
      <c r="Q619" s="105" t="s">
        <v>2276</v>
      </c>
      <c r="R619" s="105" t="s">
        <v>2276</v>
      </c>
      <c r="S619" s="21" t="s">
        <v>2276</v>
      </c>
      <c r="T619" s="21" t="s">
        <v>2276</v>
      </c>
      <c r="U619" s="21" t="s">
        <v>2276</v>
      </c>
      <c r="V619" s="21" t="s">
        <v>2276</v>
      </c>
      <c r="W619" s="21" t="s">
        <v>2276</v>
      </c>
      <c r="X619" s="3" t="s">
        <v>2276</v>
      </c>
      <c r="Y619" s="3" t="s">
        <v>2276</v>
      </c>
      <c r="Z619" s="3" t="s">
        <v>2276</v>
      </c>
      <c r="AA619" s="3"/>
      <c r="AB619" s="3"/>
    </row>
    <row r="620" spans="1:28"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6" t="s">
        <v>2276</v>
      </c>
      <c r="K620" s="106" t="s">
        <v>2276</v>
      </c>
      <c r="L620" s="21" t="s">
        <v>2276</v>
      </c>
      <c r="M620" s="21" t="s">
        <v>2276</v>
      </c>
      <c r="N620" s="21" t="s">
        <v>2276</v>
      </c>
      <c r="O620" s="21" t="s">
        <v>2276</v>
      </c>
      <c r="P620" s="21" t="s">
        <v>2276</v>
      </c>
      <c r="Q620" s="105" t="s">
        <v>2276</v>
      </c>
      <c r="R620" s="105" t="s">
        <v>2276</v>
      </c>
      <c r="S620" s="21" t="s">
        <v>2276</v>
      </c>
      <c r="T620" s="21" t="s">
        <v>2276</v>
      </c>
      <c r="U620" s="21" t="s">
        <v>2276</v>
      </c>
      <c r="V620" s="21" t="s">
        <v>2276</v>
      </c>
      <c r="W620" s="21" t="s">
        <v>2276</v>
      </c>
      <c r="X620" s="3" t="s">
        <v>2276</v>
      </c>
      <c r="Y620" s="3" t="s">
        <v>2276</v>
      </c>
      <c r="Z620" s="3" t="s">
        <v>2276</v>
      </c>
      <c r="AA620" s="3"/>
      <c r="AB620" s="3"/>
    </row>
    <row r="621" spans="1:28"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6" t="s">
        <v>2276</v>
      </c>
      <c r="K621" s="106" t="s">
        <v>2362</v>
      </c>
      <c r="L621" s="21" t="s">
        <v>2276</v>
      </c>
      <c r="M621" s="21" t="s">
        <v>2374</v>
      </c>
      <c r="N621" s="21" t="s">
        <v>2276</v>
      </c>
      <c r="O621" s="21" t="s">
        <v>2276</v>
      </c>
      <c r="P621" s="21" t="s">
        <v>2276</v>
      </c>
      <c r="Q621" s="105" t="s">
        <v>2276</v>
      </c>
      <c r="R621" s="105" t="s">
        <v>2276</v>
      </c>
      <c r="S621" s="21" t="s">
        <v>2276</v>
      </c>
      <c r="T621" s="21" t="s">
        <v>2276</v>
      </c>
      <c r="U621" s="21" t="s">
        <v>2276</v>
      </c>
      <c r="V621" s="21" t="s">
        <v>2276</v>
      </c>
      <c r="W621" s="21" t="s">
        <v>2276</v>
      </c>
      <c r="X621" s="3" t="s">
        <v>2276</v>
      </c>
      <c r="Y621" s="3" t="s">
        <v>2276</v>
      </c>
      <c r="Z621" s="3" t="s">
        <v>2276</v>
      </c>
      <c r="AA621" s="3"/>
      <c r="AB621" s="4" t="s">
        <v>2215</v>
      </c>
    </row>
    <row r="622" spans="1:28"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2276</v>
      </c>
      <c r="K622" s="106" t="s">
        <v>2276</v>
      </c>
      <c r="L622" s="21" t="s">
        <v>2276</v>
      </c>
      <c r="M622" s="21" t="s">
        <v>2276</v>
      </c>
      <c r="N622" s="21" t="s">
        <v>2276</v>
      </c>
      <c r="O622" s="21" t="s">
        <v>2276</v>
      </c>
      <c r="P622" s="21" t="s">
        <v>2276</v>
      </c>
      <c r="Q622" s="105" t="s">
        <v>2276</v>
      </c>
      <c r="R622" s="105" t="s">
        <v>2276</v>
      </c>
      <c r="S622" s="21" t="s">
        <v>2276</v>
      </c>
      <c r="T622" s="21" t="s">
        <v>2276</v>
      </c>
      <c r="U622" s="21" t="s">
        <v>2276</v>
      </c>
      <c r="V622" s="21" t="s">
        <v>2276</v>
      </c>
      <c r="W622" s="21" t="s">
        <v>2276</v>
      </c>
      <c r="X622" s="3" t="s">
        <v>2276</v>
      </c>
      <c r="Y622" s="3" t="s">
        <v>2276</v>
      </c>
      <c r="Z622" s="3" t="s">
        <v>2276</v>
      </c>
      <c r="AA622" s="4" t="s">
        <v>2216</v>
      </c>
      <c r="AB622" s="3"/>
    </row>
    <row r="623" spans="1:28"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2276</v>
      </c>
      <c r="K623" s="106" t="s">
        <v>2276</v>
      </c>
      <c r="L623" s="21" t="s">
        <v>2276</v>
      </c>
      <c r="M623" s="21" t="s">
        <v>2276</v>
      </c>
      <c r="N623" s="21" t="s">
        <v>2276</v>
      </c>
      <c r="O623" s="21" t="s">
        <v>2276</v>
      </c>
      <c r="P623" s="21" t="s">
        <v>2276</v>
      </c>
      <c r="Q623" s="105" t="s">
        <v>2276</v>
      </c>
      <c r="R623" s="105" t="s">
        <v>2276</v>
      </c>
      <c r="S623" s="21" t="s">
        <v>2276</v>
      </c>
      <c r="T623" s="21" t="s">
        <v>2276</v>
      </c>
      <c r="U623" s="21" t="s">
        <v>2276</v>
      </c>
      <c r="V623" s="21" t="s">
        <v>2276</v>
      </c>
      <c r="W623" s="21" t="s">
        <v>2276</v>
      </c>
      <c r="X623" s="3" t="s">
        <v>2276</v>
      </c>
      <c r="Y623" s="3" t="s">
        <v>2276</v>
      </c>
      <c r="Z623" s="3" t="s">
        <v>2276</v>
      </c>
      <c r="AA623" s="4"/>
      <c r="AB623" s="3"/>
    </row>
    <row r="624" spans="1:28"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2276</v>
      </c>
      <c r="K624" s="106" t="s">
        <v>2276</v>
      </c>
      <c r="L624" s="21" t="s">
        <v>2276</v>
      </c>
      <c r="M624" s="21" t="s">
        <v>2276</v>
      </c>
      <c r="N624" s="21" t="s">
        <v>2276</v>
      </c>
      <c r="O624" s="21" t="s">
        <v>2276</v>
      </c>
      <c r="P624" s="21" t="s">
        <v>2276</v>
      </c>
      <c r="Q624" s="105" t="s">
        <v>2276</v>
      </c>
      <c r="R624" s="105" t="s">
        <v>2276</v>
      </c>
      <c r="S624" s="21" t="s">
        <v>2276</v>
      </c>
      <c r="T624" s="21" t="s">
        <v>2276</v>
      </c>
      <c r="U624" s="21" t="s">
        <v>2276</v>
      </c>
      <c r="V624" s="21" t="s">
        <v>2276</v>
      </c>
      <c r="W624" s="21" t="s">
        <v>2276</v>
      </c>
      <c r="X624" s="3" t="s">
        <v>2276</v>
      </c>
      <c r="Y624" s="3" t="s">
        <v>2276</v>
      </c>
      <c r="Z624" s="3" t="s">
        <v>2276</v>
      </c>
      <c r="AA624" s="4" t="s">
        <v>2216</v>
      </c>
      <c r="AB624" s="3"/>
    </row>
    <row r="625" spans="1:28"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2276</v>
      </c>
      <c r="K625" s="106" t="s">
        <v>2276</v>
      </c>
      <c r="L625" s="21" t="s">
        <v>2276</v>
      </c>
      <c r="M625" s="21" t="s">
        <v>2276</v>
      </c>
      <c r="N625" s="21" t="s">
        <v>2276</v>
      </c>
      <c r="O625" s="21" t="s">
        <v>2276</v>
      </c>
      <c r="P625" s="21" t="s">
        <v>2276</v>
      </c>
      <c r="Q625" s="105" t="s">
        <v>2276</v>
      </c>
      <c r="R625" s="105" t="s">
        <v>2276</v>
      </c>
      <c r="S625" s="21" t="s">
        <v>2276</v>
      </c>
      <c r="T625" s="21" t="s">
        <v>2276</v>
      </c>
      <c r="U625" s="21" t="s">
        <v>2276</v>
      </c>
      <c r="V625" s="21" t="s">
        <v>2276</v>
      </c>
      <c r="W625" s="21" t="s">
        <v>2276</v>
      </c>
      <c r="X625" s="3" t="s">
        <v>2276</v>
      </c>
      <c r="Y625" s="3" t="s">
        <v>2276</v>
      </c>
      <c r="Z625" s="3" t="s">
        <v>2276</v>
      </c>
      <c r="AA625" s="3"/>
      <c r="AB625" s="3"/>
    </row>
    <row r="626" spans="1:28"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2276</v>
      </c>
      <c r="K626" s="106" t="s">
        <v>2276</v>
      </c>
      <c r="L626" s="21" t="s">
        <v>2276</v>
      </c>
      <c r="M626" s="21" t="s">
        <v>2276</v>
      </c>
      <c r="N626" s="21" t="s">
        <v>2276</v>
      </c>
      <c r="O626" s="21" t="s">
        <v>2276</v>
      </c>
      <c r="P626" s="21" t="s">
        <v>2276</v>
      </c>
      <c r="Q626" s="105" t="s">
        <v>2276</v>
      </c>
      <c r="R626" s="105" t="s">
        <v>2276</v>
      </c>
      <c r="S626" s="21" t="s">
        <v>2276</v>
      </c>
      <c r="T626" s="21" t="s">
        <v>2276</v>
      </c>
      <c r="U626" s="21" t="s">
        <v>2276</v>
      </c>
      <c r="V626" s="21" t="s">
        <v>2276</v>
      </c>
      <c r="W626" s="21" t="s">
        <v>2402</v>
      </c>
      <c r="X626" s="3" t="s">
        <v>425</v>
      </c>
      <c r="Y626" s="3" t="s">
        <v>68</v>
      </c>
      <c r="Z626" s="3" t="s">
        <v>2276</v>
      </c>
      <c r="AA626" s="4" t="s">
        <v>957</v>
      </c>
      <c r="AB626" s="3" t="s">
        <v>2421</v>
      </c>
    </row>
    <row r="627" spans="1:28"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2276</v>
      </c>
      <c r="K627" s="106" t="s">
        <v>2276</v>
      </c>
      <c r="L627" s="21" t="s">
        <v>2276</v>
      </c>
      <c r="M627" s="21" t="s">
        <v>2276</v>
      </c>
      <c r="N627" s="21" t="s">
        <v>2276</v>
      </c>
      <c r="O627" s="21" t="s">
        <v>2276</v>
      </c>
      <c r="P627" s="21" t="s">
        <v>2276</v>
      </c>
      <c r="Q627" s="105" t="s">
        <v>2276</v>
      </c>
      <c r="R627" s="105" t="s">
        <v>2276</v>
      </c>
      <c r="S627" s="21" t="s">
        <v>2276</v>
      </c>
      <c r="T627" s="21" t="s">
        <v>2276</v>
      </c>
      <c r="U627" s="21" t="s">
        <v>2276</v>
      </c>
      <c r="V627" s="21" t="s">
        <v>2276</v>
      </c>
      <c r="W627" s="77" t="s">
        <v>2276</v>
      </c>
      <c r="X627" s="3" t="s">
        <v>2276</v>
      </c>
      <c r="Y627" s="3" t="s">
        <v>2276</v>
      </c>
      <c r="Z627" s="3" t="s">
        <v>2276</v>
      </c>
      <c r="AA627" s="4" t="s">
        <v>958</v>
      </c>
      <c r="AB627" s="3"/>
    </row>
    <row r="628" spans="1:28"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2276</v>
      </c>
      <c r="K628" s="106" t="s">
        <v>2276</v>
      </c>
      <c r="L628" s="21" t="s">
        <v>2276</v>
      </c>
      <c r="M628" s="21" t="s">
        <v>2362</v>
      </c>
      <c r="N628" s="21" t="s">
        <v>2276</v>
      </c>
      <c r="O628" s="21" t="s">
        <v>2276</v>
      </c>
      <c r="P628" s="21" t="s">
        <v>2276</v>
      </c>
      <c r="Q628" s="105" t="s">
        <v>2276</v>
      </c>
      <c r="R628" s="105" t="s">
        <v>2276</v>
      </c>
      <c r="S628" s="21" t="s">
        <v>2276</v>
      </c>
      <c r="T628" s="21" t="s">
        <v>2276</v>
      </c>
      <c r="U628" s="21" t="s">
        <v>2374</v>
      </c>
      <c r="V628" s="21" t="s">
        <v>2276</v>
      </c>
      <c r="W628" s="21" t="s">
        <v>2402</v>
      </c>
      <c r="X628" s="3" t="s">
        <v>2276</v>
      </c>
      <c r="Y628" s="3" t="s">
        <v>2276</v>
      </c>
      <c r="Z628" s="3" t="s">
        <v>2276</v>
      </c>
      <c r="AA628" s="3" t="s">
        <v>968</v>
      </c>
      <c r="AB628" s="24" t="s">
        <v>2222</v>
      </c>
    </row>
    <row r="629" spans="1:28"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2276</v>
      </c>
      <c r="K629" s="106" t="s">
        <v>2276</v>
      </c>
      <c r="L629" s="21" t="s">
        <v>2276</v>
      </c>
      <c r="M629" s="21" t="s">
        <v>2362</v>
      </c>
      <c r="N629" s="21" t="s">
        <v>2276</v>
      </c>
      <c r="O629" s="21" t="s">
        <v>2276</v>
      </c>
      <c r="P629" s="21" t="s">
        <v>2276</v>
      </c>
      <c r="Q629" s="105" t="s">
        <v>2276</v>
      </c>
      <c r="R629" s="105" t="s">
        <v>2276</v>
      </c>
      <c r="S629" s="21" t="s">
        <v>2276</v>
      </c>
      <c r="T629" s="21" t="s">
        <v>2276</v>
      </c>
      <c r="U629" s="21" t="s">
        <v>2527</v>
      </c>
      <c r="V629" s="21" t="s">
        <v>2276</v>
      </c>
      <c r="W629" s="21" t="s">
        <v>2402</v>
      </c>
      <c r="X629" s="3" t="s">
        <v>2276</v>
      </c>
      <c r="Y629" s="3" t="s">
        <v>2276</v>
      </c>
      <c r="Z629" s="3" t="s">
        <v>2276</v>
      </c>
      <c r="AA629" s="3" t="s">
        <v>968</v>
      </c>
      <c r="AB629" s="4" t="s">
        <v>2223</v>
      </c>
    </row>
    <row r="630" spans="1:28"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2276</v>
      </c>
      <c r="K630" s="106" t="s">
        <v>2276</v>
      </c>
      <c r="L630" s="21" t="s">
        <v>2276</v>
      </c>
      <c r="M630" s="21" t="s">
        <v>2362</v>
      </c>
      <c r="N630" s="21" t="s">
        <v>2276</v>
      </c>
      <c r="O630" s="21" t="s">
        <v>2276</v>
      </c>
      <c r="P630" s="21" t="s">
        <v>2276</v>
      </c>
      <c r="Q630" s="105" t="s">
        <v>2276</v>
      </c>
      <c r="R630" s="105" t="s">
        <v>2276</v>
      </c>
      <c r="S630" s="21" t="s">
        <v>2276</v>
      </c>
      <c r="T630" s="21" t="s">
        <v>2276</v>
      </c>
      <c r="U630" s="21" t="s">
        <v>2374</v>
      </c>
      <c r="V630" s="21" t="s">
        <v>2276</v>
      </c>
      <c r="W630" s="21" t="s">
        <v>2402</v>
      </c>
      <c r="X630" s="3" t="s">
        <v>2276</v>
      </c>
      <c r="Y630" s="3" t="s">
        <v>2276</v>
      </c>
      <c r="Z630" s="3" t="s">
        <v>2276</v>
      </c>
      <c r="AA630" s="3" t="s">
        <v>968</v>
      </c>
      <c r="AB630" s="4" t="s">
        <v>2223</v>
      </c>
    </row>
    <row r="631" spans="1:28"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2276</v>
      </c>
      <c r="K631" s="106" t="s">
        <v>2276</v>
      </c>
      <c r="L631" s="21" t="s">
        <v>2276</v>
      </c>
      <c r="M631" s="21" t="s">
        <v>2276</v>
      </c>
      <c r="N631" s="21" t="s">
        <v>2276</v>
      </c>
      <c r="O631" s="21" t="s">
        <v>2276</v>
      </c>
      <c r="P631" s="21" t="s">
        <v>2276</v>
      </c>
      <c r="Q631" s="105" t="s">
        <v>2276</v>
      </c>
      <c r="R631" s="105" t="s">
        <v>2276</v>
      </c>
      <c r="S631" s="21" t="s">
        <v>2376</v>
      </c>
      <c r="T631" s="21" t="s">
        <v>2276</v>
      </c>
      <c r="U631" s="21" t="s">
        <v>2276</v>
      </c>
      <c r="V631" s="21" t="s">
        <v>2276</v>
      </c>
      <c r="W631" s="21" t="s">
        <v>2276</v>
      </c>
      <c r="X631" s="3" t="s">
        <v>2276</v>
      </c>
      <c r="Y631" s="3" t="s">
        <v>2276</v>
      </c>
      <c r="Z631" s="3" t="s">
        <v>2276</v>
      </c>
      <c r="AA631" s="3"/>
      <c r="AB631" s="4" t="s">
        <v>2225</v>
      </c>
    </row>
    <row r="632" spans="1:28"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2276</v>
      </c>
      <c r="K632" s="106" t="s">
        <v>2276</v>
      </c>
      <c r="L632" s="21" t="s">
        <v>2276</v>
      </c>
      <c r="M632" s="21" t="s">
        <v>2276</v>
      </c>
      <c r="N632" s="21" t="s">
        <v>2276</v>
      </c>
      <c r="O632" s="21" t="s">
        <v>2276</v>
      </c>
      <c r="P632" s="21" t="s">
        <v>2276</v>
      </c>
      <c r="Q632" s="105" t="s">
        <v>2276</v>
      </c>
      <c r="R632" s="105" t="s">
        <v>2276</v>
      </c>
      <c r="S632" s="21" t="s">
        <v>2276</v>
      </c>
      <c r="T632" s="21" t="s">
        <v>2276</v>
      </c>
      <c r="U632" s="21" t="s">
        <v>2276</v>
      </c>
      <c r="V632" s="21" t="s">
        <v>2276</v>
      </c>
      <c r="W632" s="21" t="s">
        <v>2276</v>
      </c>
      <c r="X632" s="3" t="s">
        <v>2276</v>
      </c>
      <c r="Y632" s="3" t="s">
        <v>2276</v>
      </c>
      <c r="Z632" s="3" t="s">
        <v>2276</v>
      </c>
      <c r="AA632" s="3"/>
      <c r="AB632" s="3"/>
    </row>
    <row r="633" spans="1:28"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2276</v>
      </c>
      <c r="K633" s="106" t="s">
        <v>2276</v>
      </c>
      <c r="L633" s="21" t="s">
        <v>2276</v>
      </c>
      <c r="M633" s="21" t="s">
        <v>2276</v>
      </c>
      <c r="N633" s="21" t="s">
        <v>2276</v>
      </c>
      <c r="O633" s="21" t="s">
        <v>2276</v>
      </c>
      <c r="P633" s="21" t="s">
        <v>2276</v>
      </c>
      <c r="Q633" s="105" t="s">
        <v>2276</v>
      </c>
      <c r="R633" s="105" t="s">
        <v>2276</v>
      </c>
      <c r="S633" s="21" t="s">
        <v>2276</v>
      </c>
      <c r="T633" s="21" t="s">
        <v>2276</v>
      </c>
      <c r="U633" s="21" t="s">
        <v>2276</v>
      </c>
      <c r="V633" s="21" t="s">
        <v>2276</v>
      </c>
      <c r="W633" s="21" t="s">
        <v>2276</v>
      </c>
      <c r="X633" s="3" t="s">
        <v>2276</v>
      </c>
      <c r="Y633" s="3" t="s">
        <v>2276</v>
      </c>
      <c r="Z633" s="3" t="s">
        <v>2276</v>
      </c>
      <c r="AA633" s="3"/>
      <c r="AB633" s="3"/>
    </row>
    <row r="634" spans="1:28"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2276</v>
      </c>
      <c r="K634" s="106" t="s">
        <v>2276</v>
      </c>
      <c r="L634" s="21" t="s">
        <v>2276</v>
      </c>
      <c r="M634" s="21" t="s">
        <v>2276</v>
      </c>
      <c r="N634" s="21" t="s">
        <v>2276</v>
      </c>
      <c r="O634" s="21" t="s">
        <v>2276</v>
      </c>
      <c r="P634" s="21" t="s">
        <v>2276</v>
      </c>
      <c r="Q634" s="105" t="s">
        <v>2276</v>
      </c>
      <c r="R634" s="105" t="s">
        <v>2276</v>
      </c>
      <c r="S634" s="21" t="s">
        <v>2276</v>
      </c>
      <c r="T634" s="21" t="s">
        <v>2276</v>
      </c>
      <c r="U634" s="21" t="s">
        <v>2374</v>
      </c>
      <c r="V634" s="21" t="s">
        <v>2276</v>
      </c>
      <c r="W634" s="21" t="s">
        <v>2403</v>
      </c>
      <c r="X634" s="3" t="s">
        <v>2276</v>
      </c>
      <c r="Y634" s="3" t="s">
        <v>2276</v>
      </c>
      <c r="Z634" s="3" t="s">
        <v>2276</v>
      </c>
      <c r="AA634" s="3" t="s">
        <v>1007</v>
      </c>
      <c r="AB634" s="4" t="s">
        <v>718</v>
      </c>
    </row>
    <row r="635" spans="1:28"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2276</v>
      </c>
      <c r="K635" s="106" t="s">
        <v>2276</v>
      </c>
      <c r="L635" s="21" t="s">
        <v>2276</v>
      </c>
      <c r="M635" s="21" t="s">
        <v>2276</v>
      </c>
      <c r="N635" s="21" t="s">
        <v>2276</v>
      </c>
      <c r="O635" s="21" t="s">
        <v>2276</v>
      </c>
      <c r="P635" s="21" t="s">
        <v>2276</v>
      </c>
      <c r="Q635" s="105" t="s">
        <v>2276</v>
      </c>
      <c r="R635" s="105" t="s">
        <v>2276</v>
      </c>
      <c r="S635" s="21" t="s">
        <v>2276</v>
      </c>
      <c r="T635" s="21" t="s">
        <v>2276</v>
      </c>
      <c r="U635" s="21" t="s">
        <v>2276</v>
      </c>
      <c r="V635" s="21" t="s">
        <v>2276</v>
      </c>
      <c r="W635" s="21" t="s">
        <v>2276</v>
      </c>
      <c r="X635" s="3" t="s">
        <v>2276</v>
      </c>
      <c r="Y635" s="3" t="s">
        <v>2276</v>
      </c>
      <c r="Z635" s="3" t="s">
        <v>2276</v>
      </c>
      <c r="AA635" s="4" t="s">
        <v>2232</v>
      </c>
      <c r="AB635" s="4"/>
    </row>
    <row r="636" spans="1:28"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2276</v>
      </c>
      <c r="K636" s="106" t="s">
        <v>2276</v>
      </c>
      <c r="L636" s="21" t="s">
        <v>2276</v>
      </c>
      <c r="M636" s="21" t="s">
        <v>2276</v>
      </c>
      <c r="N636" s="21" t="s">
        <v>2276</v>
      </c>
      <c r="O636" s="21" t="s">
        <v>2276</v>
      </c>
      <c r="P636" s="21" t="s">
        <v>2276</v>
      </c>
      <c r="Q636" s="105" t="s">
        <v>2276</v>
      </c>
      <c r="R636" s="105" t="s">
        <v>2276</v>
      </c>
      <c r="S636" s="21" t="s">
        <v>2276</v>
      </c>
      <c r="T636" s="21" t="s">
        <v>2276</v>
      </c>
      <c r="U636" s="21" t="s">
        <v>2527</v>
      </c>
      <c r="V636" s="21" t="s">
        <v>2276</v>
      </c>
      <c r="W636" s="21" t="s">
        <v>2403</v>
      </c>
      <c r="X636" s="3" t="s">
        <v>2276</v>
      </c>
      <c r="Y636" s="3" t="s">
        <v>2276</v>
      </c>
      <c r="Z636" s="3" t="s">
        <v>2276</v>
      </c>
      <c r="AA636" s="3" t="s">
        <v>1007</v>
      </c>
      <c r="AB636" s="4" t="s">
        <v>1008</v>
      </c>
    </row>
    <row r="637" spans="1:28"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2276</v>
      </c>
      <c r="K637" s="106" t="s">
        <v>2276</v>
      </c>
      <c r="L637" s="21" t="s">
        <v>2276</v>
      </c>
      <c r="M637" s="21" t="s">
        <v>2276</v>
      </c>
      <c r="N637" s="21" t="s">
        <v>2276</v>
      </c>
      <c r="O637" s="21" t="s">
        <v>2276</v>
      </c>
      <c r="P637" s="21" t="s">
        <v>2276</v>
      </c>
      <c r="Q637" s="105" t="s">
        <v>2276</v>
      </c>
      <c r="R637" s="105" t="s">
        <v>2276</v>
      </c>
      <c r="S637" s="21" t="s">
        <v>2276</v>
      </c>
      <c r="T637" s="21" t="s">
        <v>2276</v>
      </c>
      <c r="U637" s="21" t="s">
        <v>2276</v>
      </c>
      <c r="V637" s="21" t="s">
        <v>2276</v>
      </c>
      <c r="W637" s="21" t="s">
        <v>2276</v>
      </c>
      <c r="X637" s="3" t="s">
        <v>2276</v>
      </c>
      <c r="Y637" s="3" t="s">
        <v>2276</v>
      </c>
      <c r="Z637" s="3" t="s">
        <v>2276</v>
      </c>
      <c r="AA637" s="4" t="s">
        <v>2237</v>
      </c>
      <c r="AB637" s="4"/>
    </row>
    <row r="638" spans="1:28"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2276</v>
      </c>
      <c r="K638" s="106" t="s">
        <v>2276</v>
      </c>
      <c r="L638" s="21" t="s">
        <v>2276</v>
      </c>
      <c r="M638" s="21" t="s">
        <v>2276</v>
      </c>
      <c r="N638" s="21" t="s">
        <v>2276</v>
      </c>
      <c r="O638" s="21" t="s">
        <v>2276</v>
      </c>
      <c r="P638" s="21" t="s">
        <v>2276</v>
      </c>
      <c r="Q638" s="105" t="s">
        <v>2276</v>
      </c>
      <c r="R638" s="105" t="s">
        <v>2276</v>
      </c>
      <c r="S638" s="21" t="s">
        <v>2276</v>
      </c>
      <c r="T638" s="21" t="s">
        <v>2276</v>
      </c>
      <c r="U638" s="21" t="s">
        <v>2374</v>
      </c>
      <c r="V638" s="21" t="s">
        <v>2276</v>
      </c>
      <c r="W638" s="21" t="s">
        <v>2403</v>
      </c>
      <c r="X638" s="3" t="s">
        <v>2276</v>
      </c>
      <c r="Y638" s="3" t="s">
        <v>2276</v>
      </c>
      <c r="Z638" s="3" t="s">
        <v>2276</v>
      </c>
      <c r="AA638" s="3" t="s">
        <v>1007</v>
      </c>
      <c r="AB638" s="4" t="s">
        <v>1008</v>
      </c>
    </row>
    <row r="639" spans="1:28"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2276</v>
      </c>
      <c r="K639" s="106" t="s">
        <v>2276</v>
      </c>
      <c r="L639" s="21" t="s">
        <v>2276</v>
      </c>
      <c r="M639" s="21" t="s">
        <v>2276</v>
      </c>
      <c r="N639" s="21" t="s">
        <v>2276</v>
      </c>
      <c r="O639" s="21" t="s">
        <v>2276</v>
      </c>
      <c r="P639" s="21" t="s">
        <v>2276</v>
      </c>
      <c r="Q639" s="105" t="s">
        <v>2276</v>
      </c>
      <c r="R639" s="105" t="s">
        <v>2276</v>
      </c>
      <c r="S639" s="21" t="s">
        <v>2276</v>
      </c>
      <c r="T639" s="21" t="s">
        <v>2276</v>
      </c>
      <c r="U639" s="21" t="s">
        <v>2276</v>
      </c>
      <c r="V639" s="21" t="s">
        <v>2276</v>
      </c>
      <c r="W639" s="21" t="s">
        <v>2276</v>
      </c>
      <c r="X639" s="3" t="s">
        <v>2276</v>
      </c>
      <c r="Y639" s="3" t="s">
        <v>2276</v>
      </c>
      <c r="Z639" s="3" t="s">
        <v>2276</v>
      </c>
      <c r="AA639" s="4" t="s">
        <v>2238</v>
      </c>
      <c r="AB639" s="4"/>
    </row>
    <row r="640" spans="1:28"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2276</v>
      </c>
      <c r="K640" s="106" t="s">
        <v>2276</v>
      </c>
      <c r="L640" s="21" t="s">
        <v>2276</v>
      </c>
      <c r="M640" s="21" t="s">
        <v>2276</v>
      </c>
      <c r="N640" s="21" t="s">
        <v>2276</v>
      </c>
      <c r="O640" s="21" t="s">
        <v>2276</v>
      </c>
      <c r="P640" s="21" t="s">
        <v>2276</v>
      </c>
      <c r="Q640" s="105" t="s">
        <v>2276</v>
      </c>
      <c r="R640" s="105" t="s">
        <v>2276</v>
      </c>
      <c r="S640" s="21" t="s">
        <v>2276</v>
      </c>
      <c r="T640" s="21" t="s">
        <v>2276</v>
      </c>
      <c r="U640" s="21" t="s">
        <v>2374</v>
      </c>
      <c r="V640" s="21" t="s">
        <v>2276</v>
      </c>
      <c r="W640" s="21" t="s">
        <v>2403</v>
      </c>
      <c r="X640" s="3" t="s">
        <v>2276</v>
      </c>
      <c r="Y640" s="3" t="s">
        <v>2276</v>
      </c>
      <c r="Z640" s="3" t="s">
        <v>2276</v>
      </c>
      <c r="AA640" s="3" t="s">
        <v>1007</v>
      </c>
      <c r="AB640" s="4" t="s">
        <v>1008</v>
      </c>
    </row>
    <row r="641" spans="1:28"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2276</v>
      </c>
      <c r="K641" s="106" t="s">
        <v>2276</v>
      </c>
      <c r="L641" s="21" t="s">
        <v>2276</v>
      </c>
      <c r="M641" s="21" t="s">
        <v>2276</v>
      </c>
      <c r="N641" s="21" t="s">
        <v>2276</v>
      </c>
      <c r="O641" s="21" t="s">
        <v>2276</v>
      </c>
      <c r="P641" s="21" t="s">
        <v>2276</v>
      </c>
      <c r="Q641" s="105" t="s">
        <v>2276</v>
      </c>
      <c r="R641" s="105" t="s">
        <v>2276</v>
      </c>
      <c r="S641" s="21" t="s">
        <v>2276</v>
      </c>
      <c r="T641" s="21" t="s">
        <v>2276</v>
      </c>
      <c r="U641" s="21" t="s">
        <v>2276</v>
      </c>
      <c r="V641" s="21" t="s">
        <v>2276</v>
      </c>
      <c r="W641" s="21" t="s">
        <v>2276</v>
      </c>
      <c r="X641" s="3" t="s">
        <v>2276</v>
      </c>
      <c r="Y641" s="3" t="s">
        <v>2276</v>
      </c>
      <c r="Z641" s="3" t="s">
        <v>2276</v>
      </c>
      <c r="AA641" s="4" t="s">
        <v>2239</v>
      </c>
      <c r="AB641" s="4"/>
    </row>
    <row r="642" spans="1:28"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2276</v>
      </c>
      <c r="K642" s="106" t="s">
        <v>2276</v>
      </c>
      <c r="L642" s="21" t="s">
        <v>2276</v>
      </c>
      <c r="M642" s="21" t="s">
        <v>2276</v>
      </c>
      <c r="N642" s="21" t="s">
        <v>2276</v>
      </c>
      <c r="O642" s="21" t="s">
        <v>2276</v>
      </c>
      <c r="P642" s="21" t="s">
        <v>2276</v>
      </c>
      <c r="Q642" s="105" t="s">
        <v>2276</v>
      </c>
      <c r="R642" s="105" t="s">
        <v>2276</v>
      </c>
      <c r="S642" s="21" t="s">
        <v>2276</v>
      </c>
      <c r="T642" s="21" t="s">
        <v>2276</v>
      </c>
      <c r="U642" s="21" t="s">
        <v>2527</v>
      </c>
      <c r="V642" s="21" t="s">
        <v>2276</v>
      </c>
      <c r="W642" s="21" t="s">
        <v>2402</v>
      </c>
      <c r="X642" s="3" t="s">
        <v>2276</v>
      </c>
      <c r="Y642" s="3" t="s">
        <v>2276</v>
      </c>
      <c r="Z642" s="3" t="s">
        <v>2276</v>
      </c>
      <c r="AA642" s="3" t="s">
        <v>1007</v>
      </c>
      <c r="AB642" s="4" t="s">
        <v>718</v>
      </c>
    </row>
    <row r="643" spans="1:28"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2276</v>
      </c>
      <c r="K643" s="106" t="s">
        <v>2276</v>
      </c>
      <c r="L643" s="21" t="s">
        <v>2276</v>
      </c>
      <c r="M643" s="21" t="s">
        <v>2276</v>
      </c>
      <c r="N643" s="21" t="s">
        <v>2276</v>
      </c>
      <c r="O643" s="21" t="s">
        <v>2276</v>
      </c>
      <c r="P643" s="21" t="s">
        <v>2276</v>
      </c>
      <c r="Q643" s="105" t="s">
        <v>2276</v>
      </c>
      <c r="R643" s="105" t="s">
        <v>2276</v>
      </c>
      <c r="S643" s="21" t="s">
        <v>2276</v>
      </c>
      <c r="T643" s="21" t="s">
        <v>2276</v>
      </c>
      <c r="U643" s="21" t="s">
        <v>2276</v>
      </c>
      <c r="V643" s="21" t="s">
        <v>2276</v>
      </c>
      <c r="W643" s="21" t="s">
        <v>2276</v>
      </c>
      <c r="X643" s="3" t="s">
        <v>2276</v>
      </c>
      <c r="Y643" s="3" t="s">
        <v>2276</v>
      </c>
      <c r="Z643" s="3" t="s">
        <v>2276</v>
      </c>
      <c r="AA643" s="4" t="s">
        <v>2240</v>
      </c>
      <c r="AB643" s="4"/>
    </row>
    <row r="644" spans="1:28"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2276</v>
      </c>
      <c r="K644" s="106" t="s">
        <v>2276</v>
      </c>
      <c r="L644" s="21" t="s">
        <v>2276</v>
      </c>
      <c r="M644" s="21" t="s">
        <v>2276</v>
      </c>
      <c r="N644" s="21" t="s">
        <v>2276</v>
      </c>
      <c r="O644" s="21" t="s">
        <v>2276</v>
      </c>
      <c r="P644" s="21" t="s">
        <v>2276</v>
      </c>
      <c r="Q644" s="105" t="s">
        <v>2276</v>
      </c>
      <c r="R644" s="105" t="s">
        <v>2276</v>
      </c>
      <c r="S644" s="21" t="s">
        <v>2276</v>
      </c>
      <c r="T644" s="21" t="s">
        <v>2276</v>
      </c>
      <c r="U644" s="21" t="s">
        <v>2527</v>
      </c>
      <c r="V644" s="21" t="s">
        <v>2276</v>
      </c>
      <c r="W644" s="21" t="s">
        <v>2404</v>
      </c>
      <c r="X644" s="3" t="s">
        <v>2276</v>
      </c>
      <c r="Y644" s="3" t="s">
        <v>2276</v>
      </c>
      <c r="Z644" s="3" t="s">
        <v>2276</v>
      </c>
      <c r="AA644" s="3" t="s">
        <v>1007</v>
      </c>
      <c r="AB644" s="4" t="s">
        <v>2228</v>
      </c>
    </row>
    <row r="645" spans="1:28"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2276</v>
      </c>
      <c r="K645" s="106" t="s">
        <v>2276</v>
      </c>
      <c r="L645" s="21" t="s">
        <v>2276</v>
      </c>
      <c r="M645" s="21" t="s">
        <v>2276</v>
      </c>
      <c r="N645" s="21" t="s">
        <v>2276</v>
      </c>
      <c r="O645" s="21" t="s">
        <v>2276</v>
      </c>
      <c r="P645" s="21" t="s">
        <v>2276</v>
      </c>
      <c r="Q645" s="105" t="s">
        <v>2276</v>
      </c>
      <c r="R645" s="105" t="s">
        <v>2276</v>
      </c>
      <c r="S645" s="21" t="s">
        <v>2276</v>
      </c>
      <c r="T645" s="21" t="s">
        <v>2276</v>
      </c>
      <c r="U645" s="21" t="s">
        <v>2374</v>
      </c>
      <c r="V645" s="21" t="s">
        <v>2276</v>
      </c>
      <c r="W645" s="21" t="s">
        <v>2403</v>
      </c>
      <c r="X645" s="3" t="s">
        <v>2276</v>
      </c>
      <c r="Y645" s="3" t="s">
        <v>2276</v>
      </c>
      <c r="Z645" s="3" t="s">
        <v>2276</v>
      </c>
      <c r="AA645" s="3" t="s">
        <v>1007</v>
      </c>
      <c r="AB645" s="4" t="s">
        <v>2229</v>
      </c>
    </row>
    <row r="646" spans="1:28"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2276</v>
      </c>
      <c r="K646" s="106" t="s">
        <v>2276</v>
      </c>
      <c r="L646" s="21" t="s">
        <v>2276</v>
      </c>
      <c r="M646" s="21" t="s">
        <v>2276</v>
      </c>
      <c r="N646" s="21" t="s">
        <v>2276</v>
      </c>
      <c r="O646" s="21" t="s">
        <v>2276</v>
      </c>
      <c r="P646" s="21" t="s">
        <v>2276</v>
      </c>
      <c r="Q646" s="105" t="s">
        <v>2276</v>
      </c>
      <c r="R646" s="105" t="s">
        <v>2276</v>
      </c>
      <c r="S646" s="21" t="s">
        <v>2276</v>
      </c>
      <c r="T646" s="21" t="s">
        <v>2276</v>
      </c>
      <c r="U646" s="21" t="s">
        <v>2527</v>
      </c>
      <c r="V646" s="21" t="s">
        <v>2276</v>
      </c>
      <c r="W646" s="21" t="s">
        <v>2403</v>
      </c>
      <c r="X646" s="3" t="s">
        <v>2276</v>
      </c>
      <c r="Y646" s="3" t="s">
        <v>2276</v>
      </c>
      <c r="Z646" s="3" t="s">
        <v>2276</v>
      </c>
      <c r="AA646" s="3" t="s">
        <v>1007</v>
      </c>
      <c r="AB646" s="4" t="s">
        <v>2229</v>
      </c>
    </row>
    <row r="647" spans="1:28"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2276</v>
      </c>
      <c r="K647" s="106" t="s">
        <v>2276</v>
      </c>
      <c r="L647" s="21" t="s">
        <v>2276</v>
      </c>
      <c r="M647" s="21" t="s">
        <v>2276</v>
      </c>
      <c r="N647" s="21" t="s">
        <v>2276</v>
      </c>
      <c r="O647" s="21" t="s">
        <v>2276</v>
      </c>
      <c r="P647" s="21" t="s">
        <v>2276</v>
      </c>
      <c r="Q647" s="105" t="s">
        <v>2276</v>
      </c>
      <c r="R647" s="105" t="s">
        <v>2276</v>
      </c>
      <c r="S647" s="21" t="s">
        <v>2276</v>
      </c>
      <c r="T647" s="21" t="s">
        <v>2276</v>
      </c>
      <c r="U647" s="21" t="s">
        <v>2276</v>
      </c>
      <c r="V647" s="21" t="s">
        <v>2276</v>
      </c>
      <c r="W647" s="21" t="s">
        <v>2276</v>
      </c>
      <c r="X647" s="3" t="s">
        <v>2276</v>
      </c>
      <c r="Y647" s="3" t="s">
        <v>2276</v>
      </c>
      <c r="Z647" s="3" t="s">
        <v>2276</v>
      </c>
      <c r="AA647" s="4" t="s">
        <v>2243</v>
      </c>
      <c r="AB647" s="4"/>
    </row>
    <row r="648" spans="1:28"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2276</v>
      </c>
      <c r="K648" s="106" t="s">
        <v>2276</v>
      </c>
      <c r="L648" s="21" t="s">
        <v>2276</v>
      </c>
      <c r="M648" s="21" t="s">
        <v>2276</v>
      </c>
      <c r="N648" s="21" t="s">
        <v>2276</v>
      </c>
      <c r="O648" s="21" t="s">
        <v>2276</v>
      </c>
      <c r="P648" s="21" t="s">
        <v>2276</v>
      </c>
      <c r="Q648" s="105" t="s">
        <v>2276</v>
      </c>
      <c r="R648" s="105" t="s">
        <v>2276</v>
      </c>
      <c r="S648" s="21" t="s">
        <v>2276</v>
      </c>
      <c r="T648" s="21" t="s">
        <v>2276</v>
      </c>
      <c r="U648" s="21" t="s">
        <v>2374</v>
      </c>
      <c r="V648" s="21" t="s">
        <v>2276</v>
      </c>
      <c r="W648" s="21" t="s">
        <v>2402</v>
      </c>
      <c r="X648" s="3" t="s">
        <v>2276</v>
      </c>
      <c r="Y648" s="3" t="s">
        <v>2276</v>
      </c>
      <c r="Z648" s="3" t="s">
        <v>2276</v>
      </c>
      <c r="AA648" s="3" t="s">
        <v>1007</v>
      </c>
      <c r="AB648" s="4" t="s">
        <v>2228</v>
      </c>
    </row>
    <row r="649" spans="1:28"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2276</v>
      </c>
      <c r="K649" s="106" t="s">
        <v>2276</v>
      </c>
      <c r="L649" s="21" t="s">
        <v>2276</v>
      </c>
      <c r="M649" s="21" t="s">
        <v>2276</v>
      </c>
      <c r="N649" s="21" t="s">
        <v>2276</v>
      </c>
      <c r="O649" s="21" t="s">
        <v>2276</v>
      </c>
      <c r="P649" s="21" t="s">
        <v>2276</v>
      </c>
      <c r="Q649" s="105" t="s">
        <v>2276</v>
      </c>
      <c r="R649" s="105" t="s">
        <v>2276</v>
      </c>
      <c r="S649" s="21" t="s">
        <v>2276</v>
      </c>
      <c r="T649" s="21" t="s">
        <v>2276</v>
      </c>
      <c r="U649" s="21" t="s">
        <v>2276</v>
      </c>
      <c r="V649" s="21" t="s">
        <v>2276</v>
      </c>
      <c r="W649" s="21" t="s">
        <v>2276</v>
      </c>
      <c r="X649" s="3" t="s">
        <v>2276</v>
      </c>
      <c r="Y649" s="3" t="s">
        <v>2276</v>
      </c>
      <c r="Z649" s="3" t="s">
        <v>2276</v>
      </c>
      <c r="AA649" s="4" t="s">
        <v>2240</v>
      </c>
      <c r="AB649" s="4"/>
    </row>
    <row r="650" spans="1:28"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2276</v>
      </c>
      <c r="K650" s="106" t="s">
        <v>2276</v>
      </c>
      <c r="L650" s="21" t="s">
        <v>2276</v>
      </c>
      <c r="M650" s="21" t="s">
        <v>2276</v>
      </c>
      <c r="N650" s="21" t="s">
        <v>2276</v>
      </c>
      <c r="O650" s="21" t="s">
        <v>2276</v>
      </c>
      <c r="P650" s="21" t="s">
        <v>2276</v>
      </c>
      <c r="Q650" s="105" t="s">
        <v>2276</v>
      </c>
      <c r="R650" s="105" t="s">
        <v>2276</v>
      </c>
      <c r="S650" s="21" t="s">
        <v>2276</v>
      </c>
      <c r="T650" s="21" t="s">
        <v>2276</v>
      </c>
      <c r="U650" s="21" t="s">
        <v>2527</v>
      </c>
      <c r="V650" s="21" t="s">
        <v>2276</v>
      </c>
      <c r="W650" s="21" t="s">
        <v>2403</v>
      </c>
      <c r="X650" s="3" t="s">
        <v>2276</v>
      </c>
      <c r="Y650" s="3" t="s">
        <v>2276</v>
      </c>
      <c r="Z650" s="3" t="s">
        <v>2276</v>
      </c>
      <c r="AA650" s="3" t="s">
        <v>1007</v>
      </c>
      <c r="AB650" s="4" t="s">
        <v>2244</v>
      </c>
    </row>
    <row r="651" spans="1:28"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2276</v>
      </c>
      <c r="K651" s="106" t="s">
        <v>2276</v>
      </c>
      <c r="L651" s="21" t="s">
        <v>2276</v>
      </c>
      <c r="M651" s="21" t="s">
        <v>2276</v>
      </c>
      <c r="N651" s="21" t="s">
        <v>2276</v>
      </c>
      <c r="O651" s="21" t="s">
        <v>2276</v>
      </c>
      <c r="P651" s="21" t="s">
        <v>2276</v>
      </c>
      <c r="Q651" s="105" t="s">
        <v>2276</v>
      </c>
      <c r="R651" s="105" t="s">
        <v>2276</v>
      </c>
      <c r="S651" s="21" t="s">
        <v>2276</v>
      </c>
      <c r="T651" s="21" t="s">
        <v>2276</v>
      </c>
      <c r="U651" s="21" t="s">
        <v>2527</v>
      </c>
      <c r="V651" s="21" t="s">
        <v>2276</v>
      </c>
      <c r="W651" s="21" t="s">
        <v>2402</v>
      </c>
      <c r="X651" s="3" t="s">
        <v>2276</v>
      </c>
      <c r="Y651" s="3" t="s">
        <v>2276</v>
      </c>
      <c r="Z651" s="3" t="s">
        <v>2276</v>
      </c>
      <c r="AA651" s="3" t="s">
        <v>1007</v>
      </c>
      <c r="AB651" s="4" t="s">
        <v>2244</v>
      </c>
    </row>
    <row r="652" spans="1:28"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2276</v>
      </c>
      <c r="K652" s="106" t="s">
        <v>2362</v>
      </c>
      <c r="L652" s="21" t="s">
        <v>2276</v>
      </c>
      <c r="M652" s="21" t="s">
        <v>2362</v>
      </c>
      <c r="N652" s="21" t="s">
        <v>2276</v>
      </c>
      <c r="O652" s="21" t="s">
        <v>2276</v>
      </c>
      <c r="P652" s="21" t="s">
        <v>2276</v>
      </c>
      <c r="Q652" s="105" t="s">
        <v>2276</v>
      </c>
      <c r="R652" s="105" t="s">
        <v>2276</v>
      </c>
      <c r="S652" s="21" t="s">
        <v>2276</v>
      </c>
      <c r="T652" s="21" t="s">
        <v>2276</v>
      </c>
      <c r="U652" s="21" t="s">
        <v>2276</v>
      </c>
      <c r="V652" s="21" t="s">
        <v>2276</v>
      </c>
      <c r="W652" s="21" t="s">
        <v>2402</v>
      </c>
      <c r="X652" s="3" t="s">
        <v>2276</v>
      </c>
      <c r="Y652" s="3" t="s">
        <v>2276</v>
      </c>
      <c r="Z652" s="3" t="s">
        <v>2276</v>
      </c>
      <c r="AA652" s="4" t="s">
        <v>2246</v>
      </c>
      <c r="AB652" s="4" t="s">
        <v>2071</v>
      </c>
    </row>
    <row r="653" spans="1:28"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2276</v>
      </c>
      <c r="K653" s="106" t="s">
        <v>2362</v>
      </c>
      <c r="L653" s="21" t="s">
        <v>2276</v>
      </c>
      <c r="M653" s="21" t="s">
        <v>2362</v>
      </c>
      <c r="N653" s="21" t="s">
        <v>2276</v>
      </c>
      <c r="O653" s="21" t="s">
        <v>2276</v>
      </c>
      <c r="P653" s="21" t="s">
        <v>2276</v>
      </c>
      <c r="Q653" s="105" t="s">
        <v>2276</v>
      </c>
      <c r="R653" s="105" t="s">
        <v>2276</v>
      </c>
      <c r="S653" s="21" t="s">
        <v>2276</v>
      </c>
      <c r="T653" s="21" t="s">
        <v>2276</v>
      </c>
      <c r="U653" s="21" t="s">
        <v>2276</v>
      </c>
      <c r="V653" s="21" t="s">
        <v>2276</v>
      </c>
      <c r="W653" s="21" t="s">
        <v>2402</v>
      </c>
      <c r="X653" s="3" t="s">
        <v>2276</v>
      </c>
      <c r="Y653" s="3" t="s">
        <v>2276</v>
      </c>
      <c r="Z653" s="3" t="s">
        <v>2276</v>
      </c>
      <c r="AA653" s="4" t="s">
        <v>2246</v>
      </c>
      <c r="AB653" s="4" t="s">
        <v>2071</v>
      </c>
    </row>
    <row r="654" spans="1:28"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6" t="s">
        <v>2364</v>
      </c>
      <c r="K654" s="114" t="s">
        <v>2364</v>
      </c>
      <c r="L654" s="76" t="s">
        <v>2364</v>
      </c>
      <c r="M654" s="76" t="s">
        <v>2364</v>
      </c>
      <c r="N654" s="76" t="s">
        <v>2364</v>
      </c>
      <c r="O654" s="76" t="s">
        <v>2364</v>
      </c>
      <c r="P654" s="76" t="s">
        <v>2364</v>
      </c>
      <c r="Q654" s="105" t="s">
        <v>2276</v>
      </c>
      <c r="R654" s="105" t="s">
        <v>2276</v>
      </c>
      <c r="S654" s="76" t="s">
        <v>2364</v>
      </c>
      <c r="T654" s="76" t="s">
        <v>2364</v>
      </c>
      <c r="U654" s="76" t="s">
        <v>2364</v>
      </c>
      <c r="V654" s="76" t="s">
        <v>2364</v>
      </c>
      <c r="W654" s="3" t="s">
        <v>2276</v>
      </c>
      <c r="X654" s="3" t="s">
        <v>2276</v>
      </c>
      <c r="Y654" s="3" t="s">
        <v>2276</v>
      </c>
      <c r="Z654" s="3" t="s">
        <v>2276</v>
      </c>
      <c r="AA654" s="3"/>
      <c r="AB654" s="3"/>
    </row>
    <row r="655" spans="1:28" ht="46.5" customHeight="1">
      <c r="A655" s="6" t="str">
        <f>'Reported burning'!A655</f>
        <v>76a</v>
      </c>
      <c r="B655" s="6" t="str">
        <f>'Reported burning'!B655</f>
        <v>76a.2</v>
      </c>
      <c r="C655" s="6" t="str">
        <f>'Reported burning'!C655</f>
        <v>Human, deliberate</v>
      </c>
      <c r="D655" s="6" t="str">
        <f>'Reported burning'!D655</f>
        <v>Forest clearance</v>
      </c>
      <c r="E655" s="6" t="str">
        <f>'Reported burning'!E655</f>
        <v>Forestry</v>
      </c>
      <c r="F655" s="6" t="str">
        <f>'Reported burning'!F655</f>
        <v>Forest</v>
      </c>
      <c r="G655" s="6">
        <f>'Reported burning'!G655</f>
        <v>0</v>
      </c>
      <c r="H655" s="6" t="str">
        <f>'Reported burning'!H655</f>
        <v>Absence</v>
      </c>
      <c r="I655" s="3"/>
      <c r="J655" s="21" t="s">
        <v>2276</v>
      </c>
      <c r="K655" s="106" t="s">
        <v>2276</v>
      </c>
      <c r="L655" s="21" t="s">
        <v>2276</v>
      </c>
      <c r="M655" s="21" t="s">
        <v>2276</v>
      </c>
      <c r="N655" s="21" t="s">
        <v>2276</v>
      </c>
      <c r="O655" s="21" t="s">
        <v>2276</v>
      </c>
      <c r="P655" s="21" t="s">
        <v>2276</v>
      </c>
      <c r="Q655" s="105" t="s">
        <v>2276</v>
      </c>
      <c r="R655" s="105" t="s">
        <v>2276</v>
      </c>
      <c r="S655" s="21" t="s">
        <v>2276</v>
      </c>
      <c r="T655" s="21" t="s">
        <v>2276</v>
      </c>
      <c r="U655" s="21" t="s">
        <v>2276</v>
      </c>
      <c r="V655" s="21" t="s">
        <v>2276</v>
      </c>
      <c r="W655" s="21" t="s">
        <v>2276</v>
      </c>
      <c r="X655" s="3" t="s">
        <v>2276</v>
      </c>
      <c r="Y655" s="3" t="s">
        <v>2276</v>
      </c>
      <c r="Z655" s="3" t="s">
        <v>2276</v>
      </c>
      <c r="AA655" s="3"/>
      <c r="AB655" s="4" t="s">
        <v>1079</v>
      </c>
    </row>
    <row r="656" spans="1:28"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2276</v>
      </c>
      <c r="K656" s="106" t="s">
        <v>2276</v>
      </c>
      <c r="L656" s="21" t="s">
        <v>2276</v>
      </c>
      <c r="M656" s="21" t="s">
        <v>2276</v>
      </c>
      <c r="N656" s="21" t="s">
        <v>2276</v>
      </c>
      <c r="O656" s="21" t="s">
        <v>2276</v>
      </c>
      <c r="P656" s="21" t="s">
        <v>2276</v>
      </c>
      <c r="Q656" s="105" t="s">
        <v>2276</v>
      </c>
      <c r="R656" s="105" t="s">
        <v>2276</v>
      </c>
      <c r="S656" s="21" t="s">
        <v>2276</v>
      </c>
      <c r="T656" s="21" t="s">
        <v>2276</v>
      </c>
      <c r="U656" s="21" t="s">
        <v>2276</v>
      </c>
      <c r="V656" s="21" t="s">
        <v>2276</v>
      </c>
      <c r="W656" s="21" t="s">
        <v>2276</v>
      </c>
      <c r="X656" s="3" t="s">
        <v>189</v>
      </c>
      <c r="Y656" s="3" t="s">
        <v>189</v>
      </c>
      <c r="Z656" s="3" t="s">
        <v>2276</v>
      </c>
      <c r="AA656" s="3" t="s">
        <v>1007</v>
      </c>
      <c r="AB656" s="4" t="s">
        <v>2292</v>
      </c>
    </row>
    <row r="657" spans="1:28"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2276</v>
      </c>
      <c r="K657" s="106" t="s">
        <v>2276</v>
      </c>
      <c r="L657" s="21" t="s">
        <v>2276</v>
      </c>
      <c r="M657" s="21" t="s">
        <v>2276</v>
      </c>
      <c r="N657" s="21" t="s">
        <v>2276</v>
      </c>
      <c r="O657" s="21" t="s">
        <v>2276</v>
      </c>
      <c r="P657" s="21" t="s">
        <v>2276</v>
      </c>
      <c r="Q657" s="105" t="s">
        <v>2276</v>
      </c>
      <c r="R657" s="105" t="s">
        <v>2276</v>
      </c>
      <c r="S657" s="21" t="s">
        <v>2276</v>
      </c>
      <c r="T657" s="21" t="s">
        <v>2276</v>
      </c>
      <c r="U657" s="21" t="s">
        <v>2276</v>
      </c>
      <c r="V657" s="21" t="s">
        <v>2276</v>
      </c>
      <c r="W657" s="21" t="s">
        <v>2276</v>
      </c>
      <c r="X657" s="3" t="s">
        <v>1082</v>
      </c>
      <c r="Y657" s="3" t="s">
        <v>189</v>
      </c>
      <c r="Z657" s="3" t="s">
        <v>2276</v>
      </c>
      <c r="AA657" s="4" t="s">
        <v>2293</v>
      </c>
      <c r="AB657" s="3"/>
    </row>
    <row r="658" spans="1:28"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2276</v>
      </c>
      <c r="K658" s="106" t="s">
        <v>2276</v>
      </c>
      <c r="L658" s="21" t="s">
        <v>2276</v>
      </c>
      <c r="M658" s="21" t="s">
        <v>2276</v>
      </c>
      <c r="N658" s="21" t="s">
        <v>2276</v>
      </c>
      <c r="O658" s="21" t="s">
        <v>2276</v>
      </c>
      <c r="P658" s="21" t="s">
        <v>2276</v>
      </c>
      <c r="Q658" s="105" t="s">
        <v>2276</v>
      </c>
      <c r="R658" s="105" t="s">
        <v>2276</v>
      </c>
      <c r="S658" s="21" t="s">
        <v>2276</v>
      </c>
      <c r="T658" s="21" t="s">
        <v>2276</v>
      </c>
      <c r="U658" s="21" t="s">
        <v>2276</v>
      </c>
      <c r="V658" s="21" t="s">
        <v>2276</v>
      </c>
      <c r="W658" s="21" t="s">
        <v>2276</v>
      </c>
      <c r="X658" s="38" t="s">
        <v>188</v>
      </c>
      <c r="Y658" s="38" t="s">
        <v>38</v>
      </c>
      <c r="Z658" s="38" t="s">
        <v>2276</v>
      </c>
      <c r="AA658" s="38"/>
      <c r="AB658" s="38"/>
    </row>
    <row r="659" spans="1:28"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2276</v>
      </c>
      <c r="K659" s="106" t="s">
        <v>2276</v>
      </c>
      <c r="L659" s="21" t="s">
        <v>2276</v>
      </c>
      <c r="M659" s="21" t="s">
        <v>2276</v>
      </c>
      <c r="N659" s="21" t="s">
        <v>2276</v>
      </c>
      <c r="O659" s="21" t="s">
        <v>2276</v>
      </c>
      <c r="P659" s="21" t="s">
        <v>2276</v>
      </c>
      <c r="Q659" s="105" t="s">
        <v>2276</v>
      </c>
      <c r="R659" s="105" t="s">
        <v>2276</v>
      </c>
      <c r="S659" s="21" t="s">
        <v>2276</v>
      </c>
      <c r="T659" s="21" t="s">
        <v>2276</v>
      </c>
      <c r="U659" s="21" t="s">
        <v>2276</v>
      </c>
      <c r="V659" s="21" t="s">
        <v>2276</v>
      </c>
      <c r="W659" s="21" t="s">
        <v>2276</v>
      </c>
      <c r="X659" s="38" t="s">
        <v>188</v>
      </c>
      <c r="Y659" s="38" t="s">
        <v>38</v>
      </c>
      <c r="Z659" s="3" t="s">
        <v>2276</v>
      </c>
      <c r="AA659" s="4" t="s">
        <v>1103</v>
      </c>
      <c r="AB659" s="3"/>
    </row>
    <row r="660" spans="1:28"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2276</v>
      </c>
      <c r="K660" s="106" t="s">
        <v>2276</v>
      </c>
      <c r="L660" s="21" t="s">
        <v>2276</v>
      </c>
      <c r="M660" s="21" t="s">
        <v>2276</v>
      </c>
      <c r="N660" s="21" t="s">
        <v>2276</v>
      </c>
      <c r="O660" s="21" t="s">
        <v>2276</v>
      </c>
      <c r="P660" s="21" t="s">
        <v>2276</v>
      </c>
      <c r="Q660" s="105" t="s">
        <v>2276</v>
      </c>
      <c r="R660" s="105" t="s">
        <v>2276</v>
      </c>
      <c r="S660" s="21" t="s">
        <v>2276</v>
      </c>
      <c r="T660" s="21" t="s">
        <v>2276</v>
      </c>
      <c r="U660" s="21" t="s">
        <v>2276</v>
      </c>
      <c r="V660" s="21" t="s">
        <v>2276</v>
      </c>
      <c r="W660" s="21" t="s">
        <v>2276</v>
      </c>
      <c r="X660" s="3" t="s">
        <v>2276</v>
      </c>
      <c r="Y660" s="3" t="s">
        <v>2276</v>
      </c>
      <c r="Z660" s="3" t="s">
        <v>2276</v>
      </c>
      <c r="AA660" s="4"/>
      <c r="AB660" s="3"/>
    </row>
    <row r="661" spans="1:28"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2276</v>
      </c>
      <c r="K661" s="106" t="s">
        <v>2276</v>
      </c>
      <c r="L661" s="21" t="s">
        <v>2276</v>
      </c>
      <c r="M661" s="21" t="s">
        <v>2276</v>
      </c>
      <c r="N661" s="21" t="s">
        <v>2276</v>
      </c>
      <c r="O661" s="21" t="s">
        <v>2276</v>
      </c>
      <c r="P661" s="21" t="s">
        <v>2276</v>
      </c>
      <c r="Q661" s="105" t="s">
        <v>2276</v>
      </c>
      <c r="R661" s="105" t="s">
        <v>2276</v>
      </c>
      <c r="S661" s="21" t="s">
        <v>2276</v>
      </c>
      <c r="T661" s="21" t="s">
        <v>2276</v>
      </c>
      <c r="U661" s="21" t="s">
        <v>2276</v>
      </c>
      <c r="V661" s="21" t="s">
        <v>2276</v>
      </c>
      <c r="W661" s="21" t="s">
        <v>2276</v>
      </c>
      <c r="X661" s="3" t="s">
        <v>2276</v>
      </c>
      <c r="Y661" s="3" t="s">
        <v>2276</v>
      </c>
      <c r="Z661" s="3" t="s">
        <v>2276</v>
      </c>
      <c r="AA661" s="4" t="s">
        <v>1108</v>
      </c>
      <c r="AB661" s="3"/>
    </row>
    <row r="662" spans="1:28"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2276</v>
      </c>
      <c r="K662" s="106" t="s">
        <v>2276</v>
      </c>
      <c r="L662" s="21" t="s">
        <v>2276</v>
      </c>
      <c r="M662" s="21" t="s">
        <v>2276</v>
      </c>
      <c r="N662" s="21" t="s">
        <v>2276</v>
      </c>
      <c r="O662" s="21" t="s">
        <v>2276</v>
      </c>
      <c r="P662" s="21" t="s">
        <v>2276</v>
      </c>
      <c r="Q662" s="105" t="s">
        <v>2276</v>
      </c>
      <c r="R662" s="105" t="s">
        <v>2276</v>
      </c>
      <c r="S662" s="21" t="s">
        <v>2276</v>
      </c>
      <c r="T662" s="21" t="s">
        <v>2276</v>
      </c>
      <c r="U662" s="21" t="s">
        <v>2276</v>
      </c>
      <c r="V662" s="21" t="s">
        <v>2276</v>
      </c>
      <c r="W662" s="21" t="s">
        <v>2276</v>
      </c>
      <c r="X662" s="3" t="s">
        <v>2276</v>
      </c>
      <c r="Y662" s="3" t="s">
        <v>2276</v>
      </c>
      <c r="Z662" s="3" t="s">
        <v>2276</v>
      </c>
      <c r="AA662" s="4" t="s">
        <v>1108</v>
      </c>
      <c r="AB662" s="3"/>
    </row>
    <row r="663" spans="1:28"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2276</v>
      </c>
      <c r="K663" s="106" t="s">
        <v>2276</v>
      </c>
      <c r="L663" s="21" t="s">
        <v>2276</v>
      </c>
      <c r="M663" s="21" t="s">
        <v>2276</v>
      </c>
      <c r="N663" s="21" t="s">
        <v>2276</v>
      </c>
      <c r="O663" s="21" t="s">
        <v>2276</v>
      </c>
      <c r="P663" s="21" t="s">
        <v>2276</v>
      </c>
      <c r="Q663" s="105" t="s">
        <v>2276</v>
      </c>
      <c r="R663" s="105" t="s">
        <v>2276</v>
      </c>
      <c r="S663" s="21" t="s">
        <v>2276</v>
      </c>
      <c r="T663" s="21" t="s">
        <v>2276</v>
      </c>
      <c r="U663" s="21" t="s">
        <v>2276</v>
      </c>
      <c r="V663" s="21" t="s">
        <v>2276</v>
      </c>
      <c r="W663" s="21" t="s">
        <v>2276</v>
      </c>
      <c r="X663" s="3" t="s">
        <v>2276</v>
      </c>
      <c r="Y663" s="3" t="s">
        <v>2276</v>
      </c>
      <c r="Z663" s="3" t="s">
        <v>2276</v>
      </c>
      <c r="AA663" s="4" t="s">
        <v>1108</v>
      </c>
      <c r="AB663" s="3"/>
    </row>
    <row r="664" spans="1:28"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2276</v>
      </c>
      <c r="K664" s="106" t="s">
        <v>2276</v>
      </c>
      <c r="L664" s="21" t="s">
        <v>2276</v>
      </c>
      <c r="M664" s="21" t="s">
        <v>2276</v>
      </c>
      <c r="N664" s="21" t="s">
        <v>2276</v>
      </c>
      <c r="O664" s="21" t="s">
        <v>2276</v>
      </c>
      <c r="P664" s="21" t="s">
        <v>2276</v>
      </c>
      <c r="Q664" s="105" t="s">
        <v>2276</v>
      </c>
      <c r="R664" s="105" t="s">
        <v>2276</v>
      </c>
      <c r="S664" s="21" t="s">
        <v>2276</v>
      </c>
      <c r="T664" s="21" t="s">
        <v>2276</v>
      </c>
      <c r="U664" s="21" t="s">
        <v>2276</v>
      </c>
      <c r="V664" s="21" t="s">
        <v>2276</v>
      </c>
      <c r="W664" s="21" t="s">
        <v>2276</v>
      </c>
      <c r="X664" s="3" t="s">
        <v>2276</v>
      </c>
      <c r="Y664" s="3" t="s">
        <v>2276</v>
      </c>
      <c r="Z664" s="3" t="s">
        <v>2276</v>
      </c>
      <c r="AA664" s="4" t="s">
        <v>1108</v>
      </c>
      <c r="AB664" s="3"/>
    </row>
    <row r="665" spans="1:28"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2276</v>
      </c>
      <c r="K665" s="106" t="s">
        <v>2276</v>
      </c>
      <c r="L665" s="21" t="s">
        <v>2276</v>
      </c>
      <c r="M665" s="21" t="s">
        <v>2276</v>
      </c>
      <c r="N665" s="21" t="s">
        <v>2276</v>
      </c>
      <c r="O665" s="21" t="s">
        <v>2276</v>
      </c>
      <c r="P665" s="21" t="s">
        <v>2276</v>
      </c>
      <c r="Q665" s="105" t="s">
        <v>2276</v>
      </c>
      <c r="R665" s="105" t="s">
        <v>2276</v>
      </c>
      <c r="S665" s="21" t="s">
        <v>2276</v>
      </c>
      <c r="T665" s="21" t="s">
        <v>2276</v>
      </c>
      <c r="U665" s="21" t="s">
        <v>2276</v>
      </c>
      <c r="V665" s="21" t="s">
        <v>2276</v>
      </c>
      <c r="W665" s="21" t="s">
        <v>2276</v>
      </c>
      <c r="X665" s="3" t="s">
        <v>2276</v>
      </c>
      <c r="Y665" s="3" t="s">
        <v>2276</v>
      </c>
      <c r="Z665" s="3" t="s">
        <v>2276</v>
      </c>
      <c r="AA665" s="4" t="s">
        <v>1108</v>
      </c>
      <c r="AB665" s="3"/>
    </row>
    <row r="666" spans="1:28"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2276</v>
      </c>
      <c r="K666" s="106" t="s">
        <v>2276</v>
      </c>
      <c r="L666" s="21" t="s">
        <v>2276</v>
      </c>
      <c r="M666" s="21" t="s">
        <v>2276</v>
      </c>
      <c r="N666" s="21" t="s">
        <v>2276</v>
      </c>
      <c r="O666" s="21" t="s">
        <v>2276</v>
      </c>
      <c r="P666" s="21" t="s">
        <v>2276</v>
      </c>
      <c r="Q666" s="105" t="s">
        <v>2276</v>
      </c>
      <c r="R666" s="105" t="s">
        <v>2276</v>
      </c>
      <c r="S666" s="21" t="s">
        <v>2276</v>
      </c>
      <c r="T666" s="21" t="s">
        <v>2276</v>
      </c>
      <c r="U666" s="21" t="s">
        <v>2276</v>
      </c>
      <c r="V666" s="21" t="s">
        <v>2276</v>
      </c>
      <c r="W666" s="21" t="s">
        <v>2276</v>
      </c>
      <c r="X666" s="3" t="s">
        <v>2276</v>
      </c>
      <c r="Y666" s="3" t="s">
        <v>2276</v>
      </c>
      <c r="Z666" s="3" t="s">
        <v>2276</v>
      </c>
      <c r="AA666" s="4" t="s">
        <v>1108</v>
      </c>
      <c r="AB666" s="3"/>
    </row>
    <row r="667" spans="1:28"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2276</v>
      </c>
      <c r="K667" s="106" t="s">
        <v>2276</v>
      </c>
      <c r="L667" s="21" t="s">
        <v>2276</v>
      </c>
      <c r="M667" s="21" t="s">
        <v>2276</v>
      </c>
      <c r="N667" s="21" t="s">
        <v>2276</v>
      </c>
      <c r="O667" s="21" t="s">
        <v>2276</v>
      </c>
      <c r="P667" s="21" t="s">
        <v>2276</v>
      </c>
      <c r="Q667" s="105" t="s">
        <v>2276</v>
      </c>
      <c r="R667" s="105" t="s">
        <v>2276</v>
      </c>
      <c r="S667" s="21" t="s">
        <v>2276</v>
      </c>
      <c r="T667" s="21" t="s">
        <v>2276</v>
      </c>
      <c r="U667" s="21" t="s">
        <v>2276</v>
      </c>
      <c r="V667" s="21" t="s">
        <v>2276</v>
      </c>
      <c r="W667" s="21" t="s">
        <v>2276</v>
      </c>
      <c r="X667" s="3" t="s">
        <v>2276</v>
      </c>
      <c r="Y667" s="3" t="s">
        <v>2276</v>
      </c>
      <c r="Z667" s="3" t="s">
        <v>2276</v>
      </c>
      <c r="AA667" s="4" t="s">
        <v>1108</v>
      </c>
      <c r="AB667" s="3"/>
    </row>
    <row r="668" spans="1:28"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2276</v>
      </c>
      <c r="K668" s="106" t="s">
        <v>2276</v>
      </c>
      <c r="L668" s="21" t="s">
        <v>2276</v>
      </c>
      <c r="M668" s="21" t="s">
        <v>2276</v>
      </c>
      <c r="N668" s="21" t="s">
        <v>2276</v>
      </c>
      <c r="O668" s="21" t="s">
        <v>2276</v>
      </c>
      <c r="P668" s="21" t="s">
        <v>2276</v>
      </c>
      <c r="Q668" s="105" t="s">
        <v>2276</v>
      </c>
      <c r="R668" s="105" t="s">
        <v>2276</v>
      </c>
      <c r="S668" s="21" t="s">
        <v>2276</v>
      </c>
      <c r="T668" s="21" t="s">
        <v>2276</v>
      </c>
      <c r="U668" s="21" t="s">
        <v>2276</v>
      </c>
      <c r="V668" s="21" t="s">
        <v>2276</v>
      </c>
      <c r="W668" s="21" t="s">
        <v>2276</v>
      </c>
      <c r="X668" s="3" t="s">
        <v>2276</v>
      </c>
      <c r="Y668" s="3" t="s">
        <v>2276</v>
      </c>
      <c r="Z668" s="3" t="s">
        <v>2276</v>
      </c>
      <c r="AA668" s="4" t="s">
        <v>1108</v>
      </c>
      <c r="AB668" s="3"/>
    </row>
    <row r="669" spans="1:28"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2276</v>
      </c>
      <c r="K669" s="106" t="s">
        <v>2276</v>
      </c>
      <c r="L669" s="21" t="s">
        <v>2276</v>
      </c>
      <c r="M669" s="21" t="s">
        <v>2276</v>
      </c>
      <c r="N669" s="21" t="s">
        <v>2276</v>
      </c>
      <c r="O669" s="21" t="s">
        <v>2276</v>
      </c>
      <c r="P669" s="21" t="s">
        <v>2276</v>
      </c>
      <c r="Q669" s="105" t="s">
        <v>2276</v>
      </c>
      <c r="R669" s="105" t="s">
        <v>2276</v>
      </c>
      <c r="S669" s="21" t="s">
        <v>2276</v>
      </c>
      <c r="T669" s="21" t="s">
        <v>2276</v>
      </c>
      <c r="U669" s="21" t="s">
        <v>2276</v>
      </c>
      <c r="V669" s="21" t="s">
        <v>2276</v>
      </c>
      <c r="W669" s="21" t="s">
        <v>2276</v>
      </c>
      <c r="X669" s="3" t="s">
        <v>2276</v>
      </c>
      <c r="Y669" s="3" t="s">
        <v>2276</v>
      </c>
      <c r="Z669" s="3" t="s">
        <v>2276</v>
      </c>
      <c r="AA669" s="4" t="s">
        <v>1108</v>
      </c>
      <c r="AB669" s="3"/>
    </row>
    <row r="670" spans="1:28"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2276</v>
      </c>
      <c r="K670" s="106" t="s">
        <v>2276</v>
      </c>
      <c r="L670" s="21" t="s">
        <v>2276</v>
      </c>
      <c r="M670" s="21" t="s">
        <v>2276</v>
      </c>
      <c r="N670" s="21" t="s">
        <v>2276</v>
      </c>
      <c r="O670" s="21" t="s">
        <v>2276</v>
      </c>
      <c r="P670" s="21" t="s">
        <v>2276</v>
      </c>
      <c r="Q670" s="105" t="s">
        <v>2276</v>
      </c>
      <c r="R670" s="105" t="s">
        <v>2276</v>
      </c>
      <c r="S670" s="21" t="s">
        <v>2276</v>
      </c>
      <c r="T670" s="21" t="s">
        <v>2276</v>
      </c>
      <c r="U670" s="21" t="s">
        <v>2276</v>
      </c>
      <c r="V670" s="21" t="s">
        <v>2276</v>
      </c>
      <c r="W670" s="21" t="s">
        <v>2276</v>
      </c>
      <c r="X670" s="3" t="s">
        <v>68</v>
      </c>
      <c r="Y670" s="3" t="s">
        <v>35</v>
      </c>
      <c r="Z670" s="3" t="s">
        <v>2276</v>
      </c>
      <c r="AA670" s="4" t="s">
        <v>2349</v>
      </c>
      <c r="AB670" s="3"/>
    </row>
    <row r="671" spans="1:28"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2276</v>
      </c>
      <c r="K671" s="106" t="s">
        <v>2276</v>
      </c>
      <c r="L671" s="21" t="s">
        <v>2276</v>
      </c>
      <c r="M671" s="21" t="s">
        <v>2276</v>
      </c>
      <c r="N671" s="21" t="s">
        <v>2276</v>
      </c>
      <c r="O671" s="21" t="s">
        <v>2276</v>
      </c>
      <c r="P671" s="21" t="s">
        <v>2276</v>
      </c>
      <c r="Q671" s="105" t="s">
        <v>2276</v>
      </c>
      <c r="R671" s="105" t="s">
        <v>2276</v>
      </c>
      <c r="S671" s="21" t="s">
        <v>2276</v>
      </c>
      <c r="T671" s="21" t="s">
        <v>2276</v>
      </c>
      <c r="U671" s="21" t="s">
        <v>2276</v>
      </c>
      <c r="V671" s="21" t="s">
        <v>2276</v>
      </c>
      <c r="W671" s="21" t="s">
        <v>2276</v>
      </c>
      <c r="X671" s="21" t="s">
        <v>2276</v>
      </c>
      <c r="Y671" s="21" t="s">
        <v>2276</v>
      </c>
      <c r="Z671" s="21" t="s">
        <v>2276</v>
      </c>
      <c r="AA671" s="4" t="s">
        <v>2336</v>
      </c>
      <c r="AB671" s="3"/>
    </row>
    <row r="672" spans="1:28"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2276</v>
      </c>
      <c r="K672" s="106" t="s">
        <v>2276</v>
      </c>
      <c r="L672" s="21" t="s">
        <v>2276</v>
      </c>
      <c r="M672" s="21" t="s">
        <v>2276</v>
      </c>
      <c r="N672" s="21" t="s">
        <v>2276</v>
      </c>
      <c r="O672" s="21" t="s">
        <v>2276</v>
      </c>
      <c r="P672" s="21" t="s">
        <v>2276</v>
      </c>
      <c r="Q672" s="105" t="s">
        <v>2276</v>
      </c>
      <c r="R672" s="105" t="s">
        <v>2276</v>
      </c>
      <c r="S672" s="21" t="s">
        <v>2276</v>
      </c>
      <c r="T672" s="21" t="s">
        <v>2276</v>
      </c>
      <c r="U672" s="21" t="s">
        <v>2276</v>
      </c>
      <c r="V672" s="21" t="s">
        <v>2276</v>
      </c>
      <c r="W672" s="106" t="s">
        <v>2401</v>
      </c>
      <c r="X672" s="21" t="s">
        <v>2276</v>
      </c>
      <c r="Y672" s="21" t="s">
        <v>2276</v>
      </c>
      <c r="Z672" s="21" t="s">
        <v>2276</v>
      </c>
      <c r="AA672" s="4" t="s">
        <v>2348</v>
      </c>
      <c r="AB672" s="3"/>
    </row>
    <row r="673" spans="1:28"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2276</v>
      </c>
      <c r="K673" s="106" t="s">
        <v>2276</v>
      </c>
      <c r="L673" s="21" t="s">
        <v>2276</v>
      </c>
      <c r="M673" s="21" t="s">
        <v>2276</v>
      </c>
      <c r="N673" s="21" t="s">
        <v>2276</v>
      </c>
      <c r="O673" s="21" t="s">
        <v>2276</v>
      </c>
      <c r="P673" s="21" t="s">
        <v>2276</v>
      </c>
      <c r="Q673" s="105" t="s">
        <v>2276</v>
      </c>
      <c r="R673" s="105" t="s">
        <v>2276</v>
      </c>
      <c r="S673" s="21" t="s">
        <v>2276</v>
      </c>
      <c r="T673" s="21" t="s">
        <v>2276</v>
      </c>
      <c r="U673" s="21" t="s">
        <v>2276</v>
      </c>
      <c r="V673" s="21" t="s">
        <v>2276</v>
      </c>
      <c r="W673" s="21" t="s">
        <v>2276</v>
      </c>
      <c r="X673" s="21" t="s">
        <v>2276</v>
      </c>
      <c r="Y673" s="21" t="s">
        <v>2276</v>
      </c>
      <c r="Z673" s="21" t="s">
        <v>2276</v>
      </c>
      <c r="AA673" s="4" t="s">
        <v>2352</v>
      </c>
      <c r="AB673" s="3"/>
    </row>
    <row r="674" spans="1:28"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2276</v>
      </c>
      <c r="K674" s="106" t="s">
        <v>2276</v>
      </c>
      <c r="L674" s="21" t="s">
        <v>2276</v>
      </c>
      <c r="M674" s="21" t="s">
        <v>2276</v>
      </c>
      <c r="N674" s="21" t="s">
        <v>2276</v>
      </c>
      <c r="O674" s="21" t="s">
        <v>2276</v>
      </c>
      <c r="P674" s="21" t="s">
        <v>2276</v>
      </c>
      <c r="Q674" s="105" t="s">
        <v>2276</v>
      </c>
      <c r="R674" s="105" t="s">
        <v>2276</v>
      </c>
      <c r="S674" s="21" t="s">
        <v>2276</v>
      </c>
      <c r="T674" s="21" t="s">
        <v>2276</v>
      </c>
      <c r="U674" s="21" t="s">
        <v>2276</v>
      </c>
      <c r="V674" s="21" t="s">
        <v>2276</v>
      </c>
      <c r="W674" s="21" t="s">
        <v>2276</v>
      </c>
      <c r="X674" s="21" t="s">
        <v>2276</v>
      </c>
      <c r="Y674" s="21" t="s">
        <v>2276</v>
      </c>
      <c r="Z674" s="21" t="s">
        <v>2276</v>
      </c>
      <c r="AA674" s="4" t="s">
        <v>2342</v>
      </c>
      <c r="AB674" s="3"/>
    </row>
    <row r="675" spans="1:28"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2276</v>
      </c>
      <c r="K675" s="106" t="s">
        <v>2276</v>
      </c>
      <c r="L675" s="21" t="s">
        <v>2276</v>
      </c>
      <c r="M675" s="21" t="s">
        <v>2276</v>
      </c>
      <c r="N675" s="21" t="s">
        <v>2276</v>
      </c>
      <c r="O675" s="21" t="s">
        <v>2276</v>
      </c>
      <c r="P675" s="21" t="s">
        <v>2276</v>
      </c>
      <c r="Q675" s="105" t="s">
        <v>2276</v>
      </c>
      <c r="R675" s="105" t="s">
        <v>2276</v>
      </c>
      <c r="S675" s="21" t="s">
        <v>2276</v>
      </c>
      <c r="T675" s="21" t="s">
        <v>2276</v>
      </c>
      <c r="U675" s="21" t="s">
        <v>2276</v>
      </c>
      <c r="V675" s="21" t="s">
        <v>2276</v>
      </c>
      <c r="W675" s="21" t="s">
        <v>2276</v>
      </c>
      <c r="X675" s="3" t="s">
        <v>68</v>
      </c>
      <c r="Y675" s="3" t="s">
        <v>35</v>
      </c>
      <c r="Z675" s="21" t="s">
        <v>2276</v>
      </c>
      <c r="AA675" s="4" t="s">
        <v>2349</v>
      </c>
      <c r="AB675" s="3"/>
    </row>
    <row r="676" spans="1:28"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2276</v>
      </c>
      <c r="K676" s="106" t="s">
        <v>2276</v>
      </c>
      <c r="L676" s="21" t="s">
        <v>2276</v>
      </c>
      <c r="M676" s="21" t="s">
        <v>2276</v>
      </c>
      <c r="N676" s="21" t="s">
        <v>2276</v>
      </c>
      <c r="O676" s="21" t="s">
        <v>2276</v>
      </c>
      <c r="P676" s="21" t="s">
        <v>2276</v>
      </c>
      <c r="Q676" s="105" t="s">
        <v>2276</v>
      </c>
      <c r="R676" s="105" t="s">
        <v>2276</v>
      </c>
      <c r="S676" s="21" t="s">
        <v>2276</v>
      </c>
      <c r="T676" s="21" t="s">
        <v>2276</v>
      </c>
      <c r="U676" s="21" t="s">
        <v>2276</v>
      </c>
      <c r="V676" s="21" t="s">
        <v>2276</v>
      </c>
      <c r="W676" s="21" t="s">
        <v>2276</v>
      </c>
      <c r="X676" s="21" t="s">
        <v>2276</v>
      </c>
      <c r="Y676" s="21" t="s">
        <v>2276</v>
      </c>
      <c r="Z676" s="21" t="s">
        <v>2276</v>
      </c>
      <c r="AA676" s="4" t="s">
        <v>2336</v>
      </c>
      <c r="AB676" s="3"/>
    </row>
    <row r="677" spans="1:28"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2276</v>
      </c>
      <c r="K677" s="106" t="s">
        <v>2276</v>
      </c>
      <c r="L677" s="21" t="s">
        <v>2276</v>
      </c>
      <c r="M677" s="21" t="s">
        <v>2276</v>
      </c>
      <c r="N677" s="21" t="s">
        <v>2276</v>
      </c>
      <c r="O677" s="21" t="s">
        <v>2276</v>
      </c>
      <c r="P677" s="21" t="s">
        <v>2276</v>
      </c>
      <c r="Q677" s="105" t="s">
        <v>2276</v>
      </c>
      <c r="R677" s="105" t="s">
        <v>2276</v>
      </c>
      <c r="S677" s="21" t="s">
        <v>2276</v>
      </c>
      <c r="T677" s="21" t="s">
        <v>2276</v>
      </c>
      <c r="U677" s="21" t="s">
        <v>2276</v>
      </c>
      <c r="V677" s="21" t="s">
        <v>2276</v>
      </c>
      <c r="W677" s="21" t="s">
        <v>2276</v>
      </c>
      <c r="X677" s="21" t="s">
        <v>2276</v>
      </c>
      <c r="Y677" s="21" t="s">
        <v>2276</v>
      </c>
      <c r="Z677" s="21" t="s">
        <v>2276</v>
      </c>
      <c r="AA677" s="4" t="s">
        <v>2352</v>
      </c>
      <c r="AB677" s="3"/>
    </row>
    <row r="678" spans="1:28"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2276</v>
      </c>
      <c r="K678" s="106" t="s">
        <v>2276</v>
      </c>
      <c r="L678" s="21" t="s">
        <v>2276</v>
      </c>
      <c r="M678" s="21" t="s">
        <v>2276</v>
      </c>
      <c r="N678" s="21" t="s">
        <v>2276</v>
      </c>
      <c r="O678" s="21" t="s">
        <v>2276</v>
      </c>
      <c r="P678" s="21" t="s">
        <v>2276</v>
      </c>
      <c r="Q678" s="105" t="s">
        <v>2276</v>
      </c>
      <c r="R678" s="105" t="s">
        <v>2276</v>
      </c>
      <c r="S678" s="21" t="s">
        <v>2276</v>
      </c>
      <c r="T678" s="21" t="s">
        <v>2276</v>
      </c>
      <c r="U678" s="21" t="s">
        <v>2276</v>
      </c>
      <c r="V678" s="21" t="s">
        <v>2276</v>
      </c>
      <c r="W678" s="21" t="s">
        <v>2276</v>
      </c>
      <c r="X678" s="21" t="s">
        <v>2276</v>
      </c>
      <c r="Y678" s="21" t="s">
        <v>2276</v>
      </c>
      <c r="Z678" s="21" t="s">
        <v>2276</v>
      </c>
      <c r="AA678" s="4" t="s">
        <v>2342</v>
      </c>
      <c r="AB678" s="3"/>
    </row>
    <row r="679" spans="1:28"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2276</v>
      </c>
      <c r="K679" s="106" t="s">
        <v>2276</v>
      </c>
      <c r="L679" s="21" t="s">
        <v>2276</v>
      </c>
      <c r="M679" s="21" t="s">
        <v>2276</v>
      </c>
      <c r="N679" s="21" t="s">
        <v>2276</v>
      </c>
      <c r="O679" s="21" t="s">
        <v>2276</v>
      </c>
      <c r="P679" s="21" t="s">
        <v>2276</v>
      </c>
      <c r="Q679" s="105" t="s">
        <v>2276</v>
      </c>
      <c r="R679" s="105" t="s">
        <v>2276</v>
      </c>
      <c r="S679" s="21" t="s">
        <v>2276</v>
      </c>
      <c r="T679" s="21" t="s">
        <v>2276</v>
      </c>
      <c r="U679" s="21" t="s">
        <v>2276</v>
      </c>
      <c r="V679" s="21" t="s">
        <v>2276</v>
      </c>
      <c r="W679" s="106" t="s">
        <v>2401</v>
      </c>
      <c r="X679" s="21" t="s">
        <v>2276</v>
      </c>
      <c r="Y679" s="21" t="s">
        <v>2276</v>
      </c>
      <c r="Z679" s="21" t="s">
        <v>2276</v>
      </c>
      <c r="AA679" s="4" t="s">
        <v>2348</v>
      </c>
      <c r="AB679" s="3"/>
    </row>
    <row r="680" spans="1:28"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2364</v>
      </c>
      <c r="K680" s="106" t="s">
        <v>2364</v>
      </c>
      <c r="L680" s="21" t="s">
        <v>2364</v>
      </c>
      <c r="M680" s="21" t="s">
        <v>2364</v>
      </c>
      <c r="N680" s="21" t="s">
        <v>2364</v>
      </c>
      <c r="O680" s="21" t="s">
        <v>2364</v>
      </c>
      <c r="P680" s="21" t="s">
        <v>2364</v>
      </c>
      <c r="Q680" s="105" t="s">
        <v>2276</v>
      </c>
      <c r="R680" s="105" t="s">
        <v>2276</v>
      </c>
      <c r="S680" s="21" t="s">
        <v>2364</v>
      </c>
      <c r="T680" s="21" t="s">
        <v>2364</v>
      </c>
      <c r="U680" s="21" t="s">
        <v>2364</v>
      </c>
      <c r="V680" s="21" t="s">
        <v>2364</v>
      </c>
      <c r="W680" s="21" t="s">
        <v>2276</v>
      </c>
      <c r="X680" s="21" t="s">
        <v>2276</v>
      </c>
      <c r="Y680" s="21" t="s">
        <v>2276</v>
      </c>
      <c r="Z680" s="21" t="s">
        <v>2276</v>
      </c>
      <c r="AA680" s="4" t="s">
        <v>2345</v>
      </c>
      <c r="AB680" s="3"/>
    </row>
    <row r="681" spans="1:28"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2276</v>
      </c>
      <c r="K681" s="106" t="s">
        <v>2276</v>
      </c>
      <c r="L681" s="21" t="s">
        <v>2276</v>
      </c>
      <c r="M681" s="21" t="s">
        <v>2276</v>
      </c>
      <c r="N681" s="21" t="s">
        <v>2276</v>
      </c>
      <c r="O681" s="21" t="s">
        <v>2276</v>
      </c>
      <c r="P681" s="21" t="s">
        <v>2276</v>
      </c>
      <c r="Q681" s="105" t="s">
        <v>2276</v>
      </c>
      <c r="R681" s="105" t="s">
        <v>2276</v>
      </c>
      <c r="S681" s="21" t="s">
        <v>2276</v>
      </c>
      <c r="T681" s="21" t="s">
        <v>2276</v>
      </c>
      <c r="U681" s="21" t="s">
        <v>2276</v>
      </c>
      <c r="V681" s="21" t="s">
        <v>2276</v>
      </c>
      <c r="W681" s="21" t="s">
        <v>2276</v>
      </c>
      <c r="X681" s="21" t="s">
        <v>2276</v>
      </c>
      <c r="Y681" s="21" t="s">
        <v>2276</v>
      </c>
      <c r="Z681" s="21" t="s">
        <v>2276</v>
      </c>
      <c r="AA681" s="4" t="s">
        <v>2347</v>
      </c>
      <c r="AB681" s="3"/>
    </row>
    <row r="682" spans="1:28"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2276</v>
      </c>
      <c r="K682" s="106" t="s">
        <v>2276</v>
      </c>
      <c r="L682" s="21" t="s">
        <v>2276</v>
      </c>
      <c r="M682" s="21" t="s">
        <v>2276</v>
      </c>
      <c r="N682" s="21" t="s">
        <v>2276</v>
      </c>
      <c r="O682" s="21" t="s">
        <v>2276</v>
      </c>
      <c r="P682" s="21" t="s">
        <v>2276</v>
      </c>
      <c r="Q682" s="105" t="s">
        <v>2276</v>
      </c>
      <c r="R682" s="105" t="s">
        <v>2276</v>
      </c>
      <c r="S682" s="21" t="s">
        <v>2276</v>
      </c>
      <c r="T682" s="21" t="s">
        <v>2276</v>
      </c>
      <c r="U682" s="21" t="s">
        <v>2276</v>
      </c>
      <c r="V682" s="21" t="s">
        <v>2276</v>
      </c>
      <c r="W682" s="21" t="s">
        <v>2276</v>
      </c>
      <c r="X682" s="21" t="s">
        <v>2276</v>
      </c>
      <c r="Y682" s="21" t="s">
        <v>2276</v>
      </c>
      <c r="Z682" s="21" t="s">
        <v>2276</v>
      </c>
      <c r="AA682" s="4" t="s">
        <v>2347</v>
      </c>
      <c r="AB682" s="3"/>
    </row>
    <row r="683" spans="1:28"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2276</v>
      </c>
      <c r="K683" s="106" t="s">
        <v>2276</v>
      </c>
      <c r="L683" s="21" t="s">
        <v>2276</v>
      </c>
      <c r="M683" s="21" t="s">
        <v>2276</v>
      </c>
      <c r="N683" s="21" t="s">
        <v>2276</v>
      </c>
      <c r="O683" s="21" t="s">
        <v>2276</v>
      </c>
      <c r="P683" s="21" t="s">
        <v>2362</v>
      </c>
      <c r="Q683" s="105" t="s">
        <v>2276</v>
      </c>
      <c r="R683" s="105" t="s">
        <v>2276</v>
      </c>
      <c r="S683" s="21" t="s">
        <v>2276</v>
      </c>
      <c r="T683" s="21" t="s">
        <v>2276</v>
      </c>
      <c r="U683" s="21" t="s">
        <v>2276</v>
      </c>
      <c r="V683" s="21" t="s">
        <v>2276</v>
      </c>
      <c r="W683" s="21" t="s">
        <v>2276</v>
      </c>
      <c r="X683" s="3" t="s">
        <v>2276</v>
      </c>
      <c r="Y683" s="3" t="s">
        <v>2276</v>
      </c>
      <c r="Z683" s="3" t="s">
        <v>2276</v>
      </c>
      <c r="AA683" s="3"/>
      <c r="AB683" s="3"/>
    </row>
    <row r="684" spans="1:28"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2276</v>
      </c>
      <c r="K684" s="106" t="s">
        <v>2276</v>
      </c>
      <c r="L684" s="21" t="s">
        <v>2276</v>
      </c>
      <c r="M684" s="21" t="s">
        <v>2276</v>
      </c>
      <c r="N684" s="21" t="s">
        <v>2276</v>
      </c>
      <c r="O684" s="21" t="s">
        <v>2276</v>
      </c>
      <c r="P684" s="21" t="s">
        <v>2362</v>
      </c>
      <c r="Q684" s="105" t="s">
        <v>2276</v>
      </c>
      <c r="R684" s="105" t="s">
        <v>2276</v>
      </c>
      <c r="S684" s="21" t="s">
        <v>2276</v>
      </c>
      <c r="T684" s="21" t="s">
        <v>2276</v>
      </c>
      <c r="U684" s="21" t="s">
        <v>2276</v>
      </c>
      <c r="V684" s="21" t="s">
        <v>2276</v>
      </c>
      <c r="W684" s="21" t="s">
        <v>2276</v>
      </c>
      <c r="X684" s="3" t="s">
        <v>2276</v>
      </c>
      <c r="Y684" s="3" t="s">
        <v>2276</v>
      </c>
      <c r="Z684" s="3" t="s">
        <v>2276</v>
      </c>
      <c r="AA684" s="4" t="s">
        <v>1128</v>
      </c>
      <c r="AB684" s="3"/>
    </row>
    <row r="685" spans="1:28"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2276</v>
      </c>
      <c r="K685" s="106" t="s">
        <v>2276</v>
      </c>
      <c r="L685" s="21" t="s">
        <v>2276</v>
      </c>
      <c r="M685" s="21" t="s">
        <v>2276</v>
      </c>
      <c r="N685" s="21" t="s">
        <v>2276</v>
      </c>
      <c r="O685" s="21" t="s">
        <v>2276</v>
      </c>
      <c r="P685" s="21" t="s">
        <v>2276</v>
      </c>
      <c r="Q685" s="105" t="s">
        <v>2276</v>
      </c>
      <c r="R685" s="105" t="s">
        <v>2276</v>
      </c>
      <c r="S685" s="21" t="s">
        <v>2276</v>
      </c>
      <c r="T685" s="21" t="s">
        <v>2276</v>
      </c>
      <c r="U685" s="21" t="s">
        <v>2276</v>
      </c>
      <c r="V685" s="21" t="s">
        <v>2276</v>
      </c>
      <c r="W685" s="21" t="s">
        <v>2276</v>
      </c>
      <c r="X685" s="3" t="s">
        <v>2276</v>
      </c>
      <c r="Y685" s="3" t="s">
        <v>2276</v>
      </c>
      <c r="Z685" s="3" t="s">
        <v>2276</v>
      </c>
      <c r="AA685" s="3"/>
      <c r="AB685" s="3"/>
    </row>
    <row r="686" spans="1:28"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2276</v>
      </c>
      <c r="K686" s="106" t="s">
        <v>2276</v>
      </c>
      <c r="L686" s="21" t="s">
        <v>2276</v>
      </c>
      <c r="M686" s="21" t="s">
        <v>2276</v>
      </c>
      <c r="N686" s="21" t="s">
        <v>2276</v>
      </c>
      <c r="O686" s="21" t="s">
        <v>2276</v>
      </c>
      <c r="P686" s="21" t="s">
        <v>2276</v>
      </c>
      <c r="Q686" s="105" t="s">
        <v>2276</v>
      </c>
      <c r="R686" s="105" t="s">
        <v>2276</v>
      </c>
      <c r="S686" s="21" t="s">
        <v>2276</v>
      </c>
      <c r="T686" s="21" t="s">
        <v>2276</v>
      </c>
      <c r="U686" s="21" t="s">
        <v>2276</v>
      </c>
      <c r="V686" s="21" t="s">
        <v>2276</v>
      </c>
      <c r="W686" s="21" t="s">
        <v>2276</v>
      </c>
      <c r="X686" s="3" t="s">
        <v>2276</v>
      </c>
      <c r="Y686" s="3" t="s">
        <v>2276</v>
      </c>
      <c r="Z686" s="3" t="s">
        <v>2276</v>
      </c>
      <c r="AA686" s="3"/>
      <c r="AB686" s="3"/>
    </row>
    <row r="687" spans="1:28"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2364</v>
      </c>
      <c r="K687" s="106" t="s">
        <v>2364</v>
      </c>
      <c r="L687" s="21" t="s">
        <v>2364</v>
      </c>
      <c r="M687" s="21" t="s">
        <v>2364</v>
      </c>
      <c r="N687" s="21" t="s">
        <v>2364</v>
      </c>
      <c r="O687" s="21" t="s">
        <v>2364</v>
      </c>
      <c r="P687" s="21" t="s">
        <v>2364</v>
      </c>
      <c r="Q687" s="105" t="s">
        <v>2276</v>
      </c>
      <c r="R687" s="105" t="s">
        <v>2276</v>
      </c>
      <c r="S687" s="21" t="s">
        <v>2364</v>
      </c>
      <c r="T687" s="21" t="s">
        <v>2364</v>
      </c>
      <c r="U687" s="21" t="s">
        <v>2364</v>
      </c>
      <c r="V687" s="21" t="s">
        <v>2364</v>
      </c>
      <c r="W687" s="21" t="s">
        <v>2276</v>
      </c>
      <c r="X687" s="3" t="s">
        <v>2276</v>
      </c>
      <c r="Y687" s="3" t="s">
        <v>2276</v>
      </c>
      <c r="Z687" s="3" t="s">
        <v>2276</v>
      </c>
      <c r="AA687" s="4" t="s">
        <v>1726</v>
      </c>
      <c r="AB687" s="3"/>
    </row>
    <row r="688" spans="1:28"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2364</v>
      </c>
      <c r="K688" s="106" t="s">
        <v>2364</v>
      </c>
      <c r="L688" s="21" t="s">
        <v>2364</v>
      </c>
      <c r="M688" s="21" t="s">
        <v>2364</v>
      </c>
      <c r="N688" s="21" t="s">
        <v>2364</v>
      </c>
      <c r="O688" s="21" t="s">
        <v>2364</v>
      </c>
      <c r="P688" s="21" t="s">
        <v>2364</v>
      </c>
      <c r="Q688" s="105" t="s">
        <v>2276</v>
      </c>
      <c r="R688" s="105" t="s">
        <v>2276</v>
      </c>
      <c r="S688" s="21" t="s">
        <v>2364</v>
      </c>
      <c r="T688" s="21" t="s">
        <v>2364</v>
      </c>
      <c r="U688" s="21" t="s">
        <v>2364</v>
      </c>
      <c r="V688" s="21" t="s">
        <v>2364</v>
      </c>
      <c r="W688" s="21" t="s">
        <v>2276</v>
      </c>
      <c r="X688" s="3" t="s">
        <v>2276</v>
      </c>
      <c r="Y688" s="3" t="s">
        <v>2276</v>
      </c>
      <c r="Z688" s="3" t="s">
        <v>2276</v>
      </c>
      <c r="AA688" s="4" t="s">
        <v>1726</v>
      </c>
      <c r="AB688" s="3"/>
    </row>
    <row r="689" spans="1:28"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2364</v>
      </c>
      <c r="K689" s="106" t="s">
        <v>2364</v>
      </c>
      <c r="L689" s="21" t="s">
        <v>2364</v>
      </c>
      <c r="M689" s="21" t="s">
        <v>2364</v>
      </c>
      <c r="N689" s="21" t="s">
        <v>2364</v>
      </c>
      <c r="O689" s="21" t="s">
        <v>2364</v>
      </c>
      <c r="P689" s="21" t="s">
        <v>2364</v>
      </c>
      <c r="Q689" s="105" t="s">
        <v>2276</v>
      </c>
      <c r="R689" s="105" t="s">
        <v>2276</v>
      </c>
      <c r="S689" s="21" t="s">
        <v>2364</v>
      </c>
      <c r="T689" s="21" t="s">
        <v>2364</v>
      </c>
      <c r="U689" s="21" t="s">
        <v>2364</v>
      </c>
      <c r="V689" s="21" t="s">
        <v>2364</v>
      </c>
      <c r="W689" s="21" t="s">
        <v>2276</v>
      </c>
      <c r="X689" s="3" t="s">
        <v>2276</v>
      </c>
      <c r="Y689" s="3" t="s">
        <v>2276</v>
      </c>
      <c r="Z689" s="3" t="s">
        <v>2276</v>
      </c>
      <c r="AA689" s="4" t="s">
        <v>1726</v>
      </c>
      <c r="AB689" s="3"/>
    </row>
    <row r="690" spans="1:28"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2364</v>
      </c>
      <c r="K690" s="106" t="s">
        <v>2364</v>
      </c>
      <c r="L690" s="21" t="s">
        <v>2364</v>
      </c>
      <c r="M690" s="21" t="s">
        <v>2364</v>
      </c>
      <c r="N690" s="21" t="s">
        <v>2364</v>
      </c>
      <c r="O690" s="21" t="s">
        <v>2364</v>
      </c>
      <c r="P690" s="21" t="s">
        <v>2364</v>
      </c>
      <c r="Q690" s="105" t="s">
        <v>2276</v>
      </c>
      <c r="R690" s="105" t="s">
        <v>2276</v>
      </c>
      <c r="S690" s="21" t="s">
        <v>2364</v>
      </c>
      <c r="T690" s="21" t="s">
        <v>2364</v>
      </c>
      <c r="U690" s="21" t="s">
        <v>2364</v>
      </c>
      <c r="V690" s="21" t="s">
        <v>2364</v>
      </c>
      <c r="W690" s="21" t="s">
        <v>2276</v>
      </c>
      <c r="X690" s="3" t="s">
        <v>2276</v>
      </c>
      <c r="Y690" s="3" t="s">
        <v>2276</v>
      </c>
      <c r="Z690" s="3" t="s">
        <v>2276</v>
      </c>
      <c r="AA690" s="4" t="s">
        <v>1726</v>
      </c>
      <c r="AB690" s="3"/>
    </row>
    <row r="691" spans="1:28"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2364</v>
      </c>
      <c r="K691" s="106" t="s">
        <v>2364</v>
      </c>
      <c r="L691" s="21" t="s">
        <v>2364</v>
      </c>
      <c r="M691" s="21" t="s">
        <v>2364</v>
      </c>
      <c r="N691" s="21" t="s">
        <v>2364</v>
      </c>
      <c r="O691" s="21" t="s">
        <v>2364</v>
      </c>
      <c r="P691" s="21" t="s">
        <v>2364</v>
      </c>
      <c r="Q691" s="105" t="s">
        <v>2276</v>
      </c>
      <c r="R691" s="105" t="s">
        <v>2276</v>
      </c>
      <c r="S691" s="21" t="s">
        <v>2364</v>
      </c>
      <c r="T691" s="21" t="s">
        <v>2364</v>
      </c>
      <c r="U691" s="21" t="s">
        <v>2364</v>
      </c>
      <c r="V691" s="21" t="s">
        <v>2364</v>
      </c>
      <c r="W691" s="21" t="s">
        <v>2276</v>
      </c>
      <c r="X691" s="3" t="s">
        <v>2276</v>
      </c>
      <c r="Y691" s="3" t="s">
        <v>2276</v>
      </c>
      <c r="Z691" s="3" t="s">
        <v>2276</v>
      </c>
      <c r="AA691" s="4" t="s">
        <v>1726</v>
      </c>
      <c r="AB691" s="3"/>
    </row>
    <row r="692" spans="1:28"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2364</v>
      </c>
      <c r="K692" s="106" t="s">
        <v>2364</v>
      </c>
      <c r="L692" s="21" t="s">
        <v>2364</v>
      </c>
      <c r="M692" s="21" t="s">
        <v>2364</v>
      </c>
      <c r="N692" s="21" t="s">
        <v>2364</v>
      </c>
      <c r="O692" s="21" t="s">
        <v>2364</v>
      </c>
      <c r="P692" s="21" t="s">
        <v>2364</v>
      </c>
      <c r="Q692" s="105" t="s">
        <v>2276</v>
      </c>
      <c r="R692" s="105" t="s">
        <v>2276</v>
      </c>
      <c r="S692" s="21" t="s">
        <v>2364</v>
      </c>
      <c r="T692" s="21" t="s">
        <v>2364</v>
      </c>
      <c r="U692" s="21" t="s">
        <v>2364</v>
      </c>
      <c r="V692" s="21" t="s">
        <v>2364</v>
      </c>
      <c r="W692" s="21" t="s">
        <v>2276</v>
      </c>
      <c r="X692" s="3" t="s">
        <v>2276</v>
      </c>
      <c r="Y692" s="3" t="s">
        <v>2276</v>
      </c>
      <c r="Z692" s="3" t="s">
        <v>2276</v>
      </c>
      <c r="AA692" s="4" t="s">
        <v>1726</v>
      </c>
      <c r="AB692" s="3"/>
    </row>
    <row r="693" spans="1:28"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2364</v>
      </c>
      <c r="K693" s="106" t="s">
        <v>2364</v>
      </c>
      <c r="L693" s="21" t="s">
        <v>2364</v>
      </c>
      <c r="M693" s="21" t="s">
        <v>2364</v>
      </c>
      <c r="N693" s="21" t="s">
        <v>2364</v>
      </c>
      <c r="O693" s="21" t="s">
        <v>2364</v>
      </c>
      <c r="P693" s="21" t="s">
        <v>2364</v>
      </c>
      <c r="Q693" s="105" t="s">
        <v>2276</v>
      </c>
      <c r="R693" s="105" t="s">
        <v>2276</v>
      </c>
      <c r="S693" s="21" t="s">
        <v>2364</v>
      </c>
      <c r="T693" s="21" t="s">
        <v>2364</v>
      </c>
      <c r="U693" s="21" t="s">
        <v>2364</v>
      </c>
      <c r="V693" s="21" t="s">
        <v>2364</v>
      </c>
      <c r="W693" s="21" t="s">
        <v>2276</v>
      </c>
      <c r="X693" s="3" t="s">
        <v>2276</v>
      </c>
      <c r="Y693" s="3" t="s">
        <v>2276</v>
      </c>
      <c r="Z693" s="3" t="s">
        <v>2276</v>
      </c>
      <c r="AA693" s="4" t="s">
        <v>1726</v>
      </c>
      <c r="AB693" s="3"/>
    </row>
    <row r="694" spans="1:28"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2364</v>
      </c>
      <c r="K694" s="106" t="s">
        <v>2364</v>
      </c>
      <c r="L694" s="21" t="s">
        <v>2364</v>
      </c>
      <c r="M694" s="21" t="s">
        <v>2364</v>
      </c>
      <c r="N694" s="21" t="s">
        <v>2364</v>
      </c>
      <c r="O694" s="21" t="s">
        <v>2364</v>
      </c>
      <c r="P694" s="21" t="s">
        <v>2364</v>
      </c>
      <c r="Q694" s="105" t="s">
        <v>2276</v>
      </c>
      <c r="R694" s="105" t="s">
        <v>2276</v>
      </c>
      <c r="S694" s="21" t="s">
        <v>2364</v>
      </c>
      <c r="T694" s="21" t="s">
        <v>2364</v>
      </c>
      <c r="U694" s="21" t="s">
        <v>2364</v>
      </c>
      <c r="V694" s="21" t="s">
        <v>2364</v>
      </c>
      <c r="W694" s="21" t="s">
        <v>2276</v>
      </c>
      <c r="X694" s="3" t="s">
        <v>2276</v>
      </c>
      <c r="Y694" s="3" t="s">
        <v>2276</v>
      </c>
      <c r="Z694" s="3" t="s">
        <v>2276</v>
      </c>
      <c r="AA694" s="4" t="s">
        <v>1726</v>
      </c>
      <c r="AB694" s="3"/>
    </row>
    <row r="695" spans="1:28"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2364</v>
      </c>
      <c r="K695" s="106" t="s">
        <v>2364</v>
      </c>
      <c r="L695" s="21" t="s">
        <v>2364</v>
      </c>
      <c r="M695" s="21" t="s">
        <v>2364</v>
      </c>
      <c r="N695" s="21" t="s">
        <v>2364</v>
      </c>
      <c r="O695" s="21" t="s">
        <v>2364</v>
      </c>
      <c r="P695" s="21" t="s">
        <v>2364</v>
      </c>
      <c r="Q695" s="105" t="s">
        <v>2276</v>
      </c>
      <c r="R695" s="105" t="s">
        <v>2276</v>
      </c>
      <c r="S695" s="21" t="s">
        <v>2364</v>
      </c>
      <c r="T695" s="21" t="s">
        <v>2364</v>
      </c>
      <c r="U695" s="21" t="s">
        <v>2364</v>
      </c>
      <c r="V695" s="21" t="s">
        <v>2364</v>
      </c>
      <c r="W695" s="21" t="s">
        <v>2276</v>
      </c>
      <c r="X695" s="3" t="s">
        <v>2276</v>
      </c>
      <c r="Y695" s="3" t="s">
        <v>2276</v>
      </c>
      <c r="Z695" s="3" t="s">
        <v>2276</v>
      </c>
      <c r="AA695" s="4" t="s">
        <v>1726</v>
      </c>
      <c r="AB695" s="3"/>
    </row>
    <row r="696" spans="1:28"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2364</v>
      </c>
      <c r="K696" s="106" t="s">
        <v>2364</v>
      </c>
      <c r="L696" s="21" t="s">
        <v>2364</v>
      </c>
      <c r="M696" s="21" t="s">
        <v>2364</v>
      </c>
      <c r="N696" s="21" t="s">
        <v>2364</v>
      </c>
      <c r="O696" s="21" t="s">
        <v>2364</v>
      </c>
      <c r="P696" s="21" t="s">
        <v>2364</v>
      </c>
      <c r="Q696" s="105" t="s">
        <v>2276</v>
      </c>
      <c r="R696" s="105" t="s">
        <v>2276</v>
      </c>
      <c r="S696" s="21" t="s">
        <v>2364</v>
      </c>
      <c r="T696" s="21" t="s">
        <v>2364</v>
      </c>
      <c r="U696" s="21" t="s">
        <v>2364</v>
      </c>
      <c r="V696" s="21" t="s">
        <v>2364</v>
      </c>
      <c r="W696" s="21" t="s">
        <v>2276</v>
      </c>
      <c r="X696" s="3" t="s">
        <v>2276</v>
      </c>
      <c r="Y696" s="3" t="s">
        <v>2276</v>
      </c>
      <c r="Z696" s="3" t="s">
        <v>2276</v>
      </c>
      <c r="AA696" s="4" t="s">
        <v>1726</v>
      </c>
      <c r="AB696" s="3"/>
    </row>
    <row r="697" spans="1:28"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2364</v>
      </c>
      <c r="K697" s="106" t="s">
        <v>2364</v>
      </c>
      <c r="L697" s="21" t="s">
        <v>2364</v>
      </c>
      <c r="M697" s="21" t="s">
        <v>2364</v>
      </c>
      <c r="N697" s="21" t="s">
        <v>2364</v>
      </c>
      <c r="O697" s="21" t="s">
        <v>2364</v>
      </c>
      <c r="P697" s="21" t="s">
        <v>2364</v>
      </c>
      <c r="Q697" s="105" t="s">
        <v>2276</v>
      </c>
      <c r="R697" s="105" t="s">
        <v>2276</v>
      </c>
      <c r="S697" s="21" t="s">
        <v>2364</v>
      </c>
      <c r="T697" s="21" t="s">
        <v>2364</v>
      </c>
      <c r="U697" s="21" t="s">
        <v>2364</v>
      </c>
      <c r="V697" s="21" t="s">
        <v>2364</v>
      </c>
      <c r="W697" s="21" t="s">
        <v>2276</v>
      </c>
      <c r="X697" s="3" t="s">
        <v>2276</v>
      </c>
      <c r="Y697" s="3" t="s">
        <v>2276</v>
      </c>
      <c r="Z697" s="3" t="s">
        <v>2276</v>
      </c>
      <c r="AA697" s="4" t="s">
        <v>1726</v>
      </c>
      <c r="AB697" s="3"/>
    </row>
    <row r="698" spans="1:28"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2364</v>
      </c>
      <c r="K698" s="106" t="s">
        <v>2364</v>
      </c>
      <c r="L698" s="21" t="s">
        <v>2364</v>
      </c>
      <c r="M698" s="21" t="s">
        <v>2364</v>
      </c>
      <c r="N698" s="21" t="s">
        <v>2364</v>
      </c>
      <c r="O698" s="21" t="s">
        <v>2364</v>
      </c>
      <c r="P698" s="21" t="s">
        <v>2364</v>
      </c>
      <c r="Q698" s="105" t="s">
        <v>2276</v>
      </c>
      <c r="R698" s="105" t="s">
        <v>2276</v>
      </c>
      <c r="S698" s="21" t="s">
        <v>2364</v>
      </c>
      <c r="T698" s="21" t="s">
        <v>2364</v>
      </c>
      <c r="U698" s="21" t="s">
        <v>2364</v>
      </c>
      <c r="V698" s="21" t="s">
        <v>2364</v>
      </c>
      <c r="W698" s="21" t="s">
        <v>2276</v>
      </c>
      <c r="X698" s="3" t="s">
        <v>2276</v>
      </c>
      <c r="Y698" s="3" t="s">
        <v>2276</v>
      </c>
      <c r="Z698" s="3" t="s">
        <v>2276</v>
      </c>
      <c r="AA698" s="4" t="s">
        <v>1726</v>
      </c>
      <c r="AB698" s="3"/>
    </row>
    <row r="699" spans="1:28"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2364</v>
      </c>
      <c r="K699" s="106" t="s">
        <v>2364</v>
      </c>
      <c r="L699" s="21" t="s">
        <v>2364</v>
      </c>
      <c r="M699" s="21" t="s">
        <v>2364</v>
      </c>
      <c r="N699" s="21" t="s">
        <v>2364</v>
      </c>
      <c r="O699" s="21" t="s">
        <v>2364</v>
      </c>
      <c r="P699" s="21" t="s">
        <v>2364</v>
      </c>
      <c r="Q699" s="105" t="s">
        <v>2276</v>
      </c>
      <c r="R699" s="105" t="s">
        <v>2276</v>
      </c>
      <c r="S699" s="21" t="s">
        <v>2364</v>
      </c>
      <c r="T699" s="21" t="s">
        <v>2364</v>
      </c>
      <c r="U699" s="21" t="s">
        <v>2364</v>
      </c>
      <c r="V699" s="21" t="s">
        <v>2364</v>
      </c>
      <c r="W699" s="21" t="s">
        <v>2276</v>
      </c>
      <c r="X699" s="3" t="s">
        <v>2276</v>
      </c>
      <c r="Y699" s="3" t="s">
        <v>2276</v>
      </c>
      <c r="Z699" s="3" t="s">
        <v>2276</v>
      </c>
      <c r="AA699" s="4" t="s">
        <v>1726</v>
      </c>
      <c r="AB699" s="3"/>
    </row>
    <row r="700" spans="1:28"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2364</v>
      </c>
      <c r="K700" s="106" t="s">
        <v>2364</v>
      </c>
      <c r="L700" s="21" t="s">
        <v>2364</v>
      </c>
      <c r="M700" s="21" t="s">
        <v>2364</v>
      </c>
      <c r="N700" s="21" t="s">
        <v>2364</v>
      </c>
      <c r="O700" s="21" t="s">
        <v>2364</v>
      </c>
      <c r="P700" s="21" t="s">
        <v>2364</v>
      </c>
      <c r="Q700" s="105" t="s">
        <v>2276</v>
      </c>
      <c r="R700" s="105" t="s">
        <v>2276</v>
      </c>
      <c r="S700" s="21" t="s">
        <v>2364</v>
      </c>
      <c r="T700" s="21" t="s">
        <v>2364</v>
      </c>
      <c r="U700" s="21" t="s">
        <v>2364</v>
      </c>
      <c r="V700" s="21" t="s">
        <v>2364</v>
      </c>
      <c r="W700" s="21" t="s">
        <v>2276</v>
      </c>
      <c r="X700" s="3" t="s">
        <v>2276</v>
      </c>
      <c r="Y700" s="3" t="s">
        <v>2276</v>
      </c>
      <c r="Z700" s="3" t="s">
        <v>2276</v>
      </c>
      <c r="AA700" s="4" t="s">
        <v>1726</v>
      </c>
      <c r="AB700" s="3"/>
    </row>
    <row r="701" spans="1:28"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2364</v>
      </c>
      <c r="K701" s="106" t="s">
        <v>2364</v>
      </c>
      <c r="L701" s="21" t="s">
        <v>2364</v>
      </c>
      <c r="M701" s="21" t="s">
        <v>2364</v>
      </c>
      <c r="N701" s="21" t="s">
        <v>2364</v>
      </c>
      <c r="O701" s="21" t="s">
        <v>2364</v>
      </c>
      <c r="P701" s="21" t="s">
        <v>2364</v>
      </c>
      <c r="Q701" s="105" t="s">
        <v>2276</v>
      </c>
      <c r="R701" s="105" t="s">
        <v>2276</v>
      </c>
      <c r="S701" s="21" t="s">
        <v>2364</v>
      </c>
      <c r="T701" s="21" t="s">
        <v>2364</v>
      </c>
      <c r="U701" s="21" t="s">
        <v>2364</v>
      </c>
      <c r="V701" s="21" t="s">
        <v>2364</v>
      </c>
      <c r="W701" s="21" t="s">
        <v>2276</v>
      </c>
      <c r="X701" s="3" t="s">
        <v>2276</v>
      </c>
      <c r="Y701" s="3" t="s">
        <v>2276</v>
      </c>
      <c r="Z701" s="3" t="s">
        <v>2276</v>
      </c>
      <c r="AA701" s="4" t="s">
        <v>1726</v>
      </c>
      <c r="AB701" s="3"/>
    </row>
    <row r="702" spans="1:28"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2364</v>
      </c>
      <c r="K702" s="106" t="s">
        <v>2364</v>
      </c>
      <c r="L702" s="21" t="s">
        <v>2364</v>
      </c>
      <c r="M702" s="21" t="s">
        <v>2364</v>
      </c>
      <c r="N702" s="21" t="s">
        <v>2364</v>
      </c>
      <c r="O702" s="21" t="s">
        <v>2364</v>
      </c>
      <c r="P702" s="21" t="s">
        <v>2364</v>
      </c>
      <c r="Q702" s="105" t="s">
        <v>2276</v>
      </c>
      <c r="R702" s="105" t="s">
        <v>2276</v>
      </c>
      <c r="S702" s="21" t="s">
        <v>2364</v>
      </c>
      <c r="T702" s="21" t="s">
        <v>2364</v>
      </c>
      <c r="U702" s="21" t="s">
        <v>2364</v>
      </c>
      <c r="V702" s="21" t="s">
        <v>2364</v>
      </c>
      <c r="W702" s="21" t="s">
        <v>2276</v>
      </c>
      <c r="X702" s="3" t="s">
        <v>2276</v>
      </c>
      <c r="Y702" s="3" t="s">
        <v>2276</v>
      </c>
      <c r="Z702" s="3" t="s">
        <v>2276</v>
      </c>
      <c r="AA702" s="4" t="s">
        <v>1726</v>
      </c>
      <c r="AB702" s="3"/>
    </row>
    <row r="703" spans="1:28"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2364</v>
      </c>
      <c r="K703" s="106" t="s">
        <v>2364</v>
      </c>
      <c r="L703" s="21" t="s">
        <v>2364</v>
      </c>
      <c r="M703" s="21" t="s">
        <v>2364</v>
      </c>
      <c r="N703" s="21" t="s">
        <v>2364</v>
      </c>
      <c r="O703" s="21" t="s">
        <v>2364</v>
      </c>
      <c r="P703" s="21" t="s">
        <v>2364</v>
      </c>
      <c r="Q703" s="105" t="s">
        <v>2276</v>
      </c>
      <c r="R703" s="105" t="s">
        <v>2276</v>
      </c>
      <c r="S703" s="21" t="s">
        <v>2364</v>
      </c>
      <c r="T703" s="21" t="s">
        <v>2364</v>
      </c>
      <c r="U703" s="21" t="s">
        <v>2364</v>
      </c>
      <c r="V703" s="21" t="s">
        <v>2364</v>
      </c>
      <c r="W703" s="21" t="s">
        <v>2276</v>
      </c>
      <c r="X703" s="3" t="s">
        <v>2276</v>
      </c>
      <c r="Y703" s="3" t="s">
        <v>2276</v>
      </c>
      <c r="Z703" s="3" t="s">
        <v>2276</v>
      </c>
      <c r="AA703" s="4" t="s">
        <v>1726</v>
      </c>
      <c r="AB703" s="3"/>
    </row>
    <row r="704" spans="1:28"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2364</v>
      </c>
      <c r="K704" s="106" t="s">
        <v>2364</v>
      </c>
      <c r="L704" s="21" t="s">
        <v>2364</v>
      </c>
      <c r="M704" s="21" t="s">
        <v>2364</v>
      </c>
      <c r="N704" s="21" t="s">
        <v>2364</v>
      </c>
      <c r="O704" s="21" t="s">
        <v>2364</v>
      </c>
      <c r="P704" s="21" t="s">
        <v>2364</v>
      </c>
      <c r="Q704" s="105" t="s">
        <v>2276</v>
      </c>
      <c r="R704" s="105" t="s">
        <v>2276</v>
      </c>
      <c r="S704" s="21" t="s">
        <v>2364</v>
      </c>
      <c r="T704" s="21" t="s">
        <v>2364</v>
      </c>
      <c r="U704" s="21" t="s">
        <v>2364</v>
      </c>
      <c r="V704" s="21" t="s">
        <v>2364</v>
      </c>
      <c r="W704" s="21" t="s">
        <v>2276</v>
      </c>
      <c r="X704" s="3" t="s">
        <v>2276</v>
      </c>
      <c r="Y704" s="3" t="s">
        <v>2276</v>
      </c>
      <c r="Z704" s="3" t="s">
        <v>2276</v>
      </c>
      <c r="AA704" s="4" t="s">
        <v>1726</v>
      </c>
      <c r="AB704" s="3"/>
    </row>
    <row r="705" spans="1:28"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2364</v>
      </c>
      <c r="K705" s="106" t="s">
        <v>2364</v>
      </c>
      <c r="L705" s="21" t="s">
        <v>2364</v>
      </c>
      <c r="M705" s="21" t="s">
        <v>2364</v>
      </c>
      <c r="N705" s="21" t="s">
        <v>2364</v>
      </c>
      <c r="O705" s="21" t="s">
        <v>2364</v>
      </c>
      <c r="P705" s="21" t="s">
        <v>2364</v>
      </c>
      <c r="Q705" s="105" t="s">
        <v>2276</v>
      </c>
      <c r="R705" s="105" t="s">
        <v>2276</v>
      </c>
      <c r="S705" s="21" t="s">
        <v>2364</v>
      </c>
      <c r="T705" s="21" t="s">
        <v>2364</v>
      </c>
      <c r="U705" s="21" t="s">
        <v>2364</v>
      </c>
      <c r="V705" s="21" t="s">
        <v>2364</v>
      </c>
      <c r="W705" s="21" t="s">
        <v>2276</v>
      </c>
      <c r="X705" s="3" t="s">
        <v>2276</v>
      </c>
      <c r="Y705" s="3" t="s">
        <v>2276</v>
      </c>
      <c r="Z705" s="3" t="s">
        <v>2276</v>
      </c>
      <c r="AA705" s="4" t="s">
        <v>1726</v>
      </c>
      <c r="AB705" s="3"/>
    </row>
    <row r="706" spans="1:28"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2364</v>
      </c>
      <c r="K706" s="106" t="s">
        <v>2364</v>
      </c>
      <c r="L706" s="21" t="s">
        <v>2364</v>
      </c>
      <c r="M706" s="21" t="s">
        <v>2364</v>
      </c>
      <c r="N706" s="21" t="s">
        <v>2364</v>
      </c>
      <c r="O706" s="21" t="s">
        <v>2364</v>
      </c>
      <c r="P706" s="21" t="s">
        <v>2364</v>
      </c>
      <c r="Q706" s="105" t="s">
        <v>2276</v>
      </c>
      <c r="R706" s="105" t="s">
        <v>2276</v>
      </c>
      <c r="S706" s="21" t="s">
        <v>2364</v>
      </c>
      <c r="T706" s="21" t="s">
        <v>2364</v>
      </c>
      <c r="U706" s="21" t="s">
        <v>2364</v>
      </c>
      <c r="V706" s="21" t="s">
        <v>2364</v>
      </c>
      <c r="W706" s="21" t="s">
        <v>2276</v>
      </c>
      <c r="X706" s="3" t="s">
        <v>2276</v>
      </c>
      <c r="Y706" s="3" t="s">
        <v>2276</v>
      </c>
      <c r="Z706" s="3" t="s">
        <v>2276</v>
      </c>
      <c r="AA706" s="4" t="s">
        <v>1726</v>
      </c>
      <c r="AB706" s="3"/>
    </row>
    <row r="707" spans="1:28"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2364</v>
      </c>
      <c r="K707" s="106" t="s">
        <v>2364</v>
      </c>
      <c r="L707" s="21" t="s">
        <v>2364</v>
      </c>
      <c r="M707" s="21" t="s">
        <v>2364</v>
      </c>
      <c r="N707" s="21" t="s">
        <v>2364</v>
      </c>
      <c r="O707" s="21" t="s">
        <v>2364</v>
      </c>
      <c r="P707" s="21" t="s">
        <v>2364</v>
      </c>
      <c r="Q707" s="105" t="s">
        <v>2276</v>
      </c>
      <c r="R707" s="105" t="s">
        <v>2276</v>
      </c>
      <c r="S707" s="21" t="s">
        <v>2364</v>
      </c>
      <c r="T707" s="21" t="s">
        <v>2364</v>
      </c>
      <c r="U707" s="21" t="s">
        <v>2364</v>
      </c>
      <c r="V707" s="21" t="s">
        <v>2364</v>
      </c>
      <c r="W707" s="21" t="s">
        <v>2276</v>
      </c>
      <c r="X707" s="3" t="s">
        <v>2276</v>
      </c>
      <c r="Y707" s="3" t="s">
        <v>2276</v>
      </c>
      <c r="Z707" s="3" t="s">
        <v>2276</v>
      </c>
      <c r="AA707" s="4" t="s">
        <v>1726</v>
      </c>
      <c r="AB707" s="3"/>
    </row>
    <row r="708" spans="1:28"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2364</v>
      </c>
      <c r="K708" s="106" t="s">
        <v>2364</v>
      </c>
      <c r="L708" s="21" t="s">
        <v>2364</v>
      </c>
      <c r="M708" s="21" t="s">
        <v>2364</v>
      </c>
      <c r="N708" s="21" t="s">
        <v>2364</v>
      </c>
      <c r="O708" s="21" t="s">
        <v>2364</v>
      </c>
      <c r="P708" s="21" t="s">
        <v>2364</v>
      </c>
      <c r="Q708" s="105" t="s">
        <v>2276</v>
      </c>
      <c r="R708" s="105" t="s">
        <v>2276</v>
      </c>
      <c r="S708" s="21" t="s">
        <v>2364</v>
      </c>
      <c r="T708" s="21" t="s">
        <v>2364</v>
      </c>
      <c r="U708" s="21" t="s">
        <v>2364</v>
      </c>
      <c r="V708" s="21" t="s">
        <v>2364</v>
      </c>
      <c r="W708" s="21" t="s">
        <v>2276</v>
      </c>
      <c r="X708" s="3" t="s">
        <v>2276</v>
      </c>
      <c r="Y708" s="3" t="s">
        <v>2276</v>
      </c>
      <c r="Z708" s="3" t="s">
        <v>2276</v>
      </c>
      <c r="AA708" s="4" t="s">
        <v>1726</v>
      </c>
      <c r="AB708" s="3"/>
    </row>
    <row r="709" spans="1:28"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2364</v>
      </c>
      <c r="K709" s="106" t="s">
        <v>2364</v>
      </c>
      <c r="L709" s="21" t="s">
        <v>2364</v>
      </c>
      <c r="M709" s="21" t="s">
        <v>2364</v>
      </c>
      <c r="N709" s="21" t="s">
        <v>2364</v>
      </c>
      <c r="O709" s="21" t="s">
        <v>2364</v>
      </c>
      <c r="P709" s="21" t="s">
        <v>2364</v>
      </c>
      <c r="Q709" s="105" t="s">
        <v>2276</v>
      </c>
      <c r="R709" s="105" t="s">
        <v>2276</v>
      </c>
      <c r="S709" s="21" t="s">
        <v>2364</v>
      </c>
      <c r="T709" s="21" t="s">
        <v>2364</v>
      </c>
      <c r="U709" s="21" t="s">
        <v>2364</v>
      </c>
      <c r="V709" s="21" t="s">
        <v>2364</v>
      </c>
      <c r="W709" s="21" t="s">
        <v>2276</v>
      </c>
      <c r="X709" s="3" t="s">
        <v>2276</v>
      </c>
      <c r="Y709" s="3" t="s">
        <v>2276</v>
      </c>
      <c r="Z709" s="3" t="s">
        <v>2276</v>
      </c>
      <c r="AA709" s="4" t="s">
        <v>1726</v>
      </c>
      <c r="AB709" s="3"/>
    </row>
    <row r="710" spans="1:28"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2364</v>
      </c>
      <c r="K710" s="106" t="s">
        <v>2364</v>
      </c>
      <c r="L710" s="21" t="s">
        <v>2364</v>
      </c>
      <c r="M710" s="21" t="s">
        <v>2364</v>
      </c>
      <c r="N710" s="21" t="s">
        <v>2364</v>
      </c>
      <c r="O710" s="21" t="s">
        <v>2364</v>
      </c>
      <c r="P710" s="21" t="s">
        <v>2364</v>
      </c>
      <c r="Q710" s="105" t="s">
        <v>2276</v>
      </c>
      <c r="R710" s="105" t="s">
        <v>2276</v>
      </c>
      <c r="S710" s="21" t="s">
        <v>2364</v>
      </c>
      <c r="T710" s="21" t="s">
        <v>2364</v>
      </c>
      <c r="U710" s="21" t="s">
        <v>2364</v>
      </c>
      <c r="V710" s="21" t="s">
        <v>2364</v>
      </c>
      <c r="W710" s="21" t="s">
        <v>2276</v>
      </c>
      <c r="X710" s="3" t="s">
        <v>2276</v>
      </c>
      <c r="Y710" s="3" t="s">
        <v>2276</v>
      </c>
      <c r="Z710" s="3" t="s">
        <v>2276</v>
      </c>
      <c r="AA710" s="4" t="s">
        <v>1726</v>
      </c>
      <c r="AB710" s="3"/>
    </row>
    <row r="711" spans="1:28"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2364</v>
      </c>
      <c r="K711" s="106" t="s">
        <v>2364</v>
      </c>
      <c r="L711" s="21" t="s">
        <v>2364</v>
      </c>
      <c r="M711" s="21" t="s">
        <v>2364</v>
      </c>
      <c r="N711" s="21" t="s">
        <v>2364</v>
      </c>
      <c r="O711" s="21" t="s">
        <v>2364</v>
      </c>
      <c r="P711" s="21" t="s">
        <v>2364</v>
      </c>
      <c r="Q711" s="105" t="s">
        <v>2276</v>
      </c>
      <c r="R711" s="105" t="s">
        <v>2276</v>
      </c>
      <c r="S711" s="21" t="s">
        <v>2364</v>
      </c>
      <c r="T711" s="21" t="s">
        <v>2364</v>
      </c>
      <c r="U711" s="21" t="s">
        <v>2364</v>
      </c>
      <c r="V711" s="21" t="s">
        <v>2364</v>
      </c>
      <c r="W711" s="21" t="s">
        <v>2276</v>
      </c>
      <c r="X711" s="3" t="s">
        <v>2276</v>
      </c>
      <c r="Y711" s="3" t="s">
        <v>2276</v>
      </c>
      <c r="Z711" s="3" t="s">
        <v>2276</v>
      </c>
      <c r="AA711" s="4" t="s">
        <v>1726</v>
      </c>
      <c r="AB711" s="3"/>
    </row>
    <row r="712" spans="1:28"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2364</v>
      </c>
      <c r="K712" s="106" t="s">
        <v>2364</v>
      </c>
      <c r="L712" s="21" t="s">
        <v>2364</v>
      </c>
      <c r="M712" s="21" t="s">
        <v>2364</v>
      </c>
      <c r="N712" s="21" t="s">
        <v>2364</v>
      </c>
      <c r="O712" s="21" t="s">
        <v>2364</v>
      </c>
      <c r="P712" s="21" t="s">
        <v>2364</v>
      </c>
      <c r="Q712" s="105" t="s">
        <v>2276</v>
      </c>
      <c r="R712" s="105" t="s">
        <v>2276</v>
      </c>
      <c r="S712" s="21" t="s">
        <v>2364</v>
      </c>
      <c r="T712" s="21" t="s">
        <v>2364</v>
      </c>
      <c r="U712" s="21" t="s">
        <v>2364</v>
      </c>
      <c r="V712" s="21" t="s">
        <v>2364</v>
      </c>
      <c r="W712" s="21" t="s">
        <v>2276</v>
      </c>
      <c r="X712" s="3" t="s">
        <v>2276</v>
      </c>
      <c r="Y712" s="3" t="s">
        <v>2276</v>
      </c>
      <c r="Z712" s="3" t="s">
        <v>2276</v>
      </c>
      <c r="AA712" s="4" t="s">
        <v>1726</v>
      </c>
      <c r="AB712" s="3"/>
    </row>
    <row r="713" spans="1:28"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2364</v>
      </c>
      <c r="K713" s="106" t="s">
        <v>2364</v>
      </c>
      <c r="L713" s="21" t="s">
        <v>2364</v>
      </c>
      <c r="M713" s="21" t="s">
        <v>2364</v>
      </c>
      <c r="N713" s="21" t="s">
        <v>2364</v>
      </c>
      <c r="O713" s="21" t="s">
        <v>2364</v>
      </c>
      <c r="P713" s="21" t="s">
        <v>2364</v>
      </c>
      <c r="Q713" s="105" t="s">
        <v>2276</v>
      </c>
      <c r="R713" s="105" t="s">
        <v>2276</v>
      </c>
      <c r="S713" s="21" t="s">
        <v>2364</v>
      </c>
      <c r="T713" s="21" t="s">
        <v>2364</v>
      </c>
      <c r="U713" s="21" t="s">
        <v>2364</v>
      </c>
      <c r="V713" s="21" t="s">
        <v>2364</v>
      </c>
      <c r="W713" s="21" t="s">
        <v>2276</v>
      </c>
      <c r="X713" s="3" t="s">
        <v>2276</v>
      </c>
      <c r="Y713" s="3" t="s">
        <v>2276</v>
      </c>
      <c r="Z713" s="3" t="s">
        <v>2276</v>
      </c>
      <c r="AA713" s="4" t="s">
        <v>1726</v>
      </c>
      <c r="AB713" s="3"/>
    </row>
    <row r="714" spans="1:28"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2364</v>
      </c>
      <c r="K714" s="106" t="s">
        <v>2364</v>
      </c>
      <c r="L714" s="21" t="s">
        <v>2364</v>
      </c>
      <c r="M714" s="21" t="s">
        <v>2364</v>
      </c>
      <c r="N714" s="21" t="s">
        <v>2364</v>
      </c>
      <c r="O714" s="21" t="s">
        <v>2364</v>
      </c>
      <c r="P714" s="21" t="s">
        <v>2364</v>
      </c>
      <c r="Q714" s="105" t="s">
        <v>2276</v>
      </c>
      <c r="R714" s="105" t="s">
        <v>2276</v>
      </c>
      <c r="S714" s="21" t="s">
        <v>2364</v>
      </c>
      <c r="T714" s="21" t="s">
        <v>2364</v>
      </c>
      <c r="U714" s="21" t="s">
        <v>2364</v>
      </c>
      <c r="V714" s="21" t="s">
        <v>2364</v>
      </c>
      <c r="W714" s="21" t="s">
        <v>2276</v>
      </c>
      <c r="X714" s="3" t="s">
        <v>2276</v>
      </c>
      <c r="Y714" s="3" t="s">
        <v>2276</v>
      </c>
      <c r="Z714" s="3" t="s">
        <v>2276</v>
      </c>
      <c r="AA714" s="4" t="s">
        <v>1726</v>
      </c>
      <c r="AB714" s="3"/>
    </row>
    <row r="715" spans="1:28"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2364</v>
      </c>
      <c r="K715" s="106" t="s">
        <v>2364</v>
      </c>
      <c r="L715" s="21" t="s">
        <v>2364</v>
      </c>
      <c r="M715" s="21" t="s">
        <v>2364</v>
      </c>
      <c r="N715" s="21" t="s">
        <v>2364</v>
      </c>
      <c r="O715" s="21" t="s">
        <v>2364</v>
      </c>
      <c r="P715" s="21" t="s">
        <v>2364</v>
      </c>
      <c r="Q715" s="105" t="s">
        <v>2276</v>
      </c>
      <c r="R715" s="105" t="s">
        <v>2276</v>
      </c>
      <c r="S715" s="21" t="s">
        <v>2364</v>
      </c>
      <c r="T715" s="21" t="s">
        <v>2364</v>
      </c>
      <c r="U715" s="21" t="s">
        <v>2364</v>
      </c>
      <c r="V715" s="21" t="s">
        <v>2364</v>
      </c>
      <c r="W715" s="21" t="s">
        <v>2276</v>
      </c>
      <c r="X715" s="3" t="s">
        <v>2276</v>
      </c>
      <c r="Y715" s="3" t="s">
        <v>2276</v>
      </c>
      <c r="Z715" s="3" t="s">
        <v>2276</v>
      </c>
      <c r="AA715" s="4" t="s">
        <v>1726</v>
      </c>
      <c r="AB715" s="3"/>
    </row>
    <row r="716" spans="1:28"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2364</v>
      </c>
      <c r="K716" s="106" t="s">
        <v>2364</v>
      </c>
      <c r="L716" s="21" t="s">
        <v>2364</v>
      </c>
      <c r="M716" s="21" t="s">
        <v>2364</v>
      </c>
      <c r="N716" s="21" t="s">
        <v>2364</v>
      </c>
      <c r="O716" s="21" t="s">
        <v>2364</v>
      </c>
      <c r="P716" s="21" t="s">
        <v>2364</v>
      </c>
      <c r="Q716" s="105" t="s">
        <v>2276</v>
      </c>
      <c r="R716" s="105" t="s">
        <v>2276</v>
      </c>
      <c r="S716" s="21" t="s">
        <v>2364</v>
      </c>
      <c r="T716" s="21" t="s">
        <v>2364</v>
      </c>
      <c r="U716" s="21" t="s">
        <v>2364</v>
      </c>
      <c r="V716" s="21" t="s">
        <v>2364</v>
      </c>
      <c r="W716" s="21" t="s">
        <v>2276</v>
      </c>
      <c r="X716" s="3" t="s">
        <v>2276</v>
      </c>
      <c r="Y716" s="3" t="s">
        <v>2276</v>
      </c>
      <c r="Z716" s="3" t="s">
        <v>2276</v>
      </c>
      <c r="AA716" s="4" t="s">
        <v>1726</v>
      </c>
      <c r="AB716" s="3"/>
    </row>
    <row r="717" spans="1:28"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2364</v>
      </c>
      <c r="K717" s="106" t="s">
        <v>2364</v>
      </c>
      <c r="L717" s="21" t="s">
        <v>2364</v>
      </c>
      <c r="M717" s="21" t="s">
        <v>2364</v>
      </c>
      <c r="N717" s="21" t="s">
        <v>2364</v>
      </c>
      <c r="O717" s="21" t="s">
        <v>2364</v>
      </c>
      <c r="P717" s="21" t="s">
        <v>2364</v>
      </c>
      <c r="Q717" s="105" t="s">
        <v>2276</v>
      </c>
      <c r="R717" s="105" t="s">
        <v>2276</v>
      </c>
      <c r="S717" s="21" t="s">
        <v>2364</v>
      </c>
      <c r="T717" s="21" t="s">
        <v>2364</v>
      </c>
      <c r="U717" s="21" t="s">
        <v>2364</v>
      </c>
      <c r="V717" s="21" t="s">
        <v>2364</v>
      </c>
      <c r="W717" s="21" t="s">
        <v>2276</v>
      </c>
      <c r="X717" s="3" t="s">
        <v>2276</v>
      </c>
      <c r="Y717" s="3" t="s">
        <v>2276</v>
      </c>
      <c r="Z717" s="3" t="s">
        <v>2276</v>
      </c>
      <c r="AA717" s="4" t="s">
        <v>1726</v>
      </c>
      <c r="AB717" s="3"/>
    </row>
    <row r="718" spans="1:28"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2364</v>
      </c>
      <c r="K718" s="106" t="s">
        <v>2364</v>
      </c>
      <c r="L718" s="21" t="s">
        <v>2364</v>
      </c>
      <c r="M718" s="21" t="s">
        <v>2364</v>
      </c>
      <c r="N718" s="21" t="s">
        <v>2364</v>
      </c>
      <c r="O718" s="21" t="s">
        <v>2364</v>
      </c>
      <c r="P718" s="21" t="s">
        <v>2364</v>
      </c>
      <c r="Q718" s="105" t="s">
        <v>2276</v>
      </c>
      <c r="R718" s="105" t="s">
        <v>2276</v>
      </c>
      <c r="S718" s="21" t="s">
        <v>2364</v>
      </c>
      <c r="T718" s="21" t="s">
        <v>2364</v>
      </c>
      <c r="U718" s="21" t="s">
        <v>2364</v>
      </c>
      <c r="V718" s="21" t="s">
        <v>2364</v>
      </c>
      <c r="W718" s="21" t="s">
        <v>2276</v>
      </c>
      <c r="X718" s="3" t="s">
        <v>2276</v>
      </c>
      <c r="Y718" s="3" t="s">
        <v>2276</v>
      </c>
      <c r="Z718" s="3" t="s">
        <v>2276</v>
      </c>
      <c r="AA718" s="4" t="s">
        <v>1726</v>
      </c>
      <c r="AB718" s="3"/>
    </row>
    <row r="719" spans="1:28"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2364</v>
      </c>
      <c r="K719" s="106" t="s">
        <v>2364</v>
      </c>
      <c r="L719" s="21" t="s">
        <v>2364</v>
      </c>
      <c r="M719" s="21" t="s">
        <v>2364</v>
      </c>
      <c r="N719" s="21" t="s">
        <v>2364</v>
      </c>
      <c r="O719" s="21" t="s">
        <v>2364</v>
      </c>
      <c r="P719" s="21" t="s">
        <v>2364</v>
      </c>
      <c r="Q719" s="105" t="s">
        <v>2276</v>
      </c>
      <c r="R719" s="105" t="s">
        <v>2276</v>
      </c>
      <c r="S719" s="21" t="s">
        <v>2364</v>
      </c>
      <c r="T719" s="21" t="s">
        <v>2364</v>
      </c>
      <c r="U719" s="21" t="s">
        <v>2364</v>
      </c>
      <c r="V719" s="21" t="s">
        <v>2364</v>
      </c>
      <c r="W719" s="21" t="s">
        <v>2276</v>
      </c>
      <c r="X719" s="3" t="s">
        <v>2276</v>
      </c>
      <c r="Y719" s="3" t="s">
        <v>2276</v>
      </c>
      <c r="Z719" s="3" t="s">
        <v>2276</v>
      </c>
      <c r="AA719" s="4" t="s">
        <v>1726</v>
      </c>
      <c r="AB719" s="3"/>
    </row>
    <row r="720" spans="1:28"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2364</v>
      </c>
      <c r="K720" s="106" t="s">
        <v>2364</v>
      </c>
      <c r="L720" s="21" t="s">
        <v>2364</v>
      </c>
      <c r="M720" s="21" t="s">
        <v>2364</v>
      </c>
      <c r="N720" s="21" t="s">
        <v>2364</v>
      </c>
      <c r="O720" s="21" t="s">
        <v>2364</v>
      </c>
      <c r="P720" s="21" t="s">
        <v>2364</v>
      </c>
      <c r="Q720" s="105" t="s">
        <v>2276</v>
      </c>
      <c r="R720" s="105" t="s">
        <v>2276</v>
      </c>
      <c r="S720" s="21" t="s">
        <v>2364</v>
      </c>
      <c r="T720" s="21" t="s">
        <v>2364</v>
      </c>
      <c r="U720" s="21" t="s">
        <v>2364</v>
      </c>
      <c r="V720" s="21" t="s">
        <v>2364</v>
      </c>
      <c r="W720" s="21" t="s">
        <v>2276</v>
      </c>
      <c r="X720" s="3" t="s">
        <v>2276</v>
      </c>
      <c r="Y720" s="3" t="s">
        <v>2276</v>
      </c>
      <c r="Z720" s="3" t="s">
        <v>2276</v>
      </c>
      <c r="AA720" s="4" t="s">
        <v>1726</v>
      </c>
      <c r="AB720" s="3"/>
    </row>
    <row r="721" spans="1:28"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2364</v>
      </c>
      <c r="K721" s="106" t="s">
        <v>2364</v>
      </c>
      <c r="L721" s="21" t="s">
        <v>2364</v>
      </c>
      <c r="M721" s="21" t="s">
        <v>2364</v>
      </c>
      <c r="N721" s="21" t="s">
        <v>2364</v>
      </c>
      <c r="O721" s="21" t="s">
        <v>2364</v>
      </c>
      <c r="P721" s="21" t="s">
        <v>2364</v>
      </c>
      <c r="Q721" s="105" t="s">
        <v>2276</v>
      </c>
      <c r="R721" s="105" t="s">
        <v>2276</v>
      </c>
      <c r="S721" s="21" t="s">
        <v>2364</v>
      </c>
      <c r="T721" s="21" t="s">
        <v>2364</v>
      </c>
      <c r="U721" s="21" t="s">
        <v>2364</v>
      </c>
      <c r="V721" s="21" t="s">
        <v>2364</v>
      </c>
      <c r="W721" s="21" t="s">
        <v>2276</v>
      </c>
      <c r="X721" s="3" t="s">
        <v>2276</v>
      </c>
      <c r="Y721" s="3" t="s">
        <v>2276</v>
      </c>
      <c r="Z721" s="3" t="s">
        <v>2276</v>
      </c>
      <c r="AA721" s="4" t="s">
        <v>1726</v>
      </c>
      <c r="AB721" s="3"/>
    </row>
    <row r="722" spans="1:28"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2364</v>
      </c>
      <c r="K722" s="106" t="s">
        <v>2364</v>
      </c>
      <c r="L722" s="21" t="s">
        <v>2364</v>
      </c>
      <c r="M722" s="21" t="s">
        <v>2364</v>
      </c>
      <c r="N722" s="21" t="s">
        <v>2364</v>
      </c>
      <c r="O722" s="21" t="s">
        <v>2364</v>
      </c>
      <c r="P722" s="21" t="s">
        <v>2364</v>
      </c>
      <c r="Q722" s="105" t="s">
        <v>2276</v>
      </c>
      <c r="R722" s="105" t="s">
        <v>2276</v>
      </c>
      <c r="S722" s="21" t="s">
        <v>2364</v>
      </c>
      <c r="T722" s="21" t="s">
        <v>2364</v>
      </c>
      <c r="U722" s="21" t="s">
        <v>2364</v>
      </c>
      <c r="V722" s="21" t="s">
        <v>2364</v>
      </c>
      <c r="W722" s="21" t="s">
        <v>2276</v>
      </c>
      <c r="X722" s="3" t="s">
        <v>2276</v>
      </c>
      <c r="Y722" s="3" t="s">
        <v>2276</v>
      </c>
      <c r="Z722" s="3" t="s">
        <v>2276</v>
      </c>
      <c r="AA722" s="4" t="s">
        <v>1726</v>
      </c>
      <c r="AB722" s="3"/>
    </row>
    <row r="723" spans="1:28"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2364</v>
      </c>
      <c r="K723" s="106" t="s">
        <v>2364</v>
      </c>
      <c r="L723" s="21" t="s">
        <v>2364</v>
      </c>
      <c r="M723" s="21" t="s">
        <v>2364</v>
      </c>
      <c r="N723" s="21" t="s">
        <v>2364</v>
      </c>
      <c r="O723" s="21" t="s">
        <v>2364</v>
      </c>
      <c r="P723" s="21" t="s">
        <v>2364</v>
      </c>
      <c r="Q723" s="105" t="s">
        <v>2276</v>
      </c>
      <c r="R723" s="105" t="s">
        <v>2276</v>
      </c>
      <c r="S723" s="21" t="s">
        <v>2364</v>
      </c>
      <c r="T723" s="21" t="s">
        <v>2364</v>
      </c>
      <c r="U723" s="21" t="s">
        <v>2364</v>
      </c>
      <c r="V723" s="21" t="s">
        <v>2364</v>
      </c>
      <c r="W723" s="21" t="s">
        <v>2276</v>
      </c>
      <c r="X723" s="3" t="s">
        <v>2276</v>
      </c>
      <c r="Y723" s="3" t="s">
        <v>2276</v>
      </c>
      <c r="Z723" s="3" t="s">
        <v>2276</v>
      </c>
      <c r="AA723" s="4" t="s">
        <v>1726</v>
      </c>
      <c r="AB723" s="3"/>
    </row>
    <row r="724" spans="1:28"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2364</v>
      </c>
      <c r="K724" s="106" t="s">
        <v>2364</v>
      </c>
      <c r="L724" s="21" t="s">
        <v>2364</v>
      </c>
      <c r="M724" s="21" t="s">
        <v>2364</v>
      </c>
      <c r="N724" s="21" t="s">
        <v>2364</v>
      </c>
      <c r="O724" s="21" t="s">
        <v>2364</v>
      </c>
      <c r="P724" s="21" t="s">
        <v>2364</v>
      </c>
      <c r="Q724" s="105" t="s">
        <v>2276</v>
      </c>
      <c r="R724" s="105" t="s">
        <v>2276</v>
      </c>
      <c r="S724" s="21" t="s">
        <v>2364</v>
      </c>
      <c r="T724" s="21" t="s">
        <v>2364</v>
      </c>
      <c r="U724" s="21" t="s">
        <v>2364</v>
      </c>
      <c r="V724" s="21" t="s">
        <v>2364</v>
      </c>
      <c r="W724" s="21" t="s">
        <v>2276</v>
      </c>
      <c r="X724" s="3" t="s">
        <v>2276</v>
      </c>
      <c r="Y724" s="3" t="s">
        <v>2276</v>
      </c>
      <c r="Z724" s="3" t="s">
        <v>2276</v>
      </c>
      <c r="AA724" s="4" t="s">
        <v>1726</v>
      </c>
      <c r="AB724" s="3"/>
    </row>
    <row r="725" spans="1:28"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2364</v>
      </c>
      <c r="K725" s="106" t="s">
        <v>2364</v>
      </c>
      <c r="L725" s="21" t="s">
        <v>2364</v>
      </c>
      <c r="M725" s="21" t="s">
        <v>2364</v>
      </c>
      <c r="N725" s="21" t="s">
        <v>2364</v>
      </c>
      <c r="O725" s="21" t="s">
        <v>2364</v>
      </c>
      <c r="P725" s="21" t="s">
        <v>2364</v>
      </c>
      <c r="Q725" s="105" t="s">
        <v>2276</v>
      </c>
      <c r="R725" s="105" t="s">
        <v>2276</v>
      </c>
      <c r="S725" s="21" t="s">
        <v>2364</v>
      </c>
      <c r="T725" s="21" t="s">
        <v>2364</v>
      </c>
      <c r="U725" s="21" t="s">
        <v>2364</v>
      </c>
      <c r="V725" s="21" t="s">
        <v>2364</v>
      </c>
      <c r="W725" s="21" t="s">
        <v>2276</v>
      </c>
      <c r="X725" s="3" t="s">
        <v>2276</v>
      </c>
      <c r="Y725" s="3" t="s">
        <v>2276</v>
      </c>
      <c r="Z725" s="3" t="s">
        <v>2276</v>
      </c>
      <c r="AA725" s="4" t="s">
        <v>1726</v>
      </c>
      <c r="AB725" s="3"/>
    </row>
    <row r="726" spans="1:28"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2364</v>
      </c>
      <c r="K726" s="106" t="s">
        <v>2364</v>
      </c>
      <c r="L726" s="21" t="s">
        <v>2364</v>
      </c>
      <c r="M726" s="21" t="s">
        <v>2364</v>
      </c>
      <c r="N726" s="21" t="s">
        <v>2364</v>
      </c>
      <c r="O726" s="21" t="s">
        <v>2364</v>
      </c>
      <c r="P726" s="21" t="s">
        <v>2364</v>
      </c>
      <c r="Q726" s="105" t="s">
        <v>2276</v>
      </c>
      <c r="R726" s="105" t="s">
        <v>2276</v>
      </c>
      <c r="S726" s="21" t="s">
        <v>2364</v>
      </c>
      <c r="T726" s="21" t="s">
        <v>2364</v>
      </c>
      <c r="U726" s="21" t="s">
        <v>2364</v>
      </c>
      <c r="V726" s="21" t="s">
        <v>2364</v>
      </c>
      <c r="W726" s="21" t="s">
        <v>2276</v>
      </c>
      <c r="X726" s="3" t="s">
        <v>2276</v>
      </c>
      <c r="Y726" s="3" t="s">
        <v>2276</v>
      </c>
      <c r="Z726" s="3" t="s">
        <v>2276</v>
      </c>
      <c r="AA726" s="4" t="s">
        <v>1726</v>
      </c>
      <c r="AB726" s="3"/>
    </row>
    <row r="727" spans="1:28"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2364</v>
      </c>
      <c r="K727" s="106" t="s">
        <v>2364</v>
      </c>
      <c r="L727" s="21" t="s">
        <v>2364</v>
      </c>
      <c r="M727" s="21" t="s">
        <v>2364</v>
      </c>
      <c r="N727" s="21" t="s">
        <v>2364</v>
      </c>
      <c r="O727" s="21" t="s">
        <v>2364</v>
      </c>
      <c r="P727" s="21" t="s">
        <v>2364</v>
      </c>
      <c r="Q727" s="105" t="s">
        <v>2276</v>
      </c>
      <c r="R727" s="105" t="s">
        <v>2276</v>
      </c>
      <c r="S727" s="21" t="s">
        <v>2364</v>
      </c>
      <c r="T727" s="21" t="s">
        <v>2364</v>
      </c>
      <c r="U727" s="21" t="s">
        <v>2364</v>
      </c>
      <c r="V727" s="21" t="s">
        <v>2364</v>
      </c>
      <c r="W727" s="21" t="s">
        <v>2276</v>
      </c>
      <c r="X727" s="3" t="s">
        <v>2276</v>
      </c>
      <c r="Y727" s="3" t="s">
        <v>2276</v>
      </c>
      <c r="Z727" s="3" t="s">
        <v>2276</v>
      </c>
      <c r="AA727" s="4" t="s">
        <v>1726</v>
      </c>
      <c r="AB727" s="3"/>
    </row>
    <row r="728" spans="1:28"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2364</v>
      </c>
      <c r="K728" s="106" t="s">
        <v>2364</v>
      </c>
      <c r="L728" s="21" t="s">
        <v>2364</v>
      </c>
      <c r="M728" s="21" t="s">
        <v>2364</v>
      </c>
      <c r="N728" s="21" t="s">
        <v>2364</v>
      </c>
      <c r="O728" s="21" t="s">
        <v>2364</v>
      </c>
      <c r="P728" s="21" t="s">
        <v>2364</v>
      </c>
      <c r="Q728" s="105" t="s">
        <v>2276</v>
      </c>
      <c r="R728" s="105" t="s">
        <v>2276</v>
      </c>
      <c r="S728" s="21" t="s">
        <v>2364</v>
      </c>
      <c r="T728" s="21" t="s">
        <v>2364</v>
      </c>
      <c r="U728" s="21" t="s">
        <v>2364</v>
      </c>
      <c r="V728" s="21" t="s">
        <v>2364</v>
      </c>
      <c r="W728" s="21" t="s">
        <v>2276</v>
      </c>
      <c r="X728" s="3" t="s">
        <v>2276</v>
      </c>
      <c r="Y728" s="3" t="s">
        <v>2276</v>
      </c>
      <c r="Z728" s="3" t="s">
        <v>2276</v>
      </c>
      <c r="AA728" s="4" t="s">
        <v>1726</v>
      </c>
      <c r="AB728" s="3"/>
    </row>
    <row r="729" spans="1:28"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2364</v>
      </c>
      <c r="K729" s="106" t="s">
        <v>2364</v>
      </c>
      <c r="L729" s="21" t="s">
        <v>2364</v>
      </c>
      <c r="M729" s="21" t="s">
        <v>2364</v>
      </c>
      <c r="N729" s="21" t="s">
        <v>2364</v>
      </c>
      <c r="O729" s="21" t="s">
        <v>2364</v>
      </c>
      <c r="P729" s="21" t="s">
        <v>2364</v>
      </c>
      <c r="Q729" s="105" t="s">
        <v>2276</v>
      </c>
      <c r="R729" s="105" t="s">
        <v>2276</v>
      </c>
      <c r="S729" s="21" t="s">
        <v>2364</v>
      </c>
      <c r="T729" s="21" t="s">
        <v>2364</v>
      </c>
      <c r="U729" s="21" t="s">
        <v>2364</v>
      </c>
      <c r="V729" s="21" t="s">
        <v>2364</v>
      </c>
      <c r="W729" s="21" t="s">
        <v>2276</v>
      </c>
      <c r="X729" s="3" t="s">
        <v>2276</v>
      </c>
      <c r="Y729" s="3" t="s">
        <v>2276</v>
      </c>
      <c r="Z729" s="3" t="s">
        <v>2276</v>
      </c>
      <c r="AA729" s="4" t="s">
        <v>1726</v>
      </c>
      <c r="AB729" s="3"/>
    </row>
    <row r="730" spans="1:28"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2364</v>
      </c>
      <c r="K730" s="106" t="s">
        <v>2364</v>
      </c>
      <c r="L730" s="21" t="s">
        <v>2364</v>
      </c>
      <c r="M730" s="21" t="s">
        <v>2364</v>
      </c>
      <c r="N730" s="21" t="s">
        <v>2364</v>
      </c>
      <c r="O730" s="21" t="s">
        <v>2364</v>
      </c>
      <c r="P730" s="21" t="s">
        <v>2364</v>
      </c>
      <c r="Q730" s="105" t="s">
        <v>2276</v>
      </c>
      <c r="R730" s="105" t="s">
        <v>2276</v>
      </c>
      <c r="S730" s="21" t="s">
        <v>2364</v>
      </c>
      <c r="T730" s="21" t="s">
        <v>2364</v>
      </c>
      <c r="U730" s="21" t="s">
        <v>2364</v>
      </c>
      <c r="V730" s="21" t="s">
        <v>2364</v>
      </c>
      <c r="W730" s="21" t="s">
        <v>2276</v>
      </c>
      <c r="X730" s="3" t="s">
        <v>2276</v>
      </c>
      <c r="Y730" s="3" t="s">
        <v>2276</v>
      </c>
      <c r="Z730" s="3" t="s">
        <v>2276</v>
      </c>
      <c r="AA730" s="4" t="s">
        <v>1726</v>
      </c>
      <c r="AB730" s="3"/>
    </row>
    <row r="731" spans="1:28"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2364</v>
      </c>
      <c r="K731" s="106" t="s">
        <v>2364</v>
      </c>
      <c r="L731" s="21" t="s">
        <v>2364</v>
      </c>
      <c r="M731" s="21" t="s">
        <v>2364</v>
      </c>
      <c r="N731" s="21" t="s">
        <v>2364</v>
      </c>
      <c r="O731" s="21" t="s">
        <v>2364</v>
      </c>
      <c r="P731" s="21" t="s">
        <v>2364</v>
      </c>
      <c r="Q731" s="105" t="s">
        <v>2276</v>
      </c>
      <c r="R731" s="105" t="s">
        <v>2276</v>
      </c>
      <c r="S731" s="21" t="s">
        <v>2364</v>
      </c>
      <c r="T731" s="21" t="s">
        <v>2364</v>
      </c>
      <c r="U731" s="21" t="s">
        <v>2364</v>
      </c>
      <c r="V731" s="21" t="s">
        <v>2364</v>
      </c>
      <c r="W731" s="21" t="s">
        <v>2276</v>
      </c>
      <c r="X731" s="3" t="s">
        <v>2276</v>
      </c>
      <c r="Y731" s="3" t="s">
        <v>2276</v>
      </c>
      <c r="Z731" s="3" t="s">
        <v>2276</v>
      </c>
      <c r="AA731" s="4" t="s">
        <v>1726</v>
      </c>
      <c r="AB731" s="3"/>
    </row>
    <row r="732" spans="1:28"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2364</v>
      </c>
      <c r="K732" s="106" t="s">
        <v>2364</v>
      </c>
      <c r="L732" s="21" t="s">
        <v>2364</v>
      </c>
      <c r="M732" s="21" t="s">
        <v>2364</v>
      </c>
      <c r="N732" s="21" t="s">
        <v>2364</v>
      </c>
      <c r="O732" s="21" t="s">
        <v>2364</v>
      </c>
      <c r="P732" s="21" t="s">
        <v>2364</v>
      </c>
      <c r="Q732" s="105" t="s">
        <v>2276</v>
      </c>
      <c r="R732" s="105" t="s">
        <v>2276</v>
      </c>
      <c r="S732" s="21" t="s">
        <v>2364</v>
      </c>
      <c r="T732" s="21" t="s">
        <v>2364</v>
      </c>
      <c r="U732" s="21" t="s">
        <v>2364</v>
      </c>
      <c r="V732" s="21" t="s">
        <v>2364</v>
      </c>
      <c r="W732" s="21" t="s">
        <v>2276</v>
      </c>
      <c r="X732" s="3" t="s">
        <v>2276</v>
      </c>
      <c r="Y732" s="3" t="s">
        <v>2276</v>
      </c>
      <c r="Z732" s="3" t="s">
        <v>2276</v>
      </c>
      <c r="AA732" s="4" t="s">
        <v>1726</v>
      </c>
      <c r="AB732" s="3"/>
    </row>
    <row r="733" spans="1:28"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2364</v>
      </c>
      <c r="K733" s="106" t="s">
        <v>2364</v>
      </c>
      <c r="L733" s="21" t="s">
        <v>2364</v>
      </c>
      <c r="M733" s="21" t="s">
        <v>2364</v>
      </c>
      <c r="N733" s="21" t="s">
        <v>2364</v>
      </c>
      <c r="O733" s="21" t="s">
        <v>2364</v>
      </c>
      <c r="P733" s="21" t="s">
        <v>2364</v>
      </c>
      <c r="Q733" s="105" t="s">
        <v>2276</v>
      </c>
      <c r="R733" s="105" t="s">
        <v>2276</v>
      </c>
      <c r="S733" s="21" t="s">
        <v>2364</v>
      </c>
      <c r="T733" s="21" t="s">
        <v>2364</v>
      </c>
      <c r="U733" s="21" t="s">
        <v>2364</v>
      </c>
      <c r="V733" s="21" t="s">
        <v>2364</v>
      </c>
      <c r="W733" s="21" t="s">
        <v>2276</v>
      </c>
      <c r="X733" s="3" t="s">
        <v>2276</v>
      </c>
      <c r="Y733" s="3" t="s">
        <v>2276</v>
      </c>
      <c r="Z733" s="3" t="s">
        <v>2276</v>
      </c>
      <c r="AA733" s="4" t="s">
        <v>1726</v>
      </c>
      <c r="AB733" s="3"/>
    </row>
    <row r="734" spans="1:28"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2364</v>
      </c>
      <c r="K734" s="106" t="s">
        <v>2364</v>
      </c>
      <c r="L734" s="21" t="s">
        <v>2364</v>
      </c>
      <c r="M734" s="21" t="s">
        <v>2364</v>
      </c>
      <c r="N734" s="21" t="s">
        <v>2364</v>
      </c>
      <c r="O734" s="21" t="s">
        <v>2364</v>
      </c>
      <c r="P734" s="21" t="s">
        <v>2364</v>
      </c>
      <c r="Q734" s="105" t="s">
        <v>2276</v>
      </c>
      <c r="R734" s="105" t="s">
        <v>2276</v>
      </c>
      <c r="S734" s="21" t="s">
        <v>2364</v>
      </c>
      <c r="T734" s="21" t="s">
        <v>2364</v>
      </c>
      <c r="U734" s="21" t="s">
        <v>2364</v>
      </c>
      <c r="V734" s="21" t="s">
        <v>2364</v>
      </c>
      <c r="W734" s="21" t="s">
        <v>2276</v>
      </c>
      <c r="X734" s="3" t="s">
        <v>2276</v>
      </c>
      <c r="Y734" s="3" t="s">
        <v>2276</v>
      </c>
      <c r="Z734" s="3" t="s">
        <v>2276</v>
      </c>
      <c r="AA734" s="4" t="s">
        <v>1726</v>
      </c>
      <c r="AB734" s="3"/>
    </row>
    <row r="735" spans="1:28"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2364</v>
      </c>
      <c r="K735" s="106" t="s">
        <v>2364</v>
      </c>
      <c r="L735" s="21" t="s">
        <v>2364</v>
      </c>
      <c r="M735" s="21" t="s">
        <v>2364</v>
      </c>
      <c r="N735" s="21" t="s">
        <v>2364</v>
      </c>
      <c r="O735" s="21" t="s">
        <v>2364</v>
      </c>
      <c r="P735" s="21" t="s">
        <v>2364</v>
      </c>
      <c r="Q735" s="105" t="s">
        <v>2276</v>
      </c>
      <c r="R735" s="105" t="s">
        <v>2276</v>
      </c>
      <c r="S735" s="21" t="s">
        <v>2364</v>
      </c>
      <c r="T735" s="21" t="s">
        <v>2364</v>
      </c>
      <c r="U735" s="21" t="s">
        <v>2364</v>
      </c>
      <c r="V735" s="21" t="s">
        <v>2364</v>
      </c>
      <c r="W735" s="21" t="s">
        <v>2276</v>
      </c>
      <c r="X735" s="3" t="s">
        <v>2276</v>
      </c>
      <c r="Y735" s="3" t="s">
        <v>2276</v>
      </c>
      <c r="Z735" s="3" t="s">
        <v>2276</v>
      </c>
      <c r="AA735" s="4" t="s">
        <v>1726</v>
      </c>
      <c r="AB735" s="3"/>
    </row>
    <row r="736" spans="1:28"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2364</v>
      </c>
      <c r="K736" s="106" t="s">
        <v>2364</v>
      </c>
      <c r="L736" s="21" t="s">
        <v>2364</v>
      </c>
      <c r="M736" s="21" t="s">
        <v>2364</v>
      </c>
      <c r="N736" s="21" t="s">
        <v>2364</v>
      </c>
      <c r="O736" s="21" t="s">
        <v>2364</v>
      </c>
      <c r="P736" s="21" t="s">
        <v>2364</v>
      </c>
      <c r="Q736" s="105" t="s">
        <v>2276</v>
      </c>
      <c r="R736" s="105" t="s">
        <v>2276</v>
      </c>
      <c r="S736" s="21" t="s">
        <v>2364</v>
      </c>
      <c r="T736" s="21" t="s">
        <v>2364</v>
      </c>
      <c r="U736" s="21" t="s">
        <v>2364</v>
      </c>
      <c r="V736" s="21" t="s">
        <v>2364</v>
      </c>
      <c r="W736" s="21" t="s">
        <v>2276</v>
      </c>
      <c r="X736" s="3" t="s">
        <v>2276</v>
      </c>
      <c r="Y736" s="3" t="s">
        <v>2276</v>
      </c>
      <c r="Z736" s="3" t="s">
        <v>2276</v>
      </c>
      <c r="AA736" s="4" t="s">
        <v>1726</v>
      </c>
      <c r="AB736" s="3"/>
    </row>
    <row r="737" spans="1:28"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2364</v>
      </c>
      <c r="K737" s="106" t="s">
        <v>2364</v>
      </c>
      <c r="L737" s="21" t="s">
        <v>2364</v>
      </c>
      <c r="M737" s="21" t="s">
        <v>2364</v>
      </c>
      <c r="N737" s="21" t="s">
        <v>2364</v>
      </c>
      <c r="O737" s="21" t="s">
        <v>2364</v>
      </c>
      <c r="P737" s="21" t="s">
        <v>2364</v>
      </c>
      <c r="Q737" s="105" t="s">
        <v>2276</v>
      </c>
      <c r="R737" s="105" t="s">
        <v>2276</v>
      </c>
      <c r="S737" s="21" t="s">
        <v>2364</v>
      </c>
      <c r="T737" s="21" t="s">
        <v>2364</v>
      </c>
      <c r="U737" s="21" t="s">
        <v>2364</v>
      </c>
      <c r="V737" s="21" t="s">
        <v>2364</v>
      </c>
      <c r="W737" s="21" t="s">
        <v>2276</v>
      </c>
      <c r="X737" s="3" t="s">
        <v>2276</v>
      </c>
      <c r="Y737" s="3" t="s">
        <v>2276</v>
      </c>
      <c r="Z737" s="3" t="s">
        <v>2276</v>
      </c>
      <c r="AA737" s="4" t="s">
        <v>1726</v>
      </c>
      <c r="AB737" s="3"/>
    </row>
    <row r="738" spans="1:28"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2364</v>
      </c>
      <c r="K738" s="106" t="s">
        <v>2364</v>
      </c>
      <c r="L738" s="21" t="s">
        <v>2364</v>
      </c>
      <c r="M738" s="21" t="s">
        <v>2364</v>
      </c>
      <c r="N738" s="21" t="s">
        <v>2364</v>
      </c>
      <c r="O738" s="21" t="s">
        <v>2364</v>
      </c>
      <c r="P738" s="21" t="s">
        <v>2364</v>
      </c>
      <c r="Q738" s="105" t="s">
        <v>2276</v>
      </c>
      <c r="R738" s="105" t="s">
        <v>2276</v>
      </c>
      <c r="S738" s="21" t="s">
        <v>2364</v>
      </c>
      <c r="T738" s="21" t="s">
        <v>2364</v>
      </c>
      <c r="U738" s="21" t="s">
        <v>2364</v>
      </c>
      <c r="V738" s="21" t="s">
        <v>2364</v>
      </c>
      <c r="W738" s="21" t="s">
        <v>2276</v>
      </c>
      <c r="X738" s="3" t="s">
        <v>2276</v>
      </c>
      <c r="Y738" s="3" t="s">
        <v>2276</v>
      </c>
      <c r="Z738" s="3" t="s">
        <v>2276</v>
      </c>
      <c r="AA738" s="4" t="s">
        <v>1726</v>
      </c>
      <c r="AB738" s="3"/>
    </row>
    <row r="739" spans="1:28"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2364</v>
      </c>
      <c r="K739" s="106" t="s">
        <v>2364</v>
      </c>
      <c r="L739" s="21" t="s">
        <v>2364</v>
      </c>
      <c r="M739" s="21" t="s">
        <v>2364</v>
      </c>
      <c r="N739" s="21" t="s">
        <v>2364</v>
      </c>
      <c r="O739" s="21" t="s">
        <v>2364</v>
      </c>
      <c r="P739" s="21" t="s">
        <v>2364</v>
      </c>
      <c r="Q739" s="105" t="s">
        <v>2276</v>
      </c>
      <c r="R739" s="105" t="s">
        <v>2276</v>
      </c>
      <c r="S739" s="21" t="s">
        <v>2364</v>
      </c>
      <c r="T739" s="21" t="s">
        <v>2364</v>
      </c>
      <c r="U739" s="21" t="s">
        <v>2364</v>
      </c>
      <c r="V739" s="21" t="s">
        <v>2364</v>
      </c>
      <c r="W739" s="21" t="s">
        <v>2276</v>
      </c>
      <c r="X739" s="3" t="s">
        <v>2276</v>
      </c>
      <c r="Y739" s="3" t="s">
        <v>2276</v>
      </c>
      <c r="Z739" s="3" t="s">
        <v>2276</v>
      </c>
      <c r="AA739" s="4" t="s">
        <v>1726</v>
      </c>
      <c r="AB739" s="3"/>
    </row>
    <row r="740" spans="1:28"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2364</v>
      </c>
      <c r="K740" s="106" t="s">
        <v>2364</v>
      </c>
      <c r="L740" s="21" t="s">
        <v>2364</v>
      </c>
      <c r="M740" s="21" t="s">
        <v>2364</v>
      </c>
      <c r="N740" s="21" t="s">
        <v>2364</v>
      </c>
      <c r="O740" s="21" t="s">
        <v>2364</v>
      </c>
      <c r="P740" s="21" t="s">
        <v>2364</v>
      </c>
      <c r="Q740" s="105" t="s">
        <v>2276</v>
      </c>
      <c r="R740" s="105" t="s">
        <v>2276</v>
      </c>
      <c r="S740" s="21" t="s">
        <v>2364</v>
      </c>
      <c r="T740" s="21" t="s">
        <v>2364</v>
      </c>
      <c r="U740" s="21" t="s">
        <v>2364</v>
      </c>
      <c r="V740" s="21" t="s">
        <v>2364</v>
      </c>
      <c r="W740" s="21" t="s">
        <v>2276</v>
      </c>
      <c r="X740" s="3" t="s">
        <v>2276</v>
      </c>
      <c r="Y740" s="3" t="s">
        <v>2276</v>
      </c>
      <c r="Z740" s="3" t="s">
        <v>2276</v>
      </c>
      <c r="AA740" s="4" t="s">
        <v>1726</v>
      </c>
      <c r="AB740" s="3"/>
    </row>
    <row r="741" spans="1:28"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2364</v>
      </c>
      <c r="K741" s="106" t="s">
        <v>2364</v>
      </c>
      <c r="L741" s="21" t="s">
        <v>2364</v>
      </c>
      <c r="M741" s="21" t="s">
        <v>2364</v>
      </c>
      <c r="N741" s="21" t="s">
        <v>2364</v>
      </c>
      <c r="O741" s="21" t="s">
        <v>2364</v>
      </c>
      <c r="P741" s="21" t="s">
        <v>2364</v>
      </c>
      <c r="Q741" s="105" t="s">
        <v>2276</v>
      </c>
      <c r="R741" s="105" t="s">
        <v>2276</v>
      </c>
      <c r="S741" s="21" t="s">
        <v>2364</v>
      </c>
      <c r="T741" s="21" t="s">
        <v>2364</v>
      </c>
      <c r="U741" s="21" t="s">
        <v>2364</v>
      </c>
      <c r="V741" s="21" t="s">
        <v>2364</v>
      </c>
      <c r="W741" s="21" t="s">
        <v>2276</v>
      </c>
      <c r="X741" s="3" t="s">
        <v>2276</v>
      </c>
      <c r="Y741" s="3" t="s">
        <v>2276</v>
      </c>
      <c r="Z741" s="3" t="s">
        <v>2276</v>
      </c>
      <c r="AA741" s="4" t="s">
        <v>1726</v>
      </c>
      <c r="AB741" s="3"/>
    </row>
    <row r="742" spans="1:28"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2364</v>
      </c>
      <c r="K742" s="106" t="s">
        <v>2364</v>
      </c>
      <c r="L742" s="21" t="s">
        <v>2364</v>
      </c>
      <c r="M742" s="21" t="s">
        <v>2364</v>
      </c>
      <c r="N742" s="21" t="s">
        <v>2364</v>
      </c>
      <c r="O742" s="21" t="s">
        <v>2364</v>
      </c>
      <c r="P742" s="21" t="s">
        <v>2364</v>
      </c>
      <c r="Q742" s="105" t="s">
        <v>2276</v>
      </c>
      <c r="R742" s="105" t="s">
        <v>2276</v>
      </c>
      <c r="S742" s="21" t="s">
        <v>2364</v>
      </c>
      <c r="T742" s="21" t="s">
        <v>2364</v>
      </c>
      <c r="U742" s="21" t="s">
        <v>2364</v>
      </c>
      <c r="V742" s="21" t="s">
        <v>2364</v>
      </c>
      <c r="W742" s="21" t="s">
        <v>2276</v>
      </c>
      <c r="X742" s="3" t="s">
        <v>2276</v>
      </c>
      <c r="Y742" s="3" t="s">
        <v>2276</v>
      </c>
      <c r="Z742" s="3" t="s">
        <v>2276</v>
      </c>
      <c r="AA742" s="4" t="s">
        <v>1726</v>
      </c>
      <c r="AB742" s="3"/>
    </row>
    <row r="743" spans="1:28"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2364</v>
      </c>
      <c r="K743" s="106" t="s">
        <v>2364</v>
      </c>
      <c r="L743" s="21" t="s">
        <v>2364</v>
      </c>
      <c r="M743" s="21" t="s">
        <v>2364</v>
      </c>
      <c r="N743" s="21" t="s">
        <v>2364</v>
      </c>
      <c r="O743" s="21" t="s">
        <v>2364</v>
      </c>
      <c r="P743" s="21" t="s">
        <v>2364</v>
      </c>
      <c r="Q743" s="105" t="s">
        <v>2276</v>
      </c>
      <c r="R743" s="105" t="s">
        <v>2276</v>
      </c>
      <c r="S743" s="21" t="s">
        <v>2364</v>
      </c>
      <c r="T743" s="21" t="s">
        <v>2364</v>
      </c>
      <c r="U743" s="21" t="s">
        <v>2364</v>
      </c>
      <c r="V743" s="21" t="s">
        <v>2364</v>
      </c>
      <c r="W743" s="21" t="s">
        <v>2276</v>
      </c>
      <c r="X743" s="3" t="s">
        <v>2276</v>
      </c>
      <c r="Y743" s="3" t="s">
        <v>2276</v>
      </c>
      <c r="Z743" s="3" t="s">
        <v>2276</v>
      </c>
      <c r="AA743" s="4" t="s">
        <v>1726</v>
      </c>
      <c r="AB743" s="3"/>
    </row>
    <row r="744" spans="1:28"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2364</v>
      </c>
      <c r="K744" s="106" t="s">
        <v>2364</v>
      </c>
      <c r="L744" s="21" t="s">
        <v>2364</v>
      </c>
      <c r="M744" s="21" t="s">
        <v>2364</v>
      </c>
      <c r="N744" s="21" t="s">
        <v>2364</v>
      </c>
      <c r="O744" s="21" t="s">
        <v>2364</v>
      </c>
      <c r="P744" s="21" t="s">
        <v>2364</v>
      </c>
      <c r="Q744" s="105" t="s">
        <v>2276</v>
      </c>
      <c r="R744" s="105" t="s">
        <v>2276</v>
      </c>
      <c r="S744" s="21" t="s">
        <v>2364</v>
      </c>
      <c r="T744" s="21" t="s">
        <v>2364</v>
      </c>
      <c r="U744" s="21" t="s">
        <v>2364</v>
      </c>
      <c r="V744" s="21" t="s">
        <v>2364</v>
      </c>
      <c r="W744" s="21" t="s">
        <v>2276</v>
      </c>
      <c r="X744" s="3" t="s">
        <v>2276</v>
      </c>
      <c r="Y744" s="3" t="s">
        <v>2276</v>
      </c>
      <c r="Z744" s="3" t="s">
        <v>2276</v>
      </c>
      <c r="AA744" s="4" t="s">
        <v>1726</v>
      </c>
      <c r="AB744" s="3"/>
    </row>
    <row r="745" spans="1:28"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2364</v>
      </c>
      <c r="K745" s="106" t="s">
        <v>2364</v>
      </c>
      <c r="L745" s="21" t="s">
        <v>2364</v>
      </c>
      <c r="M745" s="21" t="s">
        <v>2364</v>
      </c>
      <c r="N745" s="21" t="s">
        <v>2364</v>
      </c>
      <c r="O745" s="21" t="s">
        <v>2364</v>
      </c>
      <c r="P745" s="21" t="s">
        <v>2364</v>
      </c>
      <c r="Q745" s="105" t="s">
        <v>2276</v>
      </c>
      <c r="R745" s="105" t="s">
        <v>2276</v>
      </c>
      <c r="S745" s="21" t="s">
        <v>2364</v>
      </c>
      <c r="T745" s="21" t="s">
        <v>2364</v>
      </c>
      <c r="U745" s="21" t="s">
        <v>2364</v>
      </c>
      <c r="V745" s="21" t="s">
        <v>2364</v>
      </c>
      <c r="W745" s="21" t="s">
        <v>2276</v>
      </c>
      <c r="X745" s="3" t="s">
        <v>2276</v>
      </c>
      <c r="Y745" s="3" t="s">
        <v>2276</v>
      </c>
      <c r="Z745" s="3" t="s">
        <v>2276</v>
      </c>
      <c r="AA745" s="4" t="s">
        <v>1726</v>
      </c>
      <c r="AB745" s="3"/>
    </row>
    <row r="746" spans="1:28"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2364</v>
      </c>
      <c r="K746" s="106" t="s">
        <v>2364</v>
      </c>
      <c r="L746" s="21" t="s">
        <v>2364</v>
      </c>
      <c r="M746" s="21" t="s">
        <v>2364</v>
      </c>
      <c r="N746" s="21" t="s">
        <v>2364</v>
      </c>
      <c r="O746" s="21" t="s">
        <v>2364</v>
      </c>
      <c r="P746" s="21" t="s">
        <v>2364</v>
      </c>
      <c r="Q746" s="105" t="s">
        <v>2276</v>
      </c>
      <c r="R746" s="105" t="s">
        <v>2276</v>
      </c>
      <c r="S746" s="21" t="s">
        <v>2364</v>
      </c>
      <c r="T746" s="21" t="s">
        <v>2364</v>
      </c>
      <c r="U746" s="21" t="s">
        <v>2364</v>
      </c>
      <c r="V746" s="21" t="s">
        <v>2364</v>
      </c>
      <c r="W746" s="21" t="s">
        <v>2276</v>
      </c>
      <c r="X746" s="3" t="s">
        <v>2276</v>
      </c>
      <c r="Y746" s="3" t="s">
        <v>2276</v>
      </c>
      <c r="Z746" s="3" t="s">
        <v>2276</v>
      </c>
      <c r="AA746" s="4" t="s">
        <v>1726</v>
      </c>
      <c r="AB746" s="3"/>
    </row>
    <row r="747" spans="1:28"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2364</v>
      </c>
      <c r="K747" s="106" t="s">
        <v>2364</v>
      </c>
      <c r="L747" s="21" t="s">
        <v>2364</v>
      </c>
      <c r="M747" s="21" t="s">
        <v>2364</v>
      </c>
      <c r="N747" s="21" t="s">
        <v>2364</v>
      </c>
      <c r="O747" s="21" t="s">
        <v>2364</v>
      </c>
      <c r="P747" s="21" t="s">
        <v>2364</v>
      </c>
      <c r="Q747" s="105" t="s">
        <v>2276</v>
      </c>
      <c r="R747" s="105" t="s">
        <v>2276</v>
      </c>
      <c r="S747" s="21" t="s">
        <v>2364</v>
      </c>
      <c r="T747" s="21" t="s">
        <v>2364</v>
      </c>
      <c r="U747" s="21" t="s">
        <v>2364</v>
      </c>
      <c r="V747" s="21" t="s">
        <v>2364</v>
      </c>
      <c r="W747" s="21" t="s">
        <v>2276</v>
      </c>
      <c r="X747" s="3" t="s">
        <v>2276</v>
      </c>
      <c r="Y747" s="3" t="s">
        <v>2276</v>
      </c>
      <c r="Z747" s="3" t="s">
        <v>2276</v>
      </c>
      <c r="AA747" s="4" t="s">
        <v>1726</v>
      </c>
      <c r="AB747" s="3"/>
    </row>
    <row r="748" spans="1:28"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2364</v>
      </c>
      <c r="K748" s="106" t="s">
        <v>2364</v>
      </c>
      <c r="L748" s="21" t="s">
        <v>2364</v>
      </c>
      <c r="M748" s="21" t="s">
        <v>2364</v>
      </c>
      <c r="N748" s="21" t="s">
        <v>2364</v>
      </c>
      <c r="O748" s="21" t="s">
        <v>2364</v>
      </c>
      <c r="P748" s="21" t="s">
        <v>2364</v>
      </c>
      <c r="Q748" s="105" t="s">
        <v>2276</v>
      </c>
      <c r="R748" s="105" t="s">
        <v>2276</v>
      </c>
      <c r="S748" s="21" t="s">
        <v>2364</v>
      </c>
      <c r="T748" s="21" t="s">
        <v>2364</v>
      </c>
      <c r="U748" s="21" t="s">
        <v>2364</v>
      </c>
      <c r="V748" s="21" t="s">
        <v>2364</v>
      </c>
      <c r="W748" s="21" t="s">
        <v>2276</v>
      </c>
      <c r="X748" s="3" t="s">
        <v>2276</v>
      </c>
      <c r="Y748" s="3" t="s">
        <v>2276</v>
      </c>
      <c r="Z748" s="3" t="s">
        <v>2276</v>
      </c>
      <c r="AA748" s="4" t="s">
        <v>1726</v>
      </c>
      <c r="AB748" s="3"/>
    </row>
    <row r="749" spans="1:28"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2364</v>
      </c>
      <c r="K749" s="106" t="s">
        <v>2364</v>
      </c>
      <c r="L749" s="21" t="s">
        <v>2364</v>
      </c>
      <c r="M749" s="21" t="s">
        <v>2364</v>
      </c>
      <c r="N749" s="21" t="s">
        <v>2364</v>
      </c>
      <c r="O749" s="21" t="s">
        <v>2364</v>
      </c>
      <c r="P749" s="21" t="s">
        <v>2364</v>
      </c>
      <c r="Q749" s="105" t="s">
        <v>2276</v>
      </c>
      <c r="R749" s="105" t="s">
        <v>2276</v>
      </c>
      <c r="S749" s="21" t="s">
        <v>2364</v>
      </c>
      <c r="T749" s="21" t="s">
        <v>2364</v>
      </c>
      <c r="U749" s="21" t="s">
        <v>2364</v>
      </c>
      <c r="V749" s="21" t="s">
        <v>2364</v>
      </c>
      <c r="W749" s="21" t="s">
        <v>2276</v>
      </c>
      <c r="X749" s="3" t="s">
        <v>2276</v>
      </c>
      <c r="Y749" s="3" t="s">
        <v>2276</v>
      </c>
      <c r="Z749" s="3" t="s">
        <v>2276</v>
      </c>
      <c r="AA749" s="4" t="s">
        <v>1726</v>
      </c>
      <c r="AB749" s="3"/>
    </row>
    <row r="750" spans="1:28"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2364</v>
      </c>
      <c r="K750" s="106" t="s">
        <v>2364</v>
      </c>
      <c r="L750" s="21" t="s">
        <v>2364</v>
      </c>
      <c r="M750" s="21" t="s">
        <v>2364</v>
      </c>
      <c r="N750" s="21" t="s">
        <v>2364</v>
      </c>
      <c r="O750" s="21" t="s">
        <v>2364</v>
      </c>
      <c r="P750" s="21" t="s">
        <v>2364</v>
      </c>
      <c r="Q750" s="105" t="s">
        <v>2276</v>
      </c>
      <c r="R750" s="105" t="s">
        <v>2276</v>
      </c>
      <c r="S750" s="21" t="s">
        <v>2364</v>
      </c>
      <c r="T750" s="21" t="s">
        <v>2364</v>
      </c>
      <c r="U750" s="21" t="s">
        <v>2364</v>
      </c>
      <c r="V750" s="21" t="s">
        <v>2364</v>
      </c>
      <c r="W750" s="21" t="s">
        <v>2276</v>
      </c>
      <c r="X750" s="3" t="s">
        <v>2276</v>
      </c>
      <c r="Y750" s="3" t="s">
        <v>2276</v>
      </c>
      <c r="Z750" s="3" t="s">
        <v>2276</v>
      </c>
      <c r="AA750" s="4" t="s">
        <v>1726</v>
      </c>
      <c r="AB750" s="3"/>
    </row>
    <row r="751" spans="1:28"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2364</v>
      </c>
      <c r="K751" s="106" t="s">
        <v>2364</v>
      </c>
      <c r="L751" s="21" t="s">
        <v>2364</v>
      </c>
      <c r="M751" s="21" t="s">
        <v>2364</v>
      </c>
      <c r="N751" s="21" t="s">
        <v>2364</v>
      </c>
      <c r="O751" s="21" t="s">
        <v>2364</v>
      </c>
      <c r="P751" s="21" t="s">
        <v>2364</v>
      </c>
      <c r="Q751" s="105" t="s">
        <v>2276</v>
      </c>
      <c r="R751" s="105" t="s">
        <v>2276</v>
      </c>
      <c r="S751" s="21" t="s">
        <v>2364</v>
      </c>
      <c r="T751" s="21" t="s">
        <v>2364</v>
      </c>
      <c r="U751" s="21" t="s">
        <v>2364</v>
      </c>
      <c r="V751" s="21" t="s">
        <v>2364</v>
      </c>
      <c r="W751" s="21" t="s">
        <v>2276</v>
      </c>
      <c r="X751" s="3" t="s">
        <v>2276</v>
      </c>
      <c r="Y751" s="3" t="s">
        <v>2276</v>
      </c>
      <c r="Z751" s="3" t="s">
        <v>2276</v>
      </c>
      <c r="AA751" s="4" t="s">
        <v>1726</v>
      </c>
      <c r="AB751" s="3"/>
    </row>
    <row r="752" spans="1:28"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2364</v>
      </c>
      <c r="K752" s="106" t="s">
        <v>2364</v>
      </c>
      <c r="L752" s="21" t="s">
        <v>2364</v>
      </c>
      <c r="M752" s="21" t="s">
        <v>2364</v>
      </c>
      <c r="N752" s="21" t="s">
        <v>2364</v>
      </c>
      <c r="O752" s="21" t="s">
        <v>2364</v>
      </c>
      <c r="P752" s="21" t="s">
        <v>2364</v>
      </c>
      <c r="Q752" s="105" t="s">
        <v>2276</v>
      </c>
      <c r="R752" s="105" t="s">
        <v>2276</v>
      </c>
      <c r="S752" s="21" t="s">
        <v>2364</v>
      </c>
      <c r="T752" s="21" t="s">
        <v>2364</v>
      </c>
      <c r="U752" s="21" t="s">
        <v>2364</v>
      </c>
      <c r="V752" s="21" t="s">
        <v>2364</v>
      </c>
      <c r="W752" s="21" t="s">
        <v>2276</v>
      </c>
      <c r="X752" s="3" t="s">
        <v>2276</v>
      </c>
      <c r="Y752" s="3" t="s">
        <v>2276</v>
      </c>
      <c r="Z752" s="3" t="s">
        <v>2276</v>
      </c>
      <c r="AA752" s="4" t="s">
        <v>1726</v>
      </c>
      <c r="AB752" s="3"/>
    </row>
    <row r="753" spans="1:28"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2364</v>
      </c>
      <c r="K753" s="106" t="s">
        <v>2364</v>
      </c>
      <c r="L753" s="21" t="s">
        <v>2364</v>
      </c>
      <c r="M753" s="21" t="s">
        <v>2364</v>
      </c>
      <c r="N753" s="21" t="s">
        <v>2364</v>
      </c>
      <c r="O753" s="21" t="s">
        <v>2364</v>
      </c>
      <c r="P753" s="21" t="s">
        <v>2364</v>
      </c>
      <c r="Q753" s="105" t="s">
        <v>2276</v>
      </c>
      <c r="R753" s="105" t="s">
        <v>2276</v>
      </c>
      <c r="S753" s="21" t="s">
        <v>2364</v>
      </c>
      <c r="T753" s="21" t="s">
        <v>2364</v>
      </c>
      <c r="U753" s="21" t="s">
        <v>2364</v>
      </c>
      <c r="V753" s="21" t="s">
        <v>2364</v>
      </c>
      <c r="W753" s="21" t="s">
        <v>2276</v>
      </c>
      <c r="X753" s="3" t="s">
        <v>2276</v>
      </c>
      <c r="Y753" s="3" t="s">
        <v>2276</v>
      </c>
      <c r="Z753" s="3" t="s">
        <v>2276</v>
      </c>
      <c r="AA753" s="4" t="s">
        <v>1726</v>
      </c>
      <c r="AB753" s="3"/>
    </row>
    <row r="754" spans="1:28"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2364</v>
      </c>
      <c r="K754" s="106" t="s">
        <v>2364</v>
      </c>
      <c r="L754" s="21" t="s">
        <v>2364</v>
      </c>
      <c r="M754" s="21" t="s">
        <v>2364</v>
      </c>
      <c r="N754" s="21" t="s">
        <v>2364</v>
      </c>
      <c r="O754" s="21" t="s">
        <v>2364</v>
      </c>
      <c r="P754" s="21" t="s">
        <v>2364</v>
      </c>
      <c r="Q754" s="105" t="s">
        <v>2276</v>
      </c>
      <c r="R754" s="105" t="s">
        <v>2276</v>
      </c>
      <c r="S754" s="21" t="s">
        <v>2364</v>
      </c>
      <c r="T754" s="21" t="s">
        <v>2364</v>
      </c>
      <c r="U754" s="21" t="s">
        <v>2364</v>
      </c>
      <c r="V754" s="21" t="s">
        <v>2364</v>
      </c>
      <c r="W754" s="21" t="s">
        <v>2276</v>
      </c>
      <c r="X754" s="3" t="s">
        <v>2276</v>
      </c>
      <c r="Y754" s="3" t="s">
        <v>2276</v>
      </c>
      <c r="Z754" s="3" t="s">
        <v>2276</v>
      </c>
      <c r="AA754" s="4" t="s">
        <v>1726</v>
      </c>
      <c r="AB754" s="3"/>
    </row>
    <row r="755" spans="1:28"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2364</v>
      </c>
      <c r="K755" s="106" t="s">
        <v>2364</v>
      </c>
      <c r="L755" s="21" t="s">
        <v>2364</v>
      </c>
      <c r="M755" s="21" t="s">
        <v>2364</v>
      </c>
      <c r="N755" s="21" t="s">
        <v>2364</v>
      </c>
      <c r="O755" s="21" t="s">
        <v>2364</v>
      </c>
      <c r="P755" s="21" t="s">
        <v>2364</v>
      </c>
      <c r="Q755" s="105" t="s">
        <v>2276</v>
      </c>
      <c r="R755" s="105" t="s">
        <v>2276</v>
      </c>
      <c r="S755" s="21" t="s">
        <v>2364</v>
      </c>
      <c r="T755" s="21" t="s">
        <v>2364</v>
      </c>
      <c r="U755" s="21" t="s">
        <v>2364</v>
      </c>
      <c r="V755" s="21" t="s">
        <v>2364</v>
      </c>
      <c r="W755" s="21" t="s">
        <v>2276</v>
      </c>
      <c r="X755" s="3" t="s">
        <v>2276</v>
      </c>
      <c r="Y755" s="3" t="s">
        <v>2276</v>
      </c>
      <c r="Z755" s="3" t="s">
        <v>2276</v>
      </c>
      <c r="AA755" s="4" t="s">
        <v>1726</v>
      </c>
      <c r="AB755" s="3"/>
    </row>
    <row r="756" spans="1:28"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2364</v>
      </c>
      <c r="K756" s="106" t="s">
        <v>2364</v>
      </c>
      <c r="L756" s="21" t="s">
        <v>2364</v>
      </c>
      <c r="M756" s="21" t="s">
        <v>2364</v>
      </c>
      <c r="N756" s="21" t="s">
        <v>2364</v>
      </c>
      <c r="O756" s="21" t="s">
        <v>2364</v>
      </c>
      <c r="P756" s="21" t="s">
        <v>2364</v>
      </c>
      <c r="Q756" s="105" t="s">
        <v>2276</v>
      </c>
      <c r="R756" s="105" t="s">
        <v>2276</v>
      </c>
      <c r="S756" s="21" t="s">
        <v>2364</v>
      </c>
      <c r="T756" s="21" t="s">
        <v>2364</v>
      </c>
      <c r="U756" s="21" t="s">
        <v>2364</v>
      </c>
      <c r="V756" s="21" t="s">
        <v>2364</v>
      </c>
      <c r="W756" s="21" t="s">
        <v>2276</v>
      </c>
      <c r="X756" s="3" t="s">
        <v>2276</v>
      </c>
      <c r="Y756" s="3" t="s">
        <v>2276</v>
      </c>
      <c r="Z756" s="3" t="s">
        <v>2276</v>
      </c>
      <c r="AA756" s="4" t="s">
        <v>1726</v>
      </c>
      <c r="AB756" s="3"/>
    </row>
    <row r="757" spans="1:28"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2364</v>
      </c>
      <c r="K757" s="106" t="s">
        <v>2364</v>
      </c>
      <c r="L757" s="21" t="s">
        <v>2364</v>
      </c>
      <c r="M757" s="21" t="s">
        <v>2364</v>
      </c>
      <c r="N757" s="21" t="s">
        <v>2364</v>
      </c>
      <c r="O757" s="21" t="s">
        <v>2364</v>
      </c>
      <c r="P757" s="21" t="s">
        <v>2364</v>
      </c>
      <c r="Q757" s="105" t="s">
        <v>2276</v>
      </c>
      <c r="R757" s="105" t="s">
        <v>2276</v>
      </c>
      <c r="S757" s="21" t="s">
        <v>2364</v>
      </c>
      <c r="T757" s="21" t="s">
        <v>2364</v>
      </c>
      <c r="U757" s="21" t="s">
        <v>2364</v>
      </c>
      <c r="V757" s="21" t="s">
        <v>2364</v>
      </c>
      <c r="W757" s="21" t="s">
        <v>2276</v>
      </c>
      <c r="X757" s="3" t="s">
        <v>2276</v>
      </c>
      <c r="Y757" s="3" t="s">
        <v>2276</v>
      </c>
      <c r="Z757" s="3" t="s">
        <v>2276</v>
      </c>
      <c r="AA757" s="4" t="s">
        <v>1726</v>
      </c>
      <c r="AB757" s="3"/>
    </row>
    <row r="758" spans="1:28"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2364</v>
      </c>
      <c r="K758" s="106" t="s">
        <v>2364</v>
      </c>
      <c r="L758" s="21" t="s">
        <v>2364</v>
      </c>
      <c r="M758" s="21" t="s">
        <v>2364</v>
      </c>
      <c r="N758" s="21" t="s">
        <v>2364</v>
      </c>
      <c r="O758" s="21" t="s">
        <v>2364</v>
      </c>
      <c r="P758" s="21" t="s">
        <v>2364</v>
      </c>
      <c r="Q758" s="105" t="s">
        <v>2276</v>
      </c>
      <c r="R758" s="105" t="s">
        <v>2276</v>
      </c>
      <c r="S758" s="21" t="s">
        <v>2364</v>
      </c>
      <c r="T758" s="21" t="s">
        <v>2364</v>
      </c>
      <c r="U758" s="21" t="s">
        <v>2364</v>
      </c>
      <c r="V758" s="21" t="s">
        <v>2364</v>
      </c>
      <c r="W758" s="21" t="s">
        <v>2276</v>
      </c>
      <c r="X758" s="3" t="s">
        <v>2276</v>
      </c>
      <c r="Y758" s="3" t="s">
        <v>2276</v>
      </c>
      <c r="Z758" s="3" t="s">
        <v>2276</v>
      </c>
      <c r="AA758" s="4" t="s">
        <v>1726</v>
      </c>
      <c r="AB758" s="3"/>
    </row>
    <row r="759" spans="1:28"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2364</v>
      </c>
      <c r="K759" s="106" t="s">
        <v>2364</v>
      </c>
      <c r="L759" s="21" t="s">
        <v>2364</v>
      </c>
      <c r="M759" s="21" t="s">
        <v>2364</v>
      </c>
      <c r="N759" s="21" t="s">
        <v>2364</v>
      </c>
      <c r="O759" s="21" t="s">
        <v>2364</v>
      </c>
      <c r="P759" s="21" t="s">
        <v>2364</v>
      </c>
      <c r="Q759" s="105" t="s">
        <v>2276</v>
      </c>
      <c r="R759" s="105" t="s">
        <v>2276</v>
      </c>
      <c r="S759" s="21" t="s">
        <v>2364</v>
      </c>
      <c r="T759" s="21" t="s">
        <v>2364</v>
      </c>
      <c r="U759" s="21" t="s">
        <v>2364</v>
      </c>
      <c r="V759" s="21" t="s">
        <v>2364</v>
      </c>
      <c r="W759" s="21" t="s">
        <v>2276</v>
      </c>
      <c r="X759" s="3" t="s">
        <v>2276</v>
      </c>
      <c r="Y759" s="3" t="s">
        <v>2276</v>
      </c>
      <c r="Z759" s="3" t="s">
        <v>2276</v>
      </c>
      <c r="AA759" s="4" t="s">
        <v>1726</v>
      </c>
      <c r="AB759" s="3"/>
    </row>
    <row r="760" spans="1:28"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2364</v>
      </c>
      <c r="K760" s="106" t="s">
        <v>2364</v>
      </c>
      <c r="L760" s="21" t="s">
        <v>2364</v>
      </c>
      <c r="M760" s="21" t="s">
        <v>2364</v>
      </c>
      <c r="N760" s="21" t="s">
        <v>2364</v>
      </c>
      <c r="O760" s="21" t="s">
        <v>2364</v>
      </c>
      <c r="P760" s="21" t="s">
        <v>2364</v>
      </c>
      <c r="Q760" s="105" t="s">
        <v>2276</v>
      </c>
      <c r="R760" s="105" t="s">
        <v>2276</v>
      </c>
      <c r="S760" s="21" t="s">
        <v>2364</v>
      </c>
      <c r="T760" s="21" t="s">
        <v>2364</v>
      </c>
      <c r="U760" s="21" t="s">
        <v>2364</v>
      </c>
      <c r="V760" s="21" t="s">
        <v>2364</v>
      </c>
      <c r="W760" s="21" t="s">
        <v>2276</v>
      </c>
      <c r="X760" s="3" t="s">
        <v>2276</v>
      </c>
      <c r="Y760" s="3" t="s">
        <v>2276</v>
      </c>
      <c r="Z760" s="3" t="s">
        <v>2276</v>
      </c>
      <c r="AA760" s="4" t="s">
        <v>1726</v>
      </c>
      <c r="AB760" s="3"/>
    </row>
    <row r="761" spans="1:28"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2276</v>
      </c>
      <c r="K761" s="106" t="s">
        <v>2276</v>
      </c>
      <c r="L761" s="21" t="s">
        <v>2276</v>
      </c>
      <c r="M761" s="21" t="s">
        <v>2276</v>
      </c>
      <c r="N761" s="21" t="s">
        <v>2276</v>
      </c>
      <c r="O761" s="21" t="s">
        <v>2276</v>
      </c>
      <c r="P761" s="21" t="s">
        <v>2276</v>
      </c>
      <c r="Q761" s="105" t="s">
        <v>2276</v>
      </c>
      <c r="R761" s="105" t="s">
        <v>2276</v>
      </c>
      <c r="S761" s="21" t="s">
        <v>2276</v>
      </c>
      <c r="T761" s="21" t="s">
        <v>2276</v>
      </c>
      <c r="U761" s="21" t="s">
        <v>2276</v>
      </c>
      <c r="V761" s="21" t="s">
        <v>2276</v>
      </c>
      <c r="W761" s="21" t="s">
        <v>2276</v>
      </c>
      <c r="X761" s="3" t="s">
        <v>2276</v>
      </c>
      <c r="Y761" s="3" t="s">
        <v>2276</v>
      </c>
      <c r="Z761" s="3" t="s">
        <v>2276</v>
      </c>
      <c r="AA761" s="3" t="s">
        <v>1176</v>
      </c>
      <c r="AB761" s="3"/>
    </row>
    <row r="762" spans="1:28"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2276</v>
      </c>
      <c r="K762" s="106" t="s">
        <v>2276</v>
      </c>
      <c r="L762" s="21" t="s">
        <v>2276</v>
      </c>
      <c r="M762" s="21" t="s">
        <v>2276</v>
      </c>
      <c r="N762" s="21" t="s">
        <v>2276</v>
      </c>
      <c r="O762" s="21" t="s">
        <v>2276</v>
      </c>
      <c r="P762" s="21" t="s">
        <v>2276</v>
      </c>
      <c r="Q762" s="105" t="s">
        <v>2276</v>
      </c>
      <c r="R762" s="105" t="s">
        <v>2276</v>
      </c>
      <c r="S762" s="21" t="s">
        <v>2276</v>
      </c>
      <c r="T762" s="21" t="s">
        <v>2276</v>
      </c>
      <c r="U762" s="21" t="s">
        <v>2276</v>
      </c>
      <c r="V762" s="21" t="s">
        <v>2276</v>
      </c>
      <c r="W762" s="21" t="s">
        <v>2276</v>
      </c>
      <c r="X762" s="3" t="s">
        <v>2276</v>
      </c>
      <c r="Y762" s="3" t="s">
        <v>2276</v>
      </c>
      <c r="Z762" s="3" t="s">
        <v>2276</v>
      </c>
      <c r="AA762" s="3" t="s">
        <v>1176</v>
      </c>
      <c r="AB762" s="3"/>
    </row>
    <row r="763" spans="1:28"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2276</v>
      </c>
      <c r="K763" s="106" t="s">
        <v>2276</v>
      </c>
      <c r="L763" s="21" t="s">
        <v>2276</v>
      </c>
      <c r="M763" s="21" t="s">
        <v>2276</v>
      </c>
      <c r="N763" s="21" t="s">
        <v>2276</v>
      </c>
      <c r="O763" s="21" t="s">
        <v>2276</v>
      </c>
      <c r="P763" s="21" t="s">
        <v>2276</v>
      </c>
      <c r="Q763" s="105" t="s">
        <v>2276</v>
      </c>
      <c r="R763" s="105" t="s">
        <v>2276</v>
      </c>
      <c r="S763" s="21" t="s">
        <v>2276</v>
      </c>
      <c r="T763" s="21" t="s">
        <v>2276</v>
      </c>
      <c r="U763" s="21" t="s">
        <v>2276</v>
      </c>
      <c r="V763" s="21" t="s">
        <v>2276</v>
      </c>
      <c r="W763" s="21" t="s">
        <v>2276</v>
      </c>
      <c r="X763" s="3" t="s">
        <v>2276</v>
      </c>
      <c r="Y763" s="3" t="s">
        <v>2276</v>
      </c>
      <c r="Z763" s="3" t="s">
        <v>2276</v>
      </c>
      <c r="AA763" s="3" t="s">
        <v>1176</v>
      </c>
      <c r="AB763" s="3"/>
    </row>
    <row r="764" spans="1:28"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2276</v>
      </c>
      <c r="K764" s="106" t="s">
        <v>2276</v>
      </c>
      <c r="L764" s="21" t="s">
        <v>2276</v>
      </c>
      <c r="M764" s="21" t="s">
        <v>2276</v>
      </c>
      <c r="N764" s="21" t="s">
        <v>2276</v>
      </c>
      <c r="O764" s="21" t="s">
        <v>2276</v>
      </c>
      <c r="P764" s="21" t="s">
        <v>2276</v>
      </c>
      <c r="Q764" s="105" t="s">
        <v>2276</v>
      </c>
      <c r="R764" s="105" t="s">
        <v>2276</v>
      </c>
      <c r="S764" s="21" t="s">
        <v>2276</v>
      </c>
      <c r="T764" s="21" t="s">
        <v>2276</v>
      </c>
      <c r="U764" s="21" t="s">
        <v>2276</v>
      </c>
      <c r="V764" s="21" t="s">
        <v>2276</v>
      </c>
      <c r="W764" s="21" t="s">
        <v>2276</v>
      </c>
      <c r="X764" s="3" t="s">
        <v>189</v>
      </c>
      <c r="Y764" s="3" t="s">
        <v>189</v>
      </c>
      <c r="Z764" s="3" t="s">
        <v>64</v>
      </c>
      <c r="AA764" s="3"/>
      <c r="AB764" s="3"/>
    </row>
    <row r="765" spans="1:28"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2276</v>
      </c>
      <c r="K765" s="106" t="s">
        <v>2276</v>
      </c>
      <c r="L765" s="21" t="s">
        <v>2276</v>
      </c>
      <c r="M765" s="21" t="s">
        <v>2276</v>
      </c>
      <c r="N765" s="21" t="s">
        <v>2276</v>
      </c>
      <c r="O765" s="21" t="s">
        <v>2276</v>
      </c>
      <c r="P765" s="21" t="s">
        <v>2276</v>
      </c>
      <c r="Q765" s="105" t="s">
        <v>2276</v>
      </c>
      <c r="R765" s="105" t="s">
        <v>2276</v>
      </c>
      <c r="S765" s="21" t="s">
        <v>2276</v>
      </c>
      <c r="T765" s="21" t="s">
        <v>2276</v>
      </c>
      <c r="U765" s="21" t="s">
        <v>2276</v>
      </c>
      <c r="V765" s="21" t="s">
        <v>2276</v>
      </c>
      <c r="W765" s="21" t="s">
        <v>2276</v>
      </c>
      <c r="X765" s="3" t="s">
        <v>189</v>
      </c>
      <c r="Y765" s="3" t="s">
        <v>189</v>
      </c>
      <c r="Z765" s="3" t="s">
        <v>64</v>
      </c>
      <c r="AA765" s="3"/>
      <c r="AB765" s="3"/>
    </row>
    <row r="766" spans="1:28"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2276</v>
      </c>
      <c r="K766" s="106" t="s">
        <v>2276</v>
      </c>
      <c r="L766" s="21" t="s">
        <v>2276</v>
      </c>
      <c r="M766" s="21" t="s">
        <v>2276</v>
      </c>
      <c r="N766" s="21" t="s">
        <v>2276</v>
      </c>
      <c r="O766" s="21" t="s">
        <v>2276</v>
      </c>
      <c r="P766" s="21" t="s">
        <v>2276</v>
      </c>
      <c r="Q766" s="105" t="s">
        <v>2276</v>
      </c>
      <c r="R766" s="105" t="s">
        <v>2276</v>
      </c>
      <c r="S766" s="21" t="s">
        <v>2276</v>
      </c>
      <c r="T766" s="21" t="s">
        <v>2276</v>
      </c>
      <c r="U766" s="21" t="s">
        <v>2276</v>
      </c>
      <c r="V766" s="21" t="s">
        <v>2276</v>
      </c>
      <c r="W766" s="21" t="s">
        <v>2276</v>
      </c>
      <c r="X766" s="3" t="s">
        <v>189</v>
      </c>
      <c r="Y766" s="3" t="s">
        <v>189</v>
      </c>
      <c r="Z766" s="3" t="s">
        <v>64</v>
      </c>
      <c r="AA766" s="3"/>
      <c r="AB766" s="3"/>
    </row>
    <row r="767" spans="1:28"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2276</v>
      </c>
      <c r="K767" s="106" t="s">
        <v>2276</v>
      </c>
      <c r="L767" s="21" t="s">
        <v>2276</v>
      </c>
      <c r="M767" s="21" t="s">
        <v>2276</v>
      </c>
      <c r="N767" s="21" t="s">
        <v>2276</v>
      </c>
      <c r="O767" s="21" t="s">
        <v>2276</v>
      </c>
      <c r="P767" s="21" t="s">
        <v>2276</v>
      </c>
      <c r="Q767" s="105" t="s">
        <v>2276</v>
      </c>
      <c r="R767" s="105" t="s">
        <v>2276</v>
      </c>
      <c r="S767" s="21" t="s">
        <v>2276</v>
      </c>
      <c r="T767" s="21" t="s">
        <v>2276</v>
      </c>
      <c r="U767" s="21" t="s">
        <v>2276</v>
      </c>
      <c r="V767" s="21" t="s">
        <v>2276</v>
      </c>
      <c r="W767" s="21" t="s">
        <v>2276</v>
      </c>
      <c r="X767" s="3" t="s">
        <v>189</v>
      </c>
      <c r="Y767" s="3" t="s">
        <v>189</v>
      </c>
      <c r="Z767" s="3" t="s">
        <v>64</v>
      </c>
      <c r="AA767" s="3"/>
      <c r="AB767" s="3"/>
    </row>
    <row r="768" spans="1:28"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2276</v>
      </c>
      <c r="K768" s="106" t="s">
        <v>2276</v>
      </c>
      <c r="L768" s="21" t="s">
        <v>2276</v>
      </c>
      <c r="M768" s="21" t="s">
        <v>2276</v>
      </c>
      <c r="N768" s="21" t="s">
        <v>2276</v>
      </c>
      <c r="O768" s="21" t="s">
        <v>2276</v>
      </c>
      <c r="P768" s="21" t="s">
        <v>2276</v>
      </c>
      <c r="Q768" s="105" t="s">
        <v>2276</v>
      </c>
      <c r="R768" s="105" t="s">
        <v>2276</v>
      </c>
      <c r="S768" s="21" t="s">
        <v>2276</v>
      </c>
      <c r="T768" s="21" t="s">
        <v>2276</v>
      </c>
      <c r="U768" s="21" t="s">
        <v>2276</v>
      </c>
      <c r="V768" s="21" t="s">
        <v>2276</v>
      </c>
      <c r="W768" s="21" t="s">
        <v>2276</v>
      </c>
      <c r="X768" s="3" t="s">
        <v>2276</v>
      </c>
      <c r="Y768" s="3" t="s">
        <v>2276</v>
      </c>
      <c r="Z768" s="11" t="s">
        <v>1188</v>
      </c>
      <c r="AA768" s="4" t="s">
        <v>1189</v>
      </c>
      <c r="AB768" s="3"/>
    </row>
    <row r="769" spans="1:28"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2276</v>
      </c>
      <c r="K769" s="106" t="s">
        <v>2276</v>
      </c>
      <c r="L769" s="21" t="s">
        <v>2276</v>
      </c>
      <c r="M769" s="21" t="s">
        <v>2276</v>
      </c>
      <c r="N769" s="21" t="s">
        <v>2362</v>
      </c>
      <c r="O769" s="21" t="s">
        <v>2276</v>
      </c>
      <c r="P769" s="21" t="s">
        <v>2276</v>
      </c>
      <c r="Q769" s="105" t="s">
        <v>2276</v>
      </c>
      <c r="R769" s="105" t="s">
        <v>2276</v>
      </c>
      <c r="S769" s="21" t="s">
        <v>2276</v>
      </c>
      <c r="T769" s="21" t="s">
        <v>2276</v>
      </c>
      <c r="U769" s="21" t="s">
        <v>2276</v>
      </c>
      <c r="V769" s="21" t="s">
        <v>2276</v>
      </c>
      <c r="W769" s="21" t="s">
        <v>2276</v>
      </c>
      <c r="X769" s="3" t="s">
        <v>2276</v>
      </c>
      <c r="Y769" s="3" t="s">
        <v>2276</v>
      </c>
      <c r="Z769" s="3" t="s">
        <v>2276</v>
      </c>
      <c r="AA769" s="3" t="s">
        <v>1202</v>
      </c>
      <c r="AB769" s="4" t="s">
        <v>1215</v>
      </c>
    </row>
    <row r="770" spans="1:28"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2276</v>
      </c>
      <c r="K770" s="106" t="s">
        <v>2276</v>
      </c>
      <c r="L770" s="21" t="s">
        <v>2276</v>
      </c>
      <c r="M770" s="21" t="s">
        <v>2276</v>
      </c>
      <c r="N770" s="21" t="s">
        <v>2362</v>
      </c>
      <c r="O770" s="21" t="s">
        <v>2276</v>
      </c>
      <c r="P770" s="21" t="s">
        <v>2276</v>
      </c>
      <c r="Q770" s="105" t="s">
        <v>2276</v>
      </c>
      <c r="R770" s="105" t="s">
        <v>2276</v>
      </c>
      <c r="S770" s="21" t="s">
        <v>2376</v>
      </c>
      <c r="T770" s="21" t="s">
        <v>2276</v>
      </c>
      <c r="U770" s="21" t="s">
        <v>2527</v>
      </c>
      <c r="V770" s="21" t="s">
        <v>2276</v>
      </c>
      <c r="W770" s="21" t="s">
        <v>2276</v>
      </c>
      <c r="X770" s="3" t="s">
        <v>2276</v>
      </c>
      <c r="Y770" s="3" t="s">
        <v>2276</v>
      </c>
      <c r="Z770" s="3" t="s">
        <v>2276</v>
      </c>
      <c r="AA770" s="3" t="s">
        <v>1202</v>
      </c>
      <c r="AB770" s="4" t="s">
        <v>1215</v>
      </c>
    </row>
    <row r="771" spans="1:28"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2276</v>
      </c>
      <c r="K771" s="106" t="s">
        <v>2276</v>
      </c>
      <c r="L771" s="21" t="s">
        <v>2276</v>
      </c>
      <c r="M771" s="21" t="s">
        <v>2276</v>
      </c>
      <c r="N771" s="21" t="s">
        <v>2362</v>
      </c>
      <c r="O771" s="21" t="s">
        <v>2276</v>
      </c>
      <c r="P771" s="21" t="s">
        <v>2276</v>
      </c>
      <c r="Q771" s="105" t="s">
        <v>2276</v>
      </c>
      <c r="R771" s="105" t="s">
        <v>2276</v>
      </c>
      <c r="S771" s="21" t="s">
        <v>2376</v>
      </c>
      <c r="T771" s="21" t="s">
        <v>2276</v>
      </c>
      <c r="U771" s="21" t="s">
        <v>2527</v>
      </c>
      <c r="V771" s="21" t="s">
        <v>2276</v>
      </c>
      <c r="W771" s="21" t="s">
        <v>2276</v>
      </c>
      <c r="X771" s="3" t="s">
        <v>2276</v>
      </c>
      <c r="Y771" s="3" t="s">
        <v>2276</v>
      </c>
      <c r="Z771" s="3" t="s">
        <v>2276</v>
      </c>
      <c r="AA771" s="4" t="s">
        <v>1203</v>
      </c>
      <c r="AB771" s="4" t="s">
        <v>1215</v>
      </c>
    </row>
    <row r="772" spans="1:28"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2276</v>
      </c>
      <c r="K772" s="106" t="s">
        <v>2276</v>
      </c>
      <c r="L772" s="21" t="s">
        <v>2276</v>
      </c>
      <c r="M772" s="21" t="s">
        <v>2276</v>
      </c>
      <c r="N772" s="21" t="s">
        <v>2276</v>
      </c>
      <c r="O772" s="21" t="s">
        <v>2276</v>
      </c>
      <c r="P772" s="21" t="s">
        <v>2276</v>
      </c>
      <c r="Q772" s="105" t="s">
        <v>2276</v>
      </c>
      <c r="R772" s="105" t="s">
        <v>2276</v>
      </c>
      <c r="S772" s="21" t="s">
        <v>2276</v>
      </c>
      <c r="T772" s="21" t="s">
        <v>2276</v>
      </c>
      <c r="U772" s="21" t="s">
        <v>2276</v>
      </c>
      <c r="V772" s="21" t="s">
        <v>2276</v>
      </c>
      <c r="W772" s="21" t="s">
        <v>2276</v>
      </c>
      <c r="X772" s="3" t="s">
        <v>2276</v>
      </c>
      <c r="Y772" s="3" t="s">
        <v>2276</v>
      </c>
      <c r="Z772" s="3" t="s">
        <v>2276</v>
      </c>
      <c r="AA772" s="3" t="s">
        <v>1213</v>
      </c>
      <c r="AB772" s="4" t="s">
        <v>1216</v>
      </c>
    </row>
    <row r="773" spans="1:28"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2276</v>
      </c>
      <c r="K773" s="106" t="s">
        <v>2276</v>
      </c>
      <c r="L773" s="21" t="s">
        <v>2276</v>
      </c>
      <c r="M773" s="21" t="s">
        <v>2276</v>
      </c>
      <c r="N773" s="21" t="s">
        <v>2276</v>
      </c>
      <c r="O773" s="21" t="s">
        <v>2276</v>
      </c>
      <c r="P773" s="21" t="s">
        <v>2276</v>
      </c>
      <c r="Q773" s="105" t="s">
        <v>2276</v>
      </c>
      <c r="R773" s="105" t="s">
        <v>2276</v>
      </c>
      <c r="S773" s="21" t="s">
        <v>2276</v>
      </c>
      <c r="T773" s="21" t="s">
        <v>2276</v>
      </c>
      <c r="U773" s="21" t="s">
        <v>2276</v>
      </c>
      <c r="V773" s="21" t="s">
        <v>2276</v>
      </c>
      <c r="W773" s="21" t="s">
        <v>2276</v>
      </c>
      <c r="X773" s="3" t="s">
        <v>2276</v>
      </c>
      <c r="Y773" s="3" t="s">
        <v>2276</v>
      </c>
      <c r="Z773" s="3" t="s">
        <v>2276</v>
      </c>
      <c r="AA773" s="3"/>
      <c r="AB773" s="4" t="s">
        <v>1221</v>
      </c>
    </row>
    <row r="774" spans="1:28"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2364</v>
      </c>
      <c r="K774" s="106" t="s">
        <v>2364</v>
      </c>
      <c r="L774" s="21" t="s">
        <v>2364</v>
      </c>
      <c r="M774" s="21" t="s">
        <v>2364</v>
      </c>
      <c r="N774" s="21" t="s">
        <v>2364</v>
      </c>
      <c r="O774" s="21" t="s">
        <v>2364</v>
      </c>
      <c r="P774" s="21" t="s">
        <v>2364</v>
      </c>
      <c r="Q774" s="105" t="s">
        <v>2276</v>
      </c>
      <c r="R774" s="105" t="s">
        <v>2276</v>
      </c>
      <c r="S774" s="21" t="s">
        <v>2364</v>
      </c>
      <c r="T774" s="21" t="s">
        <v>2364</v>
      </c>
      <c r="U774" s="21" t="s">
        <v>2276</v>
      </c>
      <c r="V774" s="21" t="s">
        <v>2364</v>
      </c>
      <c r="W774" s="21" t="s">
        <v>2276</v>
      </c>
      <c r="X774" s="3" t="s">
        <v>2276</v>
      </c>
      <c r="Y774" s="3" t="s">
        <v>2276</v>
      </c>
      <c r="Z774" s="3" t="s">
        <v>2276</v>
      </c>
      <c r="AA774" s="4" t="s">
        <v>1214</v>
      </c>
      <c r="AB774" s="3"/>
    </row>
    <row r="775" spans="1:28"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2364</v>
      </c>
      <c r="K775" s="106" t="s">
        <v>2364</v>
      </c>
      <c r="L775" s="21" t="s">
        <v>2364</v>
      </c>
      <c r="M775" s="21" t="s">
        <v>2364</v>
      </c>
      <c r="N775" s="21" t="s">
        <v>2364</v>
      </c>
      <c r="O775" s="21" t="s">
        <v>2364</v>
      </c>
      <c r="P775" s="21" t="s">
        <v>2364</v>
      </c>
      <c r="Q775" s="105" t="s">
        <v>2276</v>
      </c>
      <c r="R775" s="105" t="s">
        <v>2276</v>
      </c>
      <c r="S775" s="21" t="s">
        <v>2364</v>
      </c>
      <c r="T775" s="21" t="s">
        <v>2364</v>
      </c>
      <c r="U775" s="21" t="s">
        <v>2276</v>
      </c>
      <c r="V775" s="21" t="s">
        <v>2364</v>
      </c>
      <c r="W775" s="21" t="s">
        <v>2276</v>
      </c>
      <c r="X775" s="3" t="s">
        <v>2276</v>
      </c>
      <c r="Y775" s="3" t="s">
        <v>2276</v>
      </c>
      <c r="Z775" s="3" t="s">
        <v>2276</v>
      </c>
      <c r="AA775" s="4" t="s">
        <v>1214</v>
      </c>
      <c r="AB775" s="3"/>
    </row>
    <row r="776" spans="1:28"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2276</v>
      </c>
      <c r="K776" s="106" t="s">
        <v>2276</v>
      </c>
      <c r="L776" s="21" t="s">
        <v>2276</v>
      </c>
      <c r="M776" s="21" t="s">
        <v>2276</v>
      </c>
      <c r="N776" s="21" t="s">
        <v>2276</v>
      </c>
      <c r="O776" s="21" t="s">
        <v>2276</v>
      </c>
      <c r="P776" s="21" t="s">
        <v>2276</v>
      </c>
      <c r="Q776" s="105" t="s">
        <v>2276</v>
      </c>
      <c r="R776" s="105" t="s">
        <v>2276</v>
      </c>
      <c r="S776" s="21" t="s">
        <v>2276</v>
      </c>
      <c r="T776" s="21" t="s">
        <v>2276</v>
      </c>
      <c r="U776" s="21" t="s">
        <v>2276</v>
      </c>
      <c r="V776" s="21" t="s">
        <v>2276</v>
      </c>
      <c r="W776" s="21" t="s">
        <v>2276</v>
      </c>
      <c r="X776" s="3" t="s">
        <v>2276</v>
      </c>
      <c r="Y776" s="3" t="s">
        <v>2276</v>
      </c>
      <c r="Z776" s="3" t="s">
        <v>2276</v>
      </c>
      <c r="AA776" s="3" t="s">
        <v>1213</v>
      </c>
      <c r="AB776" s="4" t="s">
        <v>1216</v>
      </c>
    </row>
    <row r="777" spans="1:28"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2276</v>
      </c>
      <c r="K777" s="106" t="s">
        <v>2276</v>
      </c>
      <c r="L777" s="21" t="s">
        <v>2276</v>
      </c>
      <c r="M777" s="21" t="s">
        <v>2276</v>
      </c>
      <c r="N777" s="21" t="s">
        <v>2276</v>
      </c>
      <c r="O777" s="21" t="s">
        <v>2276</v>
      </c>
      <c r="P777" s="21" t="s">
        <v>2276</v>
      </c>
      <c r="Q777" s="105" t="s">
        <v>2276</v>
      </c>
      <c r="R777" s="105" t="s">
        <v>2276</v>
      </c>
      <c r="S777" s="21" t="s">
        <v>2276</v>
      </c>
      <c r="T777" s="21" t="s">
        <v>2276</v>
      </c>
      <c r="U777" s="21" t="s">
        <v>2276</v>
      </c>
      <c r="V777" s="21" t="s">
        <v>2276</v>
      </c>
      <c r="W777" s="21" t="s">
        <v>2276</v>
      </c>
      <c r="X777" s="3" t="s">
        <v>2276</v>
      </c>
      <c r="Y777" s="3" t="s">
        <v>2276</v>
      </c>
      <c r="Z777" s="3" t="s">
        <v>2276</v>
      </c>
      <c r="AA777" s="3"/>
      <c r="AB777" s="4" t="s">
        <v>1221</v>
      </c>
    </row>
    <row r="778" spans="1:28"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2364</v>
      </c>
      <c r="K778" s="106" t="s">
        <v>2364</v>
      </c>
      <c r="L778" s="21" t="s">
        <v>2364</v>
      </c>
      <c r="M778" s="21" t="s">
        <v>2364</v>
      </c>
      <c r="N778" s="21" t="s">
        <v>2364</v>
      </c>
      <c r="O778" s="21" t="s">
        <v>2364</v>
      </c>
      <c r="P778" s="21" t="s">
        <v>2364</v>
      </c>
      <c r="Q778" s="105" t="s">
        <v>2276</v>
      </c>
      <c r="R778" s="105" t="s">
        <v>2276</v>
      </c>
      <c r="S778" s="21" t="s">
        <v>2364</v>
      </c>
      <c r="T778" s="21" t="s">
        <v>2364</v>
      </c>
      <c r="U778" s="21" t="s">
        <v>2276</v>
      </c>
      <c r="V778" s="21" t="s">
        <v>2364</v>
      </c>
      <c r="W778" s="21" t="s">
        <v>2276</v>
      </c>
      <c r="X778" s="3" t="s">
        <v>2276</v>
      </c>
      <c r="Y778" s="3" t="s">
        <v>2276</v>
      </c>
      <c r="Z778" s="3" t="s">
        <v>2276</v>
      </c>
      <c r="AA778" s="4" t="s">
        <v>1214</v>
      </c>
      <c r="AB778" s="3"/>
    </row>
    <row r="779" spans="1:28"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2364</v>
      </c>
      <c r="K779" s="106" t="s">
        <v>2364</v>
      </c>
      <c r="L779" s="21" t="s">
        <v>2364</v>
      </c>
      <c r="M779" s="21" t="s">
        <v>2364</v>
      </c>
      <c r="N779" s="21" t="s">
        <v>2364</v>
      </c>
      <c r="O779" s="21" t="s">
        <v>2364</v>
      </c>
      <c r="P779" s="21" t="s">
        <v>2364</v>
      </c>
      <c r="Q779" s="105" t="s">
        <v>2276</v>
      </c>
      <c r="R779" s="105" t="s">
        <v>2276</v>
      </c>
      <c r="S779" s="21" t="s">
        <v>2364</v>
      </c>
      <c r="T779" s="21" t="s">
        <v>2364</v>
      </c>
      <c r="U779" s="21" t="s">
        <v>2276</v>
      </c>
      <c r="V779" s="21" t="s">
        <v>2364</v>
      </c>
      <c r="W779" s="21" t="s">
        <v>2276</v>
      </c>
      <c r="X779" s="3" t="s">
        <v>2276</v>
      </c>
      <c r="Y779" s="3" t="s">
        <v>2276</v>
      </c>
      <c r="Z779" s="3" t="s">
        <v>2276</v>
      </c>
      <c r="AA779" s="4" t="s">
        <v>1214</v>
      </c>
      <c r="AB779" s="3"/>
    </row>
    <row r="780" spans="1:28"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2276</v>
      </c>
      <c r="K780" s="106" t="s">
        <v>2276</v>
      </c>
      <c r="L780" s="21" t="s">
        <v>2276</v>
      </c>
      <c r="M780" s="21" t="s">
        <v>2276</v>
      </c>
      <c r="N780" s="21" t="s">
        <v>2276</v>
      </c>
      <c r="O780" s="21" t="s">
        <v>2276</v>
      </c>
      <c r="P780" s="21" t="s">
        <v>2276</v>
      </c>
      <c r="Q780" s="105" t="s">
        <v>2276</v>
      </c>
      <c r="R780" s="105" t="s">
        <v>2276</v>
      </c>
      <c r="S780" s="21" t="s">
        <v>2276</v>
      </c>
      <c r="T780" s="21" t="s">
        <v>2276</v>
      </c>
      <c r="U780" s="21" t="s">
        <v>2276</v>
      </c>
      <c r="V780" s="21" t="s">
        <v>2276</v>
      </c>
      <c r="W780" s="21" t="s">
        <v>2276</v>
      </c>
      <c r="X780" s="3" t="s">
        <v>404</v>
      </c>
      <c r="Y780" s="3" t="s">
        <v>35</v>
      </c>
      <c r="Z780" s="3" t="s">
        <v>64</v>
      </c>
      <c r="AA780" s="4" t="s">
        <v>1234</v>
      </c>
      <c r="AB780" s="3"/>
    </row>
    <row r="781" spans="1:28"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2364</v>
      </c>
      <c r="K781" s="106" t="s">
        <v>2364</v>
      </c>
      <c r="L781" s="21" t="s">
        <v>2364</v>
      </c>
      <c r="M781" s="21" t="s">
        <v>2364</v>
      </c>
      <c r="N781" s="21" t="s">
        <v>2364</v>
      </c>
      <c r="O781" s="21" t="s">
        <v>2364</v>
      </c>
      <c r="P781" s="21" t="s">
        <v>2364</v>
      </c>
      <c r="Q781" s="105" t="s">
        <v>2276</v>
      </c>
      <c r="R781" s="105" t="s">
        <v>2276</v>
      </c>
      <c r="S781" s="21" t="s">
        <v>2364</v>
      </c>
      <c r="T781" s="21" t="s">
        <v>2364</v>
      </c>
      <c r="U781" s="21" t="s">
        <v>2276</v>
      </c>
      <c r="V781" s="21" t="s">
        <v>2364</v>
      </c>
      <c r="W781" s="21" t="s">
        <v>2276</v>
      </c>
      <c r="X781" s="3" t="s">
        <v>2276</v>
      </c>
      <c r="Y781" s="3" t="s">
        <v>2276</v>
      </c>
      <c r="Z781" s="3" t="s">
        <v>2276</v>
      </c>
      <c r="AA781" s="4" t="s">
        <v>1236</v>
      </c>
      <c r="AB781" s="3"/>
    </row>
    <row r="782" spans="1:28"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2276</v>
      </c>
      <c r="K782" s="106" t="s">
        <v>2276</v>
      </c>
      <c r="L782" s="21" t="s">
        <v>2276</v>
      </c>
      <c r="M782" s="21" t="s">
        <v>2276</v>
      </c>
      <c r="N782" s="21" t="s">
        <v>2276</v>
      </c>
      <c r="O782" s="21" t="s">
        <v>2276</v>
      </c>
      <c r="P782" s="21" t="s">
        <v>2276</v>
      </c>
      <c r="Q782" s="105" t="s">
        <v>2276</v>
      </c>
      <c r="R782" s="105" t="s">
        <v>2276</v>
      </c>
      <c r="S782" s="21" t="s">
        <v>2276</v>
      </c>
      <c r="T782" s="21" t="s">
        <v>2276</v>
      </c>
      <c r="U782" s="21" t="s">
        <v>2276</v>
      </c>
      <c r="V782" s="21" t="s">
        <v>2276</v>
      </c>
      <c r="W782" s="21" t="s">
        <v>2276</v>
      </c>
      <c r="X782" s="3" t="s">
        <v>2276</v>
      </c>
      <c r="Y782" s="3" t="s">
        <v>2276</v>
      </c>
      <c r="Z782" s="3" t="s">
        <v>2276</v>
      </c>
      <c r="AA782" s="4"/>
      <c r="AB782" s="3"/>
    </row>
    <row r="783" spans="1:28"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2276</v>
      </c>
      <c r="K783" s="106" t="s">
        <v>2276</v>
      </c>
      <c r="L783" s="21" t="s">
        <v>2276</v>
      </c>
      <c r="M783" s="21" t="s">
        <v>2276</v>
      </c>
      <c r="N783" s="21" t="s">
        <v>2276</v>
      </c>
      <c r="O783" s="21" t="s">
        <v>2276</v>
      </c>
      <c r="P783" s="21" t="s">
        <v>2276</v>
      </c>
      <c r="Q783" s="105" t="s">
        <v>2276</v>
      </c>
      <c r="R783" s="105" t="s">
        <v>2276</v>
      </c>
      <c r="S783" s="21" t="s">
        <v>2390</v>
      </c>
      <c r="T783" s="21" t="s">
        <v>2276</v>
      </c>
      <c r="U783" s="21" t="s">
        <v>2276</v>
      </c>
      <c r="V783" s="21" t="s">
        <v>2276</v>
      </c>
      <c r="W783" s="21" t="s">
        <v>2276</v>
      </c>
      <c r="X783" s="3" t="s">
        <v>86</v>
      </c>
      <c r="Y783" s="3" t="s">
        <v>404</v>
      </c>
      <c r="Z783" s="3" t="s">
        <v>64</v>
      </c>
      <c r="AA783" s="4" t="s">
        <v>1243</v>
      </c>
      <c r="AB783" s="3"/>
    </row>
    <row r="784" spans="1:28"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2276</v>
      </c>
      <c r="K784" s="106" t="s">
        <v>2276</v>
      </c>
      <c r="L784" s="21" t="s">
        <v>2276</v>
      </c>
      <c r="M784" s="21" t="s">
        <v>2276</v>
      </c>
      <c r="N784" s="21" t="s">
        <v>2276</v>
      </c>
      <c r="O784" s="21" t="s">
        <v>2276</v>
      </c>
      <c r="P784" s="21" t="s">
        <v>2276</v>
      </c>
      <c r="Q784" s="105" t="s">
        <v>2276</v>
      </c>
      <c r="R784" s="105" t="s">
        <v>2276</v>
      </c>
      <c r="S784" s="21" t="s">
        <v>2276</v>
      </c>
      <c r="T784" s="21" t="s">
        <v>2276</v>
      </c>
      <c r="U784" s="21" t="s">
        <v>2276</v>
      </c>
      <c r="V784" s="21" t="s">
        <v>2276</v>
      </c>
      <c r="W784" s="21" t="s">
        <v>2276</v>
      </c>
      <c r="X784" s="3" t="s">
        <v>1246</v>
      </c>
      <c r="Y784" s="3" t="s">
        <v>405</v>
      </c>
      <c r="Z784" s="3" t="s">
        <v>64</v>
      </c>
      <c r="AA784" s="3"/>
      <c r="AB784" s="3"/>
    </row>
    <row r="785" spans="1:28"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2276</v>
      </c>
      <c r="K785" s="106" t="s">
        <v>2276</v>
      </c>
      <c r="L785" s="21" t="s">
        <v>2276</v>
      </c>
      <c r="M785" s="21" t="s">
        <v>2276</v>
      </c>
      <c r="N785" s="21" t="s">
        <v>2276</v>
      </c>
      <c r="O785" s="21" t="s">
        <v>2276</v>
      </c>
      <c r="P785" s="21" t="s">
        <v>2276</v>
      </c>
      <c r="Q785" s="21" t="s">
        <v>2276</v>
      </c>
      <c r="R785" s="21" t="s">
        <v>2276</v>
      </c>
      <c r="S785" s="21" t="s">
        <v>2276</v>
      </c>
      <c r="T785" s="21" t="s">
        <v>2276</v>
      </c>
      <c r="U785" s="21" t="s">
        <v>2276</v>
      </c>
      <c r="V785" s="21" t="s">
        <v>2276</v>
      </c>
      <c r="W785" s="106" t="s">
        <v>2402</v>
      </c>
      <c r="X785" s="21" t="s">
        <v>2276</v>
      </c>
      <c r="Y785" s="21" t="s">
        <v>2276</v>
      </c>
      <c r="Z785" s="21" t="s">
        <v>2276</v>
      </c>
      <c r="AA785" s="3"/>
      <c r="AB785" s="4" t="s">
        <v>2457</v>
      </c>
    </row>
    <row r="786" spans="1:28"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2276</v>
      </c>
      <c r="K786" s="106" t="s">
        <v>2276</v>
      </c>
      <c r="L786" s="21" t="s">
        <v>2276</v>
      </c>
      <c r="M786" s="21" t="s">
        <v>2276</v>
      </c>
      <c r="N786" s="21" t="s">
        <v>2276</v>
      </c>
      <c r="O786" s="21" t="s">
        <v>2276</v>
      </c>
      <c r="P786" s="21" t="s">
        <v>2276</v>
      </c>
      <c r="Q786" s="21" t="s">
        <v>2276</v>
      </c>
      <c r="R786" s="21" t="s">
        <v>2276</v>
      </c>
      <c r="S786" s="21" t="s">
        <v>2276</v>
      </c>
      <c r="T786" s="21" t="s">
        <v>2276</v>
      </c>
      <c r="U786" s="21" t="s">
        <v>2276</v>
      </c>
      <c r="V786" s="21" t="s">
        <v>2276</v>
      </c>
      <c r="W786" s="106" t="s">
        <v>2402</v>
      </c>
      <c r="X786" s="21" t="s">
        <v>2276</v>
      </c>
      <c r="Y786" s="21" t="s">
        <v>2276</v>
      </c>
      <c r="Z786" s="21" t="s">
        <v>2276</v>
      </c>
      <c r="AA786" s="3" t="s">
        <v>2456</v>
      </c>
      <c r="AB786" s="3"/>
    </row>
    <row r="787" spans="1:28"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2276</v>
      </c>
      <c r="K787" s="106"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106" t="s">
        <v>2402</v>
      </c>
      <c r="X787" s="21" t="s">
        <v>2276</v>
      </c>
      <c r="Y787" s="21" t="s">
        <v>2276</v>
      </c>
      <c r="Z787" s="21" t="s">
        <v>2276</v>
      </c>
      <c r="AA787" s="3"/>
      <c r="AB787" s="3"/>
    </row>
    <row r="788" spans="1:28" ht="42.5"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2276</v>
      </c>
      <c r="K788" s="106"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106" t="s">
        <v>2402</v>
      </c>
      <c r="X788" s="21" t="s">
        <v>2276</v>
      </c>
      <c r="Y788" s="21" t="s">
        <v>2276</v>
      </c>
      <c r="Z788" s="21" t="s">
        <v>2276</v>
      </c>
      <c r="AA788" s="3"/>
      <c r="AB788" s="3"/>
    </row>
    <row r="789" spans="1:28">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2276</v>
      </c>
      <c r="K789" s="106" t="s">
        <v>2362</v>
      </c>
      <c r="L789" s="21" t="s">
        <v>2276</v>
      </c>
      <c r="M789" s="106" t="s">
        <v>2362</v>
      </c>
      <c r="N789" s="21" t="s">
        <v>2276</v>
      </c>
      <c r="O789" s="106" t="s">
        <v>2362</v>
      </c>
      <c r="P789" s="21" t="s">
        <v>2276</v>
      </c>
      <c r="Q789" s="106" t="s">
        <v>2362</v>
      </c>
      <c r="R789" s="21" t="s">
        <v>2276</v>
      </c>
      <c r="S789" s="21" t="s">
        <v>2276</v>
      </c>
      <c r="T789" s="21" t="s">
        <v>2276</v>
      </c>
      <c r="U789" s="21" t="s">
        <v>2276</v>
      </c>
      <c r="V789" s="21" t="s">
        <v>2276</v>
      </c>
      <c r="W789" s="106" t="s">
        <v>2402</v>
      </c>
      <c r="X789" s="21" t="s">
        <v>188</v>
      </c>
      <c r="Y789" s="21" t="s">
        <v>189</v>
      </c>
      <c r="Z789" s="77" t="s">
        <v>64</v>
      </c>
      <c r="AA789" s="4" t="s">
        <v>2516</v>
      </c>
      <c r="AB789" s="3"/>
    </row>
    <row r="790" spans="1:28">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2276</v>
      </c>
      <c r="K790" s="106" t="s">
        <v>2362</v>
      </c>
      <c r="L790" s="21" t="s">
        <v>2276</v>
      </c>
      <c r="M790" s="106" t="s">
        <v>2362</v>
      </c>
      <c r="N790" s="21" t="s">
        <v>2276</v>
      </c>
      <c r="O790" s="106" t="s">
        <v>2362</v>
      </c>
      <c r="P790" s="21" t="s">
        <v>2276</v>
      </c>
      <c r="Q790" s="106" t="s">
        <v>2362</v>
      </c>
      <c r="R790" s="21" t="s">
        <v>2276</v>
      </c>
      <c r="S790" s="21" t="s">
        <v>2276</v>
      </c>
      <c r="T790" s="21" t="s">
        <v>2276</v>
      </c>
      <c r="U790" s="21" t="s">
        <v>2276</v>
      </c>
      <c r="V790" s="21" t="s">
        <v>2276</v>
      </c>
      <c r="W790" s="106" t="s">
        <v>2402</v>
      </c>
      <c r="X790" s="21" t="s">
        <v>188</v>
      </c>
      <c r="Y790" s="21" t="s">
        <v>189</v>
      </c>
      <c r="Z790" s="77" t="s">
        <v>64</v>
      </c>
      <c r="AA790" s="4" t="s">
        <v>2516</v>
      </c>
      <c r="AB790" s="3"/>
    </row>
    <row r="791" spans="1:28">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2276</v>
      </c>
      <c r="K791" s="106" t="s">
        <v>2362</v>
      </c>
      <c r="L791" s="21" t="s">
        <v>2276</v>
      </c>
      <c r="M791" s="106" t="s">
        <v>2362</v>
      </c>
      <c r="N791" s="21" t="s">
        <v>2276</v>
      </c>
      <c r="O791" s="106" t="s">
        <v>2362</v>
      </c>
      <c r="P791" s="21" t="s">
        <v>2276</v>
      </c>
      <c r="Q791" s="106" t="s">
        <v>2362</v>
      </c>
      <c r="R791" s="21" t="s">
        <v>2276</v>
      </c>
      <c r="S791" s="21" t="s">
        <v>2276</v>
      </c>
      <c r="T791" s="21" t="s">
        <v>2276</v>
      </c>
      <c r="U791" s="21" t="s">
        <v>2276</v>
      </c>
      <c r="V791" s="21" t="s">
        <v>2276</v>
      </c>
      <c r="W791" s="106" t="s">
        <v>2402</v>
      </c>
      <c r="X791" s="21" t="s">
        <v>188</v>
      </c>
      <c r="Y791" s="21" t="s">
        <v>189</v>
      </c>
      <c r="Z791" s="77" t="s">
        <v>64</v>
      </c>
      <c r="AA791" s="4" t="s">
        <v>2516</v>
      </c>
      <c r="AB791" s="3"/>
    </row>
    <row r="792" spans="1:28">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2276</v>
      </c>
      <c r="K792" s="106" t="s">
        <v>2362</v>
      </c>
      <c r="L792" s="21" t="s">
        <v>2276</v>
      </c>
      <c r="M792" s="106" t="s">
        <v>2362</v>
      </c>
      <c r="N792" s="21" t="s">
        <v>2276</v>
      </c>
      <c r="O792" s="106" t="s">
        <v>2362</v>
      </c>
      <c r="P792" s="21" t="s">
        <v>2276</v>
      </c>
      <c r="Q792" s="106" t="s">
        <v>2362</v>
      </c>
      <c r="R792" s="21" t="s">
        <v>2276</v>
      </c>
      <c r="S792" s="21" t="s">
        <v>2276</v>
      </c>
      <c r="T792" s="21" t="s">
        <v>2276</v>
      </c>
      <c r="U792" s="21" t="s">
        <v>2276</v>
      </c>
      <c r="V792" s="21" t="s">
        <v>2276</v>
      </c>
      <c r="W792" s="106" t="s">
        <v>2402</v>
      </c>
      <c r="X792" s="21" t="s">
        <v>188</v>
      </c>
      <c r="Y792" s="21" t="s">
        <v>189</v>
      </c>
      <c r="Z792" s="77" t="s">
        <v>64</v>
      </c>
      <c r="AA792" s="4" t="s">
        <v>2516</v>
      </c>
      <c r="AB792" s="3"/>
    </row>
    <row r="793" spans="1:28">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2276</v>
      </c>
      <c r="K793" s="106" t="s">
        <v>2362</v>
      </c>
      <c r="L793" s="21" t="s">
        <v>2276</v>
      </c>
      <c r="M793" s="106" t="s">
        <v>2362</v>
      </c>
      <c r="N793" s="21" t="s">
        <v>2276</v>
      </c>
      <c r="O793" s="106" t="s">
        <v>2362</v>
      </c>
      <c r="P793" s="21" t="s">
        <v>2276</v>
      </c>
      <c r="Q793" s="106" t="s">
        <v>2362</v>
      </c>
      <c r="R793" s="21" t="s">
        <v>2276</v>
      </c>
      <c r="S793" s="21" t="s">
        <v>2276</v>
      </c>
      <c r="T793" s="21" t="s">
        <v>2276</v>
      </c>
      <c r="U793" s="21" t="s">
        <v>2276</v>
      </c>
      <c r="V793" s="21" t="s">
        <v>2276</v>
      </c>
      <c r="W793" s="106" t="s">
        <v>2402</v>
      </c>
      <c r="X793" s="21" t="s">
        <v>188</v>
      </c>
      <c r="Y793" s="21" t="s">
        <v>189</v>
      </c>
      <c r="Z793" s="77" t="s">
        <v>64</v>
      </c>
      <c r="AA793" s="4" t="s">
        <v>2516</v>
      </c>
      <c r="AB793" s="3"/>
    </row>
    <row r="794" spans="1:28">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2276</v>
      </c>
      <c r="K794" s="106" t="s">
        <v>2362</v>
      </c>
      <c r="L794" s="21" t="s">
        <v>2276</v>
      </c>
      <c r="M794" s="106" t="s">
        <v>2362</v>
      </c>
      <c r="N794" s="21" t="s">
        <v>2276</v>
      </c>
      <c r="O794" s="106" t="s">
        <v>2362</v>
      </c>
      <c r="P794" s="21" t="s">
        <v>2276</v>
      </c>
      <c r="Q794" s="106" t="s">
        <v>2362</v>
      </c>
      <c r="R794" s="21" t="s">
        <v>2276</v>
      </c>
      <c r="S794" s="21" t="s">
        <v>2276</v>
      </c>
      <c r="T794" s="21" t="s">
        <v>2276</v>
      </c>
      <c r="U794" s="21" t="s">
        <v>2276</v>
      </c>
      <c r="V794" s="21" t="s">
        <v>2276</v>
      </c>
      <c r="W794" s="106" t="s">
        <v>2402</v>
      </c>
      <c r="X794" s="21" t="s">
        <v>188</v>
      </c>
      <c r="Y794" s="21" t="s">
        <v>189</v>
      </c>
      <c r="Z794" s="77" t="s">
        <v>64</v>
      </c>
      <c r="AA794" s="4" t="s">
        <v>2516</v>
      </c>
      <c r="AB794" s="3"/>
    </row>
    <row r="795" spans="1:28">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2276</v>
      </c>
      <c r="K795" s="106" t="s">
        <v>2362</v>
      </c>
      <c r="L795" s="21" t="s">
        <v>2276</v>
      </c>
      <c r="M795" s="106" t="s">
        <v>2362</v>
      </c>
      <c r="N795" s="21" t="s">
        <v>2276</v>
      </c>
      <c r="O795" s="106" t="s">
        <v>2362</v>
      </c>
      <c r="P795" s="21" t="s">
        <v>2276</v>
      </c>
      <c r="Q795" s="106" t="s">
        <v>2362</v>
      </c>
      <c r="R795" s="21" t="s">
        <v>2276</v>
      </c>
      <c r="S795" s="21" t="s">
        <v>2276</v>
      </c>
      <c r="T795" s="21" t="s">
        <v>2276</v>
      </c>
      <c r="U795" s="21" t="s">
        <v>2276</v>
      </c>
      <c r="V795" s="21" t="s">
        <v>2276</v>
      </c>
      <c r="W795" s="106" t="s">
        <v>2402</v>
      </c>
      <c r="X795" s="21" t="s">
        <v>188</v>
      </c>
      <c r="Y795" s="21" t="s">
        <v>189</v>
      </c>
      <c r="Z795" s="77" t="s">
        <v>64</v>
      </c>
      <c r="AA795" s="4" t="s">
        <v>2516</v>
      </c>
      <c r="AB795" s="3"/>
    </row>
    <row r="796" spans="1:28">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2276</v>
      </c>
      <c r="K796" s="106" t="s">
        <v>2362</v>
      </c>
      <c r="L796" s="21" t="s">
        <v>2276</v>
      </c>
      <c r="M796" s="106" t="s">
        <v>2362</v>
      </c>
      <c r="N796" s="21" t="s">
        <v>2276</v>
      </c>
      <c r="O796" s="106" t="s">
        <v>2362</v>
      </c>
      <c r="P796" s="21" t="s">
        <v>2276</v>
      </c>
      <c r="Q796" s="106" t="s">
        <v>2362</v>
      </c>
      <c r="R796" s="21" t="s">
        <v>2276</v>
      </c>
      <c r="S796" s="21" t="s">
        <v>2276</v>
      </c>
      <c r="T796" s="21" t="s">
        <v>2276</v>
      </c>
      <c r="U796" s="21" t="s">
        <v>2276</v>
      </c>
      <c r="V796" s="21" t="s">
        <v>2276</v>
      </c>
      <c r="W796" s="106" t="s">
        <v>2402</v>
      </c>
      <c r="X796" s="21" t="s">
        <v>188</v>
      </c>
      <c r="Y796" s="21" t="s">
        <v>189</v>
      </c>
      <c r="Z796" s="77" t="s">
        <v>64</v>
      </c>
      <c r="AA796" s="4" t="s">
        <v>2516</v>
      </c>
      <c r="AB796" s="3"/>
    </row>
    <row r="797" spans="1:28">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2276</v>
      </c>
      <c r="K797" s="106" t="s">
        <v>2362</v>
      </c>
      <c r="L797" s="21" t="s">
        <v>2276</v>
      </c>
      <c r="M797" s="106" t="s">
        <v>2362</v>
      </c>
      <c r="N797" s="21" t="s">
        <v>2276</v>
      </c>
      <c r="O797" s="106" t="s">
        <v>2362</v>
      </c>
      <c r="P797" s="21" t="s">
        <v>2276</v>
      </c>
      <c r="Q797" s="106" t="s">
        <v>2362</v>
      </c>
      <c r="R797" s="21" t="s">
        <v>2276</v>
      </c>
      <c r="S797" s="21" t="s">
        <v>2276</v>
      </c>
      <c r="T797" s="21" t="s">
        <v>2276</v>
      </c>
      <c r="U797" s="21" t="s">
        <v>2276</v>
      </c>
      <c r="V797" s="21" t="s">
        <v>2276</v>
      </c>
      <c r="W797" s="106" t="s">
        <v>2402</v>
      </c>
      <c r="X797" s="21" t="s">
        <v>188</v>
      </c>
      <c r="Y797" s="21" t="s">
        <v>189</v>
      </c>
      <c r="Z797" s="77" t="s">
        <v>64</v>
      </c>
      <c r="AA797" s="4" t="s">
        <v>2516</v>
      </c>
      <c r="AB797" s="3"/>
    </row>
    <row r="798" spans="1:28">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2276</v>
      </c>
      <c r="K798" s="106" t="s">
        <v>2362</v>
      </c>
      <c r="L798" s="21" t="s">
        <v>2276</v>
      </c>
      <c r="M798" s="106" t="s">
        <v>2362</v>
      </c>
      <c r="N798" s="21" t="s">
        <v>2276</v>
      </c>
      <c r="O798" s="106" t="s">
        <v>2362</v>
      </c>
      <c r="P798" s="21" t="s">
        <v>2276</v>
      </c>
      <c r="Q798" s="106" t="s">
        <v>2362</v>
      </c>
      <c r="R798" s="21" t="s">
        <v>2276</v>
      </c>
      <c r="S798" s="21" t="s">
        <v>2276</v>
      </c>
      <c r="T798" s="21" t="s">
        <v>2276</v>
      </c>
      <c r="U798" s="21" t="s">
        <v>2276</v>
      </c>
      <c r="V798" s="21" t="s">
        <v>2276</v>
      </c>
      <c r="W798" s="106" t="s">
        <v>2402</v>
      </c>
      <c r="X798" s="21" t="s">
        <v>188</v>
      </c>
      <c r="Y798" s="21" t="s">
        <v>189</v>
      </c>
      <c r="Z798" s="77" t="s">
        <v>64</v>
      </c>
      <c r="AA798" s="4" t="s">
        <v>2516</v>
      </c>
      <c r="AB798" s="3"/>
    </row>
    <row r="799" spans="1:28">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2276</v>
      </c>
      <c r="K799" s="106" t="s">
        <v>2362</v>
      </c>
      <c r="L799" s="21" t="s">
        <v>2276</v>
      </c>
      <c r="M799" s="106" t="s">
        <v>2362</v>
      </c>
      <c r="N799" s="21" t="s">
        <v>2276</v>
      </c>
      <c r="O799" s="106" t="s">
        <v>2362</v>
      </c>
      <c r="P799" s="21" t="s">
        <v>2276</v>
      </c>
      <c r="Q799" s="106" t="s">
        <v>2362</v>
      </c>
      <c r="R799" s="21" t="s">
        <v>2276</v>
      </c>
      <c r="S799" s="21" t="s">
        <v>2276</v>
      </c>
      <c r="T799" s="21" t="s">
        <v>2276</v>
      </c>
      <c r="U799" s="21" t="s">
        <v>2276</v>
      </c>
      <c r="V799" s="21" t="s">
        <v>2276</v>
      </c>
      <c r="W799" s="106" t="s">
        <v>2402</v>
      </c>
      <c r="X799" s="21" t="s">
        <v>188</v>
      </c>
      <c r="Y799" s="21" t="s">
        <v>189</v>
      </c>
      <c r="Z799" s="77" t="s">
        <v>64</v>
      </c>
      <c r="AA799" s="4" t="s">
        <v>2516</v>
      </c>
      <c r="AB799" s="3"/>
    </row>
    <row r="800" spans="1:28">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2276</v>
      </c>
      <c r="K800" s="106" t="s">
        <v>2362</v>
      </c>
      <c r="L800" s="21" t="s">
        <v>2276</v>
      </c>
      <c r="M800" s="106" t="s">
        <v>2362</v>
      </c>
      <c r="N800" s="21" t="s">
        <v>2276</v>
      </c>
      <c r="O800" s="106" t="s">
        <v>2362</v>
      </c>
      <c r="P800" s="21" t="s">
        <v>2276</v>
      </c>
      <c r="Q800" s="106" t="s">
        <v>2362</v>
      </c>
      <c r="R800" s="21" t="s">
        <v>2276</v>
      </c>
      <c r="S800" s="21" t="s">
        <v>2276</v>
      </c>
      <c r="T800" s="21" t="s">
        <v>2276</v>
      </c>
      <c r="U800" s="21" t="s">
        <v>2276</v>
      </c>
      <c r="V800" s="21" t="s">
        <v>2276</v>
      </c>
      <c r="W800" s="106" t="s">
        <v>2402</v>
      </c>
      <c r="X800" s="21" t="s">
        <v>188</v>
      </c>
      <c r="Y800" s="21" t="s">
        <v>189</v>
      </c>
      <c r="Z800" s="77" t="s">
        <v>64</v>
      </c>
      <c r="AA800" s="4" t="s">
        <v>2516</v>
      </c>
      <c r="AB800" s="3"/>
    </row>
    <row r="801" spans="1:28">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2276</v>
      </c>
      <c r="K801" s="106" t="s">
        <v>2362</v>
      </c>
      <c r="L801" s="21" t="s">
        <v>2276</v>
      </c>
      <c r="M801" s="106" t="s">
        <v>2362</v>
      </c>
      <c r="N801" s="21" t="s">
        <v>2276</v>
      </c>
      <c r="O801" s="106" t="s">
        <v>2362</v>
      </c>
      <c r="P801" s="21" t="s">
        <v>2276</v>
      </c>
      <c r="Q801" s="106" t="s">
        <v>2362</v>
      </c>
      <c r="R801" s="21" t="s">
        <v>2276</v>
      </c>
      <c r="S801" s="21" t="s">
        <v>2276</v>
      </c>
      <c r="T801" s="21" t="s">
        <v>2276</v>
      </c>
      <c r="U801" s="21" t="s">
        <v>2276</v>
      </c>
      <c r="V801" s="21" t="s">
        <v>2276</v>
      </c>
      <c r="W801" s="106" t="s">
        <v>2402</v>
      </c>
      <c r="X801" s="21" t="s">
        <v>188</v>
      </c>
      <c r="Y801" s="21" t="s">
        <v>189</v>
      </c>
      <c r="Z801" s="77" t="s">
        <v>64</v>
      </c>
      <c r="AA801" s="4" t="s">
        <v>2516</v>
      </c>
      <c r="AB801" s="3"/>
    </row>
    <row r="802" spans="1:28">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2276</v>
      </c>
      <c r="K802" s="106" t="s">
        <v>2362</v>
      </c>
      <c r="L802" s="21" t="s">
        <v>2276</v>
      </c>
      <c r="M802" s="106" t="s">
        <v>2362</v>
      </c>
      <c r="N802" s="21" t="s">
        <v>2276</v>
      </c>
      <c r="O802" s="106" t="s">
        <v>2362</v>
      </c>
      <c r="P802" s="21" t="s">
        <v>2276</v>
      </c>
      <c r="Q802" s="106" t="s">
        <v>2362</v>
      </c>
      <c r="R802" s="21" t="s">
        <v>2276</v>
      </c>
      <c r="S802" s="21" t="s">
        <v>2276</v>
      </c>
      <c r="T802" s="21" t="s">
        <v>2276</v>
      </c>
      <c r="U802" s="21" t="s">
        <v>2276</v>
      </c>
      <c r="V802" s="21" t="s">
        <v>2276</v>
      </c>
      <c r="W802" s="106" t="s">
        <v>2402</v>
      </c>
      <c r="X802" s="21" t="s">
        <v>188</v>
      </c>
      <c r="Y802" s="21" t="s">
        <v>189</v>
      </c>
      <c r="Z802" s="77" t="s">
        <v>64</v>
      </c>
      <c r="AA802" s="4" t="s">
        <v>2516</v>
      </c>
      <c r="AB802" s="3"/>
    </row>
    <row r="803" spans="1:28">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2276</v>
      </c>
      <c r="K803" s="106" t="s">
        <v>2362</v>
      </c>
      <c r="L803" s="21" t="s">
        <v>2276</v>
      </c>
      <c r="M803" s="106" t="s">
        <v>2362</v>
      </c>
      <c r="N803" s="21" t="s">
        <v>2276</v>
      </c>
      <c r="O803" s="106" t="s">
        <v>2362</v>
      </c>
      <c r="P803" s="21" t="s">
        <v>2276</v>
      </c>
      <c r="Q803" s="106" t="s">
        <v>2362</v>
      </c>
      <c r="R803" s="21" t="s">
        <v>2276</v>
      </c>
      <c r="S803" s="21" t="s">
        <v>2276</v>
      </c>
      <c r="T803" s="21" t="s">
        <v>2276</v>
      </c>
      <c r="U803" s="21" t="s">
        <v>2276</v>
      </c>
      <c r="V803" s="21" t="s">
        <v>2276</v>
      </c>
      <c r="W803" s="106" t="s">
        <v>2402</v>
      </c>
      <c r="X803" s="21" t="s">
        <v>188</v>
      </c>
      <c r="Y803" s="21" t="s">
        <v>189</v>
      </c>
      <c r="Z803" s="77" t="s">
        <v>64</v>
      </c>
      <c r="AA803" s="4" t="s">
        <v>2516</v>
      </c>
      <c r="AB803" s="3"/>
    </row>
    <row r="804" spans="1:28">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2276</v>
      </c>
      <c r="K804" s="106" t="s">
        <v>2362</v>
      </c>
      <c r="L804" s="21" t="s">
        <v>2276</v>
      </c>
      <c r="M804" s="106" t="s">
        <v>2362</v>
      </c>
      <c r="N804" s="21" t="s">
        <v>2276</v>
      </c>
      <c r="O804" s="106" t="s">
        <v>2362</v>
      </c>
      <c r="P804" s="21" t="s">
        <v>2276</v>
      </c>
      <c r="Q804" s="106" t="s">
        <v>2362</v>
      </c>
      <c r="R804" s="21" t="s">
        <v>2276</v>
      </c>
      <c r="S804" s="21" t="s">
        <v>2276</v>
      </c>
      <c r="T804" s="21" t="s">
        <v>2276</v>
      </c>
      <c r="U804" s="21" t="s">
        <v>2276</v>
      </c>
      <c r="V804" s="21" t="s">
        <v>2276</v>
      </c>
      <c r="W804" s="106" t="s">
        <v>2402</v>
      </c>
      <c r="X804" s="21" t="s">
        <v>188</v>
      </c>
      <c r="Y804" s="21" t="s">
        <v>189</v>
      </c>
      <c r="Z804" s="77" t="s">
        <v>64</v>
      </c>
      <c r="AA804" s="4" t="s">
        <v>2516</v>
      </c>
      <c r="AB804" s="3"/>
    </row>
    <row r="805" spans="1:28"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2276</v>
      </c>
      <c r="K805" s="21" t="s">
        <v>2362</v>
      </c>
      <c r="L805" s="21" t="s">
        <v>2276</v>
      </c>
      <c r="M805" s="21" t="s">
        <v>2276</v>
      </c>
      <c r="N805" s="21" t="s">
        <v>2276</v>
      </c>
      <c r="O805" s="21" t="s">
        <v>2362</v>
      </c>
      <c r="P805" s="21" t="s">
        <v>2276</v>
      </c>
      <c r="Q805" s="21" t="s">
        <v>2276</v>
      </c>
      <c r="R805" s="21" t="s">
        <v>2276</v>
      </c>
      <c r="S805" s="21" t="s">
        <v>2276</v>
      </c>
      <c r="T805" s="21" t="s">
        <v>2276</v>
      </c>
      <c r="U805" s="21" t="s">
        <v>2276</v>
      </c>
      <c r="V805" s="106" t="s">
        <v>2374</v>
      </c>
      <c r="W805" s="106" t="s">
        <v>2403</v>
      </c>
      <c r="X805" s="21" t="s">
        <v>2276</v>
      </c>
      <c r="Y805" s="21" t="s">
        <v>2276</v>
      </c>
      <c r="Z805" s="21" t="s">
        <v>2276</v>
      </c>
      <c r="AA805" s="3"/>
      <c r="AB805" s="4" t="s">
        <v>2529</v>
      </c>
    </row>
    <row r="806" spans="1:28"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2276</v>
      </c>
      <c r="K806" s="21" t="s">
        <v>2362</v>
      </c>
      <c r="L806" s="21" t="s">
        <v>2276</v>
      </c>
      <c r="M806" s="21" t="s">
        <v>2276</v>
      </c>
      <c r="N806" s="21" t="s">
        <v>2276</v>
      </c>
      <c r="O806" s="21" t="s">
        <v>2362</v>
      </c>
      <c r="P806" s="21" t="s">
        <v>2276</v>
      </c>
      <c r="Q806" s="21" t="s">
        <v>2276</v>
      </c>
      <c r="R806" s="21" t="s">
        <v>2276</v>
      </c>
      <c r="S806" s="21" t="s">
        <v>2276</v>
      </c>
      <c r="T806" s="21" t="s">
        <v>2276</v>
      </c>
      <c r="U806" s="21" t="s">
        <v>2276</v>
      </c>
      <c r="V806" s="106" t="s">
        <v>2527</v>
      </c>
      <c r="W806" s="106" t="s">
        <v>2276</v>
      </c>
      <c r="X806" s="21" t="s">
        <v>2276</v>
      </c>
      <c r="Y806" s="21" t="s">
        <v>2276</v>
      </c>
      <c r="Z806" s="21" t="s">
        <v>2276</v>
      </c>
      <c r="AA806" s="3"/>
      <c r="AB806" s="4" t="s">
        <v>2529</v>
      </c>
    </row>
    <row r="807" spans="1:28"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2276</v>
      </c>
      <c r="K807" s="21" t="s">
        <v>2362</v>
      </c>
      <c r="L807" s="21" t="s">
        <v>2276</v>
      </c>
      <c r="M807" s="21" t="s">
        <v>2276</v>
      </c>
      <c r="N807" s="21" t="s">
        <v>2276</v>
      </c>
      <c r="O807" s="21" t="s">
        <v>2362</v>
      </c>
      <c r="P807" s="21" t="s">
        <v>2276</v>
      </c>
      <c r="Q807" s="21" t="s">
        <v>2276</v>
      </c>
      <c r="R807" s="21" t="s">
        <v>2276</v>
      </c>
      <c r="S807" s="21" t="s">
        <v>2276</v>
      </c>
      <c r="T807" s="21" t="s">
        <v>2276</v>
      </c>
      <c r="U807" s="21" t="s">
        <v>2276</v>
      </c>
      <c r="V807" s="106" t="s">
        <v>2374</v>
      </c>
      <c r="W807" s="106" t="s">
        <v>2403</v>
      </c>
      <c r="X807" s="21" t="s">
        <v>2276</v>
      </c>
      <c r="Y807" s="21" t="s">
        <v>2276</v>
      </c>
      <c r="Z807" s="21" t="s">
        <v>2276</v>
      </c>
      <c r="AA807" s="3"/>
      <c r="AB807" s="4" t="s">
        <v>2529</v>
      </c>
    </row>
    <row r="808" spans="1:28"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2276</v>
      </c>
      <c r="K808" s="21" t="s">
        <v>2362</v>
      </c>
      <c r="L808" s="21" t="s">
        <v>2276</v>
      </c>
      <c r="M808" s="21" t="s">
        <v>2276</v>
      </c>
      <c r="N808" s="21" t="s">
        <v>2276</v>
      </c>
      <c r="O808" s="21" t="s">
        <v>2362</v>
      </c>
      <c r="P808" s="21" t="s">
        <v>2276</v>
      </c>
      <c r="Q808" s="21" t="s">
        <v>2276</v>
      </c>
      <c r="R808" s="21" t="s">
        <v>2276</v>
      </c>
      <c r="S808" s="21" t="s">
        <v>2276</v>
      </c>
      <c r="T808" s="21" t="s">
        <v>2276</v>
      </c>
      <c r="U808" s="21" t="s">
        <v>2276</v>
      </c>
      <c r="V808" s="106" t="s">
        <v>2527</v>
      </c>
      <c r="W808" s="106" t="s">
        <v>2276</v>
      </c>
      <c r="X808" s="21" t="s">
        <v>2276</v>
      </c>
      <c r="Y808" s="21" t="s">
        <v>2276</v>
      </c>
      <c r="Z808" s="21" t="s">
        <v>2276</v>
      </c>
      <c r="AA808" s="3"/>
      <c r="AB808" s="4" t="s">
        <v>2529</v>
      </c>
    </row>
    <row r="809" spans="1:28"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91">
        <v>0</v>
      </c>
      <c r="K809" s="91">
        <v>0</v>
      </c>
      <c r="L809" s="91">
        <v>0</v>
      </c>
      <c r="M809" s="91">
        <v>0</v>
      </c>
      <c r="N809" s="91">
        <v>0</v>
      </c>
      <c r="O809" s="91">
        <v>0</v>
      </c>
      <c r="P809" s="91">
        <v>0</v>
      </c>
      <c r="Q809" s="91">
        <v>0</v>
      </c>
      <c r="R809" s="91">
        <v>0</v>
      </c>
      <c r="S809" s="91">
        <v>0</v>
      </c>
      <c r="T809" s="91">
        <v>0</v>
      </c>
      <c r="U809" s="91">
        <v>0</v>
      </c>
      <c r="V809" s="91">
        <v>0</v>
      </c>
      <c r="W809" s="91">
        <v>0</v>
      </c>
      <c r="X809" s="91" t="s">
        <v>2276</v>
      </c>
      <c r="Y809" s="91" t="s">
        <v>2276</v>
      </c>
      <c r="Z809" s="91" t="s">
        <v>2276</v>
      </c>
      <c r="AA809" s="91"/>
      <c r="AB809" s="91"/>
    </row>
    <row r="810" spans="1:28"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91">
        <v>0</v>
      </c>
      <c r="K810" s="91">
        <v>0</v>
      </c>
      <c r="L810" s="91">
        <v>0</v>
      </c>
      <c r="M810" s="91">
        <v>0</v>
      </c>
      <c r="N810" s="91">
        <v>0</v>
      </c>
      <c r="O810" s="91">
        <v>0</v>
      </c>
      <c r="P810" s="91">
        <v>0</v>
      </c>
      <c r="Q810" s="91">
        <v>0</v>
      </c>
      <c r="R810" s="91">
        <v>0</v>
      </c>
      <c r="S810" s="91">
        <v>0</v>
      </c>
      <c r="T810" s="91">
        <v>0</v>
      </c>
      <c r="U810" s="91">
        <v>0</v>
      </c>
      <c r="V810" s="91">
        <v>0</v>
      </c>
      <c r="W810" s="91">
        <v>0</v>
      </c>
      <c r="X810" s="91" t="s">
        <v>2276</v>
      </c>
      <c r="Y810" s="91" t="s">
        <v>2276</v>
      </c>
      <c r="Z810" s="91" t="s">
        <v>2276</v>
      </c>
      <c r="AA810" s="91"/>
      <c r="AB810" s="91"/>
    </row>
    <row r="811" spans="1:28"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2276</v>
      </c>
      <c r="K811" s="21" t="s">
        <v>2276</v>
      </c>
      <c r="L811" s="21" t="s">
        <v>2276</v>
      </c>
      <c r="M811" s="21" t="s">
        <v>2276</v>
      </c>
      <c r="N811" s="21" t="s">
        <v>2276</v>
      </c>
      <c r="O811" s="21" t="s">
        <v>2276</v>
      </c>
      <c r="P811" s="106" t="s">
        <v>2375</v>
      </c>
      <c r="Q811" s="21" t="s">
        <v>2276</v>
      </c>
      <c r="R811" s="21" t="s">
        <v>2276</v>
      </c>
      <c r="S811" s="21" t="s">
        <v>2276</v>
      </c>
      <c r="T811" s="21" t="s">
        <v>2276</v>
      </c>
      <c r="U811" s="21" t="s">
        <v>2276</v>
      </c>
      <c r="V811" s="21" t="s">
        <v>2276</v>
      </c>
      <c r="W811" s="106" t="s">
        <v>2403</v>
      </c>
      <c r="X811" s="21" t="s">
        <v>34</v>
      </c>
      <c r="Y811" s="21" t="s">
        <v>405</v>
      </c>
      <c r="Z811" s="21" t="s">
        <v>76</v>
      </c>
      <c r="AA811" s="4" t="s">
        <v>2536</v>
      </c>
      <c r="AB811" s="4"/>
    </row>
    <row r="812" spans="1:28"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2276</v>
      </c>
      <c r="K812" s="21" t="s">
        <v>2276</v>
      </c>
      <c r="L812" s="21" t="s">
        <v>2276</v>
      </c>
      <c r="M812" s="21" t="s">
        <v>2276</v>
      </c>
      <c r="N812" s="21" t="s">
        <v>2276</v>
      </c>
      <c r="O812" s="21" t="s">
        <v>2276</v>
      </c>
      <c r="P812" s="106" t="s">
        <v>2375</v>
      </c>
      <c r="Q812" s="21" t="s">
        <v>2276</v>
      </c>
      <c r="R812" s="21" t="s">
        <v>2276</v>
      </c>
      <c r="S812" s="21" t="s">
        <v>2276</v>
      </c>
      <c r="T812" s="21" t="s">
        <v>2276</v>
      </c>
      <c r="U812" s="21" t="s">
        <v>2276</v>
      </c>
      <c r="V812" s="106" t="s">
        <v>2527</v>
      </c>
      <c r="W812" s="106" t="s">
        <v>2276</v>
      </c>
      <c r="X812" s="21" t="s">
        <v>34</v>
      </c>
      <c r="Y812" s="21" t="s">
        <v>405</v>
      </c>
      <c r="Z812" s="21" t="s">
        <v>76</v>
      </c>
      <c r="AA812" s="4" t="s">
        <v>2536</v>
      </c>
      <c r="AB812" s="4" t="s">
        <v>2538</v>
      </c>
    </row>
    <row r="813" spans="1:28"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2276</v>
      </c>
      <c r="K813" s="21" t="s">
        <v>2276</v>
      </c>
      <c r="L813" s="21" t="s">
        <v>2276</v>
      </c>
      <c r="M813" s="21" t="s">
        <v>2276</v>
      </c>
      <c r="N813" s="21" t="s">
        <v>2276</v>
      </c>
      <c r="O813" s="21" t="s">
        <v>2276</v>
      </c>
      <c r="P813" s="21" t="s">
        <v>2276</v>
      </c>
      <c r="Q813" s="21" t="s">
        <v>2276</v>
      </c>
      <c r="R813" s="21" t="s">
        <v>2276</v>
      </c>
      <c r="S813" s="21" t="s">
        <v>2276</v>
      </c>
      <c r="T813" s="21" t="s">
        <v>2276</v>
      </c>
      <c r="U813" s="21" t="s">
        <v>2276</v>
      </c>
      <c r="V813" s="21" t="s">
        <v>2276</v>
      </c>
      <c r="W813" s="21" t="s">
        <v>2276</v>
      </c>
      <c r="X813" s="21" t="s">
        <v>2276</v>
      </c>
      <c r="Y813" s="21" t="s">
        <v>2276</v>
      </c>
      <c r="Z813" s="21" t="s">
        <v>2276</v>
      </c>
      <c r="AA813" s="3"/>
      <c r="AB813" s="3"/>
    </row>
    <row r="814" spans="1:28"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2276</v>
      </c>
      <c r="K814" s="21" t="s">
        <v>2276</v>
      </c>
      <c r="L814" s="21" t="s">
        <v>2276</v>
      </c>
      <c r="M814" s="21" t="s">
        <v>2276</v>
      </c>
      <c r="N814" s="21" t="s">
        <v>2276</v>
      </c>
      <c r="O814" s="21" t="s">
        <v>2276</v>
      </c>
      <c r="P814" s="21" t="s">
        <v>2276</v>
      </c>
      <c r="Q814" s="21" t="s">
        <v>2276</v>
      </c>
      <c r="R814" s="21" t="s">
        <v>2276</v>
      </c>
      <c r="S814" s="21" t="s">
        <v>2276</v>
      </c>
      <c r="T814" s="21" t="s">
        <v>2276</v>
      </c>
      <c r="U814" s="21" t="s">
        <v>2276</v>
      </c>
      <c r="V814" s="21" t="s">
        <v>2276</v>
      </c>
      <c r="W814" s="21" t="s">
        <v>2276</v>
      </c>
      <c r="X814" s="21" t="s">
        <v>2276</v>
      </c>
      <c r="Y814" s="21" t="s">
        <v>2276</v>
      </c>
      <c r="Z814" s="21" t="s">
        <v>2276</v>
      </c>
      <c r="AA814" s="3"/>
      <c r="AB814" s="3"/>
    </row>
    <row r="815" spans="1:28"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3" t="s">
        <v>188</v>
      </c>
      <c r="Y815" s="3" t="s">
        <v>188</v>
      </c>
      <c r="Z815" s="3" t="s">
        <v>64</v>
      </c>
      <c r="AA815" s="3"/>
      <c r="AB815" s="3"/>
    </row>
    <row r="816" spans="1:28"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106" t="s">
        <v>2375</v>
      </c>
      <c r="X816" s="3" t="s">
        <v>399</v>
      </c>
      <c r="Y816" s="3" t="s">
        <v>399</v>
      </c>
      <c r="Z816" s="3" t="s">
        <v>76</v>
      </c>
      <c r="AA816" s="4" t="s">
        <v>2572</v>
      </c>
      <c r="AB816" s="4" t="s">
        <v>2573</v>
      </c>
    </row>
    <row r="817" spans="1:28">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106" t="s">
        <v>2402</v>
      </c>
      <c r="X817" s="3" t="s">
        <v>188</v>
      </c>
      <c r="Y817" s="3" t="s">
        <v>188</v>
      </c>
      <c r="Z817" s="3" t="s">
        <v>64</v>
      </c>
      <c r="AA817" s="3"/>
      <c r="AB817" s="3"/>
    </row>
    <row r="818" spans="1:28">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106" t="s">
        <v>2403</v>
      </c>
      <c r="X818" s="3" t="s">
        <v>188</v>
      </c>
      <c r="Y818" s="3" t="s">
        <v>188</v>
      </c>
      <c r="Z818" s="3" t="s">
        <v>64</v>
      </c>
      <c r="AA818" s="3"/>
      <c r="AB818" s="3"/>
    </row>
    <row r="819" spans="1:28">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106" t="s">
        <v>2403</v>
      </c>
      <c r="X819" s="3" t="s">
        <v>188</v>
      </c>
      <c r="Y819" s="3" t="s">
        <v>188</v>
      </c>
      <c r="Z819" s="3" t="s">
        <v>64</v>
      </c>
      <c r="AA819" s="3"/>
      <c r="AB819" s="3"/>
    </row>
    <row r="820" spans="1:28">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106" t="s">
        <v>2403</v>
      </c>
      <c r="X820" s="3" t="s">
        <v>188</v>
      </c>
      <c r="Y820" s="3" t="s">
        <v>188</v>
      </c>
      <c r="Z820" s="3" t="s">
        <v>64</v>
      </c>
      <c r="AA820" s="3"/>
      <c r="AB820" s="3"/>
    </row>
    <row r="821" spans="1:28">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106" t="s">
        <v>2404</v>
      </c>
      <c r="X821" s="3" t="s">
        <v>188</v>
      </c>
      <c r="Y821" s="3" t="s">
        <v>188</v>
      </c>
      <c r="Z821" s="3" t="s">
        <v>64</v>
      </c>
      <c r="AA821" s="3"/>
      <c r="AB821" s="3"/>
    </row>
    <row r="822" spans="1:28"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106" t="s">
        <v>2375</v>
      </c>
      <c r="X822" s="3" t="s">
        <v>399</v>
      </c>
      <c r="Y822" s="3" t="s">
        <v>399</v>
      </c>
      <c r="Z822" s="3" t="s">
        <v>76</v>
      </c>
      <c r="AA822" s="4" t="s">
        <v>2572</v>
      </c>
      <c r="AB822" s="4" t="s">
        <v>2573</v>
      </c>
    </row>
    <row r="823" spans="1:28"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3"/>
      <c r="AB823" s="3"/>
    </row>
    <row r="824" spans="1:28"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2276</v>
      </c>
      <c r="K824" s="21" t="s">
        <v>2276</v>
      </c>
      <c r="L824" s="21" t="s">
        <v>2276</v>
      </c>
      <c r="M824" s="21" t="s">
        <v>2276</v>
      </c>
      <c r="N824" s="21" t="s">
        <v>2276</v>
      </c>
      <c r="O824" s="21" t="s">
        <v>2276</v>
      </c>
      <c r="P824" s="21" t="s">
        <v>2276</v>
      </c>
      <c r="Q824" s="21" t="s">
        <v>2276</v>
      </c>
      <c r="R824" s="21" t="s">
        <v>2276</v>
      </c>
      <c r="S824" s="21" t="s">
        <v>2276</v>
      </c>
      <c r="T824" s="21" t="s">
        <v>2276</v>
      </c>
      <c r="U824" s="21" t="s">
        <v>2276</v>
      </c>
      <c r="V824" s="21" t="s">
        <v>2276</v>
      </c>
      <c r="W824" s="21" t="s">
        <v>2276</v>
      </c>
      <c r="X824" s="21" t="s">
        <v>2276</v>
      </c>
      <c r="Y824" s="21" t="s">
        <v>2276</v>
      </c>
      <c r="Z824" s="21" t="s">
        <v>2276</v>
      </c>
      <c r="AA824" s="3"/>
      <c r="AB824" s="3"/>
    </row>
    <row r="825" spans="1:28">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3"/>
      <c r="AB825" s="3"/>
    </row>
    <row r="826" spans="1:28">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3"/>
      <c r="AB826" s="3"/>
    </row>
    <row r="827" spans="1:28">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3"/>
      <c r="AB827" s="3"/>
    </row>
    <row r="828" spans="1:28">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3"/>
      <c r="AB828" s="3"/>
    </row>
    <row r="829" spans="1:28">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3"/>
      <c r="AB829" s="3"/>
    </row>
    <row r="830" spans="1:28">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3"/>
      <c r="AB830" s="3"/>
    </row>
    <row r="831" spans="1:28">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3"/>
      <c r="AB831" s="3"/>
    </row>
    <row r="832" spans="1:28">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3"/>
      <c r="AB832" s="3"/>
    </row>
    <row r="833" spans="1:30">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3"/>
      <c r="AB833" s="3"/>
    </row>
    <row r="834" spans="1:30">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3"/>
      <c r="AB834" s="3"/>
    </row>
    <row r="835" spans="1:30" ht="4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2276</v>
      </c>
      <c r="K835" s="106" t="s">
        <v>2375</v>
      </c>
      <c r="L835" s="21" t="s">
        <v>2276</v>
      </c>
      <c r="M835" s="106" t="s">
        <v>2375</v>
      </c>
      <c r="N835" s="21" t="s">
        <v>2276</v>
      </c>
      <c r="O835" s="106" t="s">
        <v>2375</v>
      </c>
      <c r="P835" s="21" t="s">
        <v>2276</v>
      </c>
      <c r="Q835" s="106" t="s">
        <v>2375</v>
      </c>
      <c r="R835" s="21" t="s">
        <v>2276</v>
      </c>
      <c r="S835" s="21" t="s">
        <v>2276</v>
      </c>
      <c r="T835" s="21" t="s">
        <v>2276</v>
      </c>
      <c r="U835" s="21" t="s">
        <v>2276</v>
      </c>
      <c r="V835" s="21" t="s">
        <v>2276</v>
      </c>
      <c r="W835" s="21" t="s">
        <v>2276</v>
      </c>
      <c r="X835" s="21" t="s">
        <v>2276</v>
      </c>
      <c r="Y835" s="21" t="s">
        <v>2276</v>
      </c>
      <c r="Z835" s="21" t="s">
        <v>2276</v>
      </c>
      <c r="AA835" s="4" t="s">
        <v>2622</v>
      </c>
      <c r="AB835" s="3"/>
    </row>
    <row r="836" spans="1:30" ht="4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2276</v>
      </c>
      <c r="K836" s="106" t="s">
        <v>2375</v>
      </c>
      <c r="L836" s="21" t="s">
        <v>2276</v>
      </c>
      <c r="M836" s="106" t="s">
        <v>2375</v>
      </c>
      <c r="N836" s="21" t="s">
        <v>2276</v>
      </c>
      <c r="O836" s="106" t="s">
        <v>2375</v>
      </c>
      <c r="P836" s="21" t="s">
        <v>2276</v>
      </c>
      <c r="Q836" s="106" t="s">
        <v>2375</v>
      </c>
      <c r="R836" s="21" t="s">
        <v>2276</v>
      </c>
      <c r="S836" s="21" t="s">
        <v>2276</v>
      </c>
      <c r="T836" s="21" t="s">
        <v>2276</v>
      </c>
      <c r="U836" s="21" t="s">
        <v>2276</v>
      </c>
      <c r="V836" s="21" t="s">
        <v>2276</v>
      </c>
      <c r="W836" s="21" t="s">
        <v>2276</v>
      </c>
      <c r="X836" s="21" t="s">
        <v>2276</v>
      </c>
      <c r="Y836" s="21" t="s">
        <v>2276</v>
      </c>
      <c r="Z836" s="21" t="s">
        <v>2276</v>
      </c>
      <c r="AA836" s="4" t="s">
        <v>2622</v>
      </c>
      <c r="AB836" s="3"/>
    </row>
    <row r="837" spans="1:30" ht="4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2276</v>
      </c>
      <c r="K837" s="106" t="s">
        <v>2375</v>
      </c>
      <c r="L837" s="21" t="s">
        <v>2276</v>
      </c>
      <c r="M837" s="106" t="s">
        <v>2375</v>
      </c>
      <c r="N837" s="21" t="s">
        <v>2276</v>
      </c>
      <c r="O837" s="106" t="s">
        <v>2375</v>
      </c>
      <c r="P837" s="21" t="s">
        <v>2276</v>
      </c>
      <c r="Q837" s="106" t="s">
        <v>2375</v>
      </c>
      <c r="R837" s="21" t="s">
        <v>2276</v>
      </c>
      <c r="S837" s="21" t="s">
        <v>2276</v>
      </c>
      <c r="T837" s="21" t="s">
        <v>2276</v>
      </c>
      <c r="U837" s="21" t="s">
        <v>2276</v>
      </c>
      <c r="V837" s="21" t="s">
        <v>2276</v>
      </c>
      <c r="W837" s="21" t="s">
        <v>2276</v>
      </c>
      <c r="X837" s="21" t="s">
        <v>2276</v>
      </c>
      <c r="Y837" s="21" t="s">
        <v>2276</v>
      </c>
      <c r="Z837" s="21" t="s">
        <v>2276</v>
      </c>
      <c r="AA837" s="4" t="s">
        <v>2622</v>
      </c>
      <c r="AB837" s="3"/>
    </row>
    <row r="838" spans="1:30" ht="4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2276</v>
      </c>
      <c r="K838" s="106" t="s">
        <v>2375</v>
      </c>
      <c r="L838" s="21" t="s">
        <v>2276</v>
      </c>
      <c r="M838" s="106" t="s">
        <v>2375</v>
      </c>
      <c r="N838" s="21" t="s">
        <v>2276</v>
      </c>
      <c r="O838" s="106" t="s">
        <v>2375</v>
      </c>
      <c r="P838" s="21" t="s">
        <v>2276</v>
      </c>
      <c r="Q838" s="106" t="s">
        <v>2375</v>
      </c>
      <c r="R838" s="21" t="s">
        <v>2276</v>
      </c>
      <c r="S838" s="21" t="s">
        <v>2276</v>
      </c>
      <c r="T838" s="21" t="s">
        <v>2276</v>
      </c>
      <c r="U838" s="21" t="s">
        <v>2276</v>
      </c>
      <c r="V838" s="21" t="s">
        <v>2276</v>
      </c>
      <c r="W838" s="21" t="s">
        <v>2276</v>
      </c>
      <c r="X838" s="21" t="s">
        <v>2276</v>
      </c>
      <c r="Y838" s="21" t="s">
        <v>2276</v>
      </c>
      <c r="Z838" s="21" t="s">
        <v>2276</v>
      </c>
      <c r="AA838" s="4" t="s">
        <v>2622</v>
      </c>
      <c r="AB838" s="3"/>
    </row>
    <row r="839" spans="1:30" ht="4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2276</v>
      </c>
      <c r="K839" s="106" t="s">
        <v>2375</v>
      </c>
      <c r="L839" s="21" t="s">
        <v>2276</v>
      </c>
      <c r="M839" s="106" t="s">
        <v>2375</v>
      </c>
      <c r="N839" s="21" t="s">
        <v>2276</v>
      </c>
      <c r="O839" s="106" t="s">
        <v>2375</v>
      </c>
      <c r="P839" s="21" t="s">
        <v>2276</v>
      </c>
      <c r="Q839" s="106" t="s">
        <v>2375</v>
      </c>
      <c r="R839" s="21" t="s">
        <v>2276</v>
      </c>
      <c r="S839" s="21" t="s">
        <v>2276</v>
      </c>
      <c r="T839" s="21" t="s">
        <v>2276</v>
      </c>
      <c r="U839" s="21" t="s">
        <v>2276</v>
      </c>
      <c r="V839" s="21" t="s">
        <v>2276</v>
      </c>
      <c r="W839" s="21" t="s">
        <v>2276</v>
      </c>
      <c r="X839" s="21" t="s">
        <v>2276</v>
      </c>
      <c r="Y839" s="21" t="s">
        <v>2276</v>
      </c>
      <c r="Z839" s="21" t="s">
        <v>2276</v>
      </c>
      <c r="AA839" s="4" t="s">
        <v>2622</v>
      </c>
      <c r="AB839" s="3"/>
    </row>
    <row r="840" spans="1:30" ht="4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2276</v>
      </c>
      <c r="K840" s="106" t="s">
        <v>2375</v>
      </c>
      <c r="L840" s="21" t="s">
        <v>2276</v>
      </c>
      <c r="M840" s="106" t="s">
        <v>2375</v>
      </c>
      <c r="N840" s="21" t="s">
        <v>2276</v>
      </c>
      <c r="O840" s="106" t="s">
        <v>2375</v>
      </c>
      <c r="P840" s="21" t="s">
        <v>2276</v>
      </c>
      <c r="Q840" s="106" t="s">
        <v>2375</v>
      </c>
      <c r="R840" s="21" t="s">
        <v>2276</v>
      </c>
      <c r="S840" s="21" t="s">
        <v>2276</v>
      </c>
      <c r="T840" s="21" t="s">
        <v>2276</v>
      </c>
      <c r="U840" s="21" t="s">
        <v>2276</v>
      </c>
      <c r="V840" s="21" t="s">
        <v>2276</v>
      </c>
      <c r="W840" s="21" t="s">
        <v>2276</v>
      </c>
      <c r="X840" s="21" t="s">
        <v>2276</v>
      </c>
      <c r="Y840" s="21" t="s">
        <v>2276</v>
      </c>
      <c r="Z840" s="21" t="s">
        <v>2276</v>
      </c>
      <c r="AA840" s="4" t="s">
        <v>2622</v>
      </c>
      <c r="AB840" s="3"/>
    </row>
    <row r="841" spans="1:30" ht="4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2276</v>
      </c>
      <c r="K841" s="106" t="s">
        <v>2375</v>
      </c>
      <c r="L841" s="21" t="s">
        <v>2276</v>
      </c>
      <c r="M841" s="106" t="s">
        <v>2375</v>
      </c>
      <c r="N841" s="21" t="s">
        <v>2276</v>
      </c>
      <c r="O841" s="106" t="s">
        <v>2375</v>
      </c>
      <c r="P841" s="21" t="s">
        <v>2276</v>
      </c>
      <c r="Q841" s="106" t="s">
        <v>2375</v>
      </c>
      <c r="R841" s="21" t="s">
        <v>2276</v>
      </c>
      <c r="S841" s="21" t="s">
        <v>2276</v>
      </c>
      <c r="T841" s="21" t="s">
        <v>2276</v>
      </c>
      <c r="U841" s="21" t="s">
        <v>2276</v>
      </c>
      <c r="V841" s="21" t="s">
        <v>2276</v>
      </c>
      <c r="W841" s="21" t="s">
        <v>2276</v>
      </c>
      <c r="X841" s="21" t="s">
        <v>2276</v>
      </c>
      <c r="Y841" s="21" t="s">
        <v>2276</v>
      </c>
      <c r="Z841" s="21" t="s">
        <v>2276</v>
      </c>
      <c r="AA841" s="4" t="s">
        <v>2622</v>
      </c>
      <c r="AB841" s="3"/>
    </row>
    <row r="842" spans="1:30" ht="4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2276</v>
      </c>
      <c r="K842" s="106" t="s">
        <v>2375</v>
      </c>
      <c r="L842" s="21" t="s">
        <v>2276</v>
      </c>
      <c r="M842" s="106" t="s">
        <v>2375</v>
      </c>
      <c r="N842" s="21" t="s">
        <v>2276</v>
      </c>
      <c r="O842" s="106" t="s">
        <v>2375</v>
      </c>
      <c r="P842" s="21" t="s">
        <v>2276</v>
      </c>
      <c r="Q842" s="106" t="s">
        <v>2375</v>
      </c>
      <c r="R842" s="21" t="s">
        <v>2276</v>
      </c>
      <c r="S842" s="21" t="s">
        <v>2276</v>
      </c>
      <c r="T842" s="21" t="s">
        <v>2276</v>
      </c>
      <c r="U842" s="21" t="s">
        <v>2276</v>
      </c>
      <c r="V842" s="21" t="s">
        <v>2276</v>
      </c>
      <c r="W842" s="21" t="s">
        <v>2276</v>
      </c>
      <c r="X842" s="21" t="s">
        <v>2276</v>
      </c>
      <c r="Y842" s="21" t="s">
        <v>2276</v>
      </c>
      <c r="Z842" s="21" t="s">
        <v>2276</v>
      </c>
      <c r="AA842" s="4" t="s">
        <v>2622</v>
      </c>
      <c r="AB842" s="3"/>
    </row>
    <row r="843" spans="1:30" ht="4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2276</v>
      </c>
      <c r="K843" s="106" t="s">
        <v>2375</v>
      </c>
      <c r="L843" s="21" t="s">
        <v>2276</v>
      </c>
      <c r="M843" s="106" t="s">
        <v>2375</v>
      </c>
      <c r="N843" s="21" t="s">
        <v>2276</v>
      </c>
      <c r="O843" s="106" t="s">
        <v>2375</v>
      </c>
      <c r="P843" s="21" t="s">
        <v>2276</v>
      </c>
      <c r="Q843" s="106" t="s">
        <v>2375</v>
      </c>
      <c r="R843" s="21" t="s">
        <v>2276</v>
      </c>
      <c r="S843" s="21" t="s">
        <v>2276</v>
      </c>
      <c r="T843" s="21" t="s">
        <v>2276</v>
      </c>
      <c r="U843" s="21" t="s">
        <v>2276</v>
      </c>
      <c r="V843" s="21" t="s">
        <v>2276</v>
      </c>
      <c r="W843" s="21" t="s">
        <v>2276</v>
      </c>
      <c r="X843" s="21" t="s">
        <v>2276</v>
      </c>
      <c r="Y843" s="21" t="s">
        <v>2276</v>
      </c>
      <c r="Z843" s="21" t="s">
        <v>2276</v>
      </c>
      <c r="AA843" s="4" t="s">
        <v>2622</v>
      </c>
      <c r="AB843" s="3"/>
    </row>
    <row r="844" spans="1:30" ht="4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2276</v>
      </c>
      <c r="K844" s="106" t="s">
        <v>2375</v>
      </c>
      <c r="L844" s="21" t="s">
        <v>2276</v>
      </c>
      <c r="M844" s="106" t="s">
        <v>2375</v>
      </c>
      <c r="N844" s="21" t="s">
        <v>2276</v>
      </c>
      <c r="O844" s="106" t="s">
        <v>2375</v>
      </c>
      <c r="P844" s="21" t="s">
        <v>2276</v>
      </c>
      <c r="Q844" s="106" t="s">
        <v>2375</v>
      </c>
      <c r="R844" s="21" t="s">
        <v>2276</v>
      </c>
      <c r="S844" s="21" t="s">
        <v>2276</v>
      </c>
      <c r="T844" s="21" t="s">
        <v>2276</v>
      </c>
      <c r="U844" s="21" t="s">
        <v>2276</v>
      </c>
      <c r="V844" s="21" t="s">
        <v>2276</v>
      </c>
      <c r="W844" s="21" t="s">
        <v>2276</v>
      </c>
      <c r="X844" s="21" t="s">
        <v>2276</v>
      </c>
      <c r="Y844" s="21" t="s">
        <v>2276</v>
      </c>
      <c r="Z844" s="21" t="s">
        <v>2276</v>
      </c>
      <c r="AA844" s="4" t="s">
        <v>2622</v>
      </c>
      <c r="AB844" s="3"/>
    </row>
    <row r="845" spans="1:30"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2276</v>
      </c>
      <c r="K845" s="21" t="s">
        <v>2362</v>
      </c>
      <c r="L845" s="21" t="s">
        <v>2362</v>
      </c>
      <c r="M845" s="21" t="s">
        <v>2276</v>
      </c>
      <c r="N845" s="21" t="s">
        <v>2276</v>
      </c>
      <c r="O845" s="21" t="s">
        <v>2276</v>
      </c>
      <c r="P845" s="21" t="s">
        <v>2276</v>
      </c>
      <c r="Q845" s="21" t="s">
        <v>2362</v>
      </c>
      <c r="R845" s="21" t="s">
        <v>2362</v>
      </c>
      <c r="S845" s="21" t="s">
        <v>2276</v>
      </c>
      <c r="T845" s="21" t="s">
        <v>2276</v>
      </c>
      <c r="U845" s="21" t="s">
        <v>2276</v>
      </c>
      <c r="V845" s="21" t="s">
        <v>2276</v>
      </c>
      <c r="W845" s="21" t="s">
        <v>2276</v>
      </c>
      <c r="X845" s="21" t="s">
        <v>2276</v>
      </c>
      <c r="Y845" s="21" t="s">
        <v>2276</v>
      </c>
      <c r="Z845" s="21" t="s">
        <v>2276</v>
      </c>
      <c r="AA845" s="4" t="s">
        <v>2692</v>
      </c>
      <c r="AB845" s="3"/>
      <c r="AC845" s="125"/>
      <c r="AD845" s="125"/>
    </row>
    <row r="846" spans="1:30"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2276</v>
      </c>
      <c r="K846" s="21" t="s">
        <v>2362</v>
      </c>
      <c r="L846" s="21" t="s">
        <v>2362</v>
      </c>
      <c r="M846" s="21" t="s">
        <v>2276</v>
      </c>
      <c r="N846" s="21" t="s">
        <v>2276</v>
      </c>
      <c r="O846" s="21" t="s">
        <v>2276</v>
      </c>
      <c r="P846" s="21" t="s">
        <v>2276</v>
      </c>
      <c r="Q846" s="21" t="s">
        <v>2362</v>
      </c>
      <c r="R846" s="21" t="s">
        <v>2362</v>
      </c>
      <c r="S846" s="21" t="s">
        <v>2276</v>
      </c>
      <c r="T846" s="21" t="s">
        <v>2276</v>
      </c>
      <c r="U846" s="21" t="s">
        <v>2527</v>
      </c>
      <c r="V846" s="21" t="s">
        <v>2276</v>
      </c>
      <c r="W846" s="21" t="s">
        <v>2276</v>
      </c>
      <c r="X846" s="21" t="s">
        <v>2276</v>
      </c>
      <c r="Y846" s="21" t="s">
        <v>2276</v>
      </c>
      <c r="Z846" s="21" t="s">
        <v>2276</v>
      </c>
      <c r="AA846" s="4" t="s">
        <v>2688</v>
      </c>
      <c r="AB846" s="3"/>
      <c r="AC846" s="125"/>
      <c r="AD846" s="125"/>
    </row>
    <row r="847" spans="1:30"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2276</v>
      </c>
      <c r="K847" s="21" t="s">
        <v>2362</v>
      </c>
      <c r="L847" s="21" t="s">
        <v>2362</v>
      </c>
      <c r="M847" s="21" t="s">
        <v>2276</v>
      </c>
      <c r="N847" s="21" t="s">
        <v>2276</v>
      </c>
      <c r="O847" s="21" t="s">
        <v>2276</v>
      </c>
      <c r="P847" s="21" t="s">
        <v>2276</v>
      </c>
      <c r="Q847" s="21" t="s">
        <v>2362</v>
      </c>
      <c r="R847" s="21" t="s">
        <v>2362</v>
      </c>
      <c r="S847" s="21" t="s">
        <v>2276</v>
      </c>
      <c r="T847" s="21" t="s">
        <v>2276</v>
      </c>
      <c r="U847" s="21" t="s">
        <v>2276</v>
      </c>
      <c r="V847" s="21" t="s">
        <v>2276</v>
      </c>
      <c r="W847" s="21" t="s">
        <v>2276</v>
      </c>
      <c r="X847" s="21" t="s">
        <v>2276</v>
      </c>
      <c r="Y847" s="21" t="s">
        <v>2276</v>
      </c>
      <c r="Z847" s="21" t="s">
        <v>2276</v>
      </c>
      <c r="AA847" s="4" t="s">
        <v>2693</v>
      </c>
      <c r="AB847" s="3"/>
      <c r="AC847" s="125"/>
      <c r="AD847" s="125"/>
    </row>
    <row r="848" spans="1:30"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2276</v>
      </c>
      <c r="K848" s="21" t="s">
        <v>2362</v>
      </c>
      <c r="L848" s="21" t="s">
        <v>2362</v>
      </c>
      <c r="M848" s="21" t="s">
        <v>2276</v>
      </c>
      <c r="N848" s="21" t="s">
        <v>2276</v>
      </c>
      <c r="O848" s="21" t="s">
        <v>2276</v>
      </c>
      <c r="P848" s="21" t="s">
        <v>2276</v>
      </c>
      <c r="Q848" s="21" t="s">
        <v>2362</v>
      </c>
      <c r="R848" s="21" t="s">
        <v>2362</v>
      </c>
      <c r="S848" s="21" t="s">
        <v>2276</v>
      </c>
      <c r="T848" s="21" t="s">
        <v>2276</v>
      </c>
      <c r="U848" s="21" t="s">
        <v>2527</v>
      </c>
      <c r="V848" s="21" t="s">
        <v>2276</v>
      </c>
      <c r="W848" s="21" t="s">
        <v>2276</v>
      </c>
      <c r="X848" s="21" t="s">
        <v>2276</v>
      </c>
      <c r="Y848" s="21" t="s">
        <v>2276</v>
      </c>
      <c r="Z848" s="21" t="s">
        <v>2276</v>
      </c>
      <c r="AA848" s="4" t="s">
        <v>2695</v>
      </c>
      <c r="AB848" s="3"/>
      <c r="AC848" s="125"/>
      <c r="AD848" s="125"/>
    </row>
    <row r="849" spans="1:30"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2276</v>
      </c>
      <c r="K849" s="21" t="s">
        <v>2362</v>
      </c>
      <c r="L849" s="21" t="s">
        <v>2362</v>
      </c>
      <c r="M849" s="21" t="s">
        <v>2276</v>
      </c>
      <c r="N849" s="21" t="s">
        <v>2276</v>
      </c>
      <c r="O849" s="21" t="s">
        <v>2276</v>
      </c>
      <c r="P849" s="21" t="s">
        <v>2276</v>
      </c>
      <c r="Q849" s="21" t="s">
        <v>2362</v>
      </c>
      <c r="R849" s="21" t="s">
        <v>2362</v>
      </c>
      <c r="S849" s="21" t="s">
        <v>2276</v>
      </c>
      <c r="T849" s="21" t="s">
        <v>2276</v>
      </c>
      <c r="U849" s="21" t="s">
        <v>2276</v>
      </c>
      <c r="V849" s="21" t="s">
        <v>2276</v>
      </c>
      <c r="W849" s="21" t="s">
        <v>2402</v>
      </c>
      <c r="X849" s="21" t="s">
        <v>2276</v>
      </c>
      <c r="Y849" s="21" t="s">
        <v>2276</v>
      </c>
      <c r="Z849" s="21" t="s">
        <v>2276</v>
      </c>
      <c r="AA849" s="4" t="s">
        <v>2677</v>
      </c>
      <c r="AB849" s="3" t="s">
        <v>2676</v>
      </c>
      <c r="AC849" s="125"/>
      <c r="AD849" s="125"/>
    </row>
    <row r="850" spans="1:30"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2276</v>
      </c>
      <c r="K850" s="21" t="s">
        <v>2362</v>
      </c>
      <c r="L850" s="21" t="s">
        <v>2362</v>
      </c>
      <c r="M850" s="21" t="s">
        <v>2276</v>
      </c>
      <c r="N850" s="21" t="s">
        <v>2276</v>
      </c>
      <c r="O850" s="21" t="s">
        <v>2276</v>
      </c>
      <c r="P850" s="21" t="s">
        <v>2276</v>
      </c>
      <c r="Q850" s="21" t="s">
        <v>2362</v>
      </c>
      <c r="R850" s="21" t="s">
        <v>2362</v>
      </c>
      <c r="S850" s="21" t="s">
        <v>2276</v>
      </c>
      <c r="T850" s="21" t="s">
        <v>2276</v>
      </c>
      <c r="U850" s="21" t="s">
        <v>2276</v>
      </c>
      <c r="V850" s="21" t="s">
        <v>2276</v>
      </c>
      <c r="W850" s="21" t="s">
        <v>2402</v>
      </c>
      <c r="X850" s="21" t="s">
        <v>2276</v>
      </c>
      <c r="Y850" s="21" t="s">
        <v>2276</v>
      </c>
      <c r="Z850" s="21" t="s">
        <v>2276</v>
      </c>
      <c r="AA850" s="4" t="s">
        <v>2677</v>
      </c>
      <c r="AB850" s="3" t="s">
        <v>2676</v>
      </c>
    </row>
    <row r="851" spans="1:30">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2276</v>
      </c>
      <c r="K851" s="106" t="s">
        <v>2362</v>
      </c>
      <c r="L851" s="21" t="s">
        <v>2276</v>
      </c>
      <c r="M851" s="21" t="s">
        <v>2373</v>
      </c>
      <c r="N851" s="21" t="s">
        <v>2276</v>
      </c>
      <c r="O851" s="21" t="s">
        <v>2375</v>
      </c>
      <c r="P851" s="21" t="s">
        <v>2276</v>
      </c>
      <c r="Q851" s="21" t="s">
        <v>2276</v>
      </c>
      <c r="R851" s="21" t="s">
        <v>2276</v>
      </c>
      <c r="S851" s="21" t="s">
        <v>2276</v>
      </c>
      <c r="T851" s="21" t="s">
        <v>2276</v>
      </c>
      <c r="U851" s="21" t="s">
        <v>2276</v>
      </c>
      <c r="V851" s="21" t="s">
        <v>2276</v>
      </c>
      <c r="W851" s="21" t="s">
        <v>2276</v>
      </c>
      <c r="X851" s="21" t="s">
        <v>2276</v>
      </c>
      <c r="Y851" s="21" t="s">
        <v>2276</v>
      </c>
      <c r="Z851" s="21" t="s">
        <v>2276</v>
      </c>
      <c r="AA851" s="3"/>
      <c r="AB851" s="3" t="s">
        <v>2733</v>
      </c>
    </row>
    <row r="852" spans="1:30"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4" t="s">
        <v>2732</v>
      </c>
      <c r="AB852" s="3"/>
    </row>
    <row r="853" spans="1:30"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2276</v>
      </c>
      <c r="K853" s="106" t="s">
        <v>2362</v>
      </c>
      <c r="L853" s="21" t="s">
        <v>2276</v>
      </c>
      <c r="M853" s="21" t="s">
        <v>2375</v>
      </c>
      <c r="N853" s="21" t="s">
        <v>2276</v>
      </c>
      <c r="O853" s="21" t="s">
        <v>2375</v>
      </c>
      <c r="P853" s="21" t="s">
        <v>2276</v>
      </c>
      <c r="Q853" s="21" t="s">
        <v>2276</v>
      </c>
      <c r="R853" s="21" t="s">
        <v>2276</v>
      </c>
      <c r="S853" s="21" t="s">
        <v>2276</v>
      </c>
      <c r="T853" s="21" t="s">
        <v>2276</v>
      </c>
      <c r="U853" s="21" t="s">
        <v>2276</v>
      </c>
      <c r="V853" s="21" t="s">
        <v>2276</v>
      </c>
      <c r="W853" s="21" t="s">
        <v>2276</v>
      </c>
      <c r="X853" s="21" t="s">
        <v>2276</v>
      </c>
      <c r="Y853" s="21" t="s">
        <v>2276</v>
      </c>
      <c r="Z853" s="21" t="s">
        <v>2276</v>
      </c>
      <c r="AA853" s="3"/>
      <c r="AB853" s="4" t="s">
        <v>2747</v>
      </c>
    </row>
    <row r="854" spans="1:30"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2402</v>
      </c>
      <c r="X854" s="21" t="s">
        <v>2276</v>
      </c>
      <c r="Y854" s="21" t="s">
        <v>2276</v>
      </c>
      <c r="Z854" s="21" t="s">
        <v>2276</v>
      </c>
      <c r="AA854" s="4" t="s">
        <v>2734</v>
      </c>
      <c r="AB854" s="3"/>
    </row>
    <row r="855" spans="1:30">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2276</v>
      </c>
      <c r="K855" s="106" t="s">
        <v>2375</v>
      </c>
      <c r="L855" s="21" t="s">
        <v>2276</v>
      </c>
      <c r="M855" s="21" t="s">
        <v>2373</v>
      </c>
      <c r="N855" s="21" t="s">
        <v>2276</v>
      </c>
      <c r="O855" s="21" t="s">
        <v>2373</v>
      </c>
      <c r="P855" s="21" t="s">
        <v>2276</v>
      </c>
      <c r="Q855" s="21" t="s">
        <v>2276</v>
      </c>
      <c r="R855" s="21" t="s">
        <v>2276</v>
      </c>
      <c r="S855" s="21" t="s">
        <v>2276</v>
      </c>
      <c r="T855" s="21" t="s">
        <v>2276</v>
      </c>
      <c r="U855" s="21" t="s">
        <v>2276</v>
      </c>
      <c r="V855" s="21" t="s">
        <v>2276</v>
      </c>
      <c r="W855" s="21" t="s">
        <v>2276</v>
      </c>
      <c r="X855" s="21" t="s">
        <v>2276</v>
      </c>
      <c r="Y855" s="21" t="s">
        <v>2276</v>
      </c>
      <c r="Z855" s="21" t="s">
        <v>2276</v>
      </c>
      <c r="AA855" s="3"/>
      <c r="AB855" s="3" t="s">
        <v>2733</v>
      </c>
    </row>
    <row r="856" spans="1:30">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3"/>
      <c r="AB856" s="3"/>
    </row>
    <row r="857" spans="1:30">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3"/>
      <c r="AB857" s="3"/>
    </row>
    <row r="858" spans="1:30"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2375</v>
      </c>
      <c r="X858" s="21" t="s">
        <v>2276</v>
      </c>
      <c r="Y858" s="21" t="s">
        <v>2276</v>
      </c>
      <c r="Z858" s="21" t="s">
        <v>2276</v>
      </c>
      <c r="AA858" s="4" t="s">
        <v>2731</v>
      </c>
      <c r="AB858" s="3"/>
    </row>
    <row r="859" spans="1:30"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2276</v>
      </c>
      <c r="K859" s="21" t="s">
        <v>2276</v>
      </c>
      <c r="L859" s="21" t="s">
        <v>2276</v>
      </c>
      <c r="M859" s="21" t="s">
        <v>2276</v>
      </c>
      <c r="N859" s="21" t="s">
        <v>2276</v>
      </c>
      <c r="O859" s="21" t="s">
        <v>2276</v>
      </c>
      <c r="P859" s="21" t="s">
        <v>2276</v>
      </c>
      <c r="Q859" s="21" t="s">
        <v>2276</v>
      </c>
      <c r="R859" s="21" t="s">
        <v>2276</v>
      </c>
      <c r="S859" s="21" t="s">
        <v>2276</v>
      </c>
      <c r="T859" s="21" t="s">
        <v>2276</v>
      </c>
      <c r="U859" s="21" t="s">
        <v>2276</v>
      </c>
      <c r="V859" s="21" t="s">
        <v>2276</v>
      </c>
      <c r="W859" s="21" t="s">
        <v>2276</v>
      </c>
      <c r="X859" s="21" t="s">
        <v>2276</v>
      </c>
      <c r="Y859" s="21" t="s">
        <v>2276</v>
      </c>
      <c r="Z859" s="21" t="s">
        <v>2276</v>
      </c>
      <c r="AA859" s="3"/>
      <c r="AB859" s="3"/>
    </row>
    <row r="860" spans="1:30"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2276</v>
      </c>
      <c r="K860" s="21" t="s">
        <v>2276</v>
      </c>
      <c r="L860" s="21" t="s">
        <v>2276</v>
      </c>
      <c r="M860" s="21" t="s">
        <v>2276</v>
      </c>
      <c r="N860" s="21" t="s">
        <v>2276</v>
      </c>
      <c r="O860" s="21" t="s">
        <v>2276</v>
      </c>
      <c r="P860" s="21" t="s">
        <v>2276</v>
      </c>
      <c r="Q860" s="21" t="s">
        <v>2276</v>
      </c>
      <c r="R860" s="21" t="s">
        <v>2276</v>
      </c>
      <c r="S860" s="21" t="s">
        <v>2276</v>
      </c>
      <c r="T860" s="21" t="s">
        <v>2276</v>
      </c>
      <c r="U860" s="21" t="s">
        <v>2276</v>
      </c>
      <c r="V860" s="21" t="s">
        <v>2276</v>
      </c>
      <c r="W860" s="21" t="s">
        <v>2276</v>
      </c>
      <c r="X860" s="21" t="s">
        <v>2276</v>
      </c>
      <c r="Y860" s="21" t="s">
        <v>2276</v>
      </c>
      <c r="Z860" s="21" t="s">
        <v>2276</v>
      </c>
      <c r="AA860" s="3"/>
      <c r="AB860" s="3"/>
    </row>
    <row r="861" spans="1:30"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2276</v>
      </c>
      <c r="K861" s="106" t="s">
        <v>2362</v>
      </c>
      <c r="L861" s="21" t="s">
        <v>2276</v>
      </c>
      <c r="M861" s="21" t="s">
        <v>2373</v>
      </c>
      <c r="N861" s="21" t="s">
        <v>2276</v>
      </c>
      <c r="O861" s="21" t="s">
        <v>2362</v>
      </c>
      <c r="P861" s="21" t="s">
        <v>2276</v>
      </c>
      <c r="Q861" s="21" t="s">
        <v>2362</v>
      </c>
      <c r="R861" s="21" t="s">
        <v>2276</v>
      </c>
      <c r="S861" s="21" t="s">
        <v>2276</v>
      </c>
      <c r="T861" s="21" t="s">
        <v>2276</v>
      </c>
      <c r="U861" s="21" t="s">
        <v>2276</v>
      </c>
      <c r="V861" s="21" t="s">
        <v>2276</v>
      </c>
      <c r="W861" s="21" t="s">
        <v>2402</v>
      </c>
      <c r="X861" s="21" t="s">
        <v>2276</v>
      </c>
      <c r="Y861" s="21" t="s">
        <v>2276</v>
      </c>
      <c r="Z861" s="21" t="s">
        <v>2276</v>
      </c>
      <c r="AA861" s="3"/>
      <c r="AB861" s="3" t="s">
        <v>2760</v>
      </c>
    </row>
    <row r="862" spans="1:30"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2403</v>
      </c>
      <c r="X862" s="21" t="s">
        <v>2276</v>
      </c>
      <c r="Y862" s="21" t="s">
        <v>2276</v>
      </c>
      <c r="Z862" s="21" t="s">
        <v>2276</v>
      </c>
      <c r="AA862" s="3"/>
      <c r="AB862" s="3" t="s">
        <v>2761</v>
      </c>
    </row>
    <row r="863" spans="1:30"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2276</v>
      </c>
      <c r="K863" s="21" t="s">
        <v>2276</v>
      </c>
      <c r="L863" s="21" t="s">
        <v>2276</v>
      </c>
      <c r="M863" s="21" t="s">
        <v>2276</v>
      </c>
      <c r="N863" s="21" t="s">
        <v>2276</v>
      </c>
      <c r="O863" s="21" t="s">
        <v>2276</v>
      </c>
      <c r="P863" s="21" t="s">
        <v>2276</v>
      </c>
      <c r="Q863" s="21" t="s">
        <v>2276</v>
      </c>
      <c r="R863" s="21" t="s">
        <v>2276</v>
      </c>
      <c r="S863" s="21" t="s">
        <v>2276</v>
      </c>
      <c r="T863" s="21" t="s">
        <v>2276</v>
      </c>
      <c r="U863" s="21" t="s">
        <v>2276</v>
      </c>
      <c r="V863" s="21" t="s">
        <v>2276</v>
      </c>
      <c r="W863" s="21" t="s">
        <v>2276</v>
      </c>
      <c r="X863" s="3" t="s">
        <v>68</v>
      </c>
      <c r="Y863" s="3" t="s">
        <v>68</v>
      </c>
      <c r="Z863" s="3" t="s">
        <v>64</v>
      </c>
      <c r="AA863" s="3"/>
      <c r="AB863" s="3"/>
    </row>
    <row r="864" spans="1:30"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2276</v>
      </c>
      <c r="K864" s="21" t="s">
        <v>2362</v>
      </c>
      <c r="L864" s="21" t="s">
        <v>2276</v>
      </c>
      <c r="M864" s="21" t="s">
        <v>2375</v>
      </c>
      <c r="N864" s="21" t="s">
        <v>2276</v>
      </c>
      <c r="O864" s="21" t="s">
        <v>2362</v>
      </c>
      <c r="P864" s="21" t="s">
        <v>2276</v>
      </c>
      <c r="Q864" s="21" t="s">
        <v>2362</v>
      </c>
      <c r="R864" s="21" t="s">
        <v>2276</v>
      </c>
      <c r="S864" s="21" t="s">
        <v>2394</v>
      </c>
      <c r="T864" s="21" t="s">
        <v>2276</v>
      </c>
      <c r="U864" s="21" t="s">
        <v>2276</v>
      </c>
      <c r="V864" s="21" t="s">
        <v>2276</v>
      </c>
      <c r="W864" s="21" t="s">
        <v>2375</v>
      </c>
      <c r="X864" s="77" t="s">
        <v>405</v>
      </c>
      <c r="Y864" s="77" t="s">
        <v>405</v>
      </c>
      <c r="Z864" s="77" t="s">
        <v>64</v>
      </c>
      <c r="AA864" s="3"/>
      <c r="AB864" s="4" t="s">
        <v>2789</v>
      </c>
    </row>
    <row r="865" spans="1:28"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2276</v>
      </c>
      <c r="K865" s="21" t="s">
        <v>2362</v>
      </c>
      <c r="L865" s="21" t="s">
        <v>2276</v>
      </c>
      <c r="M865" s="21" t="s">
        <v>2375</v>
      </c>
      <c r="N865" s="21" t="s">
        <v>2276</v>
      </c>
      <c r="O865" s="21" t="s">
        <v>2362</v>
      </c>
      <c r="P865" s="21" t="s">
        <v>2276</v>
      </c>
      <c r="Q865" s="21" t="s">
        <v>2362</v>
      </c>
      <c r="R865" s="21" t="s">
        <v>2276</v>
      </c>
      <c r="S865" s="21" t="s">
        <v>2392</v>
      </c>
      <c r="T865" s="21" t="s">
        <v>2276</v>
      </c>
      <c r="U865" s="21" t="s">
        <v>2276</v>
      </c>
      <c r="V865" s="21" t="s">
        <v>2276</v>
      </c>
      <c r="W865" s="21" t="s">
        <v>2375</v>
      </c>
      <c r="X865" s="77" t="s">
        <v>405</v>
      </c>
      <c r="Y865" s="77" t="s">
        <v>405</v>
      </c>
      <c r="Z865" s="77" t="s">
        <v>64</v>
      </c>
      <c r="AA865" s="3"/>
      <c r="AB865" s="4" t="s">
        <v>2789</v>
      </c>
    </row>
    <row r="866" spans="1:28"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2276</v>
      </c>
      <c r="K866" s="21" t="s">
        <v>2362</v>
      </c>
      <c r="L866" s="21" t="s">
        <v>2276</v>
      </c>
      <c r="M866" s="21" t="s">
        <v>2375</v>
      </c>
      <c r="N866" s="21" t="s">
        <v>2276</v>
      </c>
      <c r="O866" s="21" t="s">
        <v>2362</v>
      </c>
      <c r="P866" s="21" t="s">
        <v>2276</v>
      </c>
      <c r="Q866" s="21" t="s">
        <v>2362</v>
      </c>
      <c r="R866" s="21" t="s">
        <v>2276</v>
      </c>
      <c r="S866" s="21" t="s">
        <v>2393</v>
      </c>
      <c r="T866" s="21" t="s">
        <v>2276</v>
      </c>
      <c r="U866" s="21" t="s">
        <v>2276</v>
      </c>
      <c r="V866" s="21" t="s">
        <v>2276</v>
      </c>
      <c r="W866" s="21" t="s">
        <v>2375</v>
      </c>
      <c r="X866" s="77" t="s">
        <v>405</v>
      </c>
      <c r="Y866" s="77" t="s">
        <v>405</v>
      </c>
      <c r="Z866" s="77" t="s">
        <v>64</v>
      </c>
      <c r="AA866" s="3"/>
      <c r="AB866" s="4" t="s">
        <v>2789</v>
      </c>
    </row>
    <row r="867" spans="1:28"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2276</v>
      </c>
      <c r="K867" s="21" t="s">
        <v>2362</v>
      </c>
      <c r="L867" s="21" t="s">
        <v>2276</v>
      </c>
      <c r="M867" s="21" t="s">
        <v>2375</v>
      </c>
      <c r="N867" s="21" t="s">
        <v>2276</v>
      </c>
      <c r="O867" s="21" t="s">
        <v>2362</v>
      </c>
      <c r="P867" s="21" t="s">
        <v>2276</v>
      </c>
      <c r="Q867" s="21" t="s">
        <v>2362</v>
      </c>
      <c r="R867" s="21" t="s">
        <v>2276</v>
      </c>
      <c r="S867" s="21" t="s">
        <v>2390</v>
      </c>
      <c r="T867" s="21" t="s">
        <v>2276</v>
      </c>
      <c r="U867" s="21" t="s">
        <v>2276</v>
      </c>
      <c r="V867" s="21" t="s">
        <v>2276</v>
      </c>
      <c r="W867" s="21" t="s">
        <v>2375</v>
      </c>
      <c r="X867" s="77" t="s">
        <v>405</v>
      </c>
      <c r="Y867" s="77" t="s">
        <v>405</v>
      </c>
      <c r="Z867" s="77" t="s">
        <v>64</v>
      </c>
      <c r="AA867" s="3"/>
      <c r="AB867" s="4" t="s">
        <v>2789</v>
      </c>
    </row>
    <row r="868" spans="1:28"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2276</v>
      </c>
      <c r="K868" s="21" t="s">
        <v>2362</v>
      </c>
      <c r="L868" s="21" t="s">
        <v>2276</v>
      </c>
      <c r="M868" s="21" t="s">
        <v>2375</v>
      </c>
      <c r="N868" s="21" t="s">
        <v>2276</v>
      </c>
      <c r="O868" s="21" t="s">
        <v>2362</v>
      </c>
      <c r="P868" s="21" t="s">
        <v>2276</v>
      </c>
      <c r="Q868" s="21" t="s">
        <v>2362</v>
      </c>
      <c r="R868" s="21" t="s">
        <v>2276</v>
      </c>
      <c r="S868" s="21" t="s">
        <v>2389</v>
      </c>
      <c r="T868" s="21" t="s">
        <v>2276</v>
      </c>
      <c r="U868" s="21" t="s">
        <v>2276</v>
      </c>
      <c r="V868" s="21" t="s">
        <v>2276</v>
      </c>
      <c r="W868" s="21" t="s">
        <v>2375</v>
      </c>
      <c r="X868" s="77" t="s">
        <v>405</v>
      </c>
      <c r="Y868" s="77" t="s">
        <v>405</v>
      </c>
      <c r="Z868" s="77" t="s">
        <v>64</v>
      </c>
      <c r="AA868" s="3"/>
      <c r="AB868" s="4" t="s">
        <v>2789</v>
      </c>
    </row>
    <row r="869" spans="1:28"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2276</v>
      </c>
      <c r="K869" s="21" t="s">
        <v>2276</v>
      </c>
      <c r="L869" s="21" t="s">
        <v>2276</v>
      </c>
      <c r="M869" s="21" t="s">
        <v>2276</v>
      </c>
      <c r="N869" s="21" t="s">
        <v>2276</v>
      </c>
      <c r="O869" s="21" t="s">
        <v>2276</v>
      </c>
      <c r="P869" s="21" t="s">
        <v>2276</v>
      </c>
      <c r="Q869" s="21" t="s">
        <v>2276</v>
      </c>
      <c r="R869" s="21" t="s">
        <v>2276</v>
      </c>
      <c r="S869" s="21" t="s">
        <v>2276</v>
      </c>
      <c r="T869" s="21" t="s">
        <v>2276</v>
      </c>
      <c r="U869" s="21" t="s">
        <v>2276</v>
      </c>
      <c r="V869" s="21" t="s">
        <v>2276</v>
      </c>
      <c r="W869" s="21" t="s">
        <v>2276</v>
      </c>
      <c r="X869" s="21" t="s">
        <v>2276</v>
      </c>
      <c r="Y869" s="21" t="s">
        <v>2276</v>
      </c>
      <c r="Z869" s="21" t="s">
        <v>2276</v>
      </c>
      <c r="AA869" s="21"/>
      <c r="AB869" s="21"/>
    </row>
    <row r="870" spans="1:28"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2276</v>
      </c>
      <c r="K870" s="21" t="s">
        <v>2276</v>
      </c>
      <c r="L870" s="21" t="s">
        <v>2276</v>
      </c>
      <c r="M870" s="21" t="s">
        <v>2276</v>
      </c>
      <c r="N870" s="21" t="s">
        <v>2276</v>
      </c>
      <c r="O870" s="21" t="s">
        <v>2276</v>
      </c>
      <c r="P870" s="21" t="s">
        <v>2276</v>
      </c>
      <c r="Q870" s="21" t="s">
        <v>2276</v>
      </c>
      <c r="R870" s="21" t="s">
        <v>2276</v>
      </c>
      <c r="S870" s="21" t="s">
        <v>2276</v>
      </c>
      <c r="T870" s="21" t="s">
        <v>2276</v>
      </c>
      <c r="U870" s="21" t="s">
        <v>2276</v>
      </c>
      <c r="V870" s="21" t="s">
        <v>2276</v>
      </c>
      <c r="W870" s="21" t="s">
        <v>2276</v>
      </c>
      <c r="X870" s="21" t="s">
        <v>2276</v>
      </c>
      <c r="Y870" s="21" t="s">
        <v>2276</v>
      </c>
      <c r="Z870" s="21" t="s">
        <v>2276</v>
      </c>
      <c r="AA870" s="21"/>
      <c r="AB870" s="21"/>
    </row>
    <row r="871" spans="1:28"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2276</v>
      </c>
      <c r="K871" s="21" t="s">
        <v>2276</v>
      </c>
      <c r="L871" s="21" t="s">
        <v>2276</v>
      </c>
      <c r="M871" s="21" t="s">
        <v>2276</v>
      </c>
      <c r="N871" s="21" t="s">
        <v>2276</v>
      </c>
      <c r="O871" s="21" t="s">
        <v>2276</v>
      </c>
      <c r="P871" s="21" t="s">
        <v>2276</v>
      </c>
      <c r="Q871" s="21" t="s">
        <v>2276</v>
      </c>
      <c r="R871" s="21" t="s">
        <v>2276</v>
      </c>
      <c r="S871" s="21" t="s">
        <v>2276</v>
      </c>
      <c r="T871" s="21" t="s">
        <v>2276</v>
      </c>
      <c r="U871" s="21" t="s">
        <v>2276</v>
      </c>
      <c r="V871" s="21" t="s">
        <v>2276</v>
      </c>
      <c r="W871" s="21" t="s">
        <v>2276</v>
      </c>
      <c r="X871" s="21" t="s">
        <v>2276</v>
      </c>
      <c r="Y871" s="21" t="s">
        <v>2276</v>
      </c>
      <c r="Z871" s="21" t="s">
        <v>2276</v>
      </c>
      <c r="AA871" s="21"/>
      <c r="AB871" s="21"/>
    </row>
    <row r="872" spans="1:28"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2276</v>
      </c>
      <c r="K872" s="21" t="s">
        <v>2276</v>
      </c>
      <c r="L872" s="21" t="s">
        <v>2276</v>
      </c>
      <c r="M872" s="21" t="s">
        <v>2276</v>
      </c>
      <c r="N872" s="21" t="s">
        <v>2276</v>
      </c>
      <c r="O872" s="21" t="s">
        <v>2276</v>
      </c>
      <c r="P872" s="21" t="s">
        <v>2276</v>
      </c>
      <c r="Q872" s="21" t="s">
        <v>2276</v>
      </c>
      <c r="R872" s="21" t="s">
        <v>2276</v>
      </c>
      <c r="S872" s="21" t="s">
        <v>2276</v>
      </c>
      <c r="T872" s="21" t="s">
        <v>2276</v>
      </c>
      <c r="U872" s="21" t="s">
        <v>2276</v>
      </c>
      <c r="V872" s="21" t="s">
        <v>2276</v>
      </c>
      <c r="W872" s="21" t="s">
        <v>2276</v>
      </c>
      <c r="X872" s="21" t="s">
        <v>2276</v>
      </c>
      <c r="Y872" s="21" t="s">
        <v>2276</v>
      </c>
      <c r="Z872" s="21" t="s">
        <v>2276</v>
      </c>
      <c r="AA872" s="21"/>
      <c r="AB872" s="21"/>
    </row>
    <row r="873" spans="1:28"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2276</v>
      </c>
      <c r="K873" s="21" t="s">
        <v>2276</v>
      </c>
      <c r="L873" s="21" t="s">
        <v>2276</v>
      </c>
      <c r="M873" s="21" t="s">
        <v>2276</v>
      </c>
      <c r="N873" s="21" t="s">
        <v>2276</v>
      </c>
      <c r="O873" s="21" t="s">
        <v>2276</v>
      </c>
      <c r="P873" s="21" t="s">
        <v>2276</v>
      </c>
      <c r="Q873" s="21" t="s">
        <v>2276</v>
      </c>
      <c r="R873" s="21" t="s">
        <v>2276</v>
      </c>
      <c r="S873" s="21" t="s">
        <v>2276</v>
      </c>
      <c r="T873" s="21" t="s">
        <v>2276</v>
      </c>
      <c r="U873" s="21" t="s">
        <v>2276</v>
      </c>
      <c r="V873" s="21" t="s">
        <v>2276</v>
      </c>
      <c r="W873" s="21" t="s">
        <v>2276</v>
      </c>
      <c r="X873" s="21" t="s">
        <v>2276</v>
      </c>
      <c r="Y873" s="21" t="s">
        <v>2276</v>
      </c>
      <c r="Z873" s="21" t="s">
        <v>2276</v>
      </c>
      <c r="AA873" s="3"/>
      <c r="AB873" s="3"/>
    </row>
    <row r="874" spans="1:28"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2276</v>
      </c>
      <c r="K874" s="21" t="s">
        <v>2276</v>
      </c>
      <c r="L874" s="21" t="s">
        <v>2276</v>
      </c>
      <c r="M874" s="21" t="s">
        <v>2276</v>
      </c>
      <c r="N874" s="21" t="s">
        <v>2276</v>
      </c>
      <c r="O874" s="21" t="s">
        <v>2276</v>
      </c>
      <c r="P874" s="21" t="s">
        <v>2276</v>
      </c>
      <c r="Q874" s="21" t="s">
        <v>2276</v>
      </c>
      <c r="R874" s="21" t="s">
        <v>2276</v>
      </c>
      <c r="S874" s="21" t="s">
        <v>2276</v>
      </c>
      <c r="T874" s="21" t="s">
        <v>2276</v>
      </c>
      <c r="U874" s="21" t="s">
        <v>2276</v>
      </c>
      <c r="V874" s="21" t="s">
        <v>2276</v>
      </c>
      <c r="W874" s="21" t="s">
        <v>2276</v>
      </c>
      <c r="X874" s="21" t="s">
        <v>2276</v>
      </c>
      <c r="Y874" s="21" t="s">
        <v>2276</v>
      </c>
      <c r="Z874" s="21" t="s">
        <v>2276</v>
      </c>
      <c r="AA874" s="3"/>
      <c r="AB874" s="3"/>
    </row>
    <row r="875" spans="1:28"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2276</v>
      </c>
      <c r="K875" s="21" t="s">
        <v>2276</v>
      </c>
      <c r="L875" s="21" t="s">
        <v>2276</v>
      </c>
      <c r="M875" s="21" t="s">
        <v>2276</v>
      </c>
      <c r="N875" s="21" t="s">
        <v>2276</v>
      </c>
      <c r="O875" s="21" t="s">
        <v>2276</v>
      </c>
      <c r="P875" s="21" t="s">
        <v>2276</v>
      </c>
      <c r="Q875" s="21" t="s">
        <v>2276</v>
      </c>
      <c r="R875" s="21" t="s">
        <v>2276</v>
      </c>
      <c r="S875" s="21" t="s">
        <v>2276</v>
      </c>
      <c r="T875" s="21" t="s">
        <v>2276</v>
      </c>
      <c r="U875" s="21" t="s">
        <v>2276</v>
      </c>
      <c r="V875" s="21" t="s">
        <v>2276</v>
      </c>
      <c r="W875" s="21" t="s">
        <v>2276</v>
      </c>
      <c r="X875" s="21" t="s">
        <v>2276</v>
      </c>
      <c r="Y875" s="21" t="s">
        <v>2276</v>
      </c>
      <c r="Z875" s="21" t="s">
        <v>2276</v>
      </c>
      <c r="AA875" s="3"/>
      <c r="AB875" s="3"/>
    </row>
    <row r="876" spans="1:28"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2276</v>
      </c>
      <c r="K876" s="21" t="s">
        <v>2276</v>
      </c>
      <c r="L876" s="21" t="s">
        <v>2276</v>
      </c>
      <c r="M876" s="21" t="s">
        <v>2276</v>
      </c>
      <c r="N876" s="21" t="s">
        <v>2276</v>
      </c>
      <c r="O876" s="21" t="s">
        <v>2276</v>
      </c>
      <c r="P876" s="21" t="s">
        <v>2276</v>
      </c>
      <c r="Q876" s="21" t="s">
        <v>2276</v>
      </c>
      <c r="R876" s="21" t="s">
        <v>2276</v>
      </c>
      <c r="S876" s="21" t="s">
        <v>2276</v>
      </c>
      <c r="T876" s="21" t="s">
        <v>2276</v>
      </c>
      <c r="U876" s="21" t="s">
        <v>2276</v>
      </c>
      <c r="V876" s="21" t="s">
        <v>2276</v>
      </c>
      <c r="W876" s="21" t="s">
        <v>2276</v>
      </c>
      <c r="X876" s="21" t="s">
        <v>2276</v>
      </c>
      <c r="Y876" s="21" t="s">
        <v>2276</v>
      </c>
      <c r="Z876" s="21" t="s">
        <v>2276</v>
      </c>
      <c r="AA876" s="3"/>
      <c r="AB876" s="3"/>
    </row>
    <row r="877" spans="1:28"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2276</v>
      </c>
      <c r="K877" s="21" t="s">
        <v>2276</v>
      </c>
      <c r="L877" s="21" t="s">
        <v>2276</v>
      </c>
      <c r="M877" s="21" t="s">
        <v>2276</v>
      </c>
      <c r="N877" s="21" t="s">
        <v>2276</v>
      </c>
      <c r="O877" s="21" t="s">
        <v>2276</v>
      </c>
      <c r="P877" s="21" t="s">
        <v>2276</v>
      </c>
      <c r="Q877" s="21" t="s">
        <v>2276</v>
      </c>
      <c r="R877" s="21" t="s">
        <v>2276</v>
      </c>
      <c r="S877" s="21" t="s">
        <v>2276</v>
      </c>
      <c r="T877" s="21" t="s">
        <v>2276</v>
      </c>
      <c r="U877" s="21" t="s">
        <v>2276</v>
      </c>
      <c r="V877" s="21" t="s">
        <v>2276</v>
      </c>
      <c r="W877" s="21" t="s">
        <v>2276</v>
      </c>
      <c r="X877" s="21" t="s">
        <v>2276</v>
      </c>
      <c r="Y877" s="21" t="s">
        <v>2276</v>
      </c>
      <c r="Z877" s="21" t="s">
        <v>2276</v>
      </c>
      <c r="AA877" s="3"/>
      <c r="AB877" s="3"/>
    </row>
    <row r="878" spans="1:28"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2276</v>
      </c>
      <c r="K878" s="21" t="s">
        <v>2276</v>
      </c>
      <c r="L878" s="21" t="s">
        <v>2276</v>
      </c>
      <c r="M878" s="21" t="s">
        <v>2276</v>
      </c>
      <c r="N878" s="21" t="s">
        <v>2276</v>
      </c>
      <c r="O878" s="21" t="s">
        <v>2276</v>
      </c>
      <c r="P878" s="21" t="s">
        <v>2276</v>
      </c>
      <c r="Q878" s="21" t="s">
        <v>2276</v>
      </c>
      <c r="R878" s="21" t="s">
        <v>2276</v>
      </c>
      <c r="S878" s="21" t="s">
        <v>2276</v>
      </c>
      <c r="T878" s="21" t="s">
        <v>2276</v>
      </c>
      <c r="U878" s="21" t="s">
        <v>2276</v>
      </c>
      <c r="V878" s="21" t="s">
        <v>2276</v>
      </c>
      <c r="W878" s="21" t="s">
        <v>2276</v>
      </c>
      <c r="X878" s="21" t="s">
        <v>2276</v>
      </c>
      <c r="Y878" s="21" t="s">
        <v>2276</v>
      </c>
      <c r="Z878" s="21" t="s">
        <v>2276</v>
      </c>
      <c r="AA878" s="3"/>
      <c r="AB878" s="3"/>
    </row>
    <row r="879" spans="1:28"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2276</v>
      </c>
      <c r="K879" s="21" t="s">
        <v>2276</v>
      </c>
      <c r="L879" s="21" t="s">
        <v>2276</v>
      </c>
      <c r="M879" s="21" t="s">
        <v>2276</v>
      </c>
      <c r="N879" s="21" t="s">
        <v>2276</v>
      </c>
      <c r="O879" s="21" t="s">
        <v>2276</v>
      </c>
      <c r="P879" s="21" t="s">
        <v>2276</v>
      </c>
      <c r="Q879" s="21" t="s">
        <v>2276</v>
      </c>
      <c r="R879" s="21" t="s">
        <v>2276</v>
      </c>
      <c r="S879" s="21" t="s">
        <v>2276</v>
      </c>
      <c r="T879" s="21" t="s">
        <v>2276</v>
      </c>
      <c r="U879" s="21" t="s">
        <v>2276</v>
      </c>
      <c r="V879" s="21" t="s">
        <v>2276</v>
      </c>
      <c r="W879" s="21" t="s">
        <v>2276</v>
      </c>
      <c r="X879" s="21" t="s">
        <v>2276</v>
      </c>
      <c r="Y879" s="21" t="s">
        <v>2276</v>
      </c>
      <c r="Z879" s="21" t="s">
        <v>2276</v>
      </c>
      <c r="AA879" s="3"/>
      <c r="AB879" s="3"/>
    </row>
    <row r="880" spans="1:28"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2276</v>
      </c>
      <c r="K880" s="21" t="s">
        <v>2276</v>
      </c>
      <c r="L880" s="21" t="s">
        <v>2276</v>
      </c>
      <c r="M880" s="21" t="s">
        <v>2276</v>
      </c>
      <c r="N880" s="21" t="s">
        <v>2276</v>
      </c>
      <c r="O880" s="21" t="s">
        <v>2276</v>
      </c>
      <c r="P880" s="21" t="s">
        <v>2276</v>
      </c>
      <c r="Q880" s="21" t="s">
        <v>2276</v>
      </c>
      <c r="R880" s="21" t="s">
        <v>2276</v>
      </c>
      <c r="S880" s="21" t="s">
        <v>2276</v>
      </c>
      <c r="T880" s="21" t="s">
        <v>2276</v>
      </c>
      <c r="U880" s="21" t="s">
        <v>2276</v>
      </c>
      <c r="V880" s="21" t="s">
        <v>2276</v>
      </c>
      <c r="W880" s="21" t="s">
        <v>2276</v>
      </c>
      <c r="X880" s="21" t="s">
        <v>2276</v>
      </c>
      <c r="Y880" s="21" t="s">
        <v>2276</v>
      </c>
      <c r="Z880" s="21" t="s">
        <v>2276</v>
      </c>
      <c r="AA880" s="3"/>
      <c r="AB880" s="3"/>
    </row>
    <row r="881" spans="1:28"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2276</v>
      </c>
      <c r="K881" s="21" t="s">
        <v>2276</v>
      </c>
      <c r="L881" s="21" t="s">
        <v>2276</v>
      </c>
      <c r="M881" s="21" t="s">
        <v>2276</v>
      </c>
      <c r="N881" s="21" t="s">
        <v>2276</v>
      </c>
      <c r="O881" s="21" t="s">
        <v>2276</v>
      </c>
      <c r="P881" s="21" t="s">
        <v>2276</v>
      </c>
      <c r="Q881" s="21" t="s">
        <v>2276</v>
      </c>
      <c r="R881" s="21" t="s">
        <v>2276</v>
      </c>
      <c r="S881" s="21" t="s">
        <v>2276</v>
      </c>
      <c r="T881" s="21" t="s">
        <v>2276</v>
      </c>
      <c r="U881" s="21" t="s">
        <v>2276</v>
      </c>
      <c r="V881" s="21" t="s">
        <v>2276</v>
      </c>
      <c r="W881" s="21" t="s">
        <v>2276</v>
      </c>
      <c r="X881" s="21" t="s">
        <v>2276</v>
      </c>
      <c r="Y881" s="21" t="s">
        <v>2276</v>
      </c>
      <c r="Z881" s="21" t="s">
        <v>2276</v>
      </c>
      <c r="AA881" s="3"/>
      <c r="AB881" s="3"/>
    </row>
    <row r="882" spans="1:28"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2276</v>
      </c>
      <c r="K882" s="21" t="s">
        <v>2276</v>
      </c>
      <c r="L882" s="21" t="s">
        <v>2276</v>
      </c>
      <c r="M882" s="21" t="s">
        <v>2276</v>
      </c>
      <c r="N882" s="21" t="s">
        <v>2276</v>
      </c>
      <c r="O882" s="21" t="s">
        <v>2276</v>
      </c>
      <c r="P882" s="21" t="s">
        <v>2276</v>
      </c>
      <c r="Q882" s="21" t="s">
        <v>2276</v>
      </c>
      <c r="R882" s="21" t="s">
        <v>2276</v>
      </c>
      <c r="S882" s="21" t="s">
        <v>2276</v>
      </c>
      <c r="T882" s="21" t="s">
        <v>2276</v>
      </c>
      <c r="U882" s="21" t="s">
        <v>2276</v>
      </c>
      <c r="V882" s="21" t="s">
        <v>2276</v>
      </c>
      <c r="W882" s="21" t="s">
        <v>2276</v>
      </c>
      <c r="X882" s="21" t="s">
        <v>2276</v>
      </c>
      <c r="Y882" s="21" t="s">
        <v>2276</v>
      </c>
      <c r="Z882" s="21" t="s">
        <v>2276</v>
      </c>
      <c r="AA882" s="3"/>
      <c r="AB882" s="3"/>
    </row>
    <row r="883" spans="1:28"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t="s">
        <v>2276</v>
      </c>
      <c r="Z883" s="21" t="s">
        <v>2276</v>
      </c>
      <c r="AA883" s="3"/>
      <c r="AB883" s="3"/>
    </row>
    <row r="884" spans="1:28"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t="s">
        <v>2276</v>
      </c>
      <c r="Z884" s="21" t="s">
        <v>2276</v>
      </c>
      <c r="AA884" s="3"/>
      <c r="AB884" s="3"/>
    </row>
    <row r="885" spans="1:28"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2373</v>
      </c>
      <c r="K885" s="106" t="s">
        <v>2362</v>
      </c>
      <c r="L885" s="21" t="s">
        <v>2276</v>
      </c>
      <c r="M885" s="21" t="s">
        <v>2362</v>
      </c>
      <c r="N885" s="21" t="s">
        <v>2276</v>
      </c>
      <c r="O885" s="21" t="s">
        <v>2276</v>
      </c>
      <c r="P885" s="21" t="s">
        <v>2276</v>
      </c>
      <c r="Q885" s="21" t="s">
        <v>2362</v>
      </c>
      <c r="R885" s="21" t="s">
        <v>2276</v>
      </c>
      <c r="S885" s="21" t="s">
        <v>2376</v>
      </c>
      <c r="T885" s="21" t="s">
        <v>2276</v>
      </c>
      <c r="U885" s="21" t="s">
        <v>2276</v>
      </c>
      <c r="V885" s="21" t="s">
        <v>2276</v>
      </c>
      <c r="W885" s="21" t="s">
        <v>2276</v>
      </c>
      <c r="X885" s="21" t="s">
        <v>2276</v>
      </c>
      <c r="Y885" s="21" t="s">
        <v>2276</v>
      </c>
      <c r="Z885" s="21" t="s">
        <v>2276</v>
      </c>
      <c r="AA885" s="4" t="s">
        <v>2952</v>
      </c>
      <c r="AB885" s="4" t="s">
        <v>2950</v>
      </c>
    </row>
    <row r="886" spans="1:28"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2373</v>
      </c>
      <c r="K886" s="106" t="s">
        <v>2362</v>
      </c>
      <c r="L886" s="21" t="s">
        <v>2276</v>
      </c>
      <c r="M886" s="21" t="s">
        <v>2362</v>
      </c>
      <c r="N886" s="21" t="s">
        <v>2276</v>
      </c>
      <c r="O886" s="21" t="s">
        <v>2276</v>
      </c>
      <c r="P886" s="21" t="s">
        <v>2276</v>
      </c>
      <c r="Q886" s="21" t="s">
        <v>2362</v>
      </c>
      <c r="R886" s="21" t="s">
        <v>2276</v>
      </c>
      <c r="S886" s="21" t="s">
        <v>2376</v>
      </c>
      <c r="T886" s="21" t="s">
        <v>2276</v>
      </c>
      <c r="U886" s="21" t="s">
        <v>2276</v>
      </c>
      <c r="V886" s="21" t="s">
        <v>2276</v>
      </c>
      <c r="W886" s="21" t="s">
        <v>2276</v>
      </c>
      <c r="X886" s="21" t="s">
        <v>2276</v>
      </c>
      <c r="Y886" s="21" t="s">
        <v>2276</v>
      </c>
      <c r="Z886" s="21" t="s">
        <v>2276</v>
      </c>
      <c r="AA886" s="4" t="s">
        <v>2952</v>
      </c>
      <c r="AB886" s="4" t="s">
        <v>2951</v>
      </c>
    </row>
    <row r="887" spans="1:28"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4" t="s">
        <v>2855</v>
      </c>
      <c r="AB887" s="3"/>
    </row>
    <row r="888" spans="1:28"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2276</v>
      </c>
      <c r="K888" s="21" t="s">
        <v>2276</v>
      </c>
      <c r="L888" s="21" t="s">
        <v>2276</v>
      </c>
      <c r="M888" s="21" t="s">
        <v>2276</v>
      </c>
      <c r="N888" s="21" t="s">
        <v>2276</v>
      </c>
      <c r="O888" s="21" t="s">
        <v>2276</v>
      </c>
      <c r="P888" s="21" t="s">
        <v>2276</v>
      </c>
      <c r="Q888" s="21" t="s">
        <v>2276</v>
      </c>
      <c r="R888" s="21" t="s">
        <v>2276</v>
      </c>
      <c r="S888" s="21" t="s">
        <v>2527</v>
      </c>
      <c r="T888" s="21" t="s">
        <v>2276</v>
      </c>
      <c r="U888" s="21" t="s">
        <v>2276</v>
      </c>
      <c r="V888" s="21" t="s">
        <v>2276</v>
      </c>
      <c r="W888" s="21" t="s">
        <v>2401</v>
      </c>
      <c r="X888" s="21" t="s">
        <v>2276</v>
      </c>
      <c r="Y888" s="21" t="s">
        <v>2276</v>
      </c>
      <c r="Z888" s="21" t="s">
        <v>2276</v>
      </c>
      <c r="AA888" s="4" t="s">
        <v>2856</v>
      </c>
      <c r="AB888" s="4" t="s">
        <v>2860</v>
      </c>
    </row>
    <row r="889" spans="1:28"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4" t="s">
        <v>2857</v>
      </c>
      <c r="AB889" s="3"/>
    </row>
    <row r="890" spans="1:28"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2276</v>
      </c>
      <c r="K890" s="21" t="s">
        <v>2276</v>
      </c>
      <c r="L890" s="21" t="s">
        <v>2276</v>
      </c>
      <c r="M890" s="21" t="s">
        <v>2276</v>
      </c>
      <c r="N890" s="21" t="s">
        <v>2276</v>
      </c>
      <c r="O890" s="21" t="s">
        <v>2276</v>
      </c>
      <c r="P890" s="21" t="s">
        <v>2276</v>
      </c>
      <c r="Q890" s="21" t="s">
        <v>2276</v>
      </c>
      <c r="R890" s="21" t="s">
        <v>2276</v>
      </c>
      <c r="S890" s="21" t="s">
        <v>2374</v>
      </c>
      <c r="T890" s="21" t="s">
        <v>2276</v>
      </c>
      <c r="U890" s="21" t="s">
        <v>2276</v>
      </c>
      <c r="V890" s="21" t="s">
        <v>2276</v>
      </c>
      <c r="W890" s="21" t="s">
        <v>2276</v>
      </c>
      <c r="X890" s="21" t="s">
        <v>2276</v>
      </c>
      <c r="Y890" s="21" t="s">
        <v>2276</v>
      </c>
      <c r="Z890" s="21" t="s">
        <v>2276</v>
      </c>
      <c r="AA890" s="3" t="s">
        <v>2859</v>
      </c>
      <c r="AB890" s="4" t="s">
        <v>2861</v>
      </c>
    </row>
    <row r="891" spans="1:28"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2402</v>
      </c>
      <c r="X891" s="21" t="s">
        <v>2276</v>
      </c>
      <c r="Y891" s="21" t="s">
        <v>2276</v>
      </c>
      <c r="Z891" s="21" t="s">
        <v>2276</v>
      </c>
      <c r="AB891" s="3" t="s">
        <v>2876</v>
      </c>
    </row>
    <row r="892" spans="1:28"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2403</v>
      </c>
      <c r="X892" s="21" t="s">
        <v>2276</v>
      </c>
      <c r="Y892" s="21" t="s">
        <v>2276</v>
      </c>
      <c r="Z892" s="21" t="s">
        <v>2276</v>
      </c>
      <c r="AA892" s="3"/>
      <c r="AB892" s="3" t="s">
        <v>2876</v>
      </c>
    </row>
    <row r="893" spans="1:28"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4" t="s">
        <v>2875</v>
      </c>
      <c r="AB893" s="3"/>
    </row>
    <row r="894" spans="1:28"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4" t="s">
        <v>2878</v>
      </c>
      <c r="AB894" s="3"/>
    </row>
    <row r="895" spans="1:28"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2404</v>
      </c>
      <c r="X895" s="3" t="s">
        <v>399</v>
      </c>
      <c r="Y895" s="3" t="s">
        <v>188</v>
      </c>
      <c r="Z895" s="3" t="s">
        <v>64</v>
      </c>
      <c r="AA895" s="3"/>
      <c r="AB895" s="3" t="s">
        <v>2876</v>
      </c>
    </row>
    <row r="896" spans="1:28"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2276</v>
      </c>
      <c r="K896" s="21" t="s">
        <v>2276</v>
      </c>
      <c r="L896" s="21" t="s">
        <v>2276</v>
      </c>
      <c r="M896" s="21" t="s">
        <v>2276</v>
      </c>
      <c r="N896" s="21" t="s">
        <v>2276</v>
      </c>
      <c r="O896" s="21" t="s">
        <v>2276</v>
      </c>
      <c r="P896" s="21" t="s">
        <v>2276</v>
      </c>
      <c r="Q896" s="21" t="s">
        <v>2276</v>
      </c>
      <c r="R896" s="21" t="s">
        <v>2276</v>
      </c>
      <c r="S896" s="21" t="s">
        <v>2276</v>
      </c>
      <c r="T896" s="21" t="s">
        <v>2276</v>
      </c>
      <c r="U896" s="21" t="s">
        <v>2276</v>
      </c>
      <c r="V896" s="21" t="s">
        <v>2276</v>
      </c>
      <c r="W896" s="21" t="s">
        <v>2276</v>
      </c>
      <c r="X896" s="21" t="s">
        <v>2276</v>
      </c>
      <c r="Y896" s="21" t="s">
        <v>2276</v>
      </c>
      <c r="Z896" s="21" t="s">
        <v>2276</v>
      </c>
      <c r="AA896" s="3"/>
      <c r="AB896" s="3"/>
    </row>
    <row r="897" spans="1:28"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2276</v>
      </c>
      <c r="K897" s="21" t="s">
        <v>2276</v>
      </c>
      <c r="L897" s="21" t="s">
        <v>2276</v>
      </c>
      <c r="M897" s="21" t="s">
        <v>2276</v>
      </c>
      <c r="N897" s="21" t="s">
        <v>2276</v>
      </c>
      <c r="O897" s="21" t="s">
        <v>2276</v>
      </c>
      <c r="P897" s="21" t="s">
        <v>2276</v>
      </c>
      <c r="Q897" s="21" t="s">
        <v>2276</v>
      </c>
      <c r="R897" s="21" t="s">
        <v>2276</v>
      </c>
      <c r="S897" s="21" t="s">
        <v>2276</v>
      </c>
      <c r="T897" s="21" t="s">
        <v>2276</v>
      </c>
      <c r="U897" s="21" t="s">
        <v>2276</v>
      </c>
      <c r="V897" s="21" t="s">
        <v>2276</v>
      </c>
      <c r="W897" s="21" t="s">
        <v>2276</v>
      </c>
      <c r="X897" s="21" t="s">
        <v>2276</v>
      </c>
      <c r="Y897" s="21" t="s">
        <v>2276</v>
      </c>
      <c r="Z897" s="21" t="s">
        <v>2276</v>
      </c>
      <c r="AA897" s="4" t="s">
        <v>2904</v>
      </c>
      <c r="AB897" s="3"/>
    </row>
    <row r="898" spans="1:28"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2276</v>
      </c>
      <c r="K898" s="21" t="s">
        <v>2276</v>
      </c>
      <c r="L898" s="21" t="s">
        <v>2276</v>
      </c>
      <c r="M898" s="21" t="s">
        <v>2276</v>
      </c>
      <c r="N898" s="21" t="s">
        <v>2276</v>
      </c>
      <c r="O898" s="21" t="s">
        <v>2276</v>
      </c>
      <c r="P898" s="21" t="s">
        <v>2276</v>
      </c>
      <c r="Q898" s="21" t="s">
        <v>2276</v>
      </c>
      <c r="R898" s="21" t="s">
        <v>2276</v>
      </c>
      <c r="S898" s="21" t="s">
        <v>2276</v>
      </c>
      <c r="T898" s="21" t="s">
        <v>2276</v>
      </c>
      <c r="U898" s="21" t="s">
        <v>2276</v>
      </c>
      <c r="V898" s="21" t="s">
        <v>2276</v>
      </c>
      <c r="W898" s="21" t="s">
        <v>2276</v>
      </c>
      <c r="X898" s="21" t="s">
        <v>2276</v>
      </c>
      <c r="Y898" s="21" t="s">
        <v>2276</v>
      </c>
      <c r="Z898" s="21" t="s">
        <v>2276</v>
      </c>
      <c r="AA898" s="4" t="s">
        <v>2905</v>
      </c>
      <c r="AB898" s="3"/>
    </row>
    <row r="899" spans="1:28"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2276</v>
      </c>
      <c r="K899" s="21" t="s">
        <v>2276</v>
      </c>
      <c r="L899" s="21" t="s">
        <v>2276</v>
      </c>
      <c r="M899" s="21" t="s">
        <v>2276</v>
      </c>
      <c r="N899" s="21" t="s">
        <v>2276</v>
      </c>
      <c r="O899" s="21" t="s">
        <v>2276</v>
      </c>
      <c r="P899" s="21" t="s">
        <v>2276</v>
      </c>
      <c r="Q899" s="21" t="s">
        <v>2276</v>
      </c>
      <c r="R899" s="21" t="s">
        <v>2276</v>
      </c>
      <c r="S899" s="21" t="s">
        <v>2276</v>
      </c>
      <c r="T899" s="21" t="s">
        <v>2276</v>
      </c>
      <c r="U899" s="21" t="s">
        <v>2276</v>
      </c>
      <c r="V899" s="21" t="s">
        <v>2276</v>
      </c>
      <c r="W899" s="21" t="s">
        <v>2402</v>
      </c>
      <c r="X899" s="3" t="s">
        <v>35</v>
      </c>
      <c r="Y899" s="3" t="s">
        <v>38</v>
      </c>
      <c r="Z899" s="3" t="s">
        <v>64</v>
      </c>
      <c r="AA899" s="4"/>
      <c r="AB899" s="3"/>
    </row>
    <row r="900" spans="1:28"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2276</v>
      </c>
      <c r="K900" s="21" t="s">
        <v>2276</v>
      </c>
      <c r="L900" s="21" t="s">
        <v>2276</v>
      </c>
      <c r="M900" s="21" t="s">
        <v>2276</v>
      </c>
      <c r="N900" s="21" t="s">
        <v>2276</v>
      </c>
      <c r="O900" s="21" t="s">
        <v>2276</v>
      </c>
      <c r="P900" s="21" t="s">
        <v>2276</v>
      </c>
      <c r="Q900" s="21" t="s">
        <v>2276</v>
      </c>
      <c r="R900" s="21" t="s">
        <v>2276</v>
      </c>
      <c r="S900" s="21" t="s">
        <v>2276</v>
      </c>
      <c r="T900" s="21" t="s">
        <v>2276</v>
      </c>
      <c r="U900" s="21" t="s">
        <v>2276</v>
      </c>
      <c r="V900" s="21" t="s">
        <v>2276</v>
      </c>
      <c r="W900" s="21" t="s">
        <v>2276</v>
      </c>
      <c r="X900" s="3" t="s">
        <v>68</v>
      </c>
      <c r="Y900" s="3" t="s">
        <v>35</v>
      </c>
      <c r="Z900" s="3" t="s">
        <v>64</v>
      </c>
      <c r="AA900" s="4"/>
      <c r="AB900" s="3"/>
    </row>
    <row r="901" spans="1:28"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2276</v>
      </c>
      <c r="K901" s="21" t="s">
        <v>2276</v>
      </c>
      <c r="L901" s="21" t="s">
        <v>2276</v>
      </c>
      <c r="M901" s="21" t="s">
        <v>2276</v>
      </c>
      <c r="N901" s="21" t="s">
        <v>2276</v>
      </c>
      <c r="O901" s="21" t="s">
        <v>2276</v>
      </c>
      <c r="P901" s="21" t="s">
        <v>2276</v>
      </c>
      <c r="Q901" s="21" t="s">
        <v>2276</v>
      </c>
      <c r="R901" s="21" t="s">
        <v>2276</v>
      </c>
      <c r="S901" s="21" t="s">
        <v>2276</v>
      </c>
      <c r="T901" s="21" t="s">
        <v>2276</v>
      </c>
      <c r="U901" s="21" t="s">
        <v>2276</v>
      </c>
      <c r="V901" s="21" t="s">
        <v>2276</v>
      </c>
      <c r="W901" s="21" t="s">
        <v>2276</v>
      </c>
      <c r="X901" s="21" t="s">
        <v>2276</v>
      </c>
      <c r="Y901" s="21" t="s">
        <v>2276</v>
      </c>
      <c r="Z901" s="21" t="s">
        <v>2276</v>
      </c>
      <c r="AA901" s="4" t="s">
        <v>2906</v>
      </c>
      <c r="AB901" s="3"/>
    </row>
    <row r="902" spans="1:28"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2276</v>
      </c>
      <c r="K902" s="21" t="s">
        <v>2276</v>
      </c>
      <c r="L902" s="21" t="s">
        <v>2276</v>
      </c>
      <c r="M902" s="21" t="s">
        <v>2276</v>
      </c>
      <c r="N902" s="21" t="s">
        <v>2276</v>
      </c>
      <c r="O902" s="21" t="s">
        <v>2276</v>
      </c>
      <c r="P902" s="21" t="s">
        <v>2276</v>
      </c>
      <c r="Q902" s="21" t="s">
        <v>2276</v>
      </c>
      <c r="R902" s="21" t="s">
        <v>2276</v>
      </c>
      <c r="S902" s="21" t="s">
        <v>2276</v>
      </c>
      <c r="T902" s="21" t="s">
        <v>2276</v>
      </c>
      <c r="U902" s="21" t="s">
        <v>2276</v>
      </c>
      <c r="V902" s="21" t="s">
        <v>2276</v>
      </c>
      <c r="W902" s="21" t="s">
        <v>2276</v>
      </c>
      <c r="X902" s="21" t="s">
        <v>2276</v>
      </c>
      <c r="Y902" s="21" t="s">
        <v>2276</v>
      </c>
      <c r="Z902" s="21" t="s">
        <v>2276</v>
      </c>
      <c r="AA902" s="4" t="s">
        <v>2903</v>
      </c>
      <c r="AB902" s="3"/>
    </row>
    <row r="903" spans="1:28"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2276</v>
      </c>
      <c r="K903" s="21" t="s">
        <v>2276</v>
      </c>
      <c r="L903" s="21" t="s">
        <v>2276</v>
      </c>
      <c r="M903" s="21" t="s">
        <v>2276</v>
      </c>
      <c r="N903" s="21" t="s">
        <v>2276</v>
      </c>
      <c r="O903" s="21" t="s">
        <v>2276</v>
      </c>
      <c r="P903" s="21" t="s">
        <v>2276</v>
      </c>
      <c r="Q903" s="21" t="s">
        <v>2276</v>
      </c>
      <c r="R903" s="21" t="s">
        <v>2276</v>
      </c>
      <c r="S903" s="21" t="s">
        <v>2276</v>
      </c>
      <c r="T903" s="21" t="s">
        <v>2276</v>
      </c>
      <c r="U903" s="21" t="s">
        <v>2276</v>
      </c>
      <c r="V903" s="21" t="s">
        <v>2276</v>
      </c>
      <c r="W903" s="21" t="s">
        <v>2276</v>
      </c>
      <c r="X903" s="21" t="s">
        <v>2276</v>
      </c>
      <c r="Y903" s="21" t="s">
        <v>2276</v>
      </c>
      <c r="Z903" s="21" t="s">
        <v>2276</v>
      </c>
      <c r="AA903" s="3"/>
      <c r="AB903" s="3"/>
    </row>
    <row r="904" spans="1:28"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2276</v>
      </c>
      <c r="K904" s="21" t="s">
        <v>2276</v>
      </c>
      <c r="L904" s="21" t="s">
        <v>2276</v>
      </c>
      <c r="M904" s="21" t="s">
        <v>2276</v>
      </c>
      <c r="N904" s="21" t="s">
        <v>2276</v>
      </c>
      <c r="O904" s="21" t="s">
        <v>2276</v>
      </c>
      <c r="P904" s="21" t="s">
        <v>2276</v>
      </c>
      <c r="Q904" s="21" t="s">
        <v>2276</v>
      </c>
      <c r="R904" s="21" t="s">
        <v>2276</v>
      </c>
      <c r="S904" s="21" t="s">
        <v>2276</v>
      </c>
      <c r="T904" s="21" t="s">
        <v>2276</v>
      </c>
      <c r="U904" s="21" t="s">
        <v>2276</v>
      </c>
      <c r="V904" s="21" t="s">
        <v>2276</v>
      </c>
      <c r="W904" s="21" t="s">
        <v>2276</v>
      </c>
      <c r="X904" s="21" t="s">
        <v>2276</v>
      </c>
      <c r="Y904" s="21" t="s">
        <v>2276</v>
      </c>
      <c r="Z904" s="21" t="s">
        <v>2276</v>
      </c>
      <c r="AA904" s="4" t="s">
        <v>2904</v>
      </c>
      <c r="AB904" s="3"/>
    </row>
    <row r="905" spans="1:28"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2276</v>
      </c>
      <c r="K905" s="21" t="s">
        <v>2276</v>
      </c>
      <c r="L905" s="21" t="s">
        <v>2276</v>
      </c>
      <c r="M905" s="21" t="s">
        <v>2276</v>
      </c>
      <c r="N905" s="21" t="s">
        <v>2276</v>
      </c>
      <c r="O905" s="21" t="s">
        <v>2276</v>
      </c>
      <c r="P905" s="21" t="s">
        <v>2276</v>
      </c>
      <c r="Q905" s="21" t="s">
        <v>2276</v>
      </c>
      <c r="R905" s="21" t="s">
        <v>2276</v>
      </c>
      <c r="S905" s="21" t="s">
        <v>2276</v>
      </c>
      <c r="T905" s="21" t="s">
        <v>2276</v>
      </c>
      <c r="U905" s="21" t="s">
        <v>2276</v>
      </c>
      <c r="V905" s="21" t="s">
        <v>2276</v>
      </c>
      <c r="W905" s="21" t="s">
        <v>2276</v>
      </c>
      <c r="X905" s="21" t="s">
        <v>2276</v>
      </c>
      <c r="Y905" s="21" t="s">
        <v>2276</v>
      </c>
      <c r="Z905" s="21" t="s">
        <v>2276</v>
      </c>
      <c r="AA905" s="4" t="s">
        <v>2905</v>
      </c>
      <c r="AB905" s="3"/>
    </row>
    <row r="906" spans="1:28"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2276</v>
      </c>
      <c r="K906" s="21" t="s">
        <v>2276</v>
      </c>
      <c r="L906" s="21" t="s">
        <v>2276</v>
      </c>
      <c r="M906" s="21" t="s">
        <v>2276</v>
      </c>
      <c r="N906" s="21" t="s">
        <v>2276</v>
      </c>
      <c r="O906" s="21" t="s">
        <v>2276</v>
      </c>
      <c r="P906" s="21" t="s">
        <v>2276</v>
      </c>
      <c r="Q906" s="21" t="s">
        <v>2276</v>
      </c>
      <c r="R906" s="21" t="s">
        <v>2276</v>
      </c>
      <c r="S906" s="21" t="s">
        <v>2276</v>
      </c>
      <c r="T906" s="21" t="s">
        <v>2276</v>
      </c>
      <c r="U906" s="21" t="s">
        <v>2276</v>
      </c>
      <c r="V906" s="21" t="s">
        <v>2276</v>
      </c>
      <c r="W906" s="21" t="s">
        <v>2402</v>
      </c>
      <c r="X906" s="3" t="s">
        <v>35</v>
      </c>
      <c r="Y906" s="3" t="s">
        <v>38</v>
      </c>
      <c r="Z906" s="3" t="s">
        <v>64</v>
      </c>
      <c r="AA906" s="4"/>
      <c r="AB906" s="3"/>
    </row>
    <row r="907" spans="1:28"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2276</v>
      </c>
      <c r="K907" s="21" t="s">
        <v>2276</v>
      </c>
      <c r="L907" s="21" t="s">
        <v>2276</v>
      </c>
      <c r="M907" s="21" t="s">
        <v>2276</v>
      </c>
      <c r="N907" s="21" t="s">
        <v>2276</v>
      </c>
      <c r="O907" s="21" t="s">
        <v>2276</v>
      </c>
      <c r="P907" s="21" t="s">
        <v>2276</v>
      </c>
      <c r="Q907" s="21" t="s">
        <v>2276</v>
      </c>
      <c r="R907" s="21" t="s">
        <v>2276</v>
      </c>
      <c r="S907" s="21" t="s">
        <v>2276</v>
      </c>
      <c r="T907" s="21" t="s">
        <v>2276</v>
      </c>
      <c r="U907" s="21" t="s">
        <v>2276</v>
      </c>
      <c r="V907" s="21" t="s">
        <v>2276</v>
      </c>
      <c r="W907" s="21" t="s">
        <v>2276</v>
      </c>
      <c r="X907" s="3" t="s">
        <v>68</v>
      </c>
      <c r="Y907" s="3" t="s">
        <v>35</v>
      </c>
      <c r="Z907" s="3" t="s">
        <v>64</v>
      </c>
      <c r="AA907" s="4"/>
      <c r="AB907" s="3"/>
    </row>
    <row r="908" spans="1:28"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2276</v>
      </c>
      <c r="K908" s="21" t="s">
        <v>2276</v>
      </c>
      <c r="L908" s="21" t="s">
        <v>2276</v>
      </c>
      <c r="M908" s="21" t="s">
        <v>2276</v>
      </c>
      <c r="N908" s="21" t="s">
        <v>2276</v>
      </c>
      <c r="O908" s="21" t="s">
        <v>2276</v>
      </c>
      <c r="P908" s="21" t="s">
        <v>2276</v>
      </c>
      <c r="Q908" s="21" t="s">
        <v>2276</v>
      </c>
      <c r="R908" s="21" t="s">
        <v>2276</v>
      </c>
      <c r="S908" s="21" t="s">
        <v>2276</v>
      </c>
      <c r="T908" s="21" t="s">
        <v>2276</v>
      </c>
      <c r="U908" s="21" t="s">
        <v>2276</v>
      </c>
      <c r="V908" s="21" t="s">
        <v>2276</v>
      </c>
      <c r="W908" s="21" t="s">
        <v>2276</v>
      </c>
      <c r="X908" s="21" t="s">
        <v>2276</v>
      </c>
      <c r="Y908" s="21" t="s">
        <v>2276</v>
      </c>
      <c r="Z908" s="21" t="s">
        <v>2276</v>
      </c>
      <c r="AA908" s="4" t="s">
        <v>2906</v>
      </c>
      <c r="AB908" s="3"/>
    </row>
    <row r="909" spans="1:28"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2276</v>
      </c>
      <c r="K909" s="21" t="s">
        <v>2276</v>
      </c>
      <c r="L909" s="21" t="s">
        <v>2276</v>
      </c>
      <c r="M909" s="21" t="s">
        <v>2276</v>
      </c>
      <c r="N909" s="21" t="s">
        <v>2276</v>
      </c>
      <c r="O909" s="21" t="s">
        <v>2276</v>
      </c>
      <c r="P909" s="21" t="s">
        <v>2276</v>
      </c>
      <c r="Q909" s="21" t="s">
        <v>2276</v>
      </c>
      <c r="R909" s="21" t="s">
        <v>2276</v>
      </c>
      <c r="S909" s="21" t="s">
        <v>2276</v>
      </c>
      <c r="T909" s="21" t="s">
        <v>2276</v>
      </c>
      <c r="U909" s="21" t="s">
        <v>2276</v>
      </c>
      <c r="V909" s="21" t="s">
        <v>2276</v>
      </c>
      <c r="W909" s="21" t="s">
        <v>2276</v>
      </c>
      <c r="X909" s="21" t="s">
        <v>2276</v>
      </c>
      <c r="Y909" s="21" t="s">
        <v>2276</v>
      </c>
      <c r="Z909" s="21" t="s">
        <v>2276</v>
      </c>
      <c r="AA909" s="4" t="s">
        <v>2903</v>
      </c>
      <c r="AB909" s="3"/>
    </row>
    <row r="910" spans="1:28"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2276</v>
      </c>
      <c r="K910" s="21" t="s">
        <v>2276</v>
      </c>
      <c r="L910" s="21" t="s">
        <v>2276</v>
      </c>
      <c r="M910" s="21" t="s">
        <v>2276</v>
      </c>
      <c r="N910" s="21" t="s">
        <v>2276</v>
      </c>
      <c r="O910" s="21" t="s">
        <v>2276</v>
      </c>
      <c r="P910" s="21" t="s">
        <v>2276</v>
      </c>
      <c r="Q910" s="21" t="s">
        <v>2276</v>
      </c>
      <c r="R910" s="21" t="s">
        <v>2276</v>
      </c>
      <c r="S910" s="21" t="s">
        <v>2276</v>
      </c>
      <c r="T910" s="21" t="s">
        <v>2276</v>
      </c>
      <c r="U910" s="21" t="s">
        <v>2276</v>
      </c>
      <c r="V910" s="21" t="s">
        <v>2276</v>
      </c>
      <c r="W910" s="21" t="s">
        <v>2276</v>
      </c>
      <c r="X910" s="21" t="s">
        <v>2276</v>
      </c>
      <c r="Y910" s="21" t="s">
        <v>2276</v>
      </c>
      <c r="Z910" s="21" t="s">
        <v>2276</v>
      </c>
      <c r="AA910" s="3"/>
      <c r="AB910" s="3"/>
    </row>
    <row r="911" spans="1:28"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2276</v>
      </c>
      <c r="K911" s="21" t="s">
        <v>2276</v>
      </c>
      <c r="L911" s="21" t="s">
        <v>2276</v>
      </c>
      <c r="M911" s="21" t="s">
        <v>2276</v>
      </c>
      <c r="N911" s="21" t="s">
        <v>2276</v>
      </c>
      <c r="O911" s="21" t="s">
        <v>2276</v>
      </c>
      <c r="P911" s="21" t="s">
        <v>2276</v>
      </c>
      <c r="Q911" s="21" t="s">
        <v>2276</v>
      </c>
      <c r="R911" s="21" t="s">
        <v>2276</v>
      </c>
      <c r="S911" s="21" t="s">
        <v>2276</v>
      </c>
      <c r="T911" s="21" t="s">
        <v>2276</v>
      </c>
      <c r="U911" s="21" t="s">
        <v>2276</v>
      </c>
      <c r="V911" s="21" t="s">
        <v>2276</v>
      </c>
      <c r="W911" s="21" t="s">
        <v>2276</v>
      </c>
      <c r="X911" s="21" t="s">
        <v>2276</v>
      </c>
      <c r="Y911" s="21" t="s">
        <v>2276</v>
      </c>
      <c r="Z911" s="21" t="s">
        <v>2276</v>
      </c>
      <c r="AA911" s="4" t="s">
        <v>2904</v>
      </c>
      <c r="AB911" s="3"/>
    </row>
    <row r="912" spans="1:28"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2276</v>
      </c>
      <c r="K912" s="21" t="s">
        <v>2276</v>
      </c>
      <c r="L912" s="21" t="s">
        <v>2276</v>
      </c>
      <c r="M912" s="21" t="s">
        <v>2276</v>
      </c>
      <c r="N912" s="21" t="s">
        <v>2276</v>
      </c>
      <c r="O912" s="21" t="s">
        <v>2276</v>
      </c>
      <c r="P912" s="21" t="s">
        <v>2276</v>
      </c>
      <c r="Q912" s="21" t="s">
        <v>2276</v>
      </c>
      <c r="R912" s="21" t="s">
        <v>2276</v>
      </c>
      <c r="S912" s="21" t="s">
        <v>2276</v>
      </c>
      <c r="T912" s="21" t="s">
        <v>2276</v>
      </c>
      <c r="U912" s="21" t="s">
        <v>2276</v>
      </c>
      <c r="V912" s="21" t="s">
        <v>2276</v>
      </c>
      <c r="W912" s="21" t="s">
        <v>2276</v>
      </c>
      <c r="X912" s="21" t="s">
        <v>2276</v>
      </c>
      <c r="Y912" s="21" t="s">
        <v>2276</v>
      </c>
      <c r="Z912" s="21" t="s">
        <v>2276</v>
      </c>
      <c r="AA912" s="4" t="s">
        <v>2905</v>
      </c>
      <c r="AB912" s="3"/>
    </row>
    <row r="913" spans="1:28"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2276</v>
      </c>
      <c r="K913" s="21" t="s">
        <v>2276</v>
      </c>
      <c r="L913" s="21" t="s">
        <v>2276</v>
      </c>
      <c r="M913" s="21" t="s">
        <v>2276</v>
      </c>
      <c r="N913" s="21" t="s">
        <v>2276</v>
      </c>
      <c r="O913" s="21" t="s">
        <v>2276</v>
      </c>
      <c r="P913" s="21" t="s">
        <v>2276</v>
      </c>
      <c r="Q913" s="21" t="s">
        <v>2276</v>
      </c>
      <c r="R913" s="21" t="s">
        <v>2276</v>
      </c>
      <c r="S913" s="21" t="s">
        <v>2276</v>
      </c>
      <c r="T913" s="21" t="s">
        <v>2276</v>
      </c>
      <c r="U913" s="21" t="s">
        <v>2276</v>
      </c>
      <c r="V913" s="21" t="s">
        <v>2276</v>
      </c>
      <c r="W913" s="21" t="s">
        <v>2402</v>
      </c>
      <c r="X913" s="3" t="s">
        <v>35</v>
      </c>
      <c r="Y913" s="3" t="s">
        <v>38</v>
      </c>
      <c r="Z913" s="3" t="s">
        <v>64</v>
      </c>
      <c r="AA913" s="4"/>
      <c r="AB913" s="3"/>
    </row>
    <row r="914" spans="1:28"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2276</v>
      </c>
      <c r="K914" s="21" t="s">
        <v>2276</v>
      </c>
      <c r="L914" s="21" t="s">
        <v>2276</v>
      </c>
      <c r="M914" s="21" t="s">
        <v>2276</v>
      </c>
      <c r="N914" s="21" t="s">
        <v>2276</v>
      </c>
      <c r="O914" s="21" t="s">
        <v>2276</v>
      </c>
      <c r="P914" s="21" t="s">
        <v>2276</v>
      </c>
      <c r="Q914" s="21" t="s">
        <v>2276</v>
      </c>
      <c r="R914" s="21" t="s">
        <v>2276</v>
      </c>
      <c r="S914" s="21" t="s">
        <v>2276</v>
      </c>
      <c r="T914" s="21" t="s">
        <v>2276</v>
      </c>
      <c r="U914" s="21" t="s">
        <v>2276</v>
      </c>
      <c r="V914" s="21" t="s">
        <v>2276</v>
      </c>
      <c r="W914" s="21" t="s">
        <v>2276</v>
      </c>
      <c r="X914" s="3" t="s">
        <v>68</v>
      </c>
      <c r="Y914" s="3" t="s">
        <v>35</v>
      </c>
      <c r="Z914" s="3" t="s">
        <v>64</v>
      </c>
      <c r="AA914" s="4"/>
      <c r="AB914" s="3"/>
    </row>
    <row r="915" spans="1:28"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2276</v>
      </c>
      <c r="K915" s="21" t="s">
        <v>2276</v>
      </c>
      <c r="L915" s="21" t="s">
        <v>2276</v>
      </c>
      <c r="M915" s="21" t="s">
        <v>2276</v>
      </c>
      <c r="N915" s="21" t="s">
        <v>2276</v>
      </c>
      <c r="O915" s="21" t="s">
        <v>2276</v>
      </c>
      <c r="P915" s="21" t="s">
        <v>2276</v>
      </c>
      <c r="Q915" s="21" t="s">
        <v>2276</v>
      </c>
      <c r="R915" s="21" t="s">
        <v>2276</v>
      </c>
      <c r="S915" s="21" t="s">
        <v>2276</v>
      </c>
      <c r="T915" s="21" t="s">
        <v>2276</v>
      </c>
      <c r="U915" s="21" t="s">
        <v>2276</v>
      </c>
      <c r="V915" s="21" t="s">
        <v>2276</v>
      </c>
      <c r="W915" s="21" t="s">
        <v>2276</v>
      </c>
      <c r="X915" s="21" t="s">
        <v>2276</v>
      </c>
      <c r="Y915" s="21" t="s">
        <v>2276</v>
      </c>
      <c r="Z915" s="21" t="s">
        <v>2276</v>
      </c>
      <c r="AA915" s="4" t="s">
        <v>2906</v>
      </c>
      <c r="AB915" s="3"/>
    </row>
    <row r="916" spans="1:28"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2276</v>
      </c>
      <c r="K916" s="21" t="s">
        <v>2276</v>
      </c>
      <c r="L916" s="21" t="s">
        <v>2276</v>
      </c>
      <c r="M916" s="21" t="s">
        <v>2276</v>
      </c>
      <c r="N916" s="21" t="s">
        <v>2276</v>
      </c>
      <c r="O916" s="21" t="s">
        <v>2276</v>
      </c>
      <c r="P916" s="21" t="s">
        <v>2276</v>
      </c>
      <c r="Q916" s="21" t="s">
        <v>2276</v>
      </c>
      <c r="R916" s="21" t="s">
        <v>2276</v>
      </c>
      <c r="S916" s="21" t="s">
        <v>2276</v>
      </c>
      <c r="T916" s="21" t="s">
        <v>2276</v>
      </c>
      <c r="U916" s="21" t="s">
        <v>2276</v>
      </c>
      <c r="V916" s="21" t="s">
        <v>2276</v>
      </c>
      <c r="W916" s="21" t="s">
        <v>2276</v>
      </c>
      <c r="X916" s="21" t="s">
        <v>2276</v>
      </c>
      <c r="Y916" s="21" t="s">
        <v>2276</v>
      </c>
      <c r="Z916" s="21" t="s">
        <v>2276</v>
      </c>
      <c r="AA916" s="4" t="s">
        <v>2903</v>
      </c>
      <c r="AB916" s="3"/>
    </row>
    <row r="917" spans="1:28"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9"/>
      <c r="J917" s="21" t="s">
        <v>2276</v>
      </c>
      <c r="K917" s="21" t="s">
        <v>2276</v>
      </c>
      <c r="L917" s="21" t="s">
        <v>2276</v>
      </c>
      <c r="M917" s="21" t="s">
        <v>2276</v>
      </c>
      <c r="N917" s="21" t="s">
        <v>2276</v>
      </c>
      <c r="O917" s="21" t="s">
        <v>2276</v>
      </c>
      <c r="P917" s="21" t="s">
        <v>2276</v>
      </c>
      <c r="Q917" s="21" t="s">
        <v>2276</v>
      </c>
      <c r="R917" s="21" t="s">
        <v>2276</v>
      </c>
      <c r="S917" s="21" t="s">
        <v>2276</v>
      </c>
      <c r="T917" s="21" t="s">
        <v>2276</v>
      </c>
      <c r="U917" s="21" t="s">
        <v>2276</v>
      </c>
      <c r="V917" s="21" t="s">
        <v>2276</v>
      </c>
      <c r="W917" s="21" t="s">
        <v>2401</v>
      </c>
      <c r="X917" s="21" t="s">
        <v>2276</v>
      </c>
      <c r="Y917" s="21" t="s">
        <v>2276</v>
      </c>
      <c r="Z917" s="21" t="s">
        <v>2276</v>
      </c>
      <c r="AA917" s="149"/>
      <c r="AB917" s="151" t="s">
        <v>2929</v>
      </c>
    </row>
    <row r="918" spans="1:28"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2373</v>
      </c>
      <c r="K918" s="106" t="s">
        <v>2362</v>
      </c>
      <c r="L918" s="21" t="s">
        <v>2276</v>
      </c>
      <c r="M918" s="21" t="s">
        <v>2276</v>
      </c>
      <c r="N918" s="21" t="s">
        <v>2276</v>
      </c>
      <c r="O918" s="21" t="s">
        <v>2375</v>
      </c>
      <c r="P918" s="21" t="s">
        <v>2276</v>
      </c>
      <c r="Q918" s="21" t="s">
        <v>2362</v>
      </c>
      <c r="R918" s="21" t="s">
        <v>2276</v>
      </c>
      <c r="S918" s="21" t="s">
        <v>2374</v>
      </c>
      <c r="T918" s="21" t="s">
        <v>2276</v>
      </c>
      <c r="U918" s="21" t="s">
        <v>2527</v>
      </c>
      <c r="V918" s="21" t="s">
        <v>2276</v>
      </c>
      <c r="W918" s="21" t="s">
        <v>2403</v>
      </c>
      <c r="X918" s="21" t="s">
        <v>2276</v>
      </c>
      <c r="Y918" s="21" t="s">
        <v>2276</v>
      </c>
      <c r="Z918" s="21" t="s">
        <v>2276</v>
      </c>
      <c r="AA918" s="3" t="s">
        <v>2733</v>
      </c>
      <c r="AB918" s="4" t="s">
        <v>2942</v>
      </c>
    </row>
    <row r="919" spans="1:28"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2373</v>
      </c>
      <c r="K919" s="106" t="s">
        <v>2362</v>
      </c>
      <c r="L919" s="21" t="s">
        <v>2276</v>
      </c>
      <c r="M919" s="21" t="s">
        <v>2276</v>
      </c>
      <c r="N919" s="21" t="s">
        <v>2276</v>
      </c>
      <c r="O919" s="21" t="s">
        <v>2362</v>
      </c>
      <c r="P919" s="21" t="s">
        <v>2276</v>
      </c>
      <c r="Q919" s="21" t="s">
        <v>2362</v>
      </c>
      <c r="R919" s="21" t="s">
        <v>2276</v>
      </c>
      <c r="S919" s="21" t="s">
        <v>2374</v>
      </c>
      <c r="T919" s="21" t="s">
        <v>2276</v>
      </c>
      <c r="U919" s="21" t="s">
        <v>2527</v>
      </c>
      <c r="V919" s="21" t="s">
        <v>2276</v>
      </c>
      <c r="W919" s="21" t="s">
        <v>2403</v>
      </c>
      <c r="X919" s="21" t="s">
        <v>2276</v>
      </c>
      <c r="Y919" s="21" t="s">
        <v>2276</v>
      </c>
      <c r="Z919" s="21" t="s">
        <v>2276</v>
      </c>
      <c r="AA919" s="3" t="s">
        <v>2733</v>
      </c>
      <c r="AB919" s="4" t="s">
        <v>2942</v>
      </c>
    </row>
    <row r="920" spans="1:28"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2373</v>
      </c>
      <c r="K920" s="106" t="s">
        <v>2362</v>
      </c>
      <c r="L920" s="21" t="s">
        <v>2276</v>
      </c>
      <c r="M920" s="21" t="s">
        <v>2276</v>
      </c>
      <c r="N920" s="21" t="s">
        <v>2276</v>
      </c>
      <c r="O920" s="21" t="s">
        <v>2362</v>
      </c>
      <c r="P920" s="21" t="s">
        <v>2276</v>
      </c>
      <c r="Q920" s="21" t="s">
        <v>2362</v>
      </c>
      <c r="R920" s="21" t="s">
        <v>2276</v>
      </c>
      <c r="S920" s="21" t="s">
        <v>2374</v>
      </c>
      <c r="T920" s="21" t="s">
        <v>2276</v>
      </c>
      <c r="U920" s="21" t="s">
        <v>2527</v>
      </c>
      <c r="V920" s="21" t="s">
        <v>2276</v>
      </c>
      <c r="W920" s="21" t="s">
        <v>2403</v>
      </c>
      <c r="X920" s="21" t="s">
        <v>2276</v>
      </c>
      <c r="Y920" s="21" t="s">
        <v>2276</v>
      </c>
      <c r="Z920" s="21" t="s">
        <v>2276</v>
      </c>
      <c r="AA920" s="3" t="s">
        <v>2733</v>
      </c>
      <c r="AB920" s="4" t="s">
        <v>2942</v>
      </c>
    </row>
    <row r="921" spans="1:28"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2373</v>
      </c>
      <c r="K921" s="106" t="s">
        <v>2362</v>
      </c>
      <c r="L921" s="21" t="s">
        <v>2276</v>
      </c>
      <c r="M921" s="21" t="s">
        <v>2276</v>
      </c>
      <c r="N921" s="21" t="s">
        <v>2276</v>
      </c>
      <c r="O921" s="21" t="s">
        <v>2362</v>
      </c>
      <c r="P921" s="21" t="s">
        <v>2276</v>
      </c>
      <c r="Q921" s="21" t="s">
        <v>2362</v>
      </c>
      <c r="R921" s="21" t="s">
        <v>2276</v>
      </c>
      <c r="S921" s="21" t="s">
        <v>2374</v>
      </c>
      <c r="T921" s="21" t="s">
        <v>2276</v>
      </c>
      <c r="U921" s="21" t="s">
        <v>2527</v>
      </c>
      <c r="V921" s="21" t="s">
        <v>2276</v>
      </c>
      <c r="W921" s="21" t="s">
        <v>2403</v>
      </c>
      <c r="X921" s="21" t="s">
        <v>2276</v>
      </c>
      <c r="Y921" s="21" t="s">
        <v>2276</v>
      </c>
      <c r="Z921" s="21" t="s">
        <v>2276</v>
      </c>
      <c r="AA921" s="3" t="s">
        <v>2733</v>
      </c>
      <c r="AB921" s="4" t="s">
        <v>2942</v>
      </c>
    </row>
    <row r="922" spans="1:28"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2276</v>
      </c>
      <c r="K922" s="106" t="s">
        <v>2362</v>
      </c>
      <c r="L922" s="21" t="s">
        <v>2276</v>
      </c>
      <c r="M922" s="21" t="s">
        <v>2276</v>
      </c>
      <c r="N922" s="21" t="s">
        <v>2276</v>
      </c>
      <c r="O922" s="21" t="s">
        <v>2375</v>
      </c>
      <c r="P922" s="21" t="s">
        <v>2276</v>
      </c>
      <c r="Q922" s="21" t="s">
        <v>2276</v>
      </c>
      <c r="R922" s="21" t="s">
        <v>2276</v>
      </c>
      <c r="S922" s="21" t="s">
        <v>2276</v>
      </c>
      <c r="T922" s="21" t="s">
        <v>2276</v>
      </c>
      <c r="U922" s="21" t="s">
        <v>2276</v>
      </c>
      <c r="V922" s="21" t="s">
        <v>2276</v>
      </c>
      <c r="W922" s="21" t="s">
        <v>2401</v>
      </c>
      <c r="X922" s="3" t="s">
        <v>38</v>
      </c>
      <c r="Y922" s="3" t="s">
        <v>86</v>
      </c>
      <c r="Z922" s="3" t="s">
        <v>64</v>
      </c>
      <c r="AA922" s="3"/>
      <c r="AB922" s="4" t="s">
        <v>2949</v>
      </c>
    </row>
    <row r="923" spans="1:28"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38</v>
      </c>
      <c r="Y923" s="3" t="s">
        <v>86</v>
      </c>
      <c r="Z923" s="3" t="s">
        <v>64</v>
      </c>
      <c r="AA923" s="4" t="s">
        <v>2959</v>
      </c>
      <c r="AB923" s="3"/>
    </row>
    <row r="924" spans="1:28"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38</v>
      </c>
      <c r="Y924" s="3" t="s">
        <v>86</v>
      </c>
      <c r="Z924" s="3" t="s">
        <v>64</v>
      </c>
      <c r="AA924" s="4" t="s">
        <v>2961</v>
      </c>
      <c r="AB924" s="3"/>
    </row>
    <row r="925" spans="1:28"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38</v>
      </c>
      <c r="Y925" s="3" t="s">
        <v>38</v>
      </c>
      <c r="Z925" s="3" t="s">
        <v>64</v>
      </c>
      <c r="AA925" s="4" t="s">
        <v>2974</v>
      </c>
      <c r="AB925" s="3"/>
    </row>
    <row r="926" spans="1:28"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38</v>
      </c>
      <c r="Y926" s="3" t="s">
        <v>86</v>
      </c>
      <c r="Z926" s="3" t="s">
        <v>64</v>
      </c>
      <c r="AA926" s="4" t="s">
        <v>2964</v>
      </c>
      <c r="AB926" s="3"/>
    </row>
    <row r="927" spans="1:28"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86</v>
      </c>
      <c r="Y927" s="3" t="s">
        <v>86</v>
      </c>
      <c r="Z927" s="3" t="s">
        <v>64</v>
      </c>
      <c r="AA927" s="3" t="s">
        <v>2966</v>
      </c>
      <c r="AB927" s="3"/>
    </row>
    <row r="928" spans="1:28"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405</v>
      </c>
      <c r="Y928" s="3" t="s">
        <v>425</v>
      </c>
      <c r="Z928" s="3" t="s">
        <v>76</v>
      </c>
      <c r="AA928" s="4" t="s">
        <v>2968</v>
      </c>
      <c r="AB928" s="3"/>
    </row>
    <row r="929" spans="1:28"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21" t="s">
        <v>2401</v>
      </c>
      <c r="X929" s="3" t="s">
        <v>38</v>
      </c>
      <c r="Y929" s="3" t="s">
        <v>425</v>
      </c>
      <c r="Z929" s="3" t="s">
        <v>64</v>
      </c>
      <c r="AA929" s="4" t="s">
        <v>2978</v>
      </c>
      <c r="AB929" s="3"/>
    </row>
    <row r="930" spans="1:28"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21" t="s">
        <v>2401</v>
      </c>
      <c r="X930" s="3" t="s">
        <v>38</v>
      </c>
      <c r="Y930" s="3" t="s">
        <v>425</v>
      </c>
      <c r="Z930" s="3" t="s">
        <v>64</v>
      </c>
      <c r="AA930" s="4" t="s">
        <v>2979</v>
      </c>
      <c r="AB930" s="3"/>
    </row>
    <row r="931" spans="1:28"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38</v>
      </c>
      <c r="Y931" s="3" t="s">
        <v>425</v>
      </c>
      <c r="Z931" s="3" t="s">
        <v>64</v>
      </c>
      <c r="AA931" s="3"/>
      <c r="AB931" s="3"/>
    </row>
    <row r="932" spans="1:28"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38</v>
      </c>
      <c r="Y932" s="3" t="s">
        <v>425</v>
      </c>
      <c r="Z932" s="3" t="s">
        <v>64</v>
      </c>
      <c r="AA932" s="3"/>
      <c r="AB932" s="3"/>
    </row>
    <row r="933" spans="1:28"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38</v>
      </c>
      <c r="Y933" s="3" t="s">
        <v>425</v>
      </c>
      <c r="Z933" s="3" t="s">
        <v>64</v>
      </c>
      <c r="AA933" s="4" t="s">
        <v>2973</v>
      </c>
      <c r="AB933" s="3"/>
    </row>
    <row r="934" spans="1:28"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405</v>
      </c>
      <c r="Y934" s="3" t="s">
        <v>425</v>
      </c>
      <c r="Z934" s="3" t="s">
        <v>76</v>
      </c>
      <c r="AA934" s="4" t="s">
        <v>2982</v>
      </c>
      <c r="AB934" s="3"/>
    </row>
    <row r="935" spans="1:28"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68</v>
      </c>
      <c r="Y935" s="3" t="s">
        <v>35</v>
      </c>
      <c r="Z935" s="3" t="s">
        <v>64</v>
      </c>
      <c r="AA935" s="4" t="s">
        <v>3006</v>
      </c>
      <c r="AB935" s="3"/>
    </row>
    <row r="936" spans="1:28"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c r="Y936" s="3"/>
      <c r="Z936" s="3"/>
      <c r="AA936" s="3"/>
      <c r="AB936" s="3"/>
    </row>
    <row r="937" spans="1:28"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68</v>
      </c>
      <c r="Y937" s="3" t="s">
        <v>35</v>
      </c>
      <c r="Z937" s="3" t="s">
        <v>64</v>
      </c>
      <c r="AA937" s="4" t="s">
        <v>3011</v>
      </c>
      <c r="AB937" s="3"/>
    </row>
    <row r="938" spans="1:28"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c r="Y938" s="3"/>
      <c r="Z938" s="3"/>
      <c r="AA938" s="3"/>
      <c r="AB938" s="3"/>
    </row>
    <row r="939" spans="1:28"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34</v>
      </c>
      <c r="Y939" s="3" t="s">
        <v>34</v>
      </c>
      <c r="Z939" s="3" t="s">
        <v>2655</v>
      </c>
      <c r="AA939" s="4" t="s">
        <v>3007</v>
      </c>
      <c r="AB939" s="3"/>
    </row>
    <row r="940" spans="1:28"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34</v>
      </c>
      <c r="Y940" s="3" t="s">
        <v>34</v>
      </c>
      <c r="Z940" s="3" t="s">
        <v>2655</v>
      </c>
      <c r="AA940" s="4" t="s">
        <v>3007</v>
      </c>
      <c r="AB940" s="3"/>
    </row>
    <row r="941" spans="1:28"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68</v>
      </c>
      <c r="Y941" s="3" t="s">
        <v>35</v>
      </c>
      <c r="Z941" s="3" t="s">
        <v>64</v>
      </c>
      <c r="AA941" s="4" t="s">
        <v>3008</v>
      </c>
      <c r="AB941" s="3"/>
    </row>
    <row r="942" spans="1:28"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c r="AB942" s="3"/>
    </row>
    <row r="943" spans="1:28"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c r="AB943" s="3"/>
    </row>
    <row r="944" spans="1:28"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4" t="s">
        <v>3003</v>
      </c>
      <c r="AB944" s="3"/>
    </row>
    <row r="945" spans="1:28"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3005</v>
      </c>
      <c r="AB945" s="3"/>
    </row>
    <row r="946" spans="1:28"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68</v>
      </c>
      <c r="Y946" s="3" t="s">
        <v>35</v>
      </c>
      <c r="Z946" s="3" t="s">
        <v>64</v>
      </c>
      <c r="AA946" s="4" t="s">
        <v>3010</v>
      </c>
      <c r="AB946" s="3"/>
    </row>
    <row r="947" spans="1:28"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34</v>
      </c>
      <c r="Y947" s="3" t="s">
        <v>34</v>
      </c>
      <c r="Z947" s="3" t="s">
        <v>2655</v>
      </c>
      <c r="AA947" s="3"/>
      <c r="AB947" s="3"/>
    </row>
    <row r="948" spans="1:28"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34</v>
      </c>
      <c r="Y948" s="3" t="s">
        <v>34</v>
      </c>
      <c r="Z948" s="3" t="s">
        <v>2655</v>
      </c>
      <c r="AA948" s="3"/>
      <c r="AB948" s="3"/>
    </row>
    <row r="949" spans="1:28"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2276</v>
      </c>
      <c r="K949" s="3" t="s">
        <v>2276</v>
      </c>
      <c r="L949" s="3" t="s">
        <v>2276</v>
      </c>
      <c r="M949" s="3" t="s">
        <v>2276</v>
      </c>
      <c r="N949" s="3" t="s">
        <v>2276</v>
      </c>
      <c r="O949" s="3" t="s">
        <v>2276</v>
      </c>
      <c r="P949" s="3" t="s">
        <v>2276</v>
      </c>
      <c r="Q949" s="3" t="s">
        <v>2276</v>
      </c>
      <c r="R949" s="3" t="s">
        <v>2276</v>
      </c>
      <c r="S949" s="3" t="s">
        <v>2276</v>
      </c>
      <c r="T949" s="14" t="s">
        <v>2391</v>
      </c>
      <c r="U949" s="3" t="s">
        <v>2276</v>
      </c>
      <c r="V949" s="3" t="s">
        <v>2276</v>
      </c>
      <c r="W949" s="21" t="s">
        <v>2375</v>
      </c>
      <c r="X949" s="3" t="s">
        <v>86</v>
      </c>
      <c r="Y949" s="3" t="s">
        <v>425</v>
      </c>
      <c r="Z949" s="3" t="s">
        <v>64</v>
      </c>
      <c r="AA949" s="4" t="s">
        <v>3025</v>
      </c>
      <c r="AB949" s="4" t="s">
        <v>3031</v>
      </c>
    </row>
    <row r="950" spans="1:28"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2364</v>
      </c>
      <c r="K950" s="21" t="s">
        <v>2364</v>
      </c>
      <c r="L950" s="21" t="s">
        <v>2364</v>
      </c>
      <c r="M950" s="21" t="s">
        <v>2364</v>
      </c>
      <c r="N950" s="21" t="s">
        <v>2364</v>
      </c>
      <c r="O950" s="21" t="s">
        <v>2364</v>
      </c>
      <c r="P950" s="21" t="s">
        <v>2364</v>
      </c>
      <c r="Q950" s="21" t="s">
        <v>2364</v>
      </c>
      <c r="R950" s="21" t="s">
        <v>2364</v>
      </c>
      <c r="S950" s="21" t="s">
        <v>2364</v>
      </c>
      <c r="T950" s="21" t="s">
        <v>2364</v>
      </c>
      <c r="U950" s="21" t="s">
        <v>2364</v>
      </c>
      <c r="V950" s="21" t="s">
        <v>2364</v>
      </c>
      <c r="W950" s="21" t="s">
        <v>2364</v>
      </c>
      <c r="X950" s="3" t="s">
        <v>2276</v>
      </c>
      <c r="Y950" s="3" t="s">
        <v>2276</v>
      </c>
      <c r="Z950" s="3" t="s">
        <v>2276</v>
      </c>
      <c r="AA950" s="4" t="s">
        <v>3026</v>
      </c>
      <c r="AB950" s="3"/>
    </row>
    <row r="951" spans="1:28"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86</v>
      </c>
      <c r="Y951" s="3" t="s">
        <v>425</v>
      </c>
      <c r="Z951" s="3" t="s">
        <v>64</v>
      </c>
      <c r="AA951" s="3"/>
      <c r="AB951" s="3"/>
    </row>
    <row r="952" spans="1:28"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86</v>
      </c>
      <c r="Y952" s="3" t="s">
        <v>425</v>
      </c>
      <c r="Z952" s="3" t="s">
        <v>64</v>
      </c>
      <c r="AA952" s="4" t="s">
        <v>3027</v>
      </c>
      <c r="AB952" s="3"/>
    </row>
    <row r="953" spans="1:28"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2276</v>
      </c>
      <c r="K953" s="3" t="s">
        <v>2276</v>
      </c>
      <c r="L953" s="3" t="s">
        <v>2276</v>
      </c>
      <c r="M953" s="3" t="s">
        <v>2276</v>
      </c>
      <c r="N953" s="3" t="s">
        <v>2276</v>
      </c>
      <c r="O953" s="3" t="s">
        <v>2276</v>
      </c>
      <c r="P953" s="3" t="s">
        <v>2276</v>
      </c>
      <c r="Q953" s="3" t="s">
        <v>2276</v>
      </c>
      <c r="R953" s="3" t="s">
        <v>2276</v>
      </c>
      <c r="S953" s="3" t="s">
        <v>2276</v>
      </c>
      <c r="T953" s="14" t="s">
        <v>2389</v>
      </c>
      <c r="U953" s="3" t="s">
        <v>2276</v>
      </c>
      <c r="V953" s="3" t="s">
        <v>2276</v>
      </c>
      <c r="W953" s="21" t="s">
        <v>2401</v>
      </c>
      <c r="X953" s="3" t="s">
        <v>405</v>
      </c>
      <c r="Y953" s="3" t="s">
        <v>425</v>
      </c>
      <c r="Z953" s="3" t="s">
        <v>64</v>
      </c>
      <c r="AA953" s="4" t="s">
        <v>3032</v>
      </c>
      <c r="AB953" s="4" t="s">
        <v>3031</v>
      </c>
    </row>
    <row r="954" spans="1:28"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86</v>
      </c>
      <c r="Y954" s="3" t="s">
        <v>425</v>
      </c>
      <c r="Z954" s="3" t="s">
        <v>76</v>
      </c>
      <c r="AA954" s="3" t="s">
        <v>3030</v>
      </c>
      <c r="AB954" s="3"/>
    </row>
    <row r="955" spans="1:28"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68</v>
      </c>
      <c r="Y955" s="3" t="s">
        <v>35</v>
      </c>
      <c r="Z955" s="3" t="s">
        <v>64</v>
      </c>
      <c r="AA955" s="4" t="s">
        <v>3041</v>
      </c>
      <c r="AB955" s="3"/>
    </row>
    <row r="956" spans="1:28"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68</v>
      </c>
      <c r="Y956" s="3" t="s">
        <v>38</v>
      </c>
      <c r="Z956" s="3" t="s">
        <v>2276</v>
      </c>
      <c r="AA956" s="3"/>
      <c r="AB956" s="3"/>
    </row>
    <row r="957" spans="1:28"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2276</v>
      </c>
      <c r="K957" s="3" t="s">
        <v>2276</v>
      </c>
      <c r="L957" s="3" t="s">
        <v>2276</v>
      </c>
      <c r="M957" s="3" t="s">
        <v>2276</v>
      </c>
      <c r="N957" s="3" t="s">
        <v>2276</v>
      </c>
      <c r="O957" s="3" t="s">
        <v>2276</v>
      </c>
      <c r="P957" s="80" t="s">
        <v>2377</v>
      </c>
      <c r="Q957" s="3" t="s">
        <v>2276</v>
      </c>
      <c r="R957" s="80" t="s">
        <v>2377</v>
      </c>
      <c r="S957" s="3" t="s">
        <v>2276</v>
      </c>
      <c r="T957" s="3" t="s">
        <v>2276</v>
      </c>
      <c r="U957" s="3" t="s">
        <v>2276</v>
      </c>
      <c r="V957" s="21" t="s">
        <v>2527</v>
      </c>
      <c r="W957" s="3" t="s">
        <v>2276</v>
      </c>
      <c r="X957" s="22" t="s">
        <v>86</v>
      </c>
      <c r="Y957" s="22" t="s">
        <v>34</v>
      </c>
      <c r="Z957" s="22" t="s">
        <v>64</v>
      </c>
      <c r="AA957" s="22" t="s">
        <v>3060</v>
      </c>
      <c r="AB957" s="24" t="s">
        <v>5036</v>
      </c>
    </row>
    <row r="958" spans="1:28"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2276</v>
      </c>
      <c r="K958" s="3" t="s">
        <v>2276</v>
      </c>
      <c r="L958" s="3" t="s">
        <v>2276</v>
      </c>
      <c r="M958" s="3" t="s">
        <v>2276</v>
      </c>
      <c r="N958" s="3" t="s">
        <v>2276</v>
      </c>
      <c r="O958" s="3" t="s">
        <v>2276</v>
      </c>
      <c r="P958" s="80" t="s">
        <v>2377</v>
      </c>
      <c r="Q958" s="3" t="s">
        <v>2276</v>
      </c>
      <c r="R958" s="3" t="s">
        <v>2376</v>
      </c>
      <c r="S958" s="3" t="s">
        <v>2276</v>
      </c>
      <c r="T958" s="3" t="s">
        <v>2276</v>
      </c>
      <c r="U958" s="3" t="s">
        <v>2276</v>
      </c>
      <c r="V958" s="21" t="s">
        <v>2527</v>
      </c>
      <c r="W958" s="3" t="s">
        <v>2276</v>
      </c>
      <c r="X958" s="22" t="s">
        <v>86</v>
      </c>
      <c r="Y958" s="22" t="s">
        <v>34</v>
      </c>
      <c r="Z958" s="22" t="s">
        <v>64</v>
      </c>
      <c r="AA958" s="22" t="s">
        <v>3059</v>
      </c>
      <c r="AB958" s="24" t="s">
        <v>5036</v>
      </c>
    </row>
    <row r="959" spans="1:28"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2276</v>
      </c>
      <c r="K959" s="3" t="s">
        <v>2276</v>
      </c>
      <c r="L959" s="3" t="s">
        <v>2276</v>
      </c>
      <c r="M959" s="3" t="s">
        <v>2276</v>
      </c>
      <c r="N959" s="3" t="s">
        <v>2276</v>
      </c>
      <c r="O959" s="3" t="s">
        <v>2276</v>
      </c>
      <c r="P959" s="80" t="s">
        <v>2377</v>
      </c>
      <c r="Q959" s="3" t="s">
        <v>2276</v>
      </c>
      <c r="R959" s="3" t="s">
        <v>2376</v>
      </c>
      <c r="S959" s="3" t="s">
        <v>2276</v>
      </c>
      <c r="T959" s="3" t="s">
        <v>2276</v>
      </c>
      <c r="U959" s="3" t="s">
        <v>2276</v>
      </c>
      <c r="V959" s="21" t="s">
        <v>2527</v>
      </c>
      <c r="W959" s="3" t="s">
        <v>2276</v>
      </c>
      <c r="X959" s="22" t="s">
        <v>404</v>
      </c>
      <c r="Y959" s="22" t="s">
        <v>405</v>
      </c>
      <c r="Z959" s="22" t="s">
        <v>64</v>
      </c>
      <c r="AA959" s="22" t="s">
        <v>3059</v>
      </c>
      <c r="AB959" s="24" t="s">
        <v>5036</v>
      </c>
    </row>
    <row r="960" spans="1:28"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2276</v>
      </c>
      <c r="K960" s="3" t="s">
        <v>2276</v>
      </c>
      <c r="L960" s="3" t="s">
        <v>2276</v>
      </c>
      <c r="M960" s="3" t="s">
        <v>2276</v>
      </c>
      <c r="N960" s="3" t="s">
        <v>2276</v>
      </c>
      <c r="O960" s="3" t="s">
        <v>2276</v>
      </c>
      <c r="P960" s="80" t="s">
        <v>2377</v>
      </c>
      <c r="Q960" s="3" t="s">
        <v>2276</v>
      </c>
      <c r="R960" s="3" t="s">
        <v>2376</v>
      </c>
      <c r="S960" s="3" t="s">
        <v>2276</v>
      </c>
      <c r="T960" s="3" t="s">
        <v>2276</v>
      </c>
      <c r="U960" s="3" t="s">
        <v>2276</v>
      </c>
      <c r="V960" s="21" t="s">
        <v>2527</v>
      </c>
      <c r="W960" s="3" t="s">
        <v>2276</v>
      </c>
      <c r="X960" s="22" t="s">
        <v>405</v>
      </c>
      <c r="Y960" s="22" t="s">
        <v>425</v>
      </c>
      <c r="Z960" s="22" t="s">
        <v>76</v>
      </c>
      <c r="AA960" s="24" t="s">
        <v>3078</v>
      </c>
      <c r="AB960" s="24" t="s">
        <v>5036</v>
      </c>
    </row>
    <row r="961" spans="1:28"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2276</v>
      </c>
      <c r="K961" s="3" t="s">
        <v>2276</v>
      </c>
      <c r="L961" s="3" t="s">
        <v>2276</v>
      </c>
      <c r="M961" s="3" t="s">
        <v>2276</v>
      </c>
      <c r="N961" s="80" t="s">
        <v>2377</v>
      </c>
      <c r="O961" s="3" t="s">
        <v>2276</v>
      </c>
      <c r="P961" s="3" t="s">
        <v>2276</v>
      </c>
      <c r="Q961" s="3" t="s">
        <v>2276</v>
      </c>
      <c r="R961" s="3" t="s">
        <v>2276</v>
      </c>
      <c r="S961" s="3" t="s">
        <v>2276</v>
      </c>
      <c r="T961" s="3" t="s">
        <v>2276</v>
      </c>
      <c r="U961" s="3" t="s">
        <v>2276</v>
      </c>
      <c r="V961" s="3" t="s">
        <v>2276</v>
      </c>
      <c r="W961" s="3" t="s">
        <v>2276</v>
      </c>
      <c r="X961" s="22" t="s">
        <v>68</v>
      </c>
      <c r="Y961" s="22" t="s">
        <v>35</v>
      </c>
      <c r="Z961" s="22" t="s">
        <v>64</v>
      </c>
      <c r="AA961" s="24" t="s">
        <v>3056</v>
      </c>
      <c r="AB961" s="22" t="s">
        <v>3079</v>
      </c>
    </row>
    <row r="962" spans="1:28"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2276</v>
      </c>
      <c r="K962" s="3" t="s">
        <v>2276</v>
      </c>
      <c r="L962" s="3" t="s">
        <v>2276</v>
      </c>
      <c r="M962" s="3" t="s">
        <v>2276</v>
      </c>
      <c r="N962" s="3" t="s">
        <v>2276</v>
      </c>
      <c r="O962" s="3" t="s">
        <v>2276</v>
      </c>
      <c r="P962" s="80" t="s">
        <v>2377</v>
      </c>
      <c r="Q962" s="3" t="s">
        <v>2276</v>
      </c>
      <c r="R962" s="3" t="s">
        <v>2376</v>
      </c>
      <c r="S962" s="3" t="s">
        <v>2276</v>
      </c>
      <c r="T962" s="3" t="s">
        <v>2276</v>
      </c>
      <c r="U962" s="3" t="s">
        <v>2276</v>
      </c>
      <c r="V962" s="3" t="s">
        <v>2276</v>
      </c>
      <c r="W962" s="3" t="s">
        <v>2276</v>
      </c>
      <c r="X962" s="22" t="s">
        <v>68</v>
      </c>
      <c r="Y962" s="22" t="s">
        <v>35</v>
      </c>
      <c r="Z962" s="22" t="s">
        <v>64</v>
      </c>
      <c r="AA962" s="24" t="s">
        <v>3055</v>
      </c>
      <c r="AB962" s="24" t="s">
        <v>5036</v>
      </c>
    </row>
    <row r="963" spans="1:28"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2276</v>
      </c>
      <c r="K963" s="3" t="s">
        <v>2276</v>
      </c>
      <c r="L963" s="3" t="s">
        <v>2276</v>
      </c>
      <c r="M963" s="3" t="s">
        <v>2276</v>
      </c>
      <c r="N963" s="80" t="s">
        <v>2384</v>
      </c>
      <c r="O963" s="3" t="s">
        <v>2276</v>
      </c>
      <c r="P963" s="3" t="s">
        <v>2276</v>
      </c>
      <c r="Q963" s="3" t="s">
        <v>2276</v>
      </c>
      <c r="R963" s="3" t="s">
        <v>2276</v>
      </c>
      <c r="S963" s="3" t="s">
        <v>2276</v>
      </c>
      <c r="T963" s="3" t="s">
        <v>2276</v>
      </c>
      <c r="U963" s="3" t="s">
        <v>2276</v>
      </c>
      <c r="V963" s="21" t="s">
        <v>2527</v>
      </c>
      <c r="W963" s="3" t="s">
        <v>2276</v>
      </c>
      <c r="X963" s="22" t="s">
        <v>405</v>
      </c>
      <c r="Y963" s="22" t="s">
        <v>425</v>
      </c>
      <c r="Z963" s="22" t="s">
        <v>76</v>
      </c>
      <c r="AA963" s="24" t="s">
        <v>3094</v>
      </c>
      <c r="AB963" s="22" t="s">
        <v>3080</v>
      </c>
    </row>
    <row r="964" spans="1:28"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2276</v>
      </c>
      <c r="K964" s="3" t="s">
        <v>2276</v>
      </c>
      <c r="L964" s="3" t="s">
        <v>2276</v>
      </c>
      <c r="M964" s="3" t="s">
        <v>2276</v>
      </c>
      <c r="N964" s="3" t="s">
        <v>2276</v>
      </c>
      <c r="O964" s="3" t="s">
        <v>2276</v>
      </c>
      <c r="P964" s="80" t="s">
        <v>2377</v>
      </c>
      <c r="Q964" s="3" t="s">
        <v>2276</v>
      </c>
      <c r="R964" s="3" t="s">
        <v>2376</v>
      </c>
      <c r="S964" s="3" t="s">
        <v>2276</v>
      </c>
      <c r="T964" s="3" t="s">
        <v>2276</v>
      </c>
      <c r="U964" s="3" t="s">
        <v>2276</v>
      </c>
      <c r="V964" s="21" t="s">
        <v>2527</v>
      </c>
      <c r="W964" s="3" t="s">
        <v>2276</v>
      </c>
      <c r="X964" s="22" t="s">
        <v>86</v>
      </c>
      <c r="Y964" s="22" t="s">
        <v>34</v>
      </c>
      <c r="Z964" s="22" t="s">
        <v>64</v>
      </c>
      <c r="AA964" s="22" t="s">
        <v>3060</v>
      </c>
      <c r="AB964" s="24" t="s">
        <v>5036</v>
      </c>
    </row>
    <row r="965" spans="1:28"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2276</v>
      </c>
      <c r="K965" s="3" t="s">
        <v>2276</v>
      </c>
      <c r="L965" s="3" t="s">
        <v>2276</v>
      </c>
      <c r="M965" s="3" t="s">
        <v>2276</v>
      </c>
      <c r="N965" s="3" t="s">
        <v>2276</v>
      </c>
      <c r="O965" s="3" t="s">
        <v>2276</v>
      </c>
      <c r="P965" s="80" t="s">
        <v>2377</v>
      </c>
      <c r="Q965" s="3" t="s">
        <v>2276</v>
      </c>
      <c r="R965" s="3" t="s">
        <v>2376</v>
      </c>
      <c r="S965" s="3" t="s">
        <v>2276</v>
      </c>
      <c r="T965" s="3" t="s">
        <v>2276</v>
      </c>
      <c r="U965" s="3" t="s">
        <v>2276</v>
      </c>
      <c r="V965" s="21" t="s">
        <v>2527</v>
      </c>
      <c r="W965" s="3" t="s">
        <v>2276</v>
      </c>
      <c r="X965" s="22" t="s">
        <v>86</v>
      </c>
      <c r="Y965" s="22" t="s">
        <v>34</v>
      </c>
      <c r="Z965" s="22" t="s">
        <v>64</v>
      </c>
      <c r="AA965" s="22" t="s">
        <v>3059</v>
      </c>
      <c r="AB965" s="24" t="s">
        <v>5036</v>
      </c>
    </row>
    <row r="966" spans="1:28"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2276</v>
      </c>
      <c r="K966" s="3" t="s">
        <v>2276</v>
      </c>
      <c r="L966" s="3" t="s">
        <v>2276</v>
      </c>
      <c r="M966" s="3" t="s">
        <v>2276</v>
      </c>
      <c r="N966" s="3" t="s">
        <v>2276</v>
      </c>
      <c r="O966" s="3" t="s">
        <v>2276</v>
      </c>
      <c r="P966" s="80" t="s">
        <v>2377</v>
      </c>
      <c r="Q966" s="3" t="s">
        <v>2276</v>
      </c>
      <c r="R966" s="3" t="s">
        <v>2376</v>
      </c>
      <c r="S966" s="3" t="s">
        <v>2276</v>
      </c>
      <c r="T966" s="3" t="s">
        <v>2276</v>
      </c>
      <c r="U966" s="3" t="s">
        <v>2276</v>
      </c>
      <c r="V966" s="21" t="s">
        <v>2374</v>
      </c>
      <c r="W966" s="3" t="s">
        <v>2276</v>
      </c>
      <c r="X966" s="22" t="s">
        <v>404</v>
      </c>
      <c r="Y966" s="22" t="s">
        <v>405</v>
      </c>
      <c r="Z966" s="22" t="s">
        <v>64</v>
      </c>
      <c r="AA966" s="22" t="s">
        <v>3059</v>
      </c>
      <c r="AB966" s="24" t="s">
        <v>5036</v>
      </c>
    </row>
    <row r="967" spans="1:28"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2276</v>
      </c>
      <c r="K967" s="3" t="s">
        <v>2276</v>
      </c>
      <c r="L967" s="3" t="s">
        <v>2276</v>
      </c>
      <c r="M967" s="3" t="s">
        <v>2276</v>
      </c>
      <c r="N967" s="3" t="s">
        <v>2276</v>
      </c>
      <c r="O967" s="3" t="s">
        <v>2276</v>
      </c>
      <c r="P967" s="80" t="s">
        <v>2377</v>
      </c>
      <c r="Q967" s="3" t="s">
        <v>2276</v>
      </c>
      <c r="R967" s="3" t="s">
        <v>2376</v>
      </c>
      <c r="S967" s="3" t="s">
        <v>2276</v>
      </c>
      <c r="T967" s="3" t="s">
        <v>2276</v>
      </c>
      <c r="U967" s="3" t="s">
        <v>2276</v>
      </c>
      <c r="V967" s="21" t="s">
        <v>2527</v>
      </c>
      <c r="W967" s="3" t="s">
        <v>2276</v>
      </c>
      <c r="X967" s="22" t="s">
        <v>405</v>
      </c>
      <c r="Y967" s="22" t="s">
        <v>425</v>
      </c>
      <c r="Z967" s="22" t="s">
        <v>76</v>
      </c>
      <c r="AA967" s="24" t="s">
        <v>3078</v>
      </c>
      <c r="AB967" s="24" t="s">
        <v>5036</v>
      </c>
    </row>
    <row r="968" spans="1:28"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2276</v>
      </c>
      <c r="K968" s="3" t="s">
        <v>2276</v>
      </c>
      <c r="L968" s="3" t="s">
        <v>2276</v>
      </c>
      <c r="M968" s="3" t="s">
        <v>2276</v>
      </c>
      <c r="N968" s="80" t="s">
        <v>2377</v>
      </c>
      <c r="O968" s="3" t="s">
        <v>2276</v>
      </c>
      <c r="P968" s="3" t="s">
        <v>2276</v>
      </c>
      <c r="Q968" s="3" t="s">
        <v>2276</v>
      </c>
      <c r="R968" s="3" t="s">
        <v>2276</v>
      </c>
      <c r="S968" s="3" t="s">
        <v>2276</v>
      </c>
      <c r="T968" s="3" t="s">
        <v>2276</v>
      </c>
      <c r="U968" s="3" t="s">
        <v>2276</v>
      </c>
      <c r="V968" s="3" t="s">
        <v>2276</v>
      </c>
      <c r="W968" s="3" t="s">
        <v>2276</v>
      </c>
      <c r="X968" s="22" t="s">
        <v>68</v>
      </c>
      <c r="Y968" s="22" t="s">
        <v>35</v>
      </c>
      <c r="Z968" s="22" t="s">
        <v>64</v>
      </c>
      <c r="AA968" s="24" t="s">
        <v>3056</v>
      </c>
      <c r="AB968" s="22" t="s">
        <v>3079</v>
      </c>
    </row>
    <row r="969" spans="1:28"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2276</v>
      </c>
      <c r="K969" s="3" t="s">
        <v>2276</v>
      </c>
      <c r="L969" s="3" t="s">
        <v>2276</v>
      </c>
      <c r="M969" s="3" t="s">
        <v>2276</v>
      </c>
      <c r="N969" s="3" t="s">
        <v>2276</v>
      </c>
      <c r="O969" s="3" t="s">
        <v>2276</v>
      </c>
      <c r="P969" s="80" t="s">
        <v>2377</v>
      </c>
      <c r="Q969" s="3" t="s">
        <v>2276</v>
      </c>
      <c r="R969" s="3" t="s">
        <v>2376</v>
      </c>
      <c r="S969" s="3" t="s">
        <v>2276</v>
      </c>
      <c r="T969" s="3" t="s">
        <v>2276</v>
      </c>
      <c r="U969" s="3" t="s">
        <v>2276</v>
      </c>
      <c r="V969" s="3" t="s">
        <v>2276</v>
      </c>
      <c r="W969" s="3" t="s">
        <v>2276</v>
      </c>
      <c r="X969" s="22" t="s">
        <v>68</v>
      </c>
      <c r="Y969" s="22" t="s">
        <v>35</v>
      </c>
      <c r="Z969" s="22" t="s">
        <v>64</v>
      </c>
      <c r="AA969" s="24" t="s">
        <v>3055</v>
      </c>
      <c r="AB969" s="24" t="s">
        <v>5036</v>
      </c>
    </row>
    <row r="970" spans="1:28"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2276</v>
      </c>
      <c r="K970" s="3" t="s">
        <v>2276</v>
      </c>
      <c r="L970" s="3" t="s">
        <v>2276</v>
      </c>
      <c r="M970" s="3" t="s">
        <v>2276</v>
      </c>
      <c r="N970" s="80" t="s">
        <v>2384</v>
      </c>
      <c r="O970" s="3" t="s">
        <v>2276</v>
      </c>
      <c r="P970" s="3" t="s">
        <v>2276</v>
      </c>
      <c r="Q970" s="3" t="s">
        <v>2276</v>
      </c>
      <c r="R970" s="3" t="s">
        <v>2276</v>
      </c>
      <c r="S970" s="3" t="s">
        <v>2276</v>
      </c>
      <c r="T970" s="3" t="s">
        <v>2276</v>
      </c>
      <c r="U970" s="3" t="s">
        <v>2276</v>
      </c>
      <c r="V970" s="21" t="s">
        <v>2374</v>
      </c>
      <c r="W970" s="3" t="s">
        <v>2276</v>
      </c>
      <c r="X970" s="22" t="s">
        <v>405</v>
      </c>
      <c r="Y970" s="22" t="s">
        <v>425</v>
      </c>
      <c r="Z970" s="22" t="s">
        <v>76</v>
      </c>
      <c r="AA970" s="24" t="s">
        <v>3094</v>
      </c>
      <c r="AB970" s="22" t="s">
        <v>3080</v>
      </c>
    </row>
    <row r="971" spans="1:28"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80">
        <v>0</v>
      </c>
      <c r="K971" s="80">
        <v>0</v>
      </c>
      <c r="L971" s="80">
        <v>0</v>
      </c>
      <c r="M971" s="80">
        <v>0</v>
      </c>
      <c r="N971" s="80">
        <v>0</v>
      </c>
      <c r="O971" s="80">
        <v>0</v>
      </c>
      <c r="P971" s="80">
        <v>0</v>
      </c>
      <c r="Q971" s="80">
        <v>0</v>
      </c>
      <c r="R971" s="80">
        <v>0</v>
      </c>
      <c r="S971" s="80">
        <v>0</v>
      </c>
      <c r="T971" s="80">
        <v>0</v>
      </c>
      <c r="U971" s="80">
        <v>0</v>
      </c>
      <c r="V971" s="80">
        <v>0</v>
      </c>
      <c r="W971" s="3" t="s">
        <v>2276</v>
      </c>
      <c r="X971" s="22" t="s">
        <v>399</v>
      </c>
      <c r="Y971" s="22" t="s">
        <v>127</v>
      </c>
      <c r="Z971" s="22"/>
      <c r="AA971" s="22" t="s">
        <v>3074</v>
      </c>
      <c r="AB971" s="22"/>
    </row>
    <row r="972" spans="1:28"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6">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21" t="s">
        <v>2374</v>
      </c>
      <c r="W972" s="3" t="s">
        <v>2276</v>
      </c>
      <c r="X972" s="22" t="s">
        <v>86</v>
      </c>
      <c r="Y972" s="22" t="s">
        <v>34</v>
      </c>
      <c r="Z972" s="22" t="s">
        <v>64</v>
      </c>
      <c r="AA972" s="24"/>
      <c r="AB972" s="24"/>
    </row>
    <row r="973" spans="1:28"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6">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21" t="s">
        <v>2374</v>
      </c>
      <c r="W973" s="3" t="s">
        <v>2276</v>
      </c>
      <c r="X973" s="22" t="s">
        <v>34</v>
      </c>
      <c r="Y973" s="22" t="s">
        <v>405</v>
      </c>
      <c r="Z973" s="22" t="s">
        <v>64</v>
      </c>
      <c r="AA973" s="24"/>
      <c r="AB973" s="24"/>
    </row>
    <row r="974" spans="1:28"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6">
        <v>2014</v>
      </c>
      <c r="J974" s="3" t="s">
        <v>2276</v>
      </c>
      <c r="K974" s="3" t="s">
        <v>2276</v>
      </c>
      <c r="L974" s="3" t="s">
        <v>2276</v>
      </c>
      <c r="M974" s="3" t="s">
        <v>2276</v>
      </c>
      <c r="N974" s="80" t="s">
        <v>2385</v>
      </c>
      <c r="O974" s="3" t="s">
        <v>2276</v>
      </c>
      <c r="P974" s="3" t="s">
        <v>2276</v>
      </c>
      <c r="Q974" s="3" t="s">
        <v>2276</v>
      </c>
      <c r="R974" s="3" t="s">
        <v>2276</v>
      </c>
      <c r="S974" s="3" t="s">
        <v>2276</v>
      </c>
      <c r="T974" s="3" t="s">
        <v>2276</v>
      </c>
      <c r="U974" s="3" t="s">
        <v>2276</v>
      </c>
      <c r="V974" s="3" t="s">
        <v>2276</v>
      </c>
      <c r="W974" s="3" t="s">
        <v>2276</v>
      </c>
      <c r="X974" s="22" t="s">
        <v>405</v>
      </c>
      <c r="Y974" s="22" t="s">
        <v>425</v>
      </c>
      <c r="Z974" s="22" t="s">
        <v>76</v>
      </c>
      <c r="AA974" s="24" t="s">
        <v>3083</v>
      </c>
      <c r="AB974" s="22"/>
    </row>
    <row r="975" spans="1:28"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6">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21" t="s">
        <v>2527</v>
      </c>
      <c r="W975" s="3" t="s">
        <v>2276</v>
      </c>
      <c r="X975" s="22" t="s">
        <v>86</v>
      </c>
      <c r="Y975" s="22" t="s">
        <v>34</v>
      </c>
      <c r="Z975" s="22" t="s">
        <v>64</v>
      </c>
      <c r="AA975" s="24"/>
      <c r="AB975" s="24"/>
    </row>
    <row r="976" spans="1:28"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6">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21" t="s">
        <v>2527</v>
      </c>
      <c r="W976" s="3" t="s">
        <v>2276</v>
      </c>
      <c r="X976" s="22" t="s">
        <v>34</v>
      </c>
      <c r="Y976" s="22" t="s">
        <v>405</v>
      </c>
      <c r="Z976" s="22" t="s">
        <v>64</v>
      </c>
      <c r="AA976" s="24"/>
      <c r="AB976" s="24"/>
    </row>
    <row r="977" spans="1:28"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6">
        <v>2015</v>
      </c>
      <c r="J977" s="3" t="s">
        <v>2276</v>
      </c>
      <c r="K977" s="3" t="s">
        <v>2276</v>
      </c>
      <c r="L977" s="3" t="s">
        <v>2276</v>
      </c>
      <c r="M977" s="3" t="s">
        <v>2276</v>
      </c>
      <c r="N977" s="21" t="s">
        <v>2384</v>
      </c>
      <c r="O977" s="3" t="s">
        <v>2276</v>
      </c>
      <c r="P977" s="3" t="s">
        <v>2276</v>
      </c>
      <c r="Q977" s="3" t="s">
        <v>2276</v>
      </c>
      <c r="R977" s="3" t="s">
        <v>2276</v>
      </c>
      <c r="S977" s="3" t="s">
        <v>2276</v>
      </c>
      <c r="T977" s="3" t="s">
        <v>2276</v>
      </c>
      <c r="U977" s="3" t="s">
        <v>2276</v>
      </c>
      <c r="V977" s="21" t="s">
        <v>2374</v>
      </c>
      <c r="W977" s="3" t="s">
        <v>2276</v>
      </c>
      <c r="X977" s="22" t="s">
        <v>405</v>
      </c>
      <c r="Y977" s="22" t="s">
        <v>425</v>
      </c>
      <c r="Z977" s="22" t="s">
        <v>76</v>
      </c>
      <c r="AA977" s="24" t="s">
        <v>3075</v>
      </c>
      <c r="AB977" s="22"/>
    </row>
    <row r="978" spans="1:28"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80">
        <v>0</v>
      </c>
      <c r="K978" s="80">
        <v>0</v>
      </c>
      <c r="L978" s="80">
        <v>0</v>
      </c>
      <c r="M978" s="80">
        <v>0</v>
      </c>
      <c r="N978" s="80">
        <v>0</v>
      </c>
      <c r="O978" s="80">
        <v>0</v>
      </c>
      <c r="P978" s="80">
        <v>0</v>
      </c>
      <c r="Q978" s="80">
        <v>0</v>
      </c>
      <c r="R978" s="80">
        <v>0</v>
      </c>
      <c r="S978" s="80">
        <v>0</v>
      </c>
      <c r="T978" s="80">
        <v>0</v>
      </c>
      <c r="U978" s="80">
        <v>0</v>
      </c>
      <c r="V978" s="80">
        <v>0</v>
      </c>
      <c r="W978" s="3" t="s">
        <v>2276</v>
      </c>
      <c r="X978" s="22" t="s">
        <v>399</v>
      </c>
      <c r="Y978" s="22" t="s">
        <v>127</v>
      </c>
      <c r="Z978" s="22" t="s">
        <v>2276</v>
      </c>
      <c r="AA978" s="22" t="s">
        <v>3074</v>
      </c>
      <c r="AB978" s="22"/>
    </row>
    <row r="979" spans="1:28"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21" t="s">
        <v>2527</v>
      </c>
      <c r="W979" s="3" t="s">
        <v>2276</v>
      </c>
      <c r="X979" s="22" t="s">
        <v>86</v>
      </c>
      <c r="Y979" s="22" t="s">
        <v>34</v>
      </c>
      <c r="Z979" s="22" t="s">
        <v>64</v>
      </c>
      <c r="AA979" s="24"/>
      <c r="AB979" s="24"/>
    </row>
    <row r="980" spans="1:28"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21" t="s">
        <v>2527</v>
      </c>
      <c r="W980" s="3" t="s">
        <v>2276</v>
      </c>
      <c r="X980" s="22" t="s">
        <v>34</v>
      </c>
      <c r="Y980" s="22" t="s">
        <v>405</v>
      </c>
      <c r="Z980" s="22" t="s">
        <v>64</v>
      </c>
      <c r="AA980" s="24"/>
      <c r="AB980" s="24"/>
    </row>
    <row r="981" spans="1:28"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2276</v>
      </c>
      <c r="K981" s="3" t="s">
        <v>2276</v>
      </c>
      <c r="L981" s="3" t="s">
        <v>2276</v>
      </c>
      <c r="M981" s="3" t="s">
        <v>2276</v>
      </c>
      <c r="N981" s="21" t="s">
        <v>2384</v>
      </c>
      <c r="O981" s="3" t="s">
        <v>2276</v>
      </c>
      <c r="P981" s="3" t="s">
        <v>2276</v>
      </c>
      <c r="Q981" s="3" t="s">
        <v>2276</v>
      </c>
      <c r="R981" s="3" t="s">
        <v>2276</v>
      </c>
      <c r="S981" s="3" t="s">
        <v>2276</v>
      </c>
      <c r="T981" s="3" t="s">
        <v>2276</v>
      </c>
      <c r="U981" s="3" t="s">
        <v>2276</v>
      </c>
      <c r="V981" s="21" t="s">
        <v>2389</v>
      </c>
      <c r="W981" s="3" t="s">
        <v>2276</v>
      </c>
      <c r="X981" s="22" t="s">
        <v>405</v>
      </c>
      <c r="Y981" s="22" t="s">
        <v>425</v>
      </c>
      <c r="Z981" s="22" t="s">
        <v>76</v>
      </c>
      <c r="AA981" s="24" t="s">
        <v>3083</v>
      </c>
      <c r="AB981" s="22"/>
    </row>
    <row r="982" spans="1:28"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21" t="s">
        <v>2374</v>
      </c>
      <c r="W982" s="3" t="s">
        <v>2276</v>
      </c>
      <c r="X982" s="22" t="s">
        <v>86</v>
      </c>
      <c r="Y982" s="22" t="s">
        <v>34</v>
      </c>
      <c r="Z982" s="22" t="s">
        <v>64</v>
      </c>
      <c r="AA982" s="24"/>
      <c r="AB982" s="24"/>
    </row>
    <row r="983" spans="1:28"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2527</v>
      </c>
      <c r="W983" s="3" t="s">
        <v>2276</v>
      </c>
      <c r="X983" s="22" t="s">
        <v>34</v>
      </c>
      <c r="Y983" s="22" t="s">
        <v>405</v>
      </c>
      <c r="Z983" s="22" t="s">
        <v>64</v>
      </c>
      <c r="AA983" s="24"/>
      <c r="AB983" s="24"/>
    </row>
    <row r="984" spans="1:28"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2276</v>
      </c>
      <c r="K984" s="3" t="s">
        <v>2276</v>
      </c>
      <c r="L984" s="3" t="s">
        <v>2276</v>
      </c>
      <c r="M984" s="3" t="s">
        <v>2276</v>
      </c>
      <c r="N984" s="3" t="s">
        <v>2384</v>
      </c>
      <c r="O984" s="3" t="s">
        <v>2276</v>
      </c>
      <c r="P984" s="3" t="s">
        <v>2276</v>
      </c>
      <c r="Q984" s="3" t="s">
        <v>2276</v>
      </c>
      <c r="R984" s="3" t="s">
        <v>2276</v>
      </c>
      <c r="S984" s="3" t="s">
        <v>2276</v>
      </c>
      <c r="T984" s="3" t="s">
        <v>2276</v>
      </c>
      <c r="U984" s="3" t="s">
        <v>2276</v>
      </c>
      <c r="V984" s="3" t="s">
        <v>2376</v>
      </c>
      <c r="W984" s="3" t="s">
        <v>2276</v>
      </c>
      <c r="X984" s="22" t="s">
        <v>405</v>
      </c>
      <c r="Y984" s="22" t="s">
        <v>425</v>
      </c>
      <c r="Z984" s="22" t="s">
        <v>76</v>
      </c>
      <c r="AA984" s="24" t="s">
        <v>3075</v>
      </c>
      <c r="AB984" s="22"/>
    </row>
    <row r="985" spans="1:28"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2371</v>
      </c>
      <c r="K985" s="3" t="s">
        <v>2276</v>
      </c>
      <c r="L985" s="3" t="s">
        <v>2276</v>
      </c>
      <c r="M985" s="3" t="s">
        <v>2276</v>
      </c>
      <c r="N985" s="80" t="s">
        <v>2385</v>
      </c>
      <c r="O985" s="3" t="s">
        <v>2276</v>
      </c>
      <c r="P985" s="80" t="s">
        <v>2377</v>
      </c>
      <c r="Q985" s="3" t="s">
        <v>2276</v>
      </c>
      <c r="R985" s="3" t="s">
        <v>2376</v>
      </c>
      <c r="S985" s="3" t="s">
        <v>2276</v>
      </c>
      <c r="T985" s="3" t="s">
        <v>2276</v>
      </c>
      <c r="U985" s="3" t="s">
        <v>2276</v>
      </c>
      <c r="V985" s="3" t="s">
        <v>2276</v>
      </c>
      <c r="W985" s="3" t="s">
        <v>2276</v>
      </c>
      <c r="X985" s="22" t="s">
        <v>86</v>
      </c>
      <c r="Y985" s="22" t="s">
        <v>35</v>
      </c>
      <c r="Z985" s="3" t="s">
        <v>2276</v>
      </c>
      <c r="AA985" s="24"/>
      <c r="AB985" s="24" t="s">
        <v>5043</v>
      </c>
    </row>
    <row r="986" spans="1:28"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2276</v>
      </c>
      <c r="K986" s="3" t="s">
        <v>2362</v>
      </c>
      <c r="L986" s="3" t="s">
        <v>2276</v>
      </c>
      <c r="M986" s="3" t="s">
        <v>2362</v>
      </c>
      <c r="N986" s="3" t="s">
        <v>2276</v>
      </c>
      <c r="O986" s="3" t="s">
        <v>2362</v>
      </c>
      <c r="P986" s="3" t="s">
        <v>2276</v>
      </c>
      <c r="Q986" s="3" t="s">
        <v>2362</v>
      </c>
      <c r="R986" s="3" t="s">
        <v>2276</v>
      </c>
      <c r="S986" s="3" t="s">
        <v>2276</v>
      </c>
      <c r="T986" s="3" t="s">
        <v>2276</v>
      </c>
      <c r="U986" s="3" t="s">
        <v>2276</v>
      </c>
      <c r="V986" s="3" t="s">
        <v>2276</v>
      </c>
      <c r="W986" s="3" t="s">
        <v>2404</v>
      </c>
      <c r="X986" s="3" t="s">
        <v>2276</v>
      </c>
      <c r="Y986" s="3" t="s">
        <v>2276</v>
      </c>
      <c r="Z986" s="3" t="s">
        <v>2276</v>
      </c>
      <c r="AA986" s="3"/>
      <c r="AB986" s="4" t="s">
        <v>3126</v>
      </c>
    </row>
    <row r="987" spans="1:28"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2276</v>
      </c>
      <c r="K987" s="3" t="s">
        <v>2362</v>
      </c>
      <c r="L987" s="3" t="s">
        <v>2276</v>
      </c>
      <c r="M987" s="3" t="s">
        <v>2362</v>
      </c>
      <c r="N987" s="3" t="s">
        <v>2276</v>
      </c>
      <c r="O987" s="3" t="s">
        <v>2362</v>
      </c>
      <c r="P987" s="3" t="s">
        <v>2276</v>
      </c>
      <c r="Q987" s="3" t="s">
        <v>2362</v>
      </c>
      <c r="R987" s="3" t="s">
        <v>2276</v>
      </c>
      <c r="S987" s="3" t="s">
        <v>2276</v>
      </c>
      <c r="T987" s="3" t="s">
        <v>2276</v>
      </c>
      <c r="U987" s="3" t="s">
        <v>2276</v>
      </c>
      <c r="V987" s="3" t="s">
        <v>2276</v>
      </c>
      <c r="W987" s="3" t="s">
        <v>2846</v>
      </c>
      <c r="X987" s="3" t="s">
        <v>2276</v>
      </c>
      <c r="Y987" s="3" t="s">
        <v>2276</v>
      </c>
      <c r="Z987" s="3" t="s">
        <v>2276</v>
      </c>
      <c r="AA987" s="4" t="s">
        <v>3124</v>
      </c>
      <c r="AB987" s="4" t="s">
        <v>3125</v>
      </c>
    </row>
    <row r="988" spans="1:28"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2276</v>
      </c>
      <c r="K988" s="3" t="s">
        <v>2362</v>
      </c>
      <c r="L988" s="3" t="s">
        <v>2276</v>
      </c>
      <c r="M988" s="3" t="s">
        <v>2362</v>
      </c>
      <c r="N988" s="3" t="s">
        <v>2276</v>
      </c>
      <c r="O988" s="3" t="s">
        <v>2362</v>
      </c>
      <c r="P988" s="3" t="s">
        <v>2276</v>
      </c>
      <c r="Q988" s="3" t="s">
        <v>2362</v>
      </c>
      <c r="R988" s="3" t="s">
        <v>2276</v>
      </c>
      <c r="S988" s="3" t="s">
        <v>2276</v>
      </c>
      <c r="T988" s="3" t="s">
        <v>2276</v>
      </c>
      <c r="U988" s="3" t="s">
        <v>2276</v>
      </c>
      <c r="V988" s="3" t="s">
        <v>2276</v>
      </c>
      <c r="W988" s="3" t="s">
        <v>2403</v>
      </c>
      <c r="X988" s="3" t="s">
        <v>2276</v>
      </c>
      <c r="Y988" s="3" t="s">
        <v>2276</v>
      </c>
      <c r="Z988" s="3" t="s">
        <v>2276</v>
      </c>
      <c r="AA988" s="3"/>
      <c r="AB988" s="4" t="s">
        <v>3126</v>
      </c>
    </row>
    <row r="989" spans="1:28"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2276</v>
      </c>
      <c r="K989" s="3" t="s">
        <v>2362</v>
      </c>
      <c r="L989" s="3" t="s">
        <v>2276</v>
      </c>
      <c r="M989" s="3" t="s">
        <v>2362</v>
      </c>
      <c r="N989" s="3" t="s">
        <v>2276</v>
      </c>
      <c r="O989" s="3" t="s">
        <v>2362</v>
      </c>
      <c r="P989" s="3" t="s">
        <v>2276</v>
      </c>
      <c r="Q989" s="3" t="s">
        <v>2362</v>
      </c>
      <c r="R989" s="3" t="s">
        <v>2276</v>
      </c>
      <c r="S989" s="3" t="s">
        <v>2276</v>
      </c>
      <c r="T989" s="3" t="s">
        <v>2276</v>
      </c>
      <c r="U989" s="3" t="s">
        <v>2276</v>
      </c>
      <c r="V989" s="3" t="s">
        <v>2276</v>
      </c>
      <c r="W989" s="3" t="s">
        <v>2402</v>
      </c>
      <c r="X989" s="3" t="s">
        <v>2276</v>
      </c>
      <c r="Y989" s="3" t="s">
        <v>2276</v>
      </c>
      <c r="Z989" s="3" t="s">
        <v>2276</v>
      </c>
      <c r="AA989" s="3"/>
      <c r="AB989" s="4" t="s">
        <v>3127</v>
      </c>
    </row>
    <row r="990" spans="1:28"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2276</v>
      </c>
      <c r="K990" s="3" t="s">
        <v>2362</v>
      </c>
      <c r="L990" s="3" t="s">
        <v>2276</v>
      </c>
      <c r="M990" s="3" t="s">
        <v>2362</v>
      </c>
      <c r="N990" s="3" t="s">
        <v>2276</v>
      </c>
      <c r="O990" s="3" t="s">
        <v>2362</v>
      </c>
      <c r="P990" s="3" t="s">
        <v>2276</v>
      </c>
      <c r="Q990" s="3" t="s">
        <v>2362</v>
      </c>
      <c r="R990" s="3" t="s">
        <v>2276</v>
      </c>
      <c r="S990" s="3" t="s">
        <v>2276</v>
      </c>
      <c r="T990" s="3" t="s">
        <v>2276</v>
      </c>
      <c r="U990" s="3" t="s">
        <v>2276</v>
      </c>
      <c r="V990" s="3" t="s">
        <v>2276</v>
      </c>
      <c r="W990" s="3" t="s">
        <v>2402</v>
      </c>
      <c r="X990" s="3" t="s">
        <v>2276</v>
      </c>
      <c r="Y990" s="3" t="s">
        <v>2276</v>
      </c>
      <c r="Z990" s="3" t="s">
        <v>2276</v>
      </c>
      <c r="AA990" s="3"/>
      <c r="AB990" s="4" t="s">
        <v>3127</v>
      </c>
    </row>
    <row r="991" spans="1:28"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2276</v>
      </c>
      <c r="K991" s="3" t="s">
        <v>2362</v>
      </c>
      <c r="L991" s="3" t="s">
        <v>2276</v>
      </c>
      <c r="M991" s="3" t="s">
        <v>2362</v>
      </c>
      <c r="N991" s="3" t="s">
        <v>2276</v>
      </c>
      <c r="O991" s="3" t="s">
        <v>2362</v>
      </c>
      <c r="P991" s="3" t="s">
        <v>2276</v>
      </c>
      <c r="Q991" s="3" t="s">
        <v>2362</v>
      </c>
      <c r="R991" s="3" t="s">
        <v>2276</v>
      </c>
      <c r="S991" s="3" t="s">
        <v>2276</v>
      </c>
      <c r="T991" s="3" t="s">
        <v>2276</v>
      </c>
      <c r="U991" s="3" t="s">
        <v>2276</v>
      </c>
      <c r="V991" s="3" t="s">
        <v>2276</v>
      </c>
      <c r="W991" s="3" t="s">
        <v>2402</v>
      </c>
      <c r="X991" s="3" t="s">
        <v>2276</v>
      </c>
      <c r="Y991" s="3" t="s">
        <v>2276</v>
      </c>
      <c r="Z991" s="3" t="s">
        <v>2276</v>
      </c>
      <c r="AA991" s="3"/>
      <c r="AB991" s="4" t="s">
        <v>3127</v>
      </c>
    </row>
    <row r="992" spans="1:28"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2403</v>
      </c>
      <c r="X992" s="3" t="s">
        <v>2276</v>
      </c>
      <c r="Y992" s="3" t="s">
        <v>2276</v>
      </c>
      <c r="Z992" s="3" t="s">
        <v>2276</v>
      </c>
      <c r="AA992" s="3"/>
      <c r="AB992" s="3" t="s">
        <v>3146</v>
      </c>
    </row>
    <row r="993" spans="1:28"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c r="AB993" s="3"/>
    </row>
    <row r="994" spans="1:28"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c r="AB994" s="3"/>
    </row>
    <row r="995" spans="1:28"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4" t="s">
        <v>3159</v>
      </c>
      <c r="AB995" s="3"/>
    </row>
    <row r="996" spans="1:28"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c r="AB996" s="3"/>
    </row>
    <row r="997" spans="1:28"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c r="AB997" s="3"/>
    </row>
    <row r="998" spans="1:28"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c r="AB998" s="3"/>
    </row>
    <row r="999" spans="1:28"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c r="AB999" s="3"/>
    </row>
    <row r="1000" spans="1:28"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c r="AB1000" s="3"/>
    </row>
    <row r="1001" spans="1:28"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c r="AB1001" s="3"/>
    </row>
    <row r="1002" spans="1:28"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c r="AB1002" s="3"/>
    </row>
    <row r="1003" spans="1:28"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c r="AB1003" s="3"/>
    </row>
    <row r="1004" spans="1:28"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c r="AB1004" s="3"/>
    </row>
    <row r="1005" spans="1:28"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c r="AB1005" s="3"/>
    </row>
    <row r="1006" spans="1:28"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c r="AB1006" s="3"/>
    </row>
    <row r="1007" spans="1:28"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4" t="s">
        <v>3163</v>
      </c>
      <c r="AB1007" s="3"/>
    </row>
    <row r="1008" spans="1:28"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2403</v>
      </c>
      <c r="X1008" s="3" t="s">
        <v>2276</v>
      </c>
      <c r="Y1008" s="3" t="s">
        <v>2276</v>
      </c>
      <c r="Z1008" s="3" t="s">
        <v>2276</v>
      </c>
      <c r="AA1008" s="3"/>
      <c r="AB1008" s="3" t="s">
        <v>3146</v>
      </c>
    </row>
    <row r="1009" spans="1:28"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c r="AB1009" s="3"/>
    </row>
    <row r="1010" spans="1:28"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c r="AB1010" s="3"/>
    </row>
    <row r="1011" spans="1:28"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4" t="s">
        <v>3159</v>
      </c>
      <c r="AB1011" s="3"/>
    </row>
    <row r="1012" spans="1:28"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c r="AB1012" s="3"/>
    </row>
    <row r="1013" spans="1:28"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c r="AB1013" s="3"/>
    </row>
    <row r="1014" spans="1:28"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c r="AB1014" s="3"/>
    </row>
    <row r="1015" spans="1:28"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c r="AB1015" s="3"/>
    </row>
    <row r="1016" spans="1:28"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c r="AB1016" s="3"/>
    </row>
    <row r="1017" spans="1:28"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c r="AB1017" s="3"/>
    </row>
    <row r="1018" spans="1:28"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c r="AB1018" s="3"/>
    </row>
    <row r="1019" spans="1:28"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c r="AB1019" s="3"/>
    </row>
    <row r="1020" spans="1:28"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c r="AB1020" s="3"/>
    </row>
    <row r="1021" spans="1:28"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c r="AB1021" s="3"/>
    </row>
    <row r="1022" spans="1:28"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c r="AB1022" s="3"/>
    </row>
    <row r="1023" spans="1:28"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4" t="s">
        <v>3163</v>
      </c>
      <c r="AB1023" s="3"/>
    </row>
    <row r="1024" spans="1:28"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2403</v>
      </c>
      <c r="X1024" s="3" t="s">
        <v>2276</v>
      </c>
      <c r="Y1024" s="3" t="s">
        <v>2276</v>
      </c>
      <c r="Z1024" s="3" t="s">
        <v>2276</v>
      </c>
      <c r="AA1024" s="3"/>
      <c r="AB1024" s="3" t="s">
        <v>3146</v>
      </c>
    </row>
    <row r="1025" spans="1:28"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c r="AB1025" s="3"/>
    </row>
    <row r="1026" spans="1:28"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c r="AB1026" s="3"/>
    </row>
    <row r="1027" spans="1:28"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4" t="s">
        <v>3159</v>
      </c>
      <c r="AB1027" s="3"/>
    </row>
    <row r="1028" spans="1:28"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c r="AB1028" s="3"/>
    </row>
    <row r="1029" spans="1:28"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c r="AB1029" s="3"/>
    </row>
    <row r="1030" spans="1:28"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c r="AB1030" s="3"/>
    </row>
    <row r="1031" spans="1:28"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c r="AB1031" s="3"/>
    </row>
    <row r="1032" spans="1:28"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c r="AB1032" s="3"/>
    </row>
    <row r="1033" spans="1:28"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c r="AB1033" s="3"/>
    </row>
    <row r="1034" spans="1:28"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c r="AB1034" s="3"/>
    </row>
    <row r="1035" spans="1:28"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c r="AB1035" s="3"/>
    </row>
    <row r="1036" spans="1:28"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c r="AB1036" s="3"/>
    </row>
    <row r="1037" spans="1:28"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c r="AB1037" s="3"/>
    </row>
    <row r="1038" spans="1:28"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c r="AB1038" s="3"/>
    </row>
    <row r="1039" spans="1:28"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2403</v>
      </c>
      <c r="X1039" s="3" t="s">
        <v>2276</v>
      </c>
      <c r="Y1039" s="3" t="s">
        <v>2276</v>
      </c>
      <c r="Z1039" s="3" t="s">
        <v>2276</v>
      </c>
      <c r="AA1039" s="3"/>
      <c r="AB1039" s="3" t="s">
        <v>3146</v>
      </c>
    </row>
    <row r="1040" spans="1:28"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c r="AB1040" s="3"/>
    </row>
    <row r="1041" spans="1:28"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c r="AB1041" s="3"/>
    </row>
    <row r="1042" spans="1:28"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4" t="s">
        <v>3159</v>
      </c>
      <c r="AB1042" s="3"/>
    </row>
    <row r="1043" spans="1:28"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c r="AB1043" s="3"/>
    </row>
    <row r="1044" spans="1:28"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c r="AB1044" s="3"/>
    </row>
    <row r="1045" spans="1:28"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c r="AB1045" s="3"/>
    </row>
    <row r="1046" spans="1:28"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c r="AB1046" s="3"/>
    </row>
    <row r="1047" spans="1:28"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c r="AB1047" s="3"/>
    </row>
    <row r="1048" spans="1:28"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c r="AB1048" s="3"/>
    </row>
    <row r="1049" spans="1:28"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c r="AB1049" s="3"/>
    </row>
    <row r="1050" spans="1:28"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c r="AB1050" s="3"/>
    </row>
    <row r="1051" spans="1:28"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c r="X1051" s="3" t="s">
        <v>2276</v>
      </c>
      <c r="Y1051" s="3" t="s">
        <v>2276</v>
      </c>
      <c r="Z1051" s="3" t="s">
        <v>2276</v>
      </c>
      <c r="AA1051" s="3"/>
      <c r="AB1051" s="3"/>
    </row>
    <row r="1052" spans="1:28"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t="s">
        <v>2404</v>
      </c>
      <c r="X1052" s="3" t="s">
        <v>404</v>
      </c>
      <c r="Y1052" s="3" t="s">
        <v>405</v>
      </c>
      <c r="Z1052" s="22" t="s">
        <v>64</v>
      </c>
      <c r="AA1052" s="3"/>
      <c r="AB1052" s="3" t="s">
        <v>3236</v>
      </c>
    </row>
    <row r="1053" spans="1:28"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2276</v>
      </c>
      <c r="K1053" s="3" t="s">
        <v>2276</v>
      </c>
      <c r="L1053" s="3" t="s">
        <v>2276</v>
      </c>
      <c r="M1053" s="3" t="s">
        <v>2276</v>
      </c>
      <c r="N1053" s="3" t="s">
        <v>2276</v>
      </c>
      <c r="O1053" s="3" t="s">
        <v>2276</v>
      </c>
      <c r="P1053" s="3" t="s">
        <v>2276</v>
      </c>
      <c r="Q1053" s="3" t="s">
        <v>2276</v>
      </c>
      <c r="R1053" s="3" t="s">
        <v>2276</v>
      </c>
      <c r="S1053" s="3" t="s">
        <v>2396</v>
      </c>
      <c r="T1053" s="3" t="s">
        <v>2276</v>
      </c>
      <c r="U1053" s="3" t="s">
        <v>2276</v>
      </c>
      <c r="V1053" s="3" t="s">
        <v>2276</v>
      </c>
      <c r="W1053" s="3" t="s">
        <v>2276</v>
      </c>
      <c r="X1053" s="3" t="s">
        <v>34</v>
      </c>
      <c r="Y1053" s="3" t="s">
        <v>405</v>
      </c>
      <c r="Z1053" s="22" t="s">
        <v>64</v>
      </c>
      <c r="AA1053" s="4" t="s">
        <v>3235</v>
      </c>
      <c r="AB1053" s="3"/>
    </row>
    <row r="1054" spans="1:28"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t="s">
        <v>2404</v>
      </c>
      <c r="X1054" s="3" t="s">
        <v>404</v>
      </c>
      <c r="Y1054" s="3" t="s">
        <v>405</v>
      </c>
      <c r="Z1054" s="22" t="s">
        <v>64</v>
      </c>
      <c r="AA1054" s="3"/>
      <c r="AB1054" s="3" t="s">
        <v>3236</v>
      </c>
    </row>
    <row r="1055" spans="1:28"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2276</v>
      </c>
      <c r="K1055" s="3" t="s">
        <v>2276</v>
      </c>
      <c r="L1055" s="3" t="s">
        <v>2276</v>
      </c>
      <c r="M1055" s="3" t="s">
        <v>2276</v>
      </c>
      <c r="N1055" s="3" t="s">
        <v>2276</v>
      </c>
      <c r="O1055" s="3" t="s">
        <v>2276</v>
      </c>
      <c r="P1055" s="3" t="s">
        <v>2276</v>
      </c>
      <c r="Q1055" s="3" t="s">
        <v>2276</v>
      </c>
      <c r="R1055" s="3" t="s">
        <v>2276</v>
      </c>
      <c r="S1055" s="3" t="s">
        <v>2396</v>
      </c>
      <c r="T1055" s="3" t="s">
        <v>2276</v>
      </c>
      <c r="U1055" s="3" t="s">
        <v>2276</v>
      </c>
      <c r="V1055" s="3" t="s">
        <v>2276</v>
      </c>
      <c r="W1055" s="3" t="s">
        <v>2276</v>
      </c>
      <c r="X1055" s="3" t="s">
        <v>34</v>
      </c>
      <c r="Y1055" s="3" t="s">
        <v>405</v>
      </c>
      <c r="Z1055" s="22" t="s">
        <v>64</v>
      </c>
      <c r="AA1055" s="4" t="s">
        <v>3235</v>
      </c>
      <c r="AB1055" s="3"/>
    </row>
    <row r="1056" spans="1:28"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2403</v>
      </c>
      <c r="X1056" s="3" t="s">
        <v>2276</v>
      </c>
      <c r="Y1056" s="3" t="s">
        <v>2276</v>
      </c>
      <c r="Z1056" s="3" t="s">
        <v>2276</v>
      </c>
      <c r="AA1056" s="3"/>
      <c r="AB1056" s="4" t="s">
        <v>3283</v>
      </c>
    </row>
    <row r="1057" spans="1:28"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2402</v>
      </c>
      <c r="X1057" s="3" t="s">
        <v>2276</v>
      </c>
      <c r="Y1057" s="3" t="s">
        <v>2276</v>
      </c>
      <c r="Z1057" s="3" t="s">
        <v>2276</v>
      </c>
      <c r="AA1057" s="3"/>
      <c r="AB1057" s="4" t="s">
        <v>3283</v>
      </c>
    </row>
    <row r="1058" spans="1:28"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2403</v>
      </c>
      <c r="X1058" s="3" t="s">
        <v>2276</v>
      </c>
      <c r="Y1058" s="3" t="s">
        <v>2276</v>
      </c>
      <c r="Z1058" s="3" t="s">
        <v>2276</v>
      </c>
      <c r="AA1058" s="3"/>
      <c r="AB1058" s="4" t="s">
        <v>3283</v>
      </c>
    </row>
    <row r="1059" spans="1:28"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2403</v>
      </c>
      <c r="X1059" s="3" t="s">
        <v>2276</v>
      </c>
      <c r="Y1059" s="3" t="s">
        <v>2276</v>
      </c>
      <c r="Z1059" s="3" t="s">
        <v>2276</v>
      </c>
      <c r="AA1059" s="3"/>
      <c r="AB1059" s="4" t="s">
        <v>3283</v>
      </c>
    </row>
    <row r="1060" spans="1:28"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2402</v>
      </c>
      <c r="X1060" s="3" t="s">
        <v>2276</v>
      </c>
      <c r="Y1060" s="3" t="s">
        <v>2276</v>
      </c>
      <c r="Z1060" s="3" t="s">
        <v>2276</v>
      </c>
      <c r="AA1060" s="3"/>
      <c r="AB1060" s="4" t="s">
        <v>3283</v>
      </c>
    </row>
    <row r="1061" spans="1:28"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2403</v>
      </c>
      <c r="X1061" s="3" t="s">
        <v>2276</v>
      </c>
      <c r="Y1061" s="3" t="s">
        <v>2276</v>
      </c>
      <c r="Z1061" s="3" t="s">
        <v>2276</v>
      </c>
      <c r="AA1061" s="3"/>
      <c r="AB1061" s="4" t="s">
        <v>3283</v>
      </c>
    </row>
    <row r="1062" spans="1:28"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2402</v>
      </c>
      <c r="X1062" s="3" t="s">
        <v>2276</v>
      </c>
      <c r="Y1062" s="3" t="s">
        <v>2276</v>
      </c>
      <c r="Z1062" s="3" t="s">
        <v>2276</v>
      </c>
      <c r="AA1062" s="3"/>
      <c r="AB1062" s="4" t="s">
        <v>3283</v>
      </c>
    </row>
    <row r="1063" spans="1:28"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2403</v>
      </c>
      <c r="X1063" s="3" t="s">
        <v>2276</v>
      </c>
      <c r="Y1063" s="3" t="s">
        <v>2276</v>
      </c>
      <c r="Z1063" s="3" t="s">
        <v>2276</v>
      </c>
      <c r="AA1063" s="3"/>
      <c r="AB1063" s="4" t="s">
        <v>3283</v>
      </c>
    </row>
    <row r="1064" spans="1:28"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2403</v>
      </c>
      <c r="X1064" s="3" t="s">
        <v>2276</v>
      </c>
      <c r="Y1064" s="3" t="s">
        <v>2276</v>
      </c>
      <c r="Z1064" s="3" t="s">
        <v>2276</v>
      </c>
      <c r="AA1064" s="3"/>
      <c r="AB1064" s="4" t="s">
        <v>3283</v>
      </c>
    </row>
    <row r="1065" spans="1:28"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2403</v>
      </c>
      <c r="X1065" s="3" t="s">
        <v>2276</v>
      </c>
      <c r="Y1065" s="3" t="s">
        <v>2276</v>
      </c>
      <c r="Z1065" s="3" t="s">
        <v>2276</v>
      </c>
      <c r="AA1065" s="3"/>
      <c r="AB1065" s="4" t="s">
        <v>3283</v>
      </c>
    </row>
    <row r="1066" spans="1:28"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2403</v>
      </c>
      <c r="X1066" s="3" t="s">
        <v>2276</v>
      </c>
      <c r="Y1066" s="3" t="s">
        <v>2276</v>
      </c>
      <c r="Z1066" s="3" t="s">
        <v>2276</v>
      </c>
      <c r="AA1066" s="3"/>
      <c r="AB1066" s="4" t="s">
        <v>3283</v>
      </c>
    </row>
    <row r="1067" spans="1:28"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2403</v>
      </c>
      <c r="X1067" s="3" t="s">
        <v>2276</v>
      </c>
      <c r="Y1067" s="3" t="s">
        <v>2276</v>
      </c>
      <c r="Z1067" s="3" t="s">
        <v>2276</v>
      </c>
      <c r="AA1067" s="3"/>
      <c r="AB1067" s="4" t="s">
        <v>3283</v>
      </c>
    </row>
    <row r="1068" spans="1:28"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2403</v>
      </c>
      <c r="X1068" s="3" t="s">
        <v>2276</v>
      </c>
      <c r="Y1068" s="3" t="s">
        <v>2276</v>
      </c>
      <c r="Z1068" s="3" t="s">
        <v>2276</v>
      </c>
      <c r="AA1068" s="3"/>
      <c r="AB1068" s="4" t="s">
        <v>3283</v>
      </c>
    </row>
    <row r="1069" spans="1:28"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2403</v>
      </c>
      <c r="X1069" s="3" t="s">
        <v>2276</v>
      </c>
      <c r="Y1069" s="3" t="s">
        <v>2276</v>
      </c>
      <c r="Z1069" s="3" t="s">
        <v>2276</v>
      </c>
      <c r="AA1069" s="3"/>
      <c r="AB1069" s="4" t="s">
        <v>3283</v>
      </c>
    </row>
    <row r="1070" spans="1:28"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34</v>
      </c>
      <c r="Y1070" s="3" t="s">
        <v>404</v>
      </c>
      <c r="Z1070" s="3" t="s">
        <v>76</v>
      </c>
      <c r="AA1070" s="4" t="s">
        <v>3294</v>
      </c>
      <c r="AB1070" s="4" t="s">
        <v>3292</v>
      </c>
    </row>
    <row r="1071" spans="1:28"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405</v>
      </c>
      <c r="Y1071" s="3" t="s">
        <v>425</v>
      </c>
      <c r="Z1071" s="3" t="s">
        <v>76</v>
      </c>
      <c r="AA1071" s="3"/>
      <c r="AB1071" s="3"/>
    </row>
    <row r="1072" spans="1:28"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188</v>
      </c>
      <c r="Y1072" s="3" t="s">
        <v>189</v>
      </c>
      <c r="Z1072" s="3" t="s">
        <v>2655</v>
      </c>
      <c r="AA1072" s="4" t="s">
        <v>3319</v>
      </c>
      <c r="AB1072" s="4" t="s">
        <v>3310</v>
      </c>
    </row>
    <row r="1073" spans="1:28"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188</v>
      </c>
      <c r="Y1073" s="3" t="s">
        <v>189</v>
      </c>
      <c r="Z1073" s="3" t="s">
        <v>2655</v>
      </c>
      <c r="AA1073" s="4" t="s">
        <v>3319</v>
      </c>
      <c r="AB1073" s="4" t="s">
        <v>3310</v>
      </c>
    </row>
    <row r="1074" spans="1:28"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188</v>
      </c>
      <c r="Y1074" s="3" t="s">
        <v>189</v>
      </c>
      <c r="Z1074" s="3" t="s">
        <v>2655</v>
      </c>
      <c r="AA1074" s="4" t="s">
        <v>3319</v>
      </c>
      <c r="AB1074" s="4" t="s">
        <v>3310</v>
      </c>
    </row>
    <row r="1075" spans="1:28"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188</v>
      </c>
      <c r="Y1075" s="3" t="s">
        <v>189</v>
      </c>
      <c r="Z1075" s="3" t="s">
        <v>2655</v>
      </c>
      <c r="AA1075" s="4" t="s">
        <v>3319</v>
      </c>
      <c r="AB1075" s="4" t="s">
        <v>3310</v>
      </c>
    </row>
    <row r="1076" spans="1:28"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188</v>
      </c>
      <c r="Y1076" s="3" t="s">
        <v>189</v>
      </c>
      <c r="Z1076" s="3" t="s">
        <v>2655</v>
      </c>
      <c r="AA1076" s="4" t="s">
        <v>3319</v>
      </c>
      <c r="AB1076" s="4" t="s">
        <v>3310</v>
      </c>
    </row>
    <row r="1077" spans="1:28"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188</v>
      </c>
      <c r="Y1077" s="3" t="s">
        <v>189</v>
      </c>
      <c r="Z1077" s="3" t="s">
        <v>2655</v>
      </c>
      <c r="AA1077" s="4" t="s">
        <v>3319</v>
      </c>
      <c r="AB1077" s="4" t="s">
        <v>3310</v>
      </c>
    </row>
    <row r="1078" spans="1:28"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2401</v>
      </c>
      <c r="X1078" s="3" t="s">
        <v>188</v>
      </c>
      <c r="Y1078" s="3" t="s">
        <v>189</v>
      </c>
      <c r="Z1078" s="3" t="s">
        <v>2655</v>
      </c>
      <c r="AA1078" s="4" t="s">
        <v>3318</v>
      </c>
      <c r="AB1078" s="4" t="s">
        <v>3310</v>
      </c>
    </row>
    <row r="1079" spans="1:28"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2401</v>
      </c>
      <c r="X1079" s="3" t="s">
        <v>188</v>
      </c>
      <c r="Y1079" s="3" t="s">
        <v>189</v>
      </c>
      <c r="Z1079" s="3" t="s">
        <v>2655</v>
      </c>
      <c r="AA1079" s="4" t="s">
        <v>3318</v>
      </c>
      <c r="AB1079" s="4" t="s">
        <v>3310</v>
      </c>
    </row>
    <row r="1080" spans="1:28"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2401</v>
      </c>
      <c r="X1080" s="3" t="s">
        <v>188</v>
      </c>
      <c r="Y1080" s="3" t="s">
        <v>189</v>
      </c>
      <c r="Z1080" s="3" t="s">
        <v>2655</v>
      </c>
      <c r="AA1080" s="4" t="s">
        <v>3318</v>
      </c>
      <c r="AB1080" s="4" t="s">
        <v>3310</v>
      </c>
    </row>
    <row r="1081" spans="1:28"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4" t="s">
        <v>3328</v>
      </c>
      <c r="AB1081" s="4"/>
    </row>
    <row r="1082" spans="1:28"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4" t="s">
        <v>3328</v>
      </c>
      <c r="AB1082" s="4"/>
    </row>
    <row r="1083" spans="1:28"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4" t="s">
        <v>3328</v>
      </c>
      <c r="AB1083" s="4"/>
    </row>
    <row r="1084" spans="1:28"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4" t="s">
        <v>3328</v>
      </c>
      <c r="AB1084" s="3"/>
    </row>
    <row r="1085" spans="1:28"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4" t="s">
        <v>3328</v>
      </c>
      <c r="AB1085" s="3"/>
    </row>
    <row r="1086" spans="1:28"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4" t="s">
        <v>3328</v>
      </c>
      <c r="AB1086" s="3"/>
    </row>
    <row r="1087" spans="1:28"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19" t="s">
        <v>3340</v>
      </c>
      <c r="AB1087" s="3"/>
    </row>
    <row r="1088" spans="1:28"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19" t="s">
        <v>3343</v>
      </c>
      <c r="AB1088" s="3"/>
    </row>
    <row r="1089" spans="1:28"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19" t="s">
        <v>3346</v>
      </c>
      <c r="AB1089" s="3"/>
    </row>
    <row r="1090" spans="1:28"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19" t="s">
        <v>3345</v>
      </c>
      <c r="AB1090" s="3"/>
    </row>
    <row r="1091" spans="1:28"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2276</v>
      </c>
      <c r="K1091" s="3" t="s">
        <v>2276</v>
      </c>
      <c r="L1091" s="3" t="s">
        <v>2276</v>
      </c>
      <c r="M1091" s="3" t="s">
        <v>2276</v>
      </c>
      <c r="N1091" s="3" t="s">
        <v>2276</v>
      </c>
      <c r="O1091" s="3" t="s">
        <v>2276</v>
      </c>
      <c r="P1091" s="3" t="s">
        <v>2276</v>
      </c>
      <c r="Q1091" s="3" t="s">
        <v>2276</v>
      </c>
      <c r="R1091" s="3" t="s">
        <v>2276</v>
      </c>
      <c r="S1091" s="3" t="s">
        <v>2276</v>
      </c>
      <c r="T1091" s="3" t="s">
        <v>2276</v>
      </c>
      <c r="U1091" s="3" t="s">
        <v>2276</v>
      </c>
      <c r="V1091" s="3" t="s">
        <v>2276</v>
      </c>
      <c r="W1091" s="3" t="s">
        <v>2276</v>
      </c>
      <c r="X1091" s="3" t="s">
        <v>2276</v>
      </c>
      <c r="Y1091" s="3" t="s">
        <v>2276</v>
      </c>
      <c r="Z1091" s="3" t="s">
        <v>2276</v>
      </c>
      <c r="AA1091" s="3"/>
      <c r="AB1091" s="3"/>
    </row>
    <row r="1092" spans="1:28"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c r="AB1092" s="3"/>
    </row>
    <row r="1093" spans="1:28"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3350</v>
      </c>
      <c r="AB1093" s="3"/>
    </row>
    <row r="1094" spans="1:28"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2389</v>
      </c>
      <c r="U1094" s="3" t="s">
        <v>2276</v>
      </c>
      <c r="V1094" s="3" t="s">
        <v>2276</v>
      </c>
      <c r="W1094" s="3" t="s">
        <v>2276</v>
      </c>
      <c r="X1094" s="3" t="s">
        <v>425</v>
      </c>
      <c r="Y1094" s="3" t="s">
        <v>127</v>
      </c>
      <c r="Z1094" s="3" t="s">
        <v>64</v>
      </c>
      <c r="AA1094" s="3"/>
      <c r="AB1094" s="4" t="s">
        <v>3359</v>
      </c>
    </row>
    <row r="1095" spans="1:28"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2527</v>
      </c>
      <c r="U1095" s="3" t="s">
        <v>2276</v>
      </c>
      <c r="V1095" s="3" t="s">
        <v>2276</v>
      </c>
      <c r="W1095" s="3" t="s">
        <v>2276</v>
      </c>
      <c r="X1095" s="3" t="s">
        <v>425</v>
      </c>
      <c r="Y1095" s="3" t="s">
        <v>127</v>
      </c>
      <c r="Z1095" s="3" t="s">
        <v>64</v>
      </c>
      <c r="AA1095" s="3"/>
      <c r="AB1095" s="4" t="s">
        <v>3359</v>
      </c>
    </row>
    <row r="1096" spans="1:28"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2527</v>
      </c>
      <c r="U1096" s="3" t="s">
        <v>2276</v>
      </c>
      <c r="V1096" s="3" t="s">
        <v>2276</v>
      </c>
      <c r="W1096" s="3" t="s">
        <v>2276</v>
      </c>
      <c r="X1096" s="3" t="s">
        <v>425</v>
      </c>
      <c r="Y1096" s="3" t="s">
        <v>127</v>
      </c>
      <c r="Z1096" s="3" t="s">
        <v>64</v>
      </c>
      <c r="AA1096" s="3"/>
      <c r="AB1096" s="4" t="s">
        <v>3359</v>
      </c>
    </row>
    <row r="1097" spans="1:28"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2527</v>
      </c>
      <c r="U1097" s="3" t="s">
        <v>2276</v>
      </c>
      <c r="V1097" s="3" t="s">
        <v>2276</v>
      </c>
      <c r="W1097" s="3" t="s">
        <v>2276</v>
      </c>
      <c r="X1097" s="3" t="s">
        <v>425</v>
      </c>
      <c r="Y1097" s="3" t="s">
        <v>127</v>
      </c>
      <c r="Z1097" s="3" t="s">
        <v>64</v>
      </c>
      <c r="AA1097" s="3"/>
      <c r="AB1097" s="4" t="s">
        <v>3359</v>
      </c>
    </row>
    <row r="1098" spans="1:28"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2376</v>
      </c>
      <c r="U1098" s="3" t="s">
        <v>2276</v>
      </c>
      <c r="V1098" s="3" t="s">
        <v>2276</v>
      </c>
      <c r="W1098" s="3" t="s">
        <v>2276</v>
      </c>
      <c r="X1098" s="3" t="s">
        <v>425</v>
      </c>
      <c r="Y1098" s="3" t="s">
        <v>127</v>
      </c>
      <c r="Z1098" s="3" t="s">
        <v>64</v>
      </c>
      <c r="AA1098" s="3"/>
      <c r="AB1098" s="4" t="s">
        <v>3359</v>
      </c>
    </row>
    <row r="1099" spans="1:28"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2527</v>
      </c>
      <c r="U1099" s="3" t="s">
        <v>2276</v>
      </c>
      <c r="V1099" s="3" t="s">
        <v>2276</v>
      </c>
      <c r="W1099" s="3" t="s">
        <v>2276</v>
      </c>
      <c r="X1099" s="3" t="s">
        <v>425</v>
      </c>
      <c r="Y1099" s="3" t="s">
        <v>127</v>
      </c>
      <c r="Z1099" s="3" t="s">
        <v>64</v>
      </c>
      <c r="AA1099" s="3"/>
      <c r="AB1099" s="4" t="s">
        <v>3359</v>
      </c>
    </row>
    <row r="1100" spans="1:28"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2527</v>
      </c>
      <c r="U1100" s="3" t="s">
        <v>2276</v>
      </c>
      <c r="V1100" s="3" t="s">
        <v>2276</v>
      </c>
      <c r="W1100" s="3" t="s">
        <v>2276</v>
      </c>
      <c r="X1100" s="3" t="s">
        <v>425</v>
      </c>
      <c r="Y1100" s="3" t="s">
        <v>127</v>
      </c>
      <c r="Z1100" s="3" t="s">
        <v>64</v>
      </c>
      <c r="AA1100" s="3"/>
      <c r="AB1100" s="4" t="s">
        <v>3359</v>
      </c>
    </row>
    <row r="1101" spans="1:28"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2527</v>
      </c>
      <c r="U1101" s="3" t="s">
        <v>2276</v>
      </c>
      <c r="V1101" s="3" t="s">
        <v>2276</v>
      </c>
      <c r="W1101" s="3" t="s">
        <v>2276</v>
      </c>
      <c r="X1101" s="3" t="s">
        <v>425</v>
      </c>
      <c r="Y1101" s="3" t="s">
        <v>127</v>
      </c>
      <c r="Z1101" s="3" t="s">
        <v>64</v>
      </c>
      <c r="AA1101" s="3"/>
      <c r="AB1101" s="4" t="s">
        <v>3359</v>
      </c>
    </row>
    <row r="1102" spans="1:28"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2527</v>
      </c>
      <c r="U1102" s="3" t="s">
        <v>2276</v>
      </c>
      <c r="V1102" s="3" t="s">
        <v>2276</v>
      </c>
      <c r="W1102" s="3" t="s">
        <v>2276</v>
      </c>
      <c r="X1102" s="3" t="s">
        <v>425</v>
      </c>
      <c r="Y1102" s="3" t="s">
        <v>127</v>
      </c>
      <c r="Z1102" s="3" t="s">
        <v>64</v>
      </c>
      <c r="AA1102" s="3"/>
      <c r="AB1102" s="4" t="s">
        <v>3359</v>
      </c>
    </row>
    <row r="1103" spans="1:28"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2527</v>
      </c>
      <c r="U1103" s="3" t="s">
        <v>2276</v>
      </c>
      <c r="V1103" s="3" t="s">
        <v>2276</v>
      </c>
      <c r="W1103" s="3" t="s">
        <v>2276</v>
      </c>
      <c r="X1103" s="3" t="s">
        <v>425</v>
      </c>
      <c r="Y1103" s="3" t="s">
        <v>127</v>
      </c>
      <c r="Z1103" s="3" t="s">
        <v>64</v>
      </c>
      <c r="AA1103" s="3"/>
      <c r="AB1103" s="4" t="s">
        <v>3359</v>
      </c>
    </row>
    <row r="1104" spans="1:28"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2527</v>
      </c>
      <c r="U1104" s="3" t="s">
        <v>2276</v>
      </c>
      <c r="V1104" s="3" t="s">
        <v>2276</v>
      </c>
      <c r="W1104" s="3" t="s">
        <v>2276</v>
      </c>
      <c r="X1104" s="3" t="s">
        <v>425</v>
      </c>
      <c r="Y1104" s="3" t="s">
        <v>127</v>
      </c>
      <c r="Z1104" s="3" t="s">
        <v>64</v>
      </c>
      <c r="AA1104" s="3"/>
      <c r="AB1104" s="4" t="s">
        <v>3359</v>
      </c>
    </row>
    <row r="1105" spans="1:28"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2527</v>
      </c>
      <c r="U1105" s="3" t="s">
        <v>2276</v>
      </c>
      <c r="V1105" s="3" t="s">
        <v>2276</v>
      </c>
      <c r="W1105" s="3" t="s">
        <v>2276</v>
      </c>
      <c r="X1105" s="3" t="s">
        <v>425</v>
      </c>
      <c r="Y1105" s="3" t="s">
        <v>127</v>
      </c>
      <c r="Z1105" s="3" t="s">
        <v>64</v>
      </c>
      <c r="AA1105" s="3"/>
      <c r="AB1105" s="4" t="s">
        <v>3359</v>
      </c>
    </row>
    <row r="1106" spans="1:28"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2374</v>
      </c>
      <c r="U1106" s="3" t="s">
        <v>2276</v>
      </c>
      <c r="V1106" s="3" t="s">
        <v>2276</v>
      </c>
      <c r="W1106" s="3" t="s">
        <v>2276</v>
      </c>
      <c r="X1106" s="3" t="s">
        <v>425</v>
      </c>
      <c r="Y1106" s="3" t="s">
        <v>127</v>
      </c>
      <c r="Z1106" s="3" t="s">
        <v>64</v>
      </c>
      <c r="AA1106" s="3"/>
      <c r="AB1106" s="4" t="s">
        <v>3359</v>
      </c>
    </row>
    <row r="1107" spans="1:28"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2527</v>
      </c>
      <c r="U1107" s="3" t="s">
        <v>2276</v>
      </c>
      <c r="V1107" s="3" t="s">
        <v>2276</v>
      </c>
      <c r="W1107" s="3" t="s">
        <v>2276</v>
      </c>
      <c r="X1107" s="3" t="s">
        <v>425</v>
      </c>
      <c r="Y1107" s="3" t="s">
        <v>127</v>
      </c>
      <c r="Z1107" s="3" t="s">
        <v>64</v>
      </c>
      <c r="AA1107" s="3"/>
      <c r="AB1107" s="4" t="s">
        <v>3359</v>
      </c>
    </row>
    <row r="1108" spans="1:28"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2527</v>
      </c>
      <c r="U1108" s="3" t="s">
        <v>2276</v>
      </c>
      <c r="V1108" s="3" t="s">
        <v>2276</v>
      </c>
      <c r="W1108" s="3" t="s">
        <v>2276</v>
      </c>
      <c r="X1108" s="3" t="s">
        <v>425</v>
      </c>
      <c r="Y1108" s="3" t="s">
        <v>127</v>
      </c>
      <c r="Z1108" s="3" t="s">
        <v>64</v>
      </c>
      <c r="AA1108" s="3"/>
      <c r="AB1108" s="4" t="s">
        <v>3359</v>
      </c>
    </row>
    <row r="1109" spans="1:28"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2527</v>
      </c>
      <c r="U1109" s="3" t="s">
        <v>2276</v>
      </c>
      <c r="V1109" s="3" t="s">
        <v>2276</v>
      </c>
      <c r="W1109" s="3" t="s">
        <v>2276</v>
      </c>
      <c r="X1109" s="3" t="s">
        <v>425</v>
      </c>
      <c r="Y1109" s="3" t="s">
        <v>127</v>
      </c>
      <c r="Z1109" s="3" t="s">
        <v>64</v>
      </c>
      <c r="AA1109" s="3"/>
      <c r="AB1109" s="4" t="s">
        <v>3359</v>
      </c>
    </row>
    <row r="1110" spans="1:28"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2367</v>
      </c>
      <c r="K1110" s="3" t="s">
        <v>2276</v>
      </c>
      <c r="L1110" s="3" t="s">
        <v>2276</v>
      </c>
      <c r="M1110" s="3" t="s">
        <v>2276</v>
      </c>
      <c r="N1110" s="3" t="s">
        <v>2276</v>
      </c>
      <c r="O1110" s="3" t="s">
        <v>2276</v>
      </c>
      <c r="P1110" s="21" t="s">
        <v>2381</v>
      </c>
      <c r="Q1110" s="3" t="s">
        <v>2276</v>
      </c>
      <c r="R1110" s="3" t="s">
        <v>2276</v>
      </c>
      <c r="S1110" s="3" t="s">
        <v>2276</v>
      </c>
      <c r="T1110" s="3" t="s">
        <v>2276</v>
      </c>
      <c r="U1110" s="3" t="s">
        <v>2276</v>
      </c>
      <c r="V1110" s="3" t="s">
        <v>2276</v>
      </c>
      <c r="W1110" s="3" t="s">
        <v>2276</v>
      </c>
      <c r="X1110" s="3" t="s">
        <v>35</v>
      </c>
      <c r="Y1110" s="3" t="s">
        <v>188</v>
      </c>
      <c r="Z1110" s="3" t="s">
        <v>64</v>
      </c>
      <c r="AA1110" s="4"/>
      <c r="AB1110" s="4" t="s">
        <v>3367</v>
      </c>
    </row>
    <row r="1111" spans="1:28"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2276</v>
      </c>
      <c r="Y1111" s="3" t="s">
        <v>2276</v>
      </c>
      <c r="Z1111" s="3" t="s">
        <v>2276</v>
      </c>
      <c r="AA1111" s="4" t="s">
        <v>3376</v>
      </c>
      <c r="AB1111" s="3"/>
    </row>
    <row r="1112" spans="1:28"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2276</v>
      </c>
      <c r="Y1112" s="3" t="s">
        <v>2276</v>
      </c>
      <c r="Z1112" s="3" t="s">
        <v>2276</v>
      </c>
      <c r="AA1112" s="4" t="s">
        <v>3376</v>
      </c>
      <c r="AB1112" s="3"/>
    </row>
    <row r="1113" spans="1:28"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9" t="str">
        <f>'Reported burning'!J1113</f>
        <v>ND</v>
      </c>
      <c r="K1113" s="159" t="str">
        <f>'Reported burning'!K1113</f>
        <v>ND</v>
      </c>
      <c r="L1113" s="159" t="str">
        <f>'Reported burning'!L1113</f>
        <v>ND</v>
      </c>
      <c r="M1113" s="159" t="str">
        <f>'Reported burning'!M1113</f>
        <v>ND</v>
      </c>
      <c r="N1113" s="159" t="str">
        <f>'Reported burning'!N1113</f>
        <v>ND</v>
      </c>
      <c r="O1113" s="159" t="str">
        <f>'Reported burning'!O1113</f>
        <v>ND</v>
      </c>
      <c r="P1113" s="159" t="str">
        <f>'Reported burning'!P1113</f>
        <v>ND</v>
      </c>
      <c r="Q1113" s="159" t="str">
        <f>'Reported burning'!Q1113</f>
        <v>ND</v>
      </c>
      <c r="R1113" s="159" t="str">
        <f>'Reported burning'!R1113</f>
        <v>ND</v>
      </c>
      <c r="S1113" s="159" t="str">
        <f>'Reported burning'!S1113</f>
        <v>ND</v>
      </c>
      <c r="T1113" s="159" t="str">
        <f>'Reported burning'!T1113</f>
        <v>ND</v>
      </c>
      <c r="U1113" t="s">
        <v>2389</v>
      </c>
      <c r="V1113" s="159" t="str">
        <f>'Reported burning'!V1113</f>
        <v>ND</v>
      </c>
      <c r="W1113" s="3" t="s">
        <v>2401</v>
      </c>
      <c r="X1113" s="3" t="s">
        <v>127</v>
      </c>
      <c r="Y1113" s="3" t="s">
        <v>188</v>
      </c>
      <c r="Z1113" s="3" t="s">
        <v>64</v>
      </c>
      <c r="AA1113" s="4" t="s">
        <v>3398</v>
      </c>
      <c r="AB1113" s="4" t="s">
        <v>3399</v>
      </c>
    </row>
    <row r="1114" spans="1:28"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9" t="str">
        <f>'Reported burning'!J1114</f>
        <v>ND</v>
      </c>
      <c r="K1114" s="159" t="str">
        <f>'Reported burning'!K1114</f>
        <v>ND</v>
      </c>
      <c r="L1114" s="159" t="str">
        <f>'Reported burning'!L1114</f>
        <v>ND</v>
      </c>
      <c r="M1114" s="159" t="str">
        <f>'Reported burning'!M1114</f>
        <v>ND</v>
      </c>
      <c r="N1114" s="159" t="str">
        <f>'Reported burning'!N1114</f>
        <v>ND</v>
      </c>
      <c r="O1114" s="159" t="str">
        <f>'Reported burning'!O1114</f>
        <v>ND</v>
      </c>
      <c r="P1114" s="159" t="str">
        <f>'Reported burning'!P1114</f>
        <v>ND</v>
      </c>
      <c r="Q1114" s="159" t="str">
        <f>'Reported burning'!Q1114</f>
        <v>ND</v>
      </c>
      <c r="R1114" s="159" t="str">
        <f>'Reported burning'!R1114</f>
        <v>ND</v>
      </c>
      <c r="S1114" s="159" t="str">
        <f>'Reported burning'!S1114</f>
        <v>ND</v>
      </c>
      <c r="T1114" s="159" t="str">
        <f>'Reported burning'!T1114</f>
        <v>ND</v>
      </c>
      <c r="U1114" s="3" t="s">
        <v>2389</v>
      </c>
      <c r="V1114" s="159" t="str">
        <f>'Reported burning'!V1114</f>
        <v>ND</v>
      </c>
      <c r="W1114" s="3" t="s">
        <v>2401</v>
      </c>
      <c r="X1114" s="3" t="s">
        <v>127</v>
      </c>
      <c r="Y1114" s="3" t="s">
        <v>188</v>
      </c>
      <c r="Z1114" s="3" t="s">
        <v>64</v>
      </c>
      <c r="AA1114" s="4" t="s">
        <v>3398</v>
      </c>
      <c r="AB1114" s="4" t="s">
        <v>3399</v>
      </c>
    </row>
    <row r="1115" spans="1:28"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9" t="str">
        <f>'Reported burning'!J1115</f>
        <v>ND</v>
      </c>
      <c r="K1115" s="159" t="str">
        <f>'Reported burning'!K1115</f>
        <v>ND</v>
      </c>
      <c r="L1115" s="159" t="str">
        <f>'Reported burning'!L1115</f>
        <v>ND</v>
      </c>
      <c r="M1115" s="159" t="str">
        <f>'Reported burning'!M1115</f>
        <v>ND</v>
      </c>
      <c r="N1115" s="159" t="str">
        <f>'Reported burning'!N1115</f>
        <v>ND</v>
      </c>
      <c r="O1115" s="159" t="str">
        <f>'Reported burning'!O1115</f>
        <v>ND</v>
      </c>
      <c r="P1115" s="159" t="str">
        <f>'Reported burning'!P1115</f>
        <v>ND</v>
      </c>
      <c r="Q1115" s="159" t="str">
        <f>'Reported burning'!Q1115</f>
        <v>ND</v>
      </c>
      <c r="R1115" s="159" t="str">
        <f>'Reported burning'!R1115</f>
        <v>ND</v>
      </c>
      <c r="S1115" s="159" t="str">
        <f>'Reported burning'!S1115</f>
        <v>ND</v>
      </c>
      <c r="T1115" s="159" t="str">
        <f>'Reported burning'!T1115</f>
        <v>ND</v>
      </c>
      <c r="U1115" s="3" t="s">
        <v>2389</v>
      </c>
      <c r="V1115" s="159" t="str">
        <f>'Reported burning'!V1115</f>
        <v>ND</v>
      </c>
      <c r="W1115" s="3" t="s">
        <v>2401</v>
      </c>
      <c r="X1115" s="3" t="s">
        <v>127</v>
      </c>
      <c r="Y1115" s="3" t="s">
        <v>188</v>
      </c>
      <c r="Z1115" s="3" t="s">
        <v>64</v>
      </c>
      <c r="AA1115" s="4" t="s">
        <v>3398</v>
      </c>
      <c r="AB1115" s="4" t="s">
        <v>3399</v>
      </c>
    </row>
    <row r="1116" spans="1:28"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9" t="str">
        <f>'Reported burning'!J1116</f>
        <v>ND</v>
      </c>
      <c r="K1116" s="159" t="str">
        <f>'Reported burning'!K1116</f>
        <v>ND</v>
      </c>
      <c r="L1116" s="159" t="str">
        <f>'Reported burning'!L1116</f>
        <v>ND</v>
      </c>
      <c r="M1116" s="159" t="str">
        <f>'Reported burning'!M1116</f>
        <v>ND</v>
      </c>
      <c r="N1116" s="159" t="str">
        <f>'Reported burning'!N1116</f>
        <v>ND</v>
      </c>
      <c r="O1116" s="159" t="str">
        <f>'Reported burning'!O1116</f>
        <v>ND</v>
      </c>
      <c r="P1116" s="159" t="str">
        <f>'Reported burning'!P1116</f>
        <v>ND</v>
      </c>
      <c r="Q1116" s="159" t="str">
        <f>'Reported burning'!Q1116</f>
        <v>ND</v>
      </c>
      <c r="R1116" s="159" t="str">
        <f>'Reported burning'!R1116</f>
        <v>ND</v>
      </c>
      <c r="S1116" s="159" t="str">
        <f>'Reported burning'!S1116</f>
        <v>ND</v>
      </c>
      <c r="T1116" s="159" t="str">
        <f>'Reported burning'!T1116</f>
        <v>ND</v>
      </c>
      <c r="U1116" s="159" t="str">
        <f>'Reported burning'!U1116</f>
        <v>ND</v>
      </c>
      <c r="V1116" s="159" t="str">
        <f>'Reported burning'!V1116</f>
        <v>ND</v>
      </c>
      <c r="W1116" s="155" t="str">
        <f>'Reported burning'!W1116</f>
        <v>ND</v>
      </c>
      <c r="X1116" s="159" t="str">
        <f>'Reported burning'!X1116</f>
        <v>ND</v>
      </c>
      <c r="Y1116" s="159" t="str">
        <f>'Reported burning'!Y1116</f>
        <v>ND</v>
      </c>
      <c r="Z1116" s="159" t="str">
        <f>'Reported burning'!Z1116</f>
        <v>ND</v>
      </c>
      <c r="AA1116" s="4" t="s">
        <v>3398</v>
      </c>
      <c r="AB1116" s="3"/>
    </row>
    <row r="1117" spans="1:28"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9" t="str">
        <f>'Reported burning'!J1117</f>
        <v>ND</v>
      </c>
      <c r="K1117" s="159" t="str">
        <f>'Reported burning'!K1117</f>
        <v>ND</v>
      </c>
      <c r="L1117" s="159" t="str">
        <f>'Reported burning'!L1117</f>
        <v>ND</v>
      </c>
      <c r="M1117" s="159" t="str">
        <f>'Reported burning'!M1117</f>
        <v>ND</v>
      </c>
      <c r="N1117" s="159" t="str">
        <f>'Reported burning'!N1117</f>
        <v>ND</v>
      </c>
      <c r="O1117" s="159" t="str">
        <f>'Reported burning'!O1117</f>
        <v>ND</v>
      </c>
      <c r="P1117" s="159" t="str">
        <f>'Reported burning'!P1117</f>
        <v>ND</v>
      </c>
      <c r="Q1117" s="159" t="str">
        <f>'Reported burning'!Q1117</f>
        <v>ND</v>
      </c>
      <c r="R1117" s="159" t="str">
        <f>'Reported burning'!R1117</f>
        <v>ND</v>
      </c>
      <c r="S1117" s="159" t="str">
        <f>'Reported burning'!S1117</f>
        <v>ND</v>
      </c>
      <c r="T1117" s="159" t="str">
        <f>'Reported burning'!T1117</f>
        <v>ND</v>
      </c>
      <c r="U1117" s="159" t="str">
        <f>'Reported burning'!U1117</f>
        <v>ND</v>
      </c>
      <c r="V1117" s="159" t="str">
        <f>'Reported burning'!V1117</f>
        <v>ND</v>
      </c>
      <c r="W1117" s="155" t="str">
        <f>'Reported burning'!W1117</f>
        <v>ND</v>
      </c>
      <c r="X1117" s="159" t="str">
        <f>'Reported burning'!X1117</f>
        <v>ND</v>
      </c>
      <c r="Y1117" s="159" t="str">
        <f>'Reported burning'!Y1117</f>
        <v>ND</v>
      </c>
      <c r="Z1117" s="159" t="str">
        <f>'Reported burning'!Z1117</f>
        <v>ND</v>
      </c>
      <c r="AA1117" s="4" t="s">
        <v>3398</v>
      </c>
      <c r="AB1117" s="3"/>
    </row>
    <row r="1118" spans="1:28"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9" t="str">
        <f>'Reported burning'!J1118</f>
        <v>ND</v>
      </c>
      <c r="K1118" s="159" t="str">
        <f>'Reported burning'!K1118</f>
        <v>ND</v>
      </c>
      <c r="L1118" s="159" t="str">
        <f>'Reported burning'!L1118</f>
        <v>ND</v>
      </c>
      <c r="M1118" s="159" t="str">
        <f>'Reported burning'!M1118</f>
        <v>ND</v>
      </c>
      <c r="N1118" s="159" t="str">
        <f>'Reported burning'!N1118</f>
        <v>ND</v>
      </c>
      <c r="O1118" s="159" t="str">
        <f>'Reported burning'!O1118</f>
        <v>ND</v>
      </c>
      <c r="P1118" s="159" t="str">
        <f>'Reported burning'!P1118</f>
        <v>ND</v>
      </c>
      <c r="Q1118" s="159" t="str">
        <f>'Reported burning'!Q1118</f>
        <v>ND</v>
      </c>
      <c r="R1118" s="159" t="str">
        <f>'Reported burning'!R1118</f>
        <v>ND</v>
      </c>
      <c r="S1118" s="159" t="str">
        <f>'Reported burning'!S1118</f>
        <v>ND</v>
      </c>
      <c r="T1118" s="159" t="str">
        <f>'Reported burning'!T1118</f>
        <v>ND</v>
      </c>
      <c r="U1118" s="159" t="str">
        <f>'Reported burning'!U1118</f>
        <v>ND</v>
      </c>
      <c r="V1118" s="159" t="str">
        <f>'Reported burning'!V1118</f>
        <v>ND</v>
      </c>
      <c r="W1118" s="159" t="str">
        <f>'Reported burning'!W1118</f>
        <v>ND</v>
      </c>
      <c r="X1118" s="159" t="str">
        <f>'Reported burning'!X1118</f>
        <v>ND</v>
      </c>
      <c r="Y1118" s="159" t="str">
        <f>'Reported burning'!Y1118</f>
        <v>ND</v>
      </c>
      <c r="Z1118" s="159" t="str">
        <f>'Reported burning'!Z1118</f>
        <v>ND</v>
      </c>
      <c r="AA1118" s="4" t="s">
        <v>3398</v>
      </c>
      <c r="AB1118" s="3"/>
    </row>
    <row r="1119" spans="1:28"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9" t="str">
        <f>'Reported burning'!J1119</f>
        <v>ND</v>
      </c>
      <c r="K1119" s="159" t="str">
        <f>'Reported burning'!K1119</f>
        <v>ND</v>
      </c>
      <c r="L1119" s="159" t="str">
        <f>'Reported burning'!L1119</f>
        <v>ND</v>
      </c>
      <c r="M1119" s="159" t="str">
        <f>'Reported burning'!M1119</f>
        <v>ND</v>
      </c>
      <c r="N1119" s="159" t="str">
        <f>'Reported burning'!N1119</f>
        <v>ND</v>
      </c>
      <c r="O1119" s="159" t="str">
        <f>'Reported burning'!O1119</f>
        <v>ND</v>
      </c>
      <c r="P1119" s="159" t="str">
        <f>'Reported burning'!P1119</f>
        <v>ND</v>
      </c>
      <c r="Q1119" s="159" t="str">
        <f>'Reported burning'!Q1119</f>
        <v>ND</v>
      </c>
      <c r="R1119" s="159" t="str">
        <f>'Reported burning'!R1119</f>
        <v>ND</v>
      </c>
      <c r="S1119" s="159" t="str">
        <f>'Reported burning'!S1119</f>
        <v>ND</v>
      </c>
      <c r="T1119" s="159" t="str">
        <f>'Reported burning'!T1119</f>
        <v>ND</v>
      </c>
      <c r="U1119" s="159" t="str">
        <f>'Reported burning'!U1119</f>
        <v>ND</v>
      </c>
      <c r="V1119" s="159" t="str">
        <f>'Reported burning'!V1119</f>
        <v>ND</v>
      </c>
      <c r="W1119" s="159" t="str">
        <f>'Reported burning'!W1119</f>
        <v>ND</v>
      </c>
      <c r="X1119" s="159" t="str">
        <f>'Reported burning'!X1119</f>
        <v>ND</v>
      </c>
      <c r="Y1119" s="159" t="str">
        <f>'Reported burning'!Y1119</f>
        <v>ND</v>
      </c>
      <c r="Z1119" s="159" t="str">
        <f>'Reported burning'!Z1119</f>
        <v>ND</v>
      </c>
      <c r="AA1119" s="4" t="s">
        <v>3398</v>
      </c>
      <c r="AB1119" s="3"/>
    </row>
    <row r="1120" spans="1:28"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9" t="str">
        <f>'Reported burning'!J1120</f>
        <v>ND</v>
      </c>
      <c r="K1120" s="159" t="str">
        <f>'Reported burning'!K1120</f>
        <v>ND</v>
      </c>
      <c r="L1120" s="159" t="str">
        <f>'Reported burning'!L1120</f>
        <v>ND</v>
      </c>
      <c r="M1120" s="159" t="str">
        <f>'Reported burning'!M1120</f>
        <v>ND</v>
      </c>
      <c r="N1120" s="159" t="str">
        <f>'Reported burning'!N1120</f>
        <v>ND</v>
      </c>
      <c r="O1120" s="159" t="str">
        <f>'Reported burning'!O1120</f>
        <v>ND</v>
      </c>
      <c r="P1120" s="159" t="str">
        <f>'Reported burning'!P1120</f>
        <v>ND</v>
      </c>
      <c r="Q1120" s="159" t="str">
        <f>'Reported burning'!Q1120</f>
        <v>ND</v>
      </c>
      <c r="R1120" s="159" t="str">
        <f>'Reported burning'!R1120</f>
        <v>ND</v>
      </c>
      <c r="S1120" s="159" t="str">
        <f>'Reported burning'!S1120</f>
        <v>ND</v>
      </c>
      <c r="T1120" s="159" t="str">
        <f>'Reported burning'!T1120</f>
        <v>ND</v>
      </c>
      <c r="U1120" s="159" t="str">
        <f>'Reported burning'!U1120</f>
        <v>ND</v>
      </c>
      <c r="V1120" s="159" t="str">
        <f>'Reported burning'!V1120</f>
        <v>ND</v>
      </c>
      <c r="W1120" s="159" t="str">
        <f>'Reported burning'!W1120</f>
        <v>ND</v>
      </c>
      <c r="X1120" s="159" t="str">
        <f>'Reported burning'!X1120</f>
        <v>ND</v>
      </c>
      <c r="Y1120" s="159" t="str">
        <f>'Reported burning'!Y1120</f>
        <v>ND</v>
      </c>
      <c r="Z1120" s="159" t="str">
        <f>'Reported burning'!Z1120</f>
        <v>ND</v>
      </c>
      <c r="AA1120" s="4" t="s">
        <v>3398</v>
      </c>
      <c r="AB1120" s="3"/>
    </row>
    <row r="1121" spans="1:30"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9" t="str">
        <f>'Reported burning'!J1121</f>
        <v>ND</v>
      </c>
      <c r="K1121" s="159" t="str">
        <f>'Reported burning'!K1121</f>
        <v>ND</v>
      </c>
      <c r="L1121" s="159" t="str">
        <f>'Reported burning'!L1121</f>
        <v>ND</v>
      </c>
      <c r="M1121" s="159" t="str">
        <f>'Reported burning'!M1121</f>
        <v>ND</v>
      </c>
      <c r="N1121" s="159" t="str">
        <f>'Reported burning'!N1121</f>
        <v>ND</v>
      </c>
      <c r="O1121" s="159" t="str">
        <f>'Reported burning'!O1121</f>
        <v>ND</v>
      </c>
      <c r="P1121" s="159" t="str">
        <f>'Reported burning'!P1121</f>
        <v>ND</v>
      </c>
      <c r="Q1121" s="159" t="str">
        <f>'Reported burning'!Q1121</f>
        <v>ND</v>
      </c>
      <c r="R1121" s="159" t="str">
        <f>'Reported burning'!R1121</f>
        <v>ND</v>
      </c>
      <c r="S1121" s="159" t="str">
        <f>'Reported burning'!S1121</f>
        <v>ND</v>
      </c>
      <c r="T1121" s="159" t="str">
        <f>'Reported burning'!T1121</f>
        <v>ND</v>
      </c>
      <c r="U1121" s="159" t="str">
        <f>'Reported burning'!U1121</f>
        <v>ND</v>
      </c>
      <c r="V1121" s="159" t="str">
        <f>'Reported burning'!V1121</f>
        <v>ND</v>
      </c>
      <c r="W1121" s="159" t="str">
        <f>'Reported burning'!W1121</f>
        <v>ND</v>
      </c>
      <c r="X1121" s="159" t="str">
        <f>'Reported burning'!X1121</f>
        <v>ND</v>
      </c>
      <c r="Y1121" s="159" t="str">
        <f>'Reported burning'!Y1121</f>
        <v>ND</v>
      </c>
      <c r="Z1121" s="159" t="str">
        <f>'Reported burning'!Z1121</f>
        <v>ND</v>
      </c>
      <c r="AA1121" s="4" t="s">
        <v>3398</v>
      </c>
      <c r="AB1121" s="3"/>
    </row>
    <row r="1122" spans="1:30"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127</v>
      </c>
      <c r="Y1122" s="3" t="s">
        <v>188</v>
      </c>
      <c r="Z1122" s="3" t="s">
        <v>64</v>
      </c>
      <c r="AA1122" s="3"/>
      <c r="AB1122" s="3"/>
      <c r="AC1122" s="125"/>
      <c r="AD1122" s="125"/>
    </row>
    <row r="1123" spans="1:30"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4" t="s">
        <v>3410</v>
      </c>
      <c r="AB1123" s="3" t="s">
        <v>2276</v>
      </c>
      <c r="AC1123" s="125"/>
      <c r="AD1123" s="125"/>
    </row>
    <row r="1124" spans="1:30"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2276</v>
      </c>
      <c r="Y1124" s="3" t="s">
        <v>2276</v>
      </c>
      <c r="Z1124" s="3" t="s">
        <v>2276</v>
      </c>
      <c r="AA1124" s="4" t="s">
        <v>3411</v>
      </c>
      <c r="AB1124" s="3" t="s">
        <v>2276</v>
      </c>
      <c r="AC1124" s="125"/>
      <c r="AD1124" s="125"/>
    </row>
    <row r="1125" spans="1:30"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2276</v>
      </c>
      <c r="K1125" s="3" t="s">
        <v>2276</v>
      </c>
      <c r="L1125" s="3" t="s">
        <v>2374</v>
      </c>
      <c r="M1125" s="3" t="s">
        <v>2276</v>
      </c>
      <c r="N1125" s="3" t="s">
        <v>2385</v>
      </c>
      <c r="O1125" s="3" t="s">
        <v>2276</v>
      </c>
      <c r="P1125" s="3" t="s">
        <v>2276</v>
      </c>
      <c r="Q1125" s="3" t="s">
        <v>2276</v>
      </c>
      <c r="R1125" s="3" t="s">
        <v>2276</v>
      </c>
      <c r="S1125" s="3" t="s">
        <v>2276</v>
      </c>
      <c r="T1125" s="3" t="s">
        <v>2276</v>
      </c>
      <c r="U1125" s="3" t="s">
        <v>2276</v>
      </c>
      <c r="V1125" s="3" t="s">
        <v>2276</v>
      </c>
      <c r="W1125" s="3" t="s">
        <v>2402</v>
      </c>
      <c r="X1125" s="3" t="s">
        <v>86</v>
      </c>
      <c r="Y1125" s="3" t="s">
        <v>405</v>
      </c>
      <c r="Z1125" s="3" t="s">
        <v>64</v>
      </c>
      <c r="AA1125" s="4" t="s">
        <v>3421</v>
      </c>
      <c r="AB1125" s="4" t="s">
        <v>5022</v>
      </c>
    </row>
    <row r="1126" spans="1:30"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86</v>
      </c>
      <c r="Y1126" s="3" t="s">
        <v>405</v>
      </c>
      <c r="Z1126" s="3" t="s">
        <v>64</v>
      </c>
      <c r="AA1126" s="4" t="s">
        <v>3421</v>
      </c>
      <c r="AB1126" s="3"/>
    </row>
    <row r="1127" spans="1:30"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2369</v>
      </c>
      <c r="K1127" s="3" t="s">
        <v>2276</v>
      </c>
      <c r="L1127" s="3" t="s">
        <v>2276</v>
      </c>
      <c r="M1127" s="3" t="s">
        <v>2276</v>
      </c>
      <c r="N1127" s="3" t="s">
        <v>2276</v>
      </c>
      <c r="O1127" s="3" t="s">
        <v>2276</v>
      </c>
      <c r="P1127" s="3" t="s">
        <v>2276</v>
      </c>
      <c r="Q1127" s="3" t="s">
        <v>2276</v>
      </c>
      <c r="R1127" s="3" t="s">
        <v>2276</v>
      </c>
      <c r="S1127" s="3" t="s">
        <v>2276</v>
      </c>
      <c r="T1127" s="3" t="s">
        <v>2276</v>
      </c>
      <c r="U1127" s="3" t="s">
        <v>2276</v>
      </c>
      <c r="V1127" s="3" t="s">
        <v>2276</v>
      </c>
      <c r="W1127" s="3" t="s">
        <v>2402</v>
      </c>
      <c r="X1127" s="3" t="s">
        <v>399</v>
      </c>
      <c r="Y1127" s="3" t="s">
        <v>127</v>
      </c>
      <c r="Z1127" s="3" t="s">
        <v>2312</v>
      </c>
      <c r="AA1127" s="4" t="s">
        <v>3442</v>
      </c>
      <c r="AB1127" s="4" t="s">
        <v>3443</v>
      </c>
    </row>
    <row r="1128" spans="1:30"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2276</v>
      </c>
      <c r="K1128" s="3" t="s">
        <v>2276</v>
      </c>
      <c r="L1128" s="3" t="s">
        <v>2276</v>
      </c>
      <c r="M1128" s="3" t="s">
        <v>2276</v>
      </c>
      <c r="N1128" s="3" t="s">
        <v>2276</v>
      </c>
      <c r="O1128" s="3" t="s">
        <v>2276</v>
      </c>
      <c r="P1128" s="3" t="s">
        <v>2276</v>
      </c>
      <c r="Q1128" s="3" t="s">
        <v>2276</v>
      </c>
      <c r="R1128" s="3" t="s">
        <v>2276</v>
      </c>
      <c r="S1128" s="3" t="s">
        <v>2276</v>
      </c>
      <c r="T1128" s="3" t="s">
        <v>2276</v>
      </c>
      <c r="U1128" s="3" t="s">
        <v>2276</v>
      </c>
      <c r="V1128" s="3" t="s">
        <v>2276</v>
      </c>
      <c r="W1128" s="3" t="s">
        <v>2276</v>
      </c>
      <c r="X1128" s="3" t="s">
        <v>399</v>
      </c>
      <c r="Y1128" s="3" t="s">
        <v>127</v>
      </c>
      <c r="Z1128" s="3" t="s">
        <v>2312</v>
      </c>
      <c r="AA1128" s="4"/>
      <c r="AB1128" s="4"/>
    </row>
    <row r="1129" spans="1:30"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2276</v>
      </c>
      <c r="K1129" s="3" t="s">
        <v>2276</v>
      </c>
      <c r="L1129" s="3" t="s">
        <v>2276</v>
      </c>
      <c r="M1129" s="3" t="s">
        <v>2276</v>
      </c>
      <c r="N1129" s="3" t="s">
        <v>2276</v>
      </c>
      <c r="O1129" s="3" t="s">
        <v>2276</v>
      </c>
      <c r="P1129" s="3" t="s">
        <v>2276</v>
      </c>
      <c r="Q1129" s="3" t="s">
        <v>2276</v>
      </c>
      <c r="R1129" s="3" t="s">
        <v>2276</v>
      </c>
      <c r="S1129" s="3" t="s">
        <v>2276</v>
      </c>
      <c r="T1129" s="3" t="s">
        <v>2276</v>
      </c>
      <c r="U1129" s="3" t="s">
        <v>2276</v>
      </c>
      <c r="V1129" s="3" t="s">
        <v>2276</v>
      </c>
      <c r="W1129" s="3" t="s">
        <v>2276</v>
      </c>
      <c r="X1129" s="3" t="s">
        <v>2276</v>
      </c>
      <c r="Y1129" s="3" t="s">
        <v>2276</v>
      </c>
      <c r="Z1129" s="3" t="s">
        <v>2276</v>
      </c>
      <c r="AA1129" s="4" t="s">
        <v>3423</v>
      </c>
      <c r="AB1129" s="3"/>
    </row>
    <row r="1130" spans="1:30"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2276</v>
      </c>
      <c r="K1130" s="3" t="s">
        <v>2276</v>
      </c>
      <c r="L1130" s="3" t="s">
        <v>2276</v>
      </c>
      <c r="M1130" s="3" t="s">
        <v>2276</v>
      </c>
      <c r="N1130" s="3" t="s">
        <v>2276</v>
      </c>
      <c r="O1130" s="3" t="s">
        <v>2276</v>
      </c>
      <c r="P1130" s="3" t="s">
        <v>2276</v>
      </c>
      <c r="Q1130" s="3" t="s">
        <v>2276</v>
      </c>
      <c r="R1130" s="3" t="s">
        <v>2276</v>
      </c>
      <c r="S1130" s="3" t="s">
        <v>2276</v>
      </c>
      <c r="T1130" s="3" t="s">
        <v>2276</v>
      </c>
      <c r="U1130" s="3" t="s">
        <v>2276</v>
      </c>
      <c r="V1130" s="3" t="s">
        <v>2276</v>
      </c>
      <c r="W1130" s="3" t="s">
        <v>2276</v>
      </c>
      <c r="X1130" s="3" t="s">
        <v>2276</v>
      </c>
      <c r="Y1130" s="3" t="s">
        <v>2276</v>
      </c>
      <c r="Z1130" s="3" t="s">
        <v>2276</v>
      </c>
      <c r="AA1130" s="4" t="s">
        <v>3424</v>
      </c>
      <c r="AB1130" s="3"/>
    </row>
    <row r="1131" spans="1:30"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2276</v>
      </c>
      <c r="K1131" s="3" t="s">
        <v>2276</v>
      </c>
      <c r="L1131" s="3" t="s">
        <v>2276</v>
      </c>
      <c r="M1131" s="3" t="s">
        <v>2276</v>
      </c>
      <c r="N1131" s="3" t="s">
        <v>2276</v>
      </c>
      <c r="O1131" s="3" t="s">
        <v>2276</v>
      </c>
      <c r="P1131" s="3" t="s">
        <v>2276</v>
      </c>
      <c r="Q1131" s="3" t="s">
        <v>2276</v>
      </c>
      <c r="R1131" s="3" t="s">
        <v>2276</v>
      </c>
      <c r="S1131" s="3" t="s">
        <v>2276</v>
      </c>
      <c r="T1131" s="3" t="s">
        <v>2276</v>
      </c>
      <c r="U1131" s="3" t="s">
        <v>2276</v>
      </c>
      <c r="V1131" s="3" t="s">
        <v>2276</v>
      </c>
      <c r="W1131" s="3" t="s">
        <v>2276</v>
      </c>
      <c r="X1131" s="3" t="s">
        <v>2276</v>
      </c>
      <c r="Y1131" s="3" t="s">
        <v>2276</v>
      </c>
      <c r="Z1131" s="3" t="s">
        <v>2276</v>
      </c>
      <c r="AA1131" s="4" t="s">
        <v>3423</v>
      </c>
      <c r="AB1131" s="3"/>
    </row>
    <row r="1132" spans="1:30"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2276</v>
      </c>
      <c r="K1132" s="3" t="s">
        <v>2276</v>
      </c>
      <c r="L1132" s="3" t="s">
        <v>2276</v>
      </c>
      <c r="M1132" s="3" t="s">
        <v>2276</v>
      </c>
      <c r="N1132" s="3" t="s">
        <v>2276</v>
      </c>
      <c r="O1132" s="3" t="s">
        <v>2276</v>
      </c>
      <c r="P1132" s="3" t="s">
        <v>2276</v>
      </c>
      <c r="Q1132" s="3" t="s">
        <v>2276</v>
      </c>
      <c r="R1132" s="3" t="s">
        <v>2276</v>
      </c>
      <c r="S1132" s="3" t="s">
        <v>2276</v>
      </c>
      <c r="T1132" s="3" t="s">
        <v>2276</v>
      </c>
      <c r="U1132" s="3" t="s">
        <v>2276</v>
      </c>
      <c r="V1132" s="3" t="s">
        <v>2276</v>
      </c>
      <c r="W1132" s="3" t="s">
        <v>2276</v>
      </c>
      <c r="X1132" s="3" t="s">
        <v>2276</v>
      </c>
      <c r="Y1132" s="3" t="s">
        <v>2276</v>
      </c>
      <c r="Z1132" s="3" t="s">
        <v>2276</v>
      </c>
      <c r="AA1132" s="4" t="s">
        <v>3424</v>
      </c>
      <c r="AB1132" s="3"/>
    </row>
    <row r="1133" spans="1:30"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2276</v>
      </c>
      <c r="K1133" s="3" t="s">
        <v>2276</v>
      </c>
      <c r="L1133" s="3" t="s">
        <v>2276</v>
      </c>
      <c r="M1133" s="3" t="s">
        <v>2276</v>
      </c>
      <c r="N1133" s="3" t="s">
        <v>2276</v>
      </c>
      <c r="O1133" s="3" t="s">
        <v>2276</v>
      </c>
      <c r="P1133" s="3" t="s">
        <v>2276</v>
      </c>
      <c r="Q1133" s="3" t="s">
        <v>2276</v>
      </c>
      <c r="R1133" s="3" t="s">
        <v>2276</v>
      </c>
      <c r="S1133" s="3" t="s">
        <v>2276</v>
      </c>
      <c r="T1133" s="3" t="s">
        <v>2276</v>
      </c>
      <c r="U1133" s="3" t="s">
        <v>2276</v>
      </c>
      <c r="V1133" s="3" t="s">
        <v>2276</v>
      </c>
      <c r="W1133" s="3" t="s">
        <v>2276</v>
      </c>
      <c r="X1133" s="3" t="s">
        <v>2276</v>
      </c>
      <c r="Y1133" s="3" t="s">
        <v>2276</v>
      </c>
      <c r="Z1133" s="3" t="s">
        <v>2276</v>
      </c>
      <c r="AA1133" s="4" t="s">
        <v>3423</v>
      </c>
      <c r="AB1133" s="3"/>
    </row>
    <row r="1134" spans="1:30"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2276</v>
      </c>
      <c r="K1134" s="3" t="s">
        <v>2276</v>
      </c>
      <c r="L1134" s="3" t="s">
        <v>2276</v>
      </c>
      <c r="M1134" s="3" t="s">
        <v>2276</v>
      </c>
      <c r="N1134" s="3" t="s">
        <v>2276</v>
      </c>
      <c r="O1134" s="3" t="s">
        <v>2276</v>
      </c>
      <c r="P1134" s="3" t="s">
        <v>2276</v>
      </c>
      <c r="Q1134" s="3" t="s">
        <v>2276</v>
      </c>
      <c r="R1134" s="3" t="s">
        <v>2276</v>
      </c>
      <c r="S1134" s="3" t="s">
        <v>2276</v>
      </c>
      <c r="T1134" s="3" t="s">
        <v>2276</v>
      </c>
      <c r="U1134" s="3" t="s">
        <v>2276</v>
      </c>
      <c r="V1134" s="3" t="s">
        <v>2276</v>
      </c>
      <c r="W1134" s="3" t="s">
        <v>2276</v>
      </c>
      <c r="X1134" s="3" t="s">
        <v>2276</v>
      </c>
      <c r="Y1134" s="3" t="s">
        <v>2276</v>
      </c>
      <c r="Z1134" s="3" t="s">
        <v>2276</v>
      </c>
      <c r="AA1134" s="4" t="s">
        <v>3424</v>
      </c>
      <c r="AB1134" s="3"/>
    </row>
    <row r="1135" spans="1:30"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2276</v>
      </c>
      <c r="K1135" s="3" t="s">
        <v>2276</v>
      </c>
      <c r="L1135" s="3" t="s">
        <v>2276</v>
      </c>
      <c r="M1135" s="3" t="s">
        <v>2276</v>
      </c>
      <c r="N1135" s="3" t="s">
        <v>2276</v>
      </c>
      <c r="O1135" s="3" t="s">
        <v>2276</v>
      </c>
      <c r="P1135" s="3" t="s">
        <v>2276</v>
      </c>
      <c r="Q1135" s="3" t="s">
        <v>2276</v>
      </c>
      <c r="R1135" s="3" t="s">
        <v>2276</v>
      </c>
      <c r="S1135" s="3" t="s">
        <v>2276</v>
      </c>
      <c r="T1135" s="3" t="s">
        <v>2276</v>
      </c>
      <c r="U1135" s="3" t="s">
        <v>2276</v>
      </c>
      <c r="V1135" s="3" t="s">
        <v>2276</v>
      </c>
      <c r="W1135" s="3" t="s">
        <v>2276</v>
      </c>
      <c r="X1135" s="3" t="s">
        <v>2276</v>
      </c>
      <c r="Y1135" s="3" t="s">
        <v>2276</v>
      </c>
      <c r="Z1135" s="3" t="s">
        <v>2276</v>
      </c>
      <c r="AA1135" s="4" t="s">
        <v>3423</v>
      </c>
      <c r="AB1135" s="3"/>
    </row>
    <row r="1136" spans="1:30"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2276</v>
      </c>
      <c r="K1136" s="3" t="s">
        <v>2276</v>
      </c>
      <c r="L1136" s="3" t="s">
        <v>2276</v>
      </c>
      <c r="M1136" s="3" t="s">
        <v>2276</v>
      </c>
      <c r="N1136" s="3" t="s">
        <v>2276</v>
      </c>
      <c r="O1136" s="3" t="s">
        <v>2276</v>
      </c>
      <c r="P1136" s="3" t="s">
        <v>2276</v>
      </c>
      <c r="Q1136" s="3" t="s">
        <v>2276</v>
      </c>
      <c r="R1136" s="3" t="s">
        <v>2276</v>
      </c>
      <c r="S1136" s="3" t="s">
        <v>2276</v>
      </c>
      <c r="T1136" s="3" t="s">
        <v>2276</v>
      </c>
      <c r="U1136" s="3" t="s">
        <v>2276</v>
      </c>
      <c r="V1136" s="3" t="s">
        <v>2276</v>
      </c>
      <c r="W1136" s="3" t="s">
        <v>2276</v>
      </c>
      <c r="X1136" s="3" t="s">
        <v>2276</v>
      </c>
      <c r="Y1136" s="3" t="s">
        <v>2276</v>
      </c>
      <c r="Z1136" s="3" t="s">
        <v>2276</v>
      </c>
      <c r="AA1136" s="4" t="s">
        <v>3424</v>
      </c>
      <c r="AB1136" s="3"/>
    </row>
    <row r="1137" spans="1:28"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2276</v>
      </c>
      <c r="K1137" s="3" t="s">
        <v>2276</v>
      </c>
      <c r="L1137" s="3" t="s">
        <v>2276</v>
      </c>
      <c r="M1137" s="3" t="s">
        <v>2276</v>
      </c>
      <c r="N1137" s="3" t="s">
        <v>2276</v>
      </c>
      <c r="O1137" s="3" t="s">
        <v>2276</v>
      </c>
      <c r="P1137" s="3" t="s">
        <v>2276</v>
      </c>
      <c r="Q1137" s="3" t="s">
        <v>2276</v>
      </c>
      <c r="R1137" s="3" t="s">
        <v>2276</v>
      </c>
      <c r="S1137" s="3" t="s">
        <v>2276</v>
      </c>
      <c r="T1137" s="3" t="s">
        <v>2276</v>
      </c>
      <c r="U1137" s="3" t="s">
        <v>2276</v>
      </c>
      <c r="V1137" s="3" t="s">
        <v>2276</v>
      </c>
      <c r="W1137" s="3" t="s">
        <v>2276</v>
      </c>
      <c r="X1137" s="3" t="s">
        <v>2276</v>
      </c>
      <c r="Y1137" s="3" t="s">
        <v>2276</v>
      </c>
      <c r="Z1137" s="3" t="s">
        <v>2276</v>
      </c>
      <c r="AA1137" s="4" t="s">
        <v>3423</v>
      </c>
      <c r="AB1137" s="3"/>
    </row>
    <row r="1138" spans="1:28"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2276</v>
      </c>
      <c r="K1138" s="3" t="s">
        <v>2276</v>
      </c>
      <c r="L1138" s="3" t="s">
        <v>2276</v>
      </c>
      <c r="M1138" s="3" t="s">
        <v>2276</v>
      </c>
      <c r="N1138" s="3" t="s">
        <v>2276</v>
      </c>
      <c r="O1138" s="3" t="s">
        <v>2276</v>
      </c>
      <c r="P1138" s="3" t="s">
        <v>2276</v>
      </c>
      <c r="Q1138" s="3" t="s">
        <v>2276</v>
      </c>
      <c r="R1138" s="3" t="s">
        <v>2276</v>
      </c>
      <c r="S1138" s="3" t="s">
        <v>2276</v>
      </c>
      <c r="T1138" s="3" t="s">
        <v>2276</v>
      </c>
      <c r="U1138" s="3" t="s">
        <v>2276</v>
      </c>
      <c r="V1138" s="3" t="s">
        <v>2276</v>
      </c>
      <c r="W1138" s="3" t="s">
        <v>2276</v>
      </c>
      <c r="X1138" s="3" t="s">
        <v>2276</v>
      </c>
      <c r="Y1138" s="3" t="s">
        <v>2276</v>
      </c>
      <c r="Z1138" s="3" t="s">
        <v>2276</v>
      </c>
      <c r="AA1138" s="4" t="s">
        <v>3424</v>
      </c>
      <c r="AB1138" s="3"/>
    </row>
    <row r="1139" spans="1:28"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86</v>
      </c>
      <c r="Z1139" s="3" t="s">
        <v>68</v>
      </c>
      <c r="AA1139" s="3" t="s">
        <v>2655</v>
      </c>
      <c r="AB1139" s="4" t="s">
        <v>3449</v>
      </c>
    </row>
    <row r="1140" spans="1:28"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86</v>
      </c>
      <c r="Z1140" s="3" t="s">
        <v>405</v>
      </c>
      <c r="AA1140" s="3" t="s">
        <v>2655</v>
      </c>
      <c r="AB1140" s="4" t="s">
        <v>3450</v>
      </c>
    </row>
    <row r="1141" spans="1:28"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86</v>
      </c>
      <c r="Z1141" s="3" t="s">
        <v>68</v>
      </c>
      <c r="AA1141" s="3" t="s">
        <v>64</v>
      </c>
      <c r="AB1141" s="4" t="s">
        <v>3453</v>
      </c>
    </row>
    <row r="1142" spans="1:28"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11" t="s">
        <v>68</v>
      </c>
      <c r="Z1142" s="11" t="s">
        <v>127</v>
      </c>
      <c r="AA1142" s="11" t="s">
        <v>64</v>
      </c>
      <c r="AB1142" s="4" t="s">
        <v>3456</v>
      </c>
    </row>
    <row r="1143" spans="1:28"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425</v>
      </c>
      <c r="Z1143" s="3" t="s">
        <v>68</v>
      </c>
      <c r="AA1143" s="3" t="s">
        <v>64</v>
      </c>
      <c r="AB1143" s="4" t="s">
        <v>3455</v>
      </c>
    </row>
    <row r="1144" spans="1:28"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2401</v>
      </c>
      <c r="X1144" s="3" t="s">
        <v>189</v>
      </c>
      <c r="Y1144" s="3" t="s">
        <v>38</v>
      </c>
      <c r="Z1144" s="3" t="s">
        <v>64</v>
      </c>
      <c r="AA1144" s="4" t="s">
        <v>3466</v>
      </c>
      <c r="AB1144" s="3"/>
    </row>
    <row r="1145" spans="1:28"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2276</v>
      </c>
      <c r="K1145" s="3" t="s">
        <v>2276</v>
      </c>
      <c r="L1145" s="3" t="s">
        <v>2276</v>
      </c>
      <c r="M1145" s="3" t="s">
        <v>2276</v>
      </c>
      <c r="N1145" s="3" t="s">
        <v>2276</v>
      </c>
      <c r="O1145" s="3" t="s">
        <v>2276</v>
      </c>
      <c r="P1145" s="3" t="s">
        <v>2276</v>
      </c>
      <c r="Q1145" s="3" t="s">
        <v>2276</v>
      </c>
      <c r="R1145" s="3" t="s">
        <v>2276</v>
      </c>
      <c r="S1145" s="3" t="s">
        <v>2276</v>
      </c>
      <c r="T1145" s="3" t="s">
        <v>2276</v>
      </c>
      <c r="U1145" s="3" t="s">
        <v>2276</v>
      </c>
      <c r="V1145" s="3" t="s">
        <v>2276</v>
      </c>
      <c r="W1145" s="3" t="s">
        <v>2276</v>
      </c>
      <c r="X1145" s="3" t="s">
        <v>68</v>
      </c>
      <c r="Y1145" s="3" t="s">
        <v>35</v>
      </c>
      <c r="Z1145" s="3" t="s">
        <v>2276</v>
      </c>
      <c r="AA1145" s="4" t="s">
        <v>3468</v>
      </c>
      <c r="AB1145" s="3"/>
    </row>
    <row r="1146" spans="1:28"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c r="AB1146" s="3"/>
    </row>
    <row r="1147" spans="1:28"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189</v>
      </c>
      <c r="Y1147" s="3" t="s">
        <v>38</v>
      </c>
      <c r="Z1147" s="3" t="s">
        <v>64</v>
      </c>
      <c r="AA1147" s="3" t="s">
        <v>3472</v>
      </c>
      <c r="AB1147" s="3"/>
    </row>
    <row r="1148" spans="1:28"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189</v>
      </c>
      <c r="Y1148" s="3" t="s">
        <v>38</v>
      </c>
      <c r="Z1148" s="3" t="s">
        <v>64</v>
      </c>
      <c r="AA1148" s="3" t="s">
        <v>3472</v>
      </c>
      <c r="AB1148" s="3"/>
    </row>
    <row r="1149" spans="1:28"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c r="AB1149" s="3"/>
    </row>
    <row r="1150" spans="1:28"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11" t="s">
        <v>3477</v>
      </c>
      <c r="AB1150" s="3"/>
    </row>
    <row r="1151" spans="1:28"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19" t="s">
        <v>3481</v>
      </c>
      <c r="AB1151" s="3"/>
    </row>
    <row r="1152" spans="1:28"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2276</v>
      </c>
      <c r="K1152" s="3" t="s">
        <v>2276</v>
      </c>
      <c r="L1152" s="3" t="s">
        <v>2276</v>
      </c>
      <c r="M1152" s="3" t="s">
        <v>2276</v>
      </c>
      <c r="N1152" s="3" t="s">
        <v>2276</v>
      </c>
      <c r="O1152" s="3" t="s">
        <v>2276</v>
      </c>
      <c r="P1152" s="3" t="s">
        <v>2276</v>
      </c>
      <c r="Q1152" s="3" t="s">
        <v>2276</v>
      </c>
      <c r="R1152" s="3" t="s">
        <v>2276</v>
      </c>
      <c r="S1152" s="3" t="s">
        <v>2276</v>
      </c>
      <c r="T1152" s="3" t="s">
        <v>2276</v>
      </c>
      <c r="U1152" s="3" t="s">
        <v>2276</v>
      </c>
      <c r="V1152" s="3" t="s">
        <v>2276</v>
      </c>
      <c r="W1152" s="3" t="s">
        <v>2276</v>
      </c>
      <c r="X1152" s="3" t="s">
        <v>2276</v>
      </c>
      <c r="Y1152" s="3" t="s">
        <v>2276</v>
      </c>
      <c r="Z1152" s="3" t="s">
        <v>2276</v>
      </c>
      <c r="AA1152" s="19" t="s">
        <v>3481</v>
      </c>
      <c r="AB1152" s="3"/>
    </row>
    <row r="1153" spans="1:28"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4" t="s">
        <v>3484</v>
      </c>
      <c r="AB1153" s="3"/>
    </row>
    <row r="1154" spans="1:28"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2276</v>
      </c>
      <c r="K1154" s="3" t="s">
        <v>2276</v>
      </c>
      <c r="L1154" s="3" t="s">
        <v>2276</v>
      </c>
      <c r="M1154" s="3" t="s">
        <v>2276</v>
      </c>
      <c r="N1154" s="3" t="s">
        <v>2276</v>
      </c>
      <c r="O1154" s="3" t="s">
        <v>2276</v>
      </c>
      <c r="P1154" s="3" t="s">
        <v>2276</v>
      </c>
      <c r="Q1154" s="3" t="s">
        <v>2276</v>
      </c>
      <c r="R1154" s="3" t="s">
        <v>2276</v>
      </c>
      <c r="S1154" s="3" t="s">
        <v>2276</v>
      </c>
      <c r="T1154" s="3" t="s">
        <v>2276</v>
      </c>
      <c r="U1154" s="3" t="s">
        <v>2276</v>
      </c>
      <c r="V1154" s="3" t="s">
        <v>2276</v>
      </c>
      <c r="W1154" s="3" t="s">
        <v>2276</v>
      </c>
      <c r="X1154" s="3" t="s">
        <v>2276</v>
      </c>
      <c r="Y1154" s="3" t="s">
        <v>2276</v>
      </c>
      <c r="Z1154" s="3" t="s">
        <v>2276</v>
      </c>
      <c r="AA1154" s="3"/>
      <c r="AB1154" s="3"/>
    </row>
    <row r="1155" spans="1:28"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2276</v>
      </c>
      <c r="K1155" s="3" t="s">
        <v>2276</v>
      </c>
      <c r="L1155" s="3" t="s">
        <v>2276</v>
      </c>
      <c r="M1155" s="3" t="s">
        <v>2276</v>
      </c>
      <c r="N1155" s="3" t="s">
        <v>2276</v>
      </c>
      <c r="O1155" s="3" t="s">
        <v>2276</v>
      </c>
      <c r="P1155" s="3" t="s">
        <v>2276</v>
      </c>
      <c r="Q1155" s="3" t="s">
        <v>2276</v>
      </c>
      <c r="R1155" s="3" t="s">
        <v>2276</v>
      </c>
      <c r="S1155" s="3" t="s">
        <v>2276</v>
      </c>
      <c r="T1155" s="3" t="s">
        <v>2276</v>
      </c>
      <c r="U1155" s="3" t="s">
        <v>2276</v>
      </c>
      <c r="V1155" s="3" t="s">
        <v>2276</v>
      </c>
      <c r="W1155" s="3" t="s">
        <v>2276</v>
      </c>
      <c r="X1155" s="3" t="s">
        <v>2276</v>
      </c>
      <c r="Y1155" s="3" t="s">
        <v>2276</v>
      </c>
      <c r="Z1155" s="3" t="s">
        <v>2276</v>
      </c>
      <c r="AA1155" s="3"/>
      <c r="AB1155" s="3"/>
    </row>
    <row r="1156" spans="1:28"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2276</v>
      </c>
      <c r="K1156" s="3" t="s">
        <v>2276</v>
      </c>
      <c r="L1156" s="3" t="s">
        <v>2276</v>
      </c>
      <c r="M1156" s="3" t="s">
        <v>2276</v>
      </c>
      <c r="N1156" s="3" t="s">
        <v>2276</v>
      </c>
      <c r="O1156" s="3" t="s">
        <v>2276</v>
      </c>
      <c r="P1156" s="3" t="s">
        <v>2276</v>
      </c>
      <c r="Q1156" s="3" t="s">
        <v>2276</v>
      </c>
      <c r="R1156" s="3" t="s">
        <v>2276</v>
      </c>
      <c r="S1156" s="3" t="s">
        <v>2276</v>
      </c>
      <c r="T1156" s="3" t="s">
        <v>2276</v>
      </c>
      <c r="U1156" s="3" t="s">
        <v>2276</v>
      </c>
      <c r="V1156" s="3" t="s">
        <v>2276</v>
      </c>
      <c r="W1156" s="3" t="s">
        <v>2276</v>
      </c>
      <c r="X1156" s="3" t="s">
        <v>2276</v>
      </c>
      <c r="Y1156" s="3" t="s">
        <v>2276</v>
      </c>
      <c r="Z1156" s="3" t="s">
        <v>2276</v>
      </c>
      <c r="AA1156" s="3"/>
      <c r="AB1156" s="3"/>
    </row>
    <row r="1157" spans="1:28"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2276</v>
      </c>
      <c r="K1157" s="3" t="s">
        <v>2276</v>
      </c>
      <c r="L1157" s="3" t="s">
        <v>2276</v>
      </c>
      <c r="M1157" s="3" t="s">
        <v>2276</v>
      </c>
      <c r="N1157" s="3" t="s">
        <v>2276</v>
      </c>
      <c r="O1157" s="3" t="s">
        <v>2276</v>
      </c>
      <c r="P1157" s="3" t="s">
        <v>2276</v>
      </c>
      <c r="Q1157" s="3" t="s">
        <v>2276</v>
      </c>
      <c r="R1157" s="3" t="s">
        <v>2276</v>
      </c>
      <c r="S1157" s="3" t="s">
        <v>2276</v>
      </c>
      <c r="T1157" s="3" t="s">
        <v>2276</v>
      </c>
      <c r="U1157" s="3" t="s">
        <v>2276</v>
      </c>
      <c r="V1157" s="3" t="s">
        <v>2276</v>
      </c>
      <c r="W1157" s="3" t="s">
        <v>2276</v>
      </c>
      <c r="X1157" s="3" t="s">
        <v>2276</v>
      </c>
      <c r="Y1157" s="3" t="s">
        <v>2276</v>
      </c>
      <c r="Z1157" s="3" t="s">
        <v>2276</v>
      </c>
      <c r="AA1157" s="3"/>
      <c r="AB1157" s="3"/>
    </row>
    <row r="1158" spans="1:28"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2276</v>
      </c>
      <c r="K1158" s="3" t="s">
        <v>2276</v>
      </c>
      <c r="L1158" s="3" t="s">
        <v>2276</v>
      </c>
      <c r="M1158" s="3" t="s">
        <v>2276</v>
      </c>
      <c r="N1158" s="3" t="s">
        <v>2276</v>
      </c>
      <c r="O1158" s="3" t="s">
        <v>2276</v>
      </c>
      <c r="P1158" s="3" t="s">
        <v>2276</v>
      </c>
      <c r="Q1158" s="3" t="s">
        <v>2276</v>
      </c>
      <c r="R1158" s="3" t="s">
        <v>2276</v>
      </c>
      <c r="S1158" s="3" t="s">
        <v>2276</v>
      </c>
      <c r="T1158" s="3" t="s">
        <v>2276</v>
      </c>
      <c r="U1158" s="3" t="s">
        <v>2276</v>
      </c>
      <c r="V1158" s="3" t="s">
        <v>2276</v>
      </c>
      <c r="W1158" s="3" t="s">
        <v>2276</v>
      </c>
      <c r="X1158" s="3" t="s">
        <v>2276</v>
      </c>
      <c r="Y1158" s="3" t="s">
        <v>2276</v>
      </c>
      <c r="Z1158" s="3" t="s">
        <v>2276</v>
      </c>
      <c r="AA1158" s="3"/>
      <c r="AB1158" s="3"/>
    </row>
    <row r="1159" spans="1:28"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2276</v>
      </c>
      <c r="K1159" s="3" t="s">
        <v>2276</v>
      </c>
      <c r="L1159" s="3" t="s">
        <v>2276</v>
      </c>
      <c r="M1159" s="3" t="s">
        <v>2276</v>
      </c>
      <c r="N1159" s="3" t="s">
        <v>2276</v>
      </c>
      <c r="O1159" s="3" t="s">
        <v>2276</v>
      </c>
      <c r="P1159" s="3" t="s">
        <v>2276</v>
      </c>
      <c r="Q1159" s="3" t="s">
        <v>2276</v>
      </c>
      <c r="R1159" s="3" t="s">
        <v>2276</v>
      </c>
      <c r="S1159" s="3" t="s">
        <v>2276</v>
      </c>
      <c r="T1159" s="3" t="s">
        <v>2276</v>
      </c>
      <c r="U1159" s="3" t="s">
        <v>2276</v>
      </c>
      <c r="V1159" s="3" t="s">
        <v>2276</v>
      </c>
      <c r="W1159" s="3" t="s">
        <v>2276</v>
      </c>
      <c r="X1159" s="3" t="s">
        <v>2276</v>
      </c>
      <c r="Y1159" s="3" t="s">
        <v>2276</v>
      </c>
      <c r="Z1159" s="3" t="s">
        <v>2276</v>
      </c>
      <c r="AA1159" s="3"/>
      <c r="AB1159" s="3"/>
    </row>
    <row r="1160" spans="1:28"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425</v>
      </c>
      <c r="Y1160" s="3" t="s">
        <v>68</v>
      </c>
      <c r="Z1160" s="3" t="s">
        <v>64</v>
      </c>
      <c r="AA1160" s="3"/>
      <c r="AB1160" s="3"/>
    </row>
    <row r="1161" spans="1:28">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2276</v>
      </c>
      <c r="K1161" s="3" t="s">
        <v>2276</v>
      </c>
      <c r="L1161" s="3" t="s">
        <v>2276</v>
      </c>
      <c r="M1161" s="3" t="s">
        <v>2276</v>
      </c>
      <c r="N1161" s="3" t="s">
        <v>2276</v>
      </c>
      <c r="O1161" s="3" t="s">
        <v>2276</v>
      </c>
      <c r="P1161" s="3" t="s">
        <v>2276</v>
      </c>
      <c r="Q1161" s="3" t="s">
        <v>2276</v>
      </c>
      <c r="R1161" s="3" t="s">
        <v>2276</v>
      </c>
      <c r="S1161" s="3" t="s">
        <v>2276</v>
      </c>
      <c r="T1161" s="3" t="s">
        <v>2276</v>
      </c>
      <c r="U1161" s="3" t="s">
        <v>2276</v>
      </c>
      <c r="V1161" s="3" t="s">
        <v>2276</v>
      </c>
      <c r="W1161" s="3" t="s">
        <v>2276</v>
      </c>
      <c r="X1161" s="3" t="s">
        <v>2276</v>
      </c>
      <c r="Y1161" s="3" t="s">
        <v>2276</v>
      </c>
      <c r="Z1161" s="3" t="s">
        <v>2276</v>
      </c>
      <c r="AA1161" s="3"/>
      <c r="AB1161" s="3"/>
    </row>
    <row r="1162" spans="1:28"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404</v>
      </c>
      <c r="Y1162" s="3" t="s">
        <v>68</v>
      </c>
      <c r="Z1162" s="3" t="s">
        <v>64</v>
      </c>
      <c r="AA1162" s="3"/>
      <c r="AB1162" s="3"/>
    </row>
    <row r="1163" spans="1:28"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399</v>
      </c>
      <c r="Y1163" s="3" t="s">
        <v>38</v>
      </c>
      <c r="Z1163" s="3" t="s">
        <v>64</v>
      </c>
      <c r="AA1163" s="3"/>
      <c r="AB1163" s="3"/>
    </row>
    <row r="1164" spans="1:28"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404</v>
      </c>
      <c r="Y1164" s="3" t="s">
        <v>68</v>
      </c>
      <c r="Z1164" s="3" t="s">
        <v>64</v>
      </c>
      <c r="AA1164" s="3"/>
      <c r="AB1164" s="3"/>
    </row>
    <row r="1165" spans="1:28"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399</v>
      </c>
      <c r="Y1165" s="3" t="s">
        <v>38</v>
      </c>
      <c r="Z1165" s="3" t="s">
        <v>64</v>
      </c>
      <c r="AA1165" s="3"/>
      <c r="AB1165" s="3"/>
    </row>
    <row r="1166" spans="1:28"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404</v>
      </c>
      <c r="Y1166" s="3" t="s">
        <v>68</v>
      </c>
      <c r="Z1166" s="3" t="s">
        <v>64</v>
      </c>
      <c r="AA1166" s="3"/>
      <c r="AB1166" s="3"/>
    </row>
    <row r="1167" spans="1:28"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399</v>
      </c>
      <c r="Y1167" s="3" t="s">
        <v>38</v>
      </c>
      <c r="Z1167" s="3" t="s">
        <v>64</v>
      </c>
      <c r="AA1167" s="3"/>
      <c r="AB1167" s="3"/>
    </row>
    <row r="1168" spans="1:28"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404</v>
      </c>
      <c r="Y1168" s="3" t="s">
        <v>68</v>
      </c>
      <c r="Z1168" s="3" t="s">
        <v>64</v>
      </c>
      <c r="AA1168" s="3"/>
      <c r="AB1168" s="3"/>
    </row>
    <row r="1169" spans="1:28"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399</v>
      </c>
      <c r="Y1169" s="3" t="s">
        <v>38</v>
      </c>
      <c r="Z1169" s="3" t="s">
        <v>64</v>
      </c>
      <c r="AA1169" s="3"/>
      <c r="AB1169" s="3"/>
    </row>
    <row r="1170" spans="1:28"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404</v>
      </c>
      <c r="Y1170" s="3" t="s">
        <v>68</v>
      </c>
      <c r="Z1170" s="3" t="s">
        <v>64</v>
      </c>
      <c r="AA1170" s="3"/>
      <c r="AB1170" s="3"/>
    </row>
    <row r="1171" spans="1:28"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399</v>
      </c>
      <c r="Y1171" s="3" t="s">
        <v>38</v>
      </c>
      <c r="Z1171" s="3" t="s">
        <v>64</v>
      </c>
      <c r="AA1171" s="3"/>
      <c r="AB1171" s="3"/>
    </row>
    <row r="1172" spans="1:28"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2276</v>
      </c>
      <c r="Y1172" s="3" t="s">
        <v>2276</v>
      </c>
      <c r="Z1172" s="3" t="s">
        <v>2276</v>
      </c>
      <c r="AA1172" s="3"/>
      <c r="AB1172" s="3"/>
    </row>
    <row r="1173" spans="1:28"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2276</v>
      </c>
      <c r="Y1173" s="3" t="s">
        <v>2276</v>
      </c>
      <c r="Z1173" s="3" t="s">
        <v>2276</v>
      </c>
      <c r="AA1173" s="4" t="s">
        <v>3554</v>
      </c>
      <c r="AB1173" s="3"/>
    </row>
    <row r="1174" spans="1:28"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2276</v>
      </c>
      <c r="Y1174" s="3" t="s">
        <v>2276</v>
      </c>
      <c r="Z1174" s="3" t="s">
        <v>2276</v>
      </c>
      <c r="AA1174" s="4" t="s">
        <v>3554</v>
      </c>
      <c r="AB1174" s="3"/>
    </row>
    <row r="1175" spans="1:28"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2276</v>
      </c>
      <c r="Y1175" s="3" t="s">
        <v>2276</v>
      </c>
      <c r="Z1175" s="3" t="s">
        <v>2276</v>
      </c>
      <c r="AA1175" s="4" t="s">
        <v>3554</v>
      </c>
      <c r="AB1175" s="3"/>
    </row>
    <row r="1176" spans="1:28"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2276</v>
      </c>
      <c r="Y1176" s="3" t="s">
        <v>2276</v>
      </c>
      <c r="Z1176" s="3" t="s">
        <v>2276</v>
      </c>
      <c r="AA1176" s="4" t="s">
        <v>3554</v>
      </c>
      <c r="AB1176" s="3"/>
    </row>
    <row r="1177" spans="1:28"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2276</v>
      </c>
      <c r="Y1177" s="3" t="s">
        <v>2276</v>
      </c>
      <c r="Z1177" s="3" t="s">
        <v>2276</v>
      </c>
      <c r="AA1177" s="4" t="s">
        <v>3554</v>
      </c>
      <c r="AB1177" s="3"/>
    </row>
    <row r="1178" spans="1:28"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2276</v>
      </c>
      <c r="Y1178" s="3" t="s">
        <v>2276</v>
      </c>
      <c r="Z1178" s="3" t="s">
        <v>2276</v>
      </c>
      <c r="AA1178" s="4" t="s">
        <v>3554</v>
      </c>
      <c r="AB1178" s="3"/>
    </row>
    <row r="1179" spans="1:28"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68</v>
      </c>
      <c r="Y1179" s="3" t="s">
        <v>68</v>
      </c>
      <c r="Z1179" s="3" t="s">
        <v>2276</v>
      </c>
      <c r="AA1179" s="3" t="s">
        <v>3568</v>
      </c>
      <c r="AB1179" s="3"/>
    </row>
    <row r="1180" spans="1:28"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425</v>
      </c>
      <c r="Y1180" s="3" t="s">
        <v>425</v>
      </c>
      <c r="Z1180" s="3" t="s">
        <v>2276</v>
      </c>
      <c r="AA1180" s="4" t="s">
        <v>3569</v>
      </c>
      <c r="AB1180" s="3"/>
    </row>
    <row r="1181" spans="1:28"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405</v>
      </c>
      <c r="Y1181" s="3" t="s">
        <v>405</v>
      </c>
      <c r="Z1181" s="3" t="s">
        <v>2276</v>
      </c>
      <c r="AA1181" s="3" t="s">
        <v>3570</v>
      </c>
      <c r="AB1181" s="3"/>
    </row>
    <row r="1182" spans="1:28"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405</v>
      </c>
      <c r="Y1182" s="3" t="s">
        <v>405</v>
      </c>
      <c r="Z1182" s="3" t="s">
        <v>2276</v>
      </c>
      <c r="AA1182" s="3" t="s">
        <v>3571</v>
      </c>
      <c r="AB1182" s="3"/>
    </row>
    <row r="1183" spans="1:28"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34</v>
      </c>
      <c r="Y1183" s="3" t="s">
        <v>34</v>
      </c>
      <c r="Z1183" s="3" t="s">
        <v>2276</v>
      </c>
      <c r="AA1183" s="3" t="s">
        <v>3570</v>
      </c>
      <c r="AB1183" s="3"/>
    </row>
    <row r="1184" spans="1:28"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425</v>
      </c>
      <c r="Y1184" s="3" t="s">
        <v>425</v>
      </c>
      <c r="Z1184" s="3" t="s">
        <v>2276</v>
      </c>
      <c r="AA1184" s="3" t="s">
        <v>3572</v>
      </c>
      <c r="AB1184" s="3"/>
    </row>
    <row r="1185" spans="1:28"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404</v>
      </c>
      <c r="Y1185" s="3" t="s">
        <v>404</v>
      </c>
      <c r="Z1185" s="3" t="s">
        <v>2276</v>
      </c>
      <c r="AA1185" s="3" t="s">
        <v>3476</v>
      </c>
      <c r="AB1185" s="3"/>
    </row>
    <row r="1186" spans="1:28"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399</v>
      </c>
      <c r="Y1186" s="3" t="s">
        <v>399</v>
      </c>
      <c r="Z1186" s="3" t="s">
        <v>2276</v>
      </c>
      <c r="AA1186" s="3" t="s">
        <v>3476</v>
      </c>
      <c r="AB1186" s="3"/>
    </row>
    <row r="1187" spans="1:28"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4" t="s">
        <v>3609</v>
      </c>
      <c r="AB1187" s="3"/>
    </row>
    <row r="1188" spans="1:28"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4" t="s">
        <v>3610</v>
      </c>
      <c r="AB1188" s="3"/>
    </row>
    <row r="1189" spans="1:28"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4" t="s">
        <v>3611</v>
      </c>
      <c r="AB1189" s="3"/>
    </row>
    <row r="1190" spans="1:28"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4" t="s">
        <v>3611</v>
      </c>
      <c r="AB1190" s="3"/>
    </row>
    <row r="1191" spans="1:28"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5">
        <f>'Reported burning'!J1191</f>
        <v>0</v>
      </c>
      <c r="K1191" s="155">
        <f>'Reported burning'!K1191</f>
        <v>0</v>
      </c>
      <c r="L1191" s="155">
        <f>'Reported burning'!L1191</f>
        <v>0</v>
      </c>
      <c r="M1191" s="155">
        <f>'Reported burning'!M1191</f>
        <v>0</v>
      </c>
      <c r="N1191" s="155">
        <f>'Reported burning'!N1191</f>
        <v>0</v>
      </c>
      <c r="O1191" s="155">
        <f>'Reported burning'!O1191</f>
        <v>0</v>
      </c>
      <c r="P1191" s="155">
        <f>'Reported burning'!P1191</f>
        <v>0</v>
      </c>
      <c r="Q1191" s="155">
        <f>'Reported burning'!Q1191</f>
        <v>0</v>
      </c>
      <c r="R1191" s="155">
        <f>'Reported burning'!R1191</f>
        <v>0</v>
      </c>
      <c r="S1191" s="155">
        <f>'Reported burning'!S1191</f>
        <v>0</v>
      </c>
      <c r="T1191" s="155">
        <f>'Reported burning'!T1191</f>
        <v>0</v>
      </c>
      <c r="U1191" s="155">
        <f>'Reported burning'!U1191</f>
        <v>0</v>
      </c>
      <c r="V1191" s="155">
        <f>'Reported burning'!V1191</f>
        <v>0</v>
      </c>
      <c r="W1191" s="155">
        <f>'Reported burning'!W1191</f>
        <v>0</v>
      </c>
      <c r="X1191" s="3" t="s">
        <v>2276</v>
      </c>
      <c r="Y1191" s="3" t="s">
        <v>2276</v>
      </c>
      <c r="Z1191" s="3" t="s">
        <v>2276</v>
      </c>
      <c r="AA1191" s="3"/>
      <c r="AB1191" s="3"/>
    </row>
    <row r="1192" spans="1:28"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2276</v>
      </c>
      <c r="K1192" s="3" t="s">
        <v>2276</v>
      </c>
      <c r="L1192" s="3" t="s">
        <v>2276</v>
      </c>
      <c r="M1192" s="3" t="s">
        <v>2276</v>
      </c>
      <c r="N1192" s="3" t="s">
        <v>2276</v>
      </c>
      <c r="O1192" s="3" t="s">
        <v>2276</v>
      </c>
      <c r="P1192" s="3" t="s">
        <v>2276</v>
      </c>
      <c r="Q1192" s="3" t="s">
        <v>2276</v>
      </c>
      <c r="R1192" s="3" t="s">
        <v>2276</v>
      </c>
      <c r="S1192" s="3" t="s">
        <v>2376</v>
      </c>
      <c r="T1192" s="3" t="s">
        <v>2276</v>
      </c>
      <c r="U1192" s="3" t="s">
        <v>2527</v>
      </c>
      <c r="V1192" s="3" t="s">
        <v>2276</v>
      </c>
      <c r="W1192" s="3" t="s">
        <v>2375</v>
      </c>
      <c r="X1192" s="3" t="s">
        <v>2276</v>
      </c>
      <c r="Y1192" s="3" t="s">
        <v>2276</v>
      </c>
      <c r="Z1192" s="3" t="s">
        <v>2276</v>
      </c>
      <c r="AA1192" s="4" t="s">
        <v>3612</v>
      </c>
      <c r="AB1192" s="3"/>
    </row>
    <row r="1193" spans="1:28"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2276</v>
      </c>
      <c r="K1193" s="3" t="s">
        <v>2276</v>
      </c>
      <c r="L1193" s="3" t="s">
        <v>2276</v>
      </c>
      <c r="M1193" s="3" t="s">
        <v>2276</v>
      </c>
      <c r="N1193" s="3" t="s">
        <v>2276</v>
      </c>
      <c r="O1193" s="3" t="s">
        <v>2276</v>
      </c>
      <c r="P1193" s="3" t="s">
        <v>2276</v>
      </c>
      <c r="Q1193" s="3" t="s">
        <v>2276</v>
      </c>
      <c r="R1193" s="3" t="s">
        <v>2276</v>
      </c>
      <c r="S1193" s="3" t="s">
        <v>2392</v>
      </c>
      <c r="T1193" s="3" t="s">
        <v>2276</v>
      </c>
      <c r="U1193" s="3" t="s">
        <v>2374</v>
      </c>
      <c r="V1193" s="3" t="s">
        <v>2276</v>
      </c>
      <c r="W1193" s="3" t="s">
        <v>2375</v>
      </c>
      <c r="X1193" s="3" t="s">
        <v>2276</v>
      </c>
      <c r="Y1193" s="3" t="s">
        <v>2276</v>
      </c>
      <c r="Z1193" s="3" t="s">
        <v>2276</v>
      </c>
      <c r="AA1193" s="4" t="s">
        <v>3612</v>
      </c>
      <c r="AB1193" s="3"/>
    </row>
    <row r="1194" spans="1:28"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2276</v>
      </c>
      <c r="K1194" s="3" t="s">
        <v>2276</v>
      </c>
      <c r="L1194" s="3" t="s">
        <v>2276</v>
      </c>
      <c r="M1194" s="3" t="s">
        <v>2276</v>
      </c>
      <c r="N1194" s="3" t="s">
        <v>2276</v>
      </c>
      <c r="O1194" s="3" t="s">
        <v>2276</v>
      </c>
      <c r="P1194" s="3" t="s">
        <v>2276</v>
      </c>
      <c r="Q1194" s="3" t="s">
        <v>2276</v>
      </c>
      <c r="R1194" s="3" t="s">
        <v>2276</v>
      </c>
      <c r="S1194" s="3" t="s">
        <v>2390</v>
      </c>
      <c r="T1194" s="3" t="s">
        <v>2276</v>
      </c>
      <c r="U1194" s="3" t="s">
        <v>2527</v>
      </c>
      <c r="V1194" s="3" t="s">
        <v>2276</v>
      </c>
      <c r="W1194" s="3" t="s">
        <v>2375</v>
      </c>
      <c r="X1194" s="3" t="s">
        <v>2276</v>
      </c>
      <c r="Y1194" s="3" t="s">
        <v>2276</v>
      </c>
      <c r="Z1194" s="3" t="s">
        <v>2276</v>
      </c>
      <c r="AA1194" s="4" t="s">
        <v>3612</v>
      </c>
      <c r="AB1194" s="3"/>
    </row>
    <row r="1195" spans="1:28"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2276</v>
      </c>
      <c r="K1195" s="3" t="s">
        <v>2276</v>
      </c>
      <c r="L1195" s="3" t="s">
        <v>2276</v>
      </c>
      <c r="M1195" s="3" t="s">
        <v>2276</v>
      </c>
      <c r="N1195" s="3" t="s">
        <v>2276</v>
      </c>
      <c r="O1195" s="3" t="s">
        <v>2276</v>
      </c>
      <c r="P1195" s="3" t="s">
        <v>2276</v>
      </c>
      <c r="Q1195" s="3" t="s">
        <v>2276</v>
      </c>
      <c r="R1195" s="3" t="s">
        <v>2276</v>
      </c>
      <c r="S1195" s="3" t="s">
        <v>2376</v>
      </c>
      <c r="T1195" s="3" t="s">
        <v>2276</v>
      </c>
      <c r="U1195" s="3" t="s">
        <v>2527</v>
      </c>
      <c r="V1195" s="3" t="s">
        <v>2276</v>
      </c>
      <c r="W1195" s="3" t="s">
        <v>2375</v>
      </c>
      <c r="X1195" s="3" t="s">
        <v>2276</v>
      </c>
      <c r="Y1195" s="3" t="s">
        <v>2276</v>
      </c>
      <c r="Z1195" s="3" t="s">
        <v>2276</v>
      </c>
      <c r="AA1195" s="4" t="s">
        <v>3612</v>
      </c>
      <c r="AB1195" s="3"/>
    </row>
    <row r="1196" spans="1:28"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2276</v>
      </c>
      <c r="K1196" s="3" t="s">
        <v>2276</v>
      </c>
      <c r="L1196" s="3" t="s">
        <v>2276</v>
      </c>
      <c r="M1196" s="3" t="s">
        <v>2276</v>
      </c>
      <c r="N1196" s="3" t="s">
        <v>2276</v>
      </c>
      <c r="O1196" s="3" t="s">
        <v>2276</v>
      </c>
      <c r="P1196" s="3" t="s">
        <v>2276</v>
      </c>
      <c r="Q1196" s="3" t="s">
        <v>2276</v>
      </c>
      <c r="R1196" s="3" t="s">
        <v>2276</v>
      </c>
      <c r="S1196" s="3" t="s">
        <v>2527</v>
      </c>
      <c r="T1196" s="3" t="s">
        <v>2276</v>
      </c>
      <c r="U1196" s="3" t="s">
        <v>2527</v>
      </c>
      <c r="V1196" s="3" t="s">
        <v>2276</v>
      </c>
      <c r="W1196" s="3" t="s">
        <v>2375</v>
      </c>
      <c r="X1196" s="3" t="s">
        <v>2276</v>
      </c>
      <c r="Y1196" s="3" t="s">
        <v>2276</v>
      </c>
      <c r="Z1196" s="3" t="s">
        <v>2276</v>
      </c>
      <c r="AA1196" s="4" t="s">
        <v>3612</v>
      </c>
      <c r="AB1196" s="3"/>
    </row>
    <row r="1197" spans="1:28"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2276</v>
      </c>
      <c r="X1197" s="3" t="s">
        <v>2276</v>
      </c>
      <c r="Y1197" s="3" t="s">
        <v>2276</v>
      </c>
      <c r="Z1197" s="3" t="s">
        <v>2276</v>
      </c>
      <c r="AA1197" s="3"/>
      <c r="AB1197" s="4" t="s">
        <v>3620</v>
      </c>
    </row>
    <row r="1198" spans="1:28"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2276</v>
      </c>
      <c r="X1198" s="3" t="s">
        <v>2276</v>
      </c>
      <c r="Y1198" s="3" t="s">
        <v>2276</v>
      </c>
      <c r="Z1198" s="3" t="s">
        <v>2276</v>
      </c>
      <c r="AA1198" s="3"/>
      <c r="AB1198" s="4" t="s">
        <v>3620</v>
      </c>
    </row>
    <row r="1199" spans="1:28"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2276</v>
      </c>
      <c r="X1199" s="3" t="s">
        <v>2276</v>
      </c>
      <c r="Y1199" s="3" t="s">
        <v>2276</v>
      </c>
      <c r="Z1199" s="3" t="s">
        <v>2276</v>
      </c>
      <c r="AA1199" s="3"/>
      <c r="AB1199" s="4" t="s">
        <v>3620</v>
      </c>
    </row>
    <row r="1200" spans="1:28" ht="29">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2276</v>
      </c>
      <c r="X1200" s="3" t="s">
        <v>2276</v>
      </c>
      <c r="Y1200" s="3" t="s">
        <v>2276</v>
      </c>
      <c r="Z1200" s="3" t="s">
        <v>2276</v>
      </c>
      <c r="AA1200" s="3"/>
      <c r="AB1200" s="4" t="s">
        <v>3620</v>
      </c>
    </row>
    <row r="1201" spans="1:28">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c r="AB1201" s="3"/>
    </row>
    <row r="1202" spans="1:28">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c r="AB1202" s="3"/>
    </row>
    <row r="1203" spans="1:28">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c r="AB1203" s="3"/>
    </row>
    <row r="1204" spans="1:28">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c r="AB1204" s="3"/>
    </row>
    <row r="1205" spans="1:28">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c r="AB1205" s="3"/>
    </row>
    <row r="1206" spans="1:28">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c r="AB1206" s="3"/>
    </row>
    <row r="1207" spans="1:28">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c r="AB1207" s="3"/>
    </row>
    <row r="1208" spans="1:28" ht="29">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2276</v>
      </c>
      <c r="AA1208" s="3"/>
      <c r="AB1208" s="3"/>
    </row>
    <row r="1209" spans="1:28"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2276</v>
      </c>
      <c r="AA1209" s="3"/>
      <c r="AB1209" s="3"/>
    </row>
    <row r="1210" spans="1:28"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2276</v>
      </c>
      <c r="AA1210" s="3"/>
      <c r="AB1210" s="3"/>
    </row>
    <row r="1211" spans="1:28"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2369</v>
      </c>
      <c r="K1211" s="3" t="s">
        <v>2276</v>
      </c>
      <c r="L1211" s="3" t="s">
        <v>2276</v>
      </c>
      <c r="M1211" s="3" t="s">
        <v>2374</v>
      </c>
      <c r="N1211" s="3" t="s">
        <v>2276</v>
      </c>
      <c r="O1211" s="3" t="s">
        <v>2276</v>
      </c>
      <c r="P1211" s="3" t="s">
        <v>2276</v>
      </c>
      <c r="Q1211" s="3" t="s">
        <v>2276</v>
      </c>
      <c r="R1211" s="3" t="s">
        <v>2276</v>
      </c>
      <c r="S1211" s="3" t="s">
        <v>2276</v>
      </c>
      <c r="T1211" s="3" t="s">
        <v>2376</v>
      </c>
      <c r="U1211" s="3" t="s">
        <v>2276</v>
      </c>
      <c r="V1211" s="3" t="s">
        <v>2276</v>
      </c>
      <c r="W1211" s="3" t="s">
        <v>2276</v>
      </c>
      <c r="X1211" s="3" t="s">
        <v>2276</v>
      </c>
      <c r="Y1211" s="3" t="s">
        <v>2276</v>
      </c>
      <c r="Z1211" s="3" t="s">
        <v>2276</v>
      </c>
      <c r="AA1211" s="4" t="s">
        <v>3689</v>
      </c>
      <c r="AB1211" s="4" t="s">
        <v>3690</v>
      </c>
    </row>
    <row r="1212" spans="1:28"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2369</v>
      </c>
      <c r="K1212" s="3" t="s">
        <v>2276</v>
      </c>
      <c r="L1212" s="3" t="s">
        <v>2276</v>
      </c>
      <c r="M1212" s="3" t="s">
        <v>2276</v>
      </c>
      <c r="N1212" s="3" t="s">
        <v>2276</v>
      </c>
      <c r="O1212" s="3" t="s">
        <v>2276</v>
      </c>
      <c r="P1212" s="3" t="s">
        <v>2276</v>
      </c>
      <c r="Q1212" s="3" t="s">
        <v>2276</v>
      </c>
      <c r="R1212" s="3" t="s">
        <v>2276</v>
      </c>
      <c r="S1212" s="3" t="s">
        <v>2276</v>
      </c>
      <c r="T1212" s="3" t="s">
        <v>2376</v>
      </c>
      <c r="U1212" s="3" t="s">
        <v>2276</v>
      </c>
      <c r="V1212" s="3" t="s">
        <v>2276</v>
      </c>
      <c r="W1212" s="3" t="s">
        <v>2276</v>
      </c>
      <c r="X1212" s="3" t="s">
        <v>2276</v>
      </c>
      <c r="Y1212" s="3" t="s">
        <v>2276</v>
      </c>
      <c r="Z1212" s="3" t="s">
        <v>2276</v>
      </c>
      <c r="AA1212" s="4" t="s">
        <v>3689</v>
      </c>
      <c r="AB1212" s="4" t="s">
        <v>3691</v>
      </c>
    </row>
    <row r="1213" spans="1:28"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2369</v>
      </c>
      <c r="K1213" s="3" t="s">
        <v>2276</v>
      </c>
      <c r="L1213" s="3" t="s">
        <v>2276</v>
      </c>
      <c r="M1213" s="3" t="s">
        <v>2374</v>
      </c>
      <c r="N1213" s="3" t="s">
        <v>2276</v>
      </c>
      <c r="O1213" s="3" t="s">
        <v>2276</v>
      </c>
      <c r="P1213" s="3" t="s">
        <v>2276</v>
      </c>
      <c r="Q1213" s="3" t="s">
        <v>2276</v>
      </c>
      <c r="R1213" s="3" t="s">
        <v>2276</v>
      </c>
      <c r="S1213" s="3" t="s">
        <v>2276</v>
      </c>
      <c r="T1213" s="3" t="s">
        <v>2376</v>
      </c>
      <c r="U1213" s="3" t="s">
        <v>2276</v>
      </c>
      <c r="V1213" s="3" t="s">
        <v>2276</v>
      </c>
      <c r="W1213" s="3" t="s">
        <v>2276</v>
      </c>
      <c r="X1213" s="3" t="s">
        <v>2276</v>
      </c>
      <c r="Y1213" s="3" t="s">
        <v>2276</v>
      </c>
      <c r="Z1213" s="3" t="s">
        <v>2276</v>
      </c>
      <c r="AA1213" s="4" t="s">
        <v>3689</v>
      </c>
      <c r="AB1213" s="4" t="s">
        <v>3690</v>
      </c>
    </row>
    <row r="1214" spans="1:28"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2369</v>
      </c>
      <c r="K1214" s="3" t="s">
        <v>2276</v>
      </c>
      <c r="L1214" s="3" t="s">
        <v>2276</v>
      </c>
      <c r="M1214" s="3" t="s">
        <v>2276</v>
      </c>
      <c r="N1214" s="3" t="s">
        <v>2276</v>
      </c>
      <c r="O1214" s="3" t="s">
        <v>2276</v>
      </c>
      <c r="P1214" s="3" t="s">
        <v>2276</v>
      </c>
      <c r="Q1214" s="3" t="s">
        <v>2276</v>
      </c>
      <c r="R1214" s="3" t="s">
        <v>2276</v>
      </c>
      <c r="S1214" s="3" t="s">
        <v>2276</v>
      </c>
      <c r="T1214" s="3" t="s">
        <v>2376</v>
      </c>
      <c r="U1214" s="3" t="s">
        <v>2276</v>
      </c>
      <c r="V1214" s="3" t="s">
        <v>2276</v>
      </c>
      <c r="W1214" s="3" t="s">
        <v>2276</v>
      </c>
      <c r="X1214" s="3" t="s">
        <v>2276</v>
      </c>
      <c r="Y1214" s="3" t="s">
        <v>2276</v>
      </c>
      <c r="Z1214" s="3" t="s">
        <v>2276</v>
      </c>
      <c r="AA1214" s="4" t="s">
        <v>3689</v>
      </c>
      <c r="AB1214" s="4" t="s">
        <v>3691</v>
      </c>
    </row>
    <row r="1215" spans="1:28"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2369</v>
      </c>
      <c r="K1215" s="3" t="s">
        <v>2276</v>
      </c>
      <c r="L1215" s="3" t="s">
        <v>2276</v>
      </c>
      <c r="M1215" s="3" t="s">
        <v>2374</v>
      </c>
      <c r="N1215" s="3" t="s">
        <v>2276</v>
      </c>
      <c r="O1215" s="3" t="s">
        <v>2276</v>
      </c>
      <c r="P1215" s="3" t="s">
        <v>2276</v>
      </c>
      <c r="Q1215" s="3" t="s">
        <v>2276</v>
      </c>
      <c r="R1215" s="3" t="s">
        <v>2276</v>
      </c>
      <c r="S1215" s="3" t="s">
        <v>2276</v>
      </c>
      <c r="T1215" s="3" t="s">
        <v>2374</v>
      </c>
      <c r="U1215" s="3" t="s">
        <v>2276</v>
      </c>
      <c r="V1215" s="3" t="s">
        <v>2276</v>
      </c>
      <c r="W1215" s="3" t="s">
        <v>2276</v>
      </c>
      <c r="X1215" s="3" t="s">
        <v>2276</v>
      </c>
      <c r="Y1215" s="3" t="s">
        <v>2276</v>
      </c>
      <c r="Z1215" s="3" t="s">
        <v>2276</v>
      </c>
      <c r="AA1215" s="4" t="s">
        <v>3689</v>
      </c>
      <c r="AB1215" s="4" t="s">
        <v>3690</v>
      </c>
    </row>
    <row r="1216" spans="1:28"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2369</v>
      </c>
      <c r="K1216" s="3" t="s">
        <v>2276</v>
      </c>
      <c r="L1216" s="3" t="s">
        <v>2276</v>
      </c>
      <c r="M1216" s="3" t="s">
        <v>2276</v>
      </c>
      <c r="N1216" s="3" t="s">
        <v>2276</v>
      </c>
      <c r="O1216" s="3" t="s">
        <v>2276</v>
      </c>
      <c r="P1216" s="3" t="s">
        <v>2276</v>
      </c>
      <c r="Q1216" s="3" t="s">
        <v>2276</v>
      </c>
      <c r="R1216" s="3" t="s">
        <v>2276</v>
      </c>
      <c r="S1216" s="3" t="s">
        <v>2276</v>
      </c>
      <c r="T1216" s="3" t="s">
        <v>2374</v>
      </c>
      <c r="U1216" s="3" t="s">
        <v>2276</v>
      </c>
      <c r="V1216" s="3" t="s">
        <v>2276</v>
      </c>
      <c r="W1216" s="3" t="s">
        <v>2276</v>
      </c>
      <c r="X1216" s="3" t="s">
        <v>2276</v>
      </c>
      <c r="Y1216" s="3" t="s">
        <v>2276</v>
      </c>
      <c r="Z1216" s="3" t="s">
        <v>2276</v>
      </c>
      <c r="AA1216" s="4" t="s">
        <v>3689</v>
      </c>
      <c r="AB1216" s="4" t="s">
        <v>3691</v>
      </c>
    </row>
    <row r="1217" spans="1:29"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2367</v>
      </c>
      <c r="K1217" s="3" t="s">
        <v>2276</v>
      </c>
      <c r="L1217" s="3" t="s">
        <v>2276</v>
      </c>
      <c r="M1217" s="3" t="s">
        <v>2374</v>
      </c>
      <c r="N1217" s="3" t="s">
        <v>2276</v>
      </c>
      <c r="O1217" s="3" t="s">
        <v>2276</v>
      </c>
      <c r="P1217" s="3" t="s">
        <v>2276</v>
      </c>
      <c r="Q1217" s="3" t="s">
        <v>2276</v>
      </c>
      <c r="R1217" s="3" t="s">
        <v>2276</v>
      </c>
      <c r="S1217" s="3" t="s">
        <v>2276</v>
      </c>
      <c r="T1217" s="3" t="s">
        <v>2376</v>
      </c>
      <c r="U1217" s="3" t="s">
        <v>2276</v>
      </c>
      <c r="V1217" s="3" t="s">
        <v>2276</v>
      </c>
      <c r="W1217" s="3" t="s">
        <v>2276</v>
      </c>
      <c r="X1217" s="3" t="s">
        <v>2276</v>
      </c>
      <c r="Y1217" s="3" t="s">
        <v>2276</v>
      </c>
      <c r="Z1217" s="3" t="s">
        <v>2276</v>
      </c>
      <c r="AA1217" s="4" t="s">
        <v>3689</v>
      </c>
      <c r="AB1217" s="4" t="s">
        <v>3690</v>
      </c>
    </row>
    <row r="1218" spans="1:29"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2367</v>
      </c>
      <c r="K1218" s="3" t="s">
        <v>2276</v>
      </c>
      <c r="L1218" s="3" t="s">
        <v>2276</v>
      </c>
      <c r="M1218" s="3" t="s">
        <v>2276</v>
      </c>
      <c r="N1218" s="3" t="s">
        <v>2276</v>
      </c>
      <c r="O1218" s="3" t="s">
        <v>2276</v>
      </c>
      <c r="P1218" s="3" t="s">
        <v>2276</v>
      </c>
      <c r="Q1218" s="3" t="s">
        <v>2276</v>
      </c>
      <c r="R1218" s="3" t="s">
        <v>2276</v>
      </c>
      <c r="S1218" s="3" t="s">
        <v>2276</v>
      </c>
      <c r="T1218" s="3" t="s">
        <v>2376</v>
      </c>
      <c r="U1218" s="3" t="s">
        <v>2276</v>
      </c>
      <c r="V1218" s="3" t="s">
        <v>2276</v>
      </c>
      <c r="W1218" s="3" t="s">
        <v>2276</v>
      </c>
      <c r="X1218" s="3" t="s">
        <v>2276</v>
      </c>
      <c r="Y1218" s="3" t="s">
        <v>2276</v>
      </c>
      <c r="Z1218" s="3" t="s">
        <v>2276</v>
      </c>
      <c r="AA1218" s="4" t="s">
        <v>3689</v>
      </c>
      <c r="AB1218" s="4" t="s">
        <v>3691</v>
      </c>
    </row>
    <row r="1219" spans="1:29">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2276</v>
      </c>
      <c r="AA1219" s="3"/>
      <c r="AB1219" s="3"/>
    </row>
    <row r="1220" spans="1:29">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2276</v>
      </c>
      <c r="AA1220" s="3"/>
      <c r="AB1220" s="3"/>
    </row>
    <row r="1221" spans="1:29">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2276</v>
      </c>
      <c r="AA1221" s="3"/>
      <c r="AB1221" s="3"/>
    </row>
    <row r="1222" spans="1:29">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2276</v>
      </c>
      <c r="AA1222" s="3"/>
      <c r="AB1222" s="3"/>
    </row>
    <row r="1223" spans="1:29">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2276</v>
      </c>
      <c r="AA1223" s="3"/>
      <c r="AB1223" s="3"/>
    </row>
    <row r="1224" spans="1:29"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2276</v>
      </c>
      <c r="K1224" s="3" t="s">
        <v>2276</v>
      </c>
      <c r="L1224" s="3" t="s">
        <v>2276</v>
      </c>
      <c r="M1224" s="3" t="s">
        <v>2276</v>
      </c>
      <c r="N1224" s="3" t="s">
        <v>2276</v>
      </c>
      <c r="O1224" s="3" t="s">
        <v>2276</v>
      </c>
      <c r="P1224" s="3" t="s">
        <v>2276</v>
      </c>
      <c r="Q1224" s="3" t="s">
        <v>2276</v>
      </c>
      <c r="R1224" s="3" t="s">
        <v>2276</v>
      </c>
      <c r="S1224" s="3" t="s">
        <v>2276</v>
      </c>
      <c r="T1224" s="3" t="s">
        <v>2276</v>
      </c>
      <c r="U1224" s="3" t="s">
        <v>2276</v>
      </c>
      <c r="V1224" s="3" t="s">
        <v>2276</v>
      </c>
      <c r="W1224" s="3" t="s">
        <v>2276</v>
      </c>
      <c r="X1224" s="3" t="s">
        <v>2276</v>
      </c>
      <c r="Y1224" s="3" t="s">
        <v>2276</v>
      </c>
      <c r="Z1224" s="3" t="s">
        <v>2276</v>
      </c>
      <c r="AA1224" s="4" t="s">
        <v>3707</v>
      </c>
      <c r="AB1224" s="3"/>
    </row>
    <row r="1225" spans="1:29"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2276</v>
      </c>
      <c r="K1225" s="3" t="s">
        <v>2276</v>
      </c>
      <c r="L1225" s="3" t="s">
        <v>2276</v>
      </c>
      <c r="M1225" s="3" t="s">
        <v>2276</v>
      </c>
      <c r="N1225" s="3" t="s">
        <v>2276</v>
      </c>
      <c r="O1225" s="3" t="s">
        <v>2276</v>
      </c>
      <c r="P1225" s="3" t="s">
        <v>2276</v>
      </c>
      <c r="Q1225" s="3" t="s">
        <v>2276</v>
      </c>
      <c r="R1225" s="3" t="s">
        <v>2276</v>
      </c>
      <c r="S1225" s="3" t="s">
        <v>2276</v>
      </c>
      <c r="T1225" s="3" t="s">
        <v>2276</v>
      </c>
      <c r="U1225" s="3" t="s">
        <v>2276</v>
      </c>
      <c r="V1225" s="3" t="s">
        <v>2276</v>
      </c>
      <c r="W1225" s="3" t="s">
        <v>2276</v>
      </c>
      <c r="X1225" s="3" t="s">
        <v>2276</v>
      </c>
      <c r="Y1225" s="3" t="s">
        <v>2276</v>
      </c>
      <c r="Z1225" s="3" t="s">
        <v>2276</v>
      </c>
      <c r="AA1225" s="4" t="s">
        <v>3708</v>
      </c>
      <c r="AB1225" s="3"/>
    </row>
    <row r="1226" spans="1:29"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4" t="s">
        <v>3708</v>
      </c>
      <c r="AB1226" s="3"/>
      <c r="AC1226" s="140"/>
    </row>
    <row r="1227" spans="1:29"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2276</v>
      </c>
      <c r="K1227" s="3" t="s">
        <v>2276</v>
      </c>
      <c r="L1227" s="3" t="s">
        <v>2276</v>
      </c>
      <c r="M1227" s="3" t="s">
        <v>2276</v>
      </c>
      <c r="N1227" s="3" t="s">
        <v>2276</v>
      </c>
      <c r="O1227" s="3" t="s">
        <v>2276</v>
      </c>
      <c r="P1227" s="3" t="s">
        <v>2276</v>
      </c>
      <c r="Q1227" s="3" t="s">
        <v>2276</v>
      </c>
      <c r="R1227" s="3" t="s">
        <v>2276</v>
      </c>
      <c r="S1227" s="3" t="s">
        <v>2276</v>
      </c>
      <c r="T1227" s="3" t="s">
        <v>2276</v>
      </c>
      <c r="U1227" s="3" t="s">
        <v>2276</v>
      </c>
      <c r="V1227" s="3" t="s">
        <v>2276</v>
      </c>
      <c r="W1227" s="3" t="s">
        <v>2276</v>
      </c>
      <c r="X1227" s="3" t="s">
        <v>2276</v>
      </c>
      <c r="Y1227" s="3" t="s">
        <v>2276</v>
      </c>
      <c r="Z1227" s="3" t="s">
        <v>2276</v>
      </c>
      <c r="AA1227" s="4" t="s">
        <v>3707</v>
      </c>
      <c r="AB1227" s="3"/>
    </row>
    <row r="1228" spans="1:29"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4" t="s">
        <v>3708</v>
      </c>
      <c r="AB1228" s="3"/>
    </row>
    <row r="1229" spans="1:29"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2276</v>
      </c>
      <c r="AA1229" s="166"/>
      <c r="AB1229" s="3"/>
    </row>
    <row r="1230" spans="1:29"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2276</v>
      </c>
      <c r="AA1230" s="166"/>
      <c r="AB1230" s="3"/>
    </row>
    <row r="1231" spans="1:29"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2276</v>
      </c>
      <c r="AA1231" s="166"/>
      <c r="AB1231" s="3"/>
    </row>
    <row r="1232" spans="1:29"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2276</v>
      </c>
      <c r="AA1232" s="166"/>
      <c r="AB1232" s="3"/>
    </row>
    <row r="1233" spans="1:28"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2276</v>
      </c>
      <c r="AA1233" s="166"/>
      <c r="AB1233" s="3"/>
    </row>
    <row r="1234" spans="1:28"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2276</v>
      </c>
      <c r="AA1234" s="166"/>
      <c r="AB1234" s="3"/>
    </row>
    <row r="1235" spans="1:28"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2276</v>
      </c>
      <c r="AA1235" s="166"/>
      <c r="AB1235" s="3"/>
    </row>
    <row r="1236" spans="1:28"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2276</v>
      </c>
      <c r="AA1236" s="166"/>
      <c r="AB1236" s="3"/>
    </row>
    <row r="1237" spans="1:28"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2276</v>
      </c>
      <c r="AA1237" s="166"/>
      <c r="AB1237" s="3"/>
    </row>
    <row r="1238" spans="1:28"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2376</v>
      </c>
      <c r="W1238" s="3" t="s">
        <v>2401</v>
      </c>
      <c r="X1238" s="3" t="s">
        <v>38</v>
      </c>
      <c r="Y1238" s="3" t="s">
        <v>68</v>
      </c>
      <c r="Z1238" s="3" t="s">
        <v>76</v>
      </c>
      <c r="AA1238" s="4" t="s">
        <v>3733</v>
      </c>
      <c r="AB1238" s="4" t="s">
        <v>3735</v>
      </c>
    </row>
    <row r="1239" spans="1:28"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2376</v>
      </c>
      <c r="W1239" s="3" t="s">
        <v>2402</v>
      </c>
      <c r="X1239" s="3" t="s">
        <v>38</v>
      </c>
      <c r="Y1239" s="3" t="s">
        <v>68</v>
      </c>
      <c r="Z1239" s="3" t="s">
        <v>2655</v>
      </c>
      <c r="AA1239" s="3" t="s">
        <v>3734</v>
      </c>
      <c r="AB1239" s="4" t="s">
        <v>3736</v>
      </c>
    </row>
    <row r="1240" spans="1:28"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2276</v>
      </c>
      <c r="K1240" s="3" t="s">
        <v>2276</v>
      </c>
      <c r="L1240" s="3" t="s">
        <v>2276</v>
      </c>
      <c r="M1240" s="3" t="s">
        <v>2276</v>
      </c>
      <c r="N1240" s="3" t="s">
        <v>2377</v>
      </c>
      <c r="O1240" s="3" t="s">
        <v>2276</v>
      </c>
      <c r="P1240" s="3" t="s">
        <v>2276</v>
      </c>
      <c r="Q1240" s="3" t="s">
        <v>2276</v>
      </c>
      <c r="R1240" s="3" t="s">
        <v>2276</v>
      </c>
      <c r="S1240" s="3" t="s">
        <v>2276</v>
      </c>
      <c r="T1240" s="3" t="s">
        <v>2276</v>
      </c>
      <c r="U1240" s="3" t="s">
        <v>2276</v>
      </c>
      <c r="V1240" s="3" t="s">
        <v>2276</v>
      </c>
      <c r="W1240" s="3" t="s">
        <v>2276</v>
      </c>
      <c r="X1240" s="3" t="s">
        <v>68</v>
      </c>
      <c r="Y1240" s="3" t="s">
        <v>188</v>
      </c>
      <c r="Z1240" s="3" t="s">
        <v>76</v>
      </c>
      <c r="AA1240" s="4"/>
      <c r="AB1240" s="3"/>
    </row>
    <row r="1241" spans="1:28"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2276</v>
      </c>
      <c r="K1241" s="3" t="s">
        <v>2276</v>
      </c>
      <c r="L1241" s="3" t="s">
        <v>2276</v>
      </c>
      <c r="M1241" s="3" t="s">
        <v>2276</v>
      </c>
      <c r="N1241" s="3" t="s">
        <v>2377</v>
      </c>
      <c r="O1241" s="3" t="s">
        <v>2276</v>
      </c>
      <c r="P1241" s="3" t="s">
        <v>2276</v>
      </c>
      <c r="Q1241" s="3" t="s">
        <v>2276</v>
      </c>
      <c r="R1241" s="3" t="s">
        <v>2276</v>
      </c>
      <c r="S1241" s="3" t="s">
        <v>2276</v>
      </c>
      <c r="T1241" s="3" t="s">
        <v>2276</v>
      </c>
      <c r="U1241" s="3" t="s">
        <v>2276</v>
      </c>
      <c r="V1241" s="3" t="s">
        <v>2276</v>
      </c>
      <c r="W1241" s="3" t="s">
        <v>2276</v>
      </c>
      <c r="X1241" s="3" t="s">
        <v>68</v>
      </c>
      <c r="Y1241" s="3" t="s">
        <v>188</v>
      </c>
      <c r="Z1241" s="3" t="s">
        <v>76</v>
      </c>
      <c r="AA1241" s="4" t="s">
        <v>3745</v>
      </c>
      <c r="AB1241" s="3"/>
    </row>
    <row r="1242" spans="1:28"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2370</v>
      </c>
      <c r="K1242" s="3" t="s">
        <v>2276</v>
      </c>
      <c r="L1242" s="3" t="s">
        <v>2276</v>
      </c>
      <c r="M1242" s="3" t="s">
        <v>2276</v>
      </c>
      <c r="N1242" s="3" t="s">
        <v>2377</v>
      </c>
      <c r="O1242" s="3" t="s">
        <v>2276</v>
      </c>
      <c r="P1242" s="3" t="s">
        <v>2276</v>
      </c>
      <c r="Q1242" s="3" t="s">
        <v>2276</v>
      </c>
      <c r="R1242" s="3" t="s">
        <v>2276</v>
      </c>
      <c r="S1242" s="3" t="s">
        <v>2276</v>
      </c>
      <c r="T1242" s="3" t="s">
        <v>2376</v>
      </c>
      <c r="U1242" s="3" t="s">
        <v>2276</v>
      </c>
      <c r="V1242" s="3" t="s">
        <v>2276</v>
      </c>
      <c r="W1242" s="3" t="s">
        <v>2276</v>
      </c>
      <c r="X1242" s="3" t="s">
        <v>68</v>
      </c>
      <c r="Y1242" s="3" t="s">
        <v>188</v>
      </c>
      <c r="Z1242" s="3" t="s">
        <v>76</v>
      </c>
      <c r="AA1242" s="4" t="s">
        <v>3744</v>
      </c>
      <c r="AB1242" s="4" t="s">
        <v>5004</v>
      </c>
    </row>
    <row r="1243" spans="1:28"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2276</v>
      </c>
      <c r="Y1243" s="3" t="s">
        <v>2276</v>
      </c>
      <c r="Z1243" s="3" t="s">
        <v>2276</v>
      </c>
      <c r="AA1243" s="4" t="s">
        <v>3746</v>
      </c>
      <c r="AB1243" s="3"/>
    </row>
    <row r="1244" spans="1:28" ht="29">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2276</v>
      </c>
      <c r="Y1244" s="3" t="s">
        <v>2276</v>
      </c>
      <c r="Z1244" s="3" t="s">
        <v>2276</v>
      </c>
      <c r="AA1244" s="4" t="s">
        <v>3747</v>
      </c>
      <c r="AB1244" s="3"/>
    </row>
    <row r="1245" spans="1:28"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2276</v>
      </c>
      <c r="Y1245" s="3" t="s">
        <v>2276</v>
      </c>
      <c r="Z1245" s="3" t="s">
        <v>2276</v>
      </c>
      <c r="AA1245" s="3"/>
      <c r="AB1245" s="3"/>
    </row>
    <row r="1246" spans="1:28"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2276</v>
      </c>
      <c r="Y1246" s="3" t="s">
        <v>2276</v>
      </c>
      <c r="Z1246" s="3" t="s">
        <v>2276</v>
      </c>
      <c r="AA1246" s="3"/>
      <c r="AB1246" s="3"/>
    </row>
    <row r="1247" spans="1:28"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2276</v>
      </c>
      <c r="Y1247" s="3" t="s">
        <v>2276</v>
      </c>
      <c r="Z1247" s="3" t="s">
        <v>2276</v>
      </c>
      <c r="AA1247" s="3"/>
      <c r="AB1247" s="3"/>
    </row>
    <row r="1248" spans="1:28"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2276</v>
      </c>
      <c r="Y1248" s="3" t="s">
        <v>2276</v>
      </c>
      <c r="Z1248" s="3" t="s">
        <v>2276</v>
      </c>
      <c r="AA1248" s="3"/>
      <c r="AB1248" s="3"/>
    </row>
    <row r="1249" spans="1:28"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2276</v>
      </c>
      <c r="Y1249" s="3" t="s">
        <v>2276</v>
      </c>
      <c r="Z1249" s="3" t="s">
        <v>2276</v>
      </c>
      <c r="AA1249" s="3"/>
      <c r="AB1249" s="3"/>
    </row>
    <row r="1250" spans="1:28"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2276</v>
      </c>
      <c r="Y1250" s="3" t="s">
        <v>2276</v>
      </c>
      <c r="Z1250" s="3" t="s">
        <v>2276</v>
      </c>
      <c r="AA1250" s="3"/>
      <c r="AB1250" s="3"/>
    </row>
    <row r="1251" spans="1:28"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c r="AB1251" s="3"/>
    </row>
    <row r="1252" spans="1:28"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c r="AB1252" s="3"/>
    </row>
    <row r="1253" spans="1:28"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2401</v>
      </c>
      <c r="X1253" s="3" t="s">
        <v>2276</v>
      </c>
      <c r="Y1253" s="3" t="s">
        <v>2276</v>
      </c>
      <c r="Z1253" s="3" t="s">
        <v>2276</v>
      </c>
      <c r="AA1253" s="4"/>
      <c r="AB1253" s="4" t="s">
        <v>3777</v>
      </c>
    </row>
    <row r="1254" spans="1:28"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4" t="s">
        <v>3778</v>
      </c>
      <c r="AB1254" s="3"/>
    </row>
    <row r="1255" spans="1:28"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4" t="s">
        <v>3779</v>
      </c>
      <c r="AB1255" s="3"/>
    </row>
    <row r="1256" spans="1:28"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399</v>
      </c>
      <c r="Y1256" s="3" t="s">
        <v>127</v>
      </c>
      <c r="Z1256" s="3" t="s">
        <v>2312</v>
      </c>
      <c r="AA1256" s="4" t="s">
        <v>3787</v>
      </c>
      <c r="AB1256" s="3"/>
    </row>
    <row r="1257" spans="1:28"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4"/>
      <c r="AB1257" s="3"/>
    </row>
    <row r="1258" spans="1:28"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4"/>
      <c r="AB1258" s="3"/>
    </row>
    <row r="1259" spans="1:28"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34</v>
      </c>
      <c r="Y1259" s="3" t="s">
        <v>405</v>
      </c>
      <c r="Z1259" s="3" t="s">
        <v>64</v>
      </c>
      <c r="AA1259" s="4" t="s">
        <v>3791</v>
      </c>
      <c r="AB1259" s="3"/>
    </row>
    <row r="1260" spans="1:28"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4" t="s">
        <v>3778</v>
      </c>
      <c r="AB1260" s="3"/>
    </row>
    <row r="1261" spans="1:28"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4" t="s">
        <v>3779</v>
      </c>
      <c r="AB1261" s="3"/>
    </row>
    <row r="1262" spans="1:28"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2375</v>
      </c>
      <c r="X1262" s="3" t="s">
        <v>68</v>
      </c>
      <c r="Y1262" s="3" t="s">
        <v>35</v>
      </c>
      <c r="Z1262" s="3" t="s">
        <v>64</v>
      </c>
      <c r="AA1262" s="4" t="s">
        <v>3814</v>
      </c>
      <c r="AB1262" s="3"/>
    </row>
    <row r="1263" spans="1:28"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127</v>
      </c>
      <c r="Y1263" s="3" t="s">
        <v>399</v>
      </c>
      <c r="Z1263" s="3" t="s">
        <v>64</v>
      </c>
      <c r="AA1263" s="4" t="s">
        <v>3808</v>
      </c>
      <c r="AB1263" s="4" t="s">
        <v>3803</v>
      </c>
    </row>
    <row r="1264" spans="1:28"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2375</v>
      </c>
      <c r="X1264" s="3" t="s">
        <v>38</v>
      </c>
      <c r="Y1264" s="3" t="s">
        <v>86</v>
      </c>
      <c r="Z1264" s="3" t="s">
        <v>64</v>
      </c>
      <c r="AA1264" s="4" t="s">
        <v>3810</v>
      </c>
      <c r="AB1264" s="3"/>
    </row>
    <row r="1265" spans="1:28"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c r="AB1265" s="3"/>
    </row>
    <row r="1266" spans="1:28"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c r="AB1266" s="4" t="s">
        <v>3807</v>
      </c>
    </row>
    <row r="1267" spans="1:28"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68</v>
      </c>
      <c r="Y1267" s="3" t="s">
        <v>38</v>
      </c>
      <c r="Z1267" s="3" t="s">
        <v>76</v>
      </c>
      <c r="AA1267" s="3"/>
      <c r="AB1267" s="3"/>
    </row>
    <row r="1268" spans="1:28"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2376</v>
      </c>
      <c r="W1268" s="3" t="s">
        <v>2375</v>
      </c>
      <c r="X1268" s="3" t="s">
        <v>68</v>
      </c>
      <c r="Y1268" s="3" t="s">
        <v>127</v>
      </c>
      <c r="Z1268" s="3" t="s">
        <v>64</v>
      </c>
      <c r="AA1268" s="3"/>
      <c r="AB1268" s="4" t="s">
        <v>3829</v>
      </c>
    </row>
    <row r="1269" spans="1:28"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2527</v>
      </c>
      <c r="W1269" s="3" t="s">
        <v>2375</v>
      </c>
      <c r="X1269" s="3" t="s">
        <v>68</v>
      </c>
      <c r="Y1269" s="3" t="s">
        <v>127</v>
      </c>
      <c r="Z1269" s="3" t="s">
        <v>64</v>
      </c>
      <c r="AA1269" s="3"/>
      <c r="AB1269" s="4" t="s">
        <v>3829</v>
      </c>
    </row>
    <row r="1270" spans="1:28"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2527</v>
      </c>
      <c r="W1270" s="3" t="s">
        <v>2375</v>
      </c>
      <c r="X1270" s="3" t="s">
        <v>68</v>
      </c>
      <c r="Y1270" s="3" t="s">
        <v>127</v>
      </c>
      <c r="Z1270" s="3" t="s">
        <v>64</v>
      </c>
      <c r="AA1270" s="3"/>
      <c r="AB1270" s="4" t="s">
        <v>3829</v>
      </c>
    </row>
    <row r="1271" spans="1:28"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2527</v>
      </c>
      <c r="W1271" s="3" t="s">
        <v>2375</v>
      </c>
      <c r="X1271" s="3" t="s">
        <v>68</v>
      </c>
      <c r="Y1271" s="3" t="s">
        <v>127</v>
      </c>
      <c r="Z1271" s="3" t="s">
        <v>64</v>
      </c>
      <c r="AA1271" s="3"/>
      <c r="AB1271" s="4" t="s">
        <v>3829</v>
      </c>
    </row>
    <row r="1272" spans="1:28"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2374</v>
      </c>
      <c r="W1272" s="3" t="s">
        <v>2401</v>
      </c>
      <c r="X1272" s="3" t="s">
        <v>127</v>
      </c>
      <c r="Y1272" s="3" t="s">
        <v>399</v>
      </c>
      <c r="Z1272" s="3" t="s">
        <v>64</v>
      </c>
      <c r="AA1272" s="3"/>
      <c r="AB1272" s="4" t="s">
        <v>3829</v>
      </c>
    </row>
    <row r="1273" spans="1:28"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2376</v>
      </c>
      <c r="W1273" s="3" t="s">
        <v>2375</v>
      </c>
      <c r="X1273" s="3" t="s">
        <v>127</v>
      </c>
      <c r="Y1273" s="3" t="s">
        <v>399</v>
      </c>
      <c r="Z1273" s="3" t="s">
        <v>64</v>
      </c>
      <c r="AA1273" s="4" t="s">
        <v>3828</v>
      </c>
      <c r="AB1273" s="4" t="s">
        <v>3829</v>
      </c>
    </row>
    <row r="1274" spans="1:28"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2374</v>
      </c>
      <c r="W1274" s="3" t="s">
        <v>2375</v>
      </c>
      <c r="X1274" s="3" t="s">
        <v>399</v>
      </c>
      <c r="Y1274" s="3" t="s">
        <v>38</v>
      </c>
      <c r="Z1274" s="3" t="s">
        <v>64</v>
      </c>
      <c r="AA1274" s="3"/>
      <c r="AB1274" s="4" t="s">
        <v>3829</v>
      </c>
    </row>
    <row r="1275" spans="1:28"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2374</v>
      </c>
      <c r="W1275" s="3" t="s">
        <v>2375</v>
      </c>
      <c r="X1275" s="3" t="s">
        <v>399</v>
      </c>
      <c r="Y1275" s="3" t="s">
        <v>38</v>
      </c>
      <c r="Z1275" s="3" t="s">
        <v>64</v>
      </c>
      <c r="AA1275" s="3"/>
      <c r="AB1275" s="4" t="s">
        <v>3829</v>
      </c>
    </row>
    <row r="1276" spans="1:28"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2374</v>
      </c>
      <c r="W1276" s="3" t="s">
        <v>2375</v>
      </c>
      <c r="X1276" s="3" t="s">
        <v>188</v>
      </c>
      <c r="Y1276" s="3" t="s">
        <v>38</v>
      </c>
      <c r="Z1276" s="3" t="s">
        <v>64</v>
      </c>
      <c r="AA1276" s="3"/>
      <c r="AB1276" s="4" t="s">
        <v>3829</v>
      </c>
    </row>
    <row r="1277" spans="1:28"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2364</v>
      </c>
      <c r="K1277" s="3" t="s">
        <v>2364</v>
      </c>
      <c r="L1277" s="3" t="s">
        <v>2364</v>
      </c>
      <c r="M1277" s="3" t="s">
        <v>2364</v>
      </c>
      <c r="N1277" s="3" t="s">
        <v>2364</v>
      </c>
      <c r="O1277" s="3" t="s">
        <v>2364</v>
      </c>
      <c r="P1277" s="3" t="s">
        <v>2364</v>
      </c>
      <c r="Q1277" s="3" t="s">
        <v>2364</v>
      </c>
      <c r="R1277" s="3" t="s">
        <v>2364</v>
      </c>
      <c r="S1277" s="3" t="s">
        <v>2364</v>
      </c>
      <c r="T1277" s="3" t="s">
        <v>2364</v>
      </c>
      <c r="U1277" s="3" t="s">
        <v>2364</v>
      </c>
      <c r="V1277" s="3" t="s">
        <v>2364</v>
      </c>
      <c r="W1277" s="3" t="s">
        <v>2276</v>
      </c>
      <c r="X1277" s="3" t="s">
        <v>2276</v>
      </c>
      <c r="Y1277" s="3" t="s">
        <v>2276</v>
      </c>
      <c r="Z1277" s="3" t="s">
        <v>2276</v>
      </c>
      <c r="AA1277" s="3"/>
      <c r="AB1277" s="3"/>
    </row>
    <row r="1278" spans="1:28"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2401</v>
      </c>
      <c r="X1278" s="3" t="s">
        <v>2276</v>
      </c>
      <c r="Y1278" s="3" t="s">
        <v>2276</v>
      </c>
      <c r="Z1278" s="3" t="s">
        <v>2276</v>
      </c>
      <c r="AA1278" s="3"/>
      <c r="AB1278" s="4" t="s">
        <v>3846</v>
      </c>
    </row>
    <row r="1279" spans="1:28"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2364</v>
      </c>
      <c r="K1279" s="3" t="s">
        <v>2364</v>
      </c>
      <c r="L1279" s="3" t="s">
        <v>2364</v>
      </c>
      <c r="M1279" s="3" t="s">
        <v>2364</v>
      </c>
      <c r="N1279" s="3" t="s">
        <v>2364</v>
      </c>
      <c r="O1279" s="3" t="s">
        <v>2364</v>
      </c>
      <c r="P1279" s="3" t="s">
        <v>2364</v>
      </c>
      <c r="Q1279" s="3" t="s">
        <v>2364</v>
      </c>
      <c r="R1279" s="3" t="s">
        <v>2364</v>
      </c>
      <c r="S1279" s="3" t="s">
        <v>2364</v>
      </c>
      <c r="T1279" s="3" t="s">
        <v>2364</v>
      </c>
      <c r="U1279" s="3" t="s">
        <v>2364</v>
      </c>
      <c r="V1279" s="3" t="s">
        <v>2364</v>
      </c>
      <c r="W1279" s="3" t="s">
        <v>2276</v>
      </c>
      <c r="X1279" s="3" t="s">
        <v>2276</v>
      </c>
      <c r="Y1279" s="3" t="s">
        <v>2276</v>
      </c>
      <c r="Z1279" s="3" t="s">
        <v>2276</v>
      </c>
      <c r="AA1279" s="3"/>
      <c r="AB1279" s="4" t="s">
        <v>3848</v>
      </c>
    </row>
    <row r="1280" spans="1:28"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2364</v>
      </c>
      <c r="K1280" s="3" t="s">
        <v>2364</v>
      </c>
      <c r="L1280" s="3" t="s">
        <v>2364</v>
      </c>
      <c r="M1280" s="3" t="s">
        <v>2364</v>
      </c>
      <c r="N1280" s="3" t="s">
        <v>2364</v>
      </c>
      <c r="O1280" s="3" t="s">
        <v>2364</v>
      </c>
      <c r="P1280" s="3" t="s">
        <v>2364</v>
      </c>
      <c r="Q1280" s="3" t="s">
        <v>2364</v>
      </c>
      <c r="R1280" s="3" t="s">
        <v>2364</v>
      </c>
      <c r="S1280" s="3" t="s">
        <v>2364</v>
      </c>
      <c r="T1280" s="3" t="s">
        <v>2364</v>
      </c>
      <c r="U1280" s="3" t="s">
        <v>2364</v>
      </c>
      <c r="V1280" s="3" t="s">
        <v>2364</v>
      </c>
      <c r="W1280" s="3" t="s">
        <v>2276</v>
      </c>
      <c r="X1280" s="3" t="s">
        <v>2276</v>
      </c>
      <c r="Y1280" s="3" t="s">
        <v>2276</v>
      </c>
      <c r="Z1280" s="3" t="s">
        <v>2276</v>
      </c>
      <c r="AA1280" s="9" t="s">
        <v>3858</v>
      </c>
      <c r="AB1280" s="8" t="s">
        <v>3859</v>
      </c>
    </row>
    <row r="1281" spans="1:29" ht="60.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2371</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399</v>
      </c>
      <c r="Y1281" s="3" t="s">
        <v>86</v>
      </c>
      <c r="Z1281" s="3" t="s">
        <v>2276</v>
      </c>
      <c r="AA1281" s="4" t="s">
        <v>3866</v>
      </c>
      <c r="AB1281" s="3"/>
      <c r="AC1281" s="167"/>
    </row>
    <row r="1282" spans="1:29" ht="4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2371</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399</v>
      </c>
      <c r="Y1282" s="3" t="s">
        <v>86</v>
      </c>
      <c r="Z1282" s="3" t="s">
        <v>2276</v>
      </c>
      <c r="AA1282" s="4" t="s">
        <v>3866</v>
      </c>
      <c r="AB1282" s="3"/>
      <c r="AC1282" s="167"/>
    </row>
    <row r="1283" spans="1:29" ht="4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2371</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399</v>
      </c>
      <c r="Y1283" s="3" t="s">
        <v>86</v>
      </c>
      <c r="Z1283" s="3" t="s">
        <v>2276</v>
      </c>
      <c r="AA1283" s="4" t="s">
        <v>3866</v>
      </c>
      <c r="AB1283" s="3"/>
      <c r="AC1283" s="167"/>
    </row>
    <row r="1284" spans="1:29" ht="4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2371</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399</v>
      </c>
      <c r="Y1284" s="3" t="s">
        <v>86</v>
      </c>
      <c r="Z1284" s="3" t="s">
        <v>2276</v>
      </c>
      <c r="AA1284" s="4" t="s">
        <v>3866</v>
      </c>
      <c r="AB1284" s="3"/>
      <c r="AC1284" s="167"/>
    </row>
    <row r="1285" spans="1:29" ht="4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2370</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399</v>
      </c>
      <c r="Y1285" s="3" t="s">
        <v>86</v>
      </c>
      <c r="Z1285" s="3" t="s">
        <v>2276</v>
      </c>
      <c r="AA1285" s="4" t="s">
        <v>3866</v>
      </c>
      <c r="AB1285" s="3"/>
      <c r="AC1285" s="167"/>
    </row>
    <row r="1286" spans="1:29" ht="4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2370</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399</v>
      </c>
      <c r="Y1286" s="3" t="s">
        <v>86</v>
      </c>
      <c r="Z1286" s="3" t="s">
        <v>2276</v>
      </c>
      <c r="AA1286" s="4" t="s">
        <v>3866</v>
      </c>
      <c r="AB1286" s="3"/>
      <c r="AC1286" s="167"/>
    </row>
    <row r="1287" spans="1:29" ht="4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2369</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399</v>
      </c>
      <c r="Y1287" s="3" t="s">
        <v>86</v>
      </c>
      <c r="Z1287" s="3" t="s">
        <v>2276</v>
      </c>
      <c r="AA1287" s="4" t="s">
        <v>3866</v>
      </c>
      <c r="AB1287" s="3"/>
      <c r="AC1287" s="167"/>
    </row>
    <row r="1288" spans="1:29" ht="4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2371</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399</v>
      </c>
      <c r="Y1288" s="3" t="s">
        <v>86</v>
      </c>
      <c r="Z1288" s="3" t="s">
        <v>2276</v>
      </c>
      <c r="AA1288" s="4" t="s">
        <v>3866</v>
      </c>
      <c r="AB1288" s="3"/>
      <c r="AC1288" s="167"/>
    </row>
    <row r="1289" spans="1:29" ht="4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2371</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399</v>
      </c>
      <c r="Y1289" s="3" t="s">
        <v>86</v>
      </c>
      <c r="Z1289" s="3" t="s">
        <v>2276</v>
      </c>
      <c r="AA1289" s="4" t="s">
        <v>3866</v>
      </c>
      <c r="AB1289" s="3"/>
      <c r="AC1289" s="167"/>
    </row>
    <row r="1290" spans="1:29" ht="4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2371</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399</v>
      </c>
      <c r="Y1290" s="3" t="s">
        <v>86</v>
      </c>
      <c r="Z1290" s="3" t="s">
        <v>2276</v>
      </c>
      <c r="AA1290" s="4" t="s">
        <v>3866</v>
      </c>
      <c r="AB1290" s="3"/>
      <c r="AC1290" s="167"/>
    </row>
    <row r="1291" spans="1:29" ht="4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2371</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399</v>
      </c>
      <c r="Y1291" s="3" t="s">
        <v>86</v>
      </c>
      <c r="Z1291" s="3" t="s">
        <v>2276</v>
      </c>
      <c r="AA1291" s="4" t="s">
        <v>3866</v>
      </c>
      <c r="AB1291" s="3"/>
      <c r="AC1291" s="167"/>
    </row>
    <row r="1292" spans="1:29" ht="4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2371</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399</v>
      </c>
      <c r="Y1292" s="3" t="s">
        <v>86</v>
      </c>
      <c r="Z1292" s="3" t="s">
        <v>2276</v>
      </c>
      <c r="AA1292" s="4" t="s">
        <v>3866</v>
      </c>
      <c r="AB1292" s="3"/>
      <c r="AC1292" s="167"/>
    </row>
    <row r="1293" spans="1:29" ht="40"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4" t="s">
        <v>3886</v>
      </c>
      <c r="AB1293" s="3"/>
    </row>
    <row r="1294" spans="1:29"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c r="AB1294" s="3"/>
    </row>
    <row r="1295" spans="1:29"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c r="AB1295" s="3"/>
    </row>
    <row r="1296" spans="1:29"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c r="AB1296" s="3"/>
    </row>
    <row r="1297" spans="1:28"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2276</v>
      </c>
      <c r="K1297" s="3" t="s">
        <v>2276</v>
      </c>
      <c r="L1297" s="3" t="s">
        <v>2276</v>
      </c>
      <c r="M1297" s="3" t="s">
        <v>2276</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c r="AB1297" s="3"/>
    </row>
    <row r="1298" spans="1:28"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c r="AB1298" s="3"/>
    </row>
    <row r="1299" spans="1:28"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c r="AB1299" s="3"/>
    </row>
    <row r="1300" spans="1:28"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188</v>
      </c>
      <c r="Y1300" s="3" t="s">
        <v>38</v>
      </c>
      <c r="Z1300" s="3" t="s">
        <v>2276</v>
      </c>
      <c r="AA1300" s="3"/>
      <c r="AB1300" s="3"/>
    </row>
    <row r="1301" spans="1:28"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188</v>
      </c>
      <c r="Y1301" s="3" t="s">
        <v>38</v>
      </c>
      <c r="Z1301" s="3" t="s">
        <v>2276</v>
      </c>
      <c r="AA1301" s="3"/>
      <c r="AB1301" s="3"/>
    </row>
    <row r="1302" spans="1:28"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35</v>
      </c>
      <c r="Y1302" s="3" t="s">
        <v>34</v>
      </c>
      <c r="Z1302" s="3" t="s">
        <v>2276</v>
      </c>
      <c r="AA1302" s="3"/>
      <c r="AB1302" s="4" t="s">
        <v>3915</v>
      </c>
    </row>
    <row r="1303" spans="1:28"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35</v>
      </c>
      <c r="Y1303" s="3" t="s">
        <v>34</v>
      </c>
      <c r="Z1303" s="3" t="s">
        <v>2276</v>
      </c>
      <c r="AA1303" s="3"/>
      <c r="AB1303" s="4" t="s">
        <v>3915</v>
      </c>
    </row>
    <row r="1304" spans="1:28"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35</v>
      </c>
      <c r="Y1304" s="3" t="s">
        <v>34</v>
      </c>
      <c r="Z1304" s="3" t="s">
        <v>2276</v>
      </c>
      <c r="AA1304" s="3"/>
      <c r="AB1304" s="4" t="s">
        <v>3915</v>
      </c>
    </row>
    <row r="1305" spans="1:28"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35</v>
      </c>
      <c r="Y1305" s="3" t="s">
        <v>34</v>
      </c>
      <c r="Z1305" s="3" t="s">
        <v>2276</v>
      </c>
      <c r="AA1305" s="3"/>
      <c r="AB1305" s="4" t="s">
        <v>3915</v>
      </c>
    </row>
    <row r="1306" spans="1:28"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35</v>
      </c>
      <c r="Y1306" s="3" t="s">
        <v>34</v>
      </c>
      <c r="Z1306" s="3" t="s">
        <v>2276</v>
      </c>
      <c r="AA1306" s="3"/>
      <c r="AB1306" s="4" t="s">
        <v>3915</v>
      </c>
    </row>
    <row r="1307" spans="1:28"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35</v>
      </c>
      <c r="Y1307" s="3" t="s">
        <v>34</v>
      </c>
      <c r="Z1307" s="3" t="s">
        <v>2276</v>
      </c>
      <c r="AA1307" s="3"/>
      <c r="AB1307" s="4" t="s">
        <v>3915</v>
      </c>
    </row>
    <row r="1308" spans="1:28" ht="4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4" t="s">
        <v>4383</v>
      </c>
      <c r="AB1308" s="4" t="s">
        <v>3960</v>
      </c>
    </row>
    <row r="1309" spans="1:28" ht="4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4" t="s">
        <v>4383</v>
      </c>
      <c r="AB1309" s="4" t="s">
        <v>3960</v>
      </c>
    </row>
    <row r="1310" spans="1:28" ht="4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4" t="s">
        <v>4383</v>
      </c>
      <c r="AB1310" s="4" t="s">
        <v>3960</v>
      </c>
    </row>
    <row r="1311" spans="1:28" ht="4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4" t="s">
        <v>4383</v>
      </c>
      <c r="AB1311" s="4" t="s">
        <v>3960</v>
      </c>
    </row>
    <row r="1312" spans="1:28" ht="4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4" t="s">
        <v>4384</v>
      </c>
      <c r="AB1312" s="4" t="s">
        <v>3960</v>
      </c>
    </row>
    <row r="1313" spans="1:28" ht="4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4" t="s">
        <v>4384</v>
      </c>
      <c r="AB1313" s="4" t="s">
        <v>3960</v>
      </c>
    </row>
    <row r="1314" spans="1:28" ht="4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4" t="s">
        <v>4385</v>
      </c>
      <c r="AB1314" s="4" t="s">
        <v>3960</v>
      </c>
    </row>
    <row r="1315" spans="1:28" ht="4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4" t="s">
        <v>4383</v>
      </c>
      <c r="AB1315" s="4" t="s">
        <v>3960</v>
      </c>
    </row>
    <row r="1316" spans="1:28" ht="4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4" t="s">
        <v>4383</v>
      </c>
      <c r="AB1316" s="4" t="s">
        <v>3960</v>
      </c>
    </row>
    <row r="1317" spans="1:28" ht="4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4" t="s">
        <v>4383</v>
      </c>
      <c r="AB1317" s="4" t="s">
        <v>3960</v>
      </c>
    </row>
    <row r="1318" spans="1:28" ht="4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4" t="s">
        <v>4386</v>
      </c>
      <c r="AB1318" s="4" t="s">
        <v>3960</v>
      </c>
    </row>
    <row r="1319" spans="1:28" ht="4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4" t="s">
        <v>4384</v>
      </c>
      <c r="AB1319" s="4" t="s">
        <v>3960</v>
      </c>
    </row>
    <row r="1320" spans="1:28" ht="4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4" t="s">
        <v>4384</v>
      </c>
      <c r="AB1320" s="4" t="s">
        <v>3960</v>
      </c>
    </row>
    <row r="1321" spans="1:28" ht="4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4" t="s">
        <v>4385</v>
      </c>
      <c r="AB1321" s="4" t="s">
        <v>3960</v>
      </c>
    </row>
    <row r="1322" spans="1:28"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3979</v>
      </c>
      <c r="AB1322" s="3"/>
    </row>
    <row r="1323" spans="1:28"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3979</v>
      </c>
      <c r="AB1323" s="3"/>
    </row>
    <row r="1324" spans="1:28"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3979</v>
      </c>
      <c r="AB1324" s="3"/>
    </row>
    <row r="1325" spans="1:28"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3979</v>
      </c>
      <c r="AB1325" s="3"/>
    </row>
    <row r="1326" spans="1:28"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5">
        <v>0</v>
      </c>
      <c r="K1326" s="155">
        <v>0</v>
      </c>
      <c r="L1326" s="155">
        <v>0</v>
      </c>
      <c r="M1326" s="155">
        <v>0</v>
      </c>
      <c r="N1326" s="155">
        <v>0</v>
      </c>
      <c r="O1326" s="155">
        <v>0</v>
      </c>
      <c r="P1326" s="155">
        <v>0</v>
      </c>
      <c r="Q1326" s="155">
        <v>0</v>
      </c>
      <c r="R1326" s="155">
        <v>0</v>
      </c>
      <c r="S1326" s="155">
        <v>0</v>
      </c>
      <c r="T1326" s="155">
        <v>0</v>
      </c>
      <c r="U1326" s="155">
        <v>0</v>
      </c>
      <c r="V1326" s="155">
        <v>0</v>
      </c>
      <c r="W1326" s="3" t="s">
        <v>2276</v>
      </c>
      <c r="X1326" s="3" t="s">
        <v>2276</v>
      </c>
      <c r="Y1326" s="3" t="s">
        <v>2276</v>
      </c>
      <c r="Z1326" s="3" t="s">
        <v>2276</v>
      </c>
      <c r="AA1326" s="4" t="s">
        <v>3980</v>
      </c>
      <c r="AB1326" s="3"/>
    </row>
    <row r="1327" spans="1:28"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5">
        <v>0</v>
      </c>
      <c r="K1327" s="155">
        <v>0</v>
      </c>
      <c r="L1327" s="155">
        <v>0</v>
      </c>
      <c r="M1327" s="155">
        <v>0</v>
      </c>
      <c r="N1327" s="155">
        <v>0</v>
      </c>
      <c r="O1327" s="155">
        <v>0</v>
      </c>
      <c r="P1327" s="155">
        <v>0</v>
      </c>
      <c r="Q1327" s="155">
        <v>0</v>
      </c>
      <c r="R1327" s="155">
        <v>0</v>
      </c>
      <c r="S1327" s="155">
        <v>0</v>
      </c>
      <c r="T1327" s="155">
        <v>0</v>
      </c>
      <c r="U1327" s="155">
        <v>0</v>
      </c>
      <c r="V1327" s="155">
        <v>0</v>
      </c>
      <c r="W1327" s="3" t="s">
        <v>2276</v>
      </c>
      <c r="X1327" s="3" t="s">
        <v>2276</v>
      </c>
      <c r="Y1327" s="3" t="s">
        <v>2276</v>
      </c>
      <c r="Z1327" s="3" t="s">
        <v>2276</v>
      </c>
      <c r="AA1327" s="4" t="s">
        <v>3980</v>
      </c>
      <c r="AB1327" s="3"/>
    </row>
    <row r="1328" spans="1:28"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5">
        <v>0</v>
      </c>
      <c r="K1328" s="155">
        <v>0</v>
      </c>
      <c r="L1328" s="155">
        <v>0</v>
      </c>
      <c r="M1328" s="155">
        <v>0</v>
      </c>
      <c r="N1328" s="155">
        <v>0</v>
      </c>
      <c r="O1328" s="155">
        <v>0</v>
      </c>
      <c r="P1328" s="155">
        <v>0</v>
      </c>
      <c r="Q1328" s="155">
        <v>0</v>
      </c>
      <c r="R1328" s="155">
        <v>0</v>
      </c>
      <c r="S1328" s="155">
        <v>0</v>
      </c>
      <c r="T1328" s="155">
        <v>0</v>
      </c>
      <c r="U1328" s="155">
        <v>0</v>
      </c>
      <c r="V1328" s="155">
        <v>0</v>
      </c>
      <c r="W1328" s="3" t="s">
        <v>2276</v>
      </c>
      <c r="X1328" s="3" t="s">
        <v>2276</v>
      </c>
      <c r="Y1328" s="3" t="s">
        <v>2276</v>
      </c>
      <c r="Z1328" s="3" t="s">
        <v>2276</v>
      </c>
      <c r="AA1328" s="4" t="s">
        <v>3980</v>
      </c>
      <c r="AB1328" s="3"/>
    </row>
    <row r="1329" spans="1:28"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5">
        <v>0</v>
      </c>
      <c r="K1329" s="155">
        <v>0</v>
      </c>
      <c r="L1329" s="155">
        <v>0</v>
      </c>
      <c r="M1329" s="155">
        <v>0</v>
      </c>
      <c r="N1329" s="155">
        <v>0</v>
      </c>
      <c r="O1329" s="155">
        <v>0</v>
      </c>
      <c r="P1329" s="155">
        <v>0</v>
      </c>
      <c r="Q1329" s="155">
        <v>0</v>
      </c>
      <c r="R1329" s="155">
        <v>0</v>
      </c>
      <c r="S1329" s="155">
        <v>0</v>
      </c>
      <c r="T1329" s="155">
        <v>0</v>
      </c>
      <c r="U1329" s="155">
        <v>0</v>
      </c>
      <c r="V1329" s="155">
        <v>0</v>
      </c>
      <c r="W1329" s="3" t="s">
        <v>2276</v>
      </c>
      <c r="X1329" s="3" t="s">
        <v>2276</v>
      </c>
      <c r="Y1329" s="3" t="s">
        <v>2276</v>
      </c>
      <c r="Z1329" s="3" t="s">
        <v>2276</v>
      </c>
      <c r="AA1329" s="4" t="s">
        <v>3980</v>
      </c>
      <c r="AB1329" s="3"/>
    </row>
    <row r="1330" spans="1:28"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c r="AB1330" s="3"/>
    </row>
    <row r="1331" spans="1:28"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4" t="s">
        <v>4010</v>
      </c>
      <c r="AB1331" s="3"/>
    </row>
    <row r="1332" spans="1:28"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4" t="s">
        <v>4011</v>
      </c>
      <c r="AB1332" s="3"/>
    </row>
    <row r="1333" spans="1:28"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4" t="s">
        <v>4010</v>
      </c>
      <c r="AB1333" s="3"/>
    </row>
    <row r="1334" spans="1:28"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4" t="s">
        <v>4011</v>
      </c>
      <c r="AB1334" s="3"/>
    </row>
    <row r="1335" spans="1:28"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4" t="s">
        <v>4012</v>
      </c>
      <c r="AB1335" s="3"/>
    </row>
    <row r="1336" spans="1:28"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4" t="s">
        <v>4014</v>
      </c>
      <c r="AB1336" s="3"/>
    </row>
    <row r="1337" spans="1:28"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4" t="s">
        <v>4012</v>
      </c>
      <c r="AB1337" s="3"/>
    </row>
    <row r="1338" spans="1:28"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4" t="s">
        <v>4014</v>
      </c>
      <c r="AB1338" s="3"/>
    </row>
    <row r="1339" spans="1:28"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4" t="s">
        <v>4013</v>
      </c>
      <c r="AB1339" s="3"/>
    </row>
    <row r="1340" spans="1:28"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4" t="s">
        <v>4014</v>
      </c>
      <c r="AB1340" s="3"/>
    </row>
    <row r="1341" spans="1:28"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4" t="s">
        <v>4013</v>
      </c>
      <c r="AB1341" s="3"/>
    </row>
    <row r="1342" spans="1:28"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4" t="s">
        <v>4014</v>
      </c>
      <c r="AB1342" s="3"/>
    </row>
    <row r="1343" spans="1:28"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35</v>
      </c>
      <c r="Y1343" s="3" t="s">
        <v>38</v>
      </c>
      <c r="Z1343" s="3" t="s">
        <v>2276</v>
      </c>
      <c r="AA1343" s="3"/>
      <c r="AB1343" s="3"/>
    </row>
    <row r="1344" spans="1:28"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35</v>
      </c>
      <c r="Y1344" s="3" t="s">
        <v>38</v>
      </c>
      <c r="Z1344" s="3" t="s">
        <v>2276</v>
      </c>
      <c r="AA1344" s="3"/>
      <c r="AB1344" s="3"/>
    </row>
    <row r="1345" spans="1:28"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35</v>
      </c>
      <c r="Y1345" s="3" t="s">
        <v>38</v>
      </c>
      <c r="Z1345" s="3" t="s">
        <v>2276</v>
      </c>
      <c r="AA1345" s="3"/>
      <c r="AB1345" s="3"/>
    </row>
    <row r="1346" spans="1:28"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c r="AB1346" s="3"/>
    </row>
    <row r="1347" spans="1:28"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c r="AB1347" s="3"/>
    </row>
    <row r="1348" spans="1:28"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c r="AB1348" s="3"/>
    </row>
    <row r="1349" spans="1:28"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c r="AB1349" s="3"/>
    </row>
    <row r="1350" spans="1:28"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2364</v>
      </c>
      <c r="K1350" s="3" t="s">
        <v>2364</v>
      </c>
      <c r="L1350" s="3" t="s">
        <v>2364</v>
      </c>
      <c r="M1350" s="3" t="s">
        <v>2364</v>
      </c>
      <c r="N1350" s="3" t="s">
        <v>2364</v>
      </c>
      <c r="O1350" s="3" t="s">
        <v>2364</v>
      </c>
      <c r="P1350" s="3" t="s">
        <v>2364</v>
      </c>
      <c r="Q1350" s="3" t="s">
        <v>2364</v>
      </c>
      <c r="R1350" s="3" t="s">
        <v>2364</v>
      </c>
      <c r="S1350" s="3" t="s">
        <v>2364</v>
      </c>
      <c r="T1350" s="3" t="s">
        <v>2364</v>
      </c>
      <c r="U1350" s="3" t="s">
        <v>2364</v>
      </c>
      <c r="V1350" s="3" t="s">
        <v>2364</v>
      </c>
      <c r="W1350" s="3" t="s">
        <v>2364</v>
      </c>
      <c r="X1350" s="3" t="s">
        <v>2276</v>
      </c>
      <c r="Y1350" s="3" t="s">
        <v>2276</v>
      </c>
      <c r="Z1350" s="3" t="s">
        <v>2276</v>
      </c>
      <c r="AA1350" s="4" t="s">
        <v>4047</v>
      </c>
      <c r="AB1350" s="3"/>
    </row>
    <row r="1351" spans="1:28"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2364</v>
      </c>
      <c r="K1351" s="3" t="s">
        <v>2364</v>
      </c>
      <c r="L1351" s="3" t="s">
        <v>2364</v>
      </c>
      <c r="M1351" s="3" t="s">
        <v>2364</v>
      </c>
      <c r="N1351" s="3" t="s">
        <v>2364</v>
      </c>
      <c r="O1351" s="3" t="s">
        <v>2364</v>
      </c>
      <c r="P1351" s="3" t="s">
        <v>2364</v>
      </c>
      <c r="Q1351" s="3" t="s">
        <v>2364</v>
      </c>
      <c r="R1351" s="3" t="s">
        <v>2364</v>
      </c>
      <c r="S1351" s="3" t="s">
        <v>2364</v>
      </c>
      <c r="T1351" s="3" t="s">
        <v>2364</v>
      </c>
      <c r="U1351" s="3" t="s">
        <v>2364</v>
      </c>
      <c r="V1351" s="3" t="s">
        <v>2364</v>
      </c>
      <c r="W1351" s="3" t="s">
        <v>2364</v>
      </c>
      <c r="X1351" s="3" t="s">
        <v>2276</v>
      </c>
      <c r="Y1351" s="3" t="s">
        <v>2276</v>
      </c>
      <c r="Z1351" s="3" t="s">
        <v>2276</v>
      </c>
      <c r="AA1351" s="4" t="s">
        <v>4047</v>
      </c>
      <c r="AB1351" s="3"/>
    </row>
    <row r="1352" spans="1:28"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2364</v>
      </c>
      <c r="K1352" s="3" t="s">
        <v>2364</v>
      </c>
      <c r="L1352" s="3" t="s">
        <v>2364</v>
      </c>
      <c r="M1352" s="3" t="s">
        <v>2364</v>
      </c>
      <c r="N1352" s="3" t="s">
        <v>2364</v>
      </c>
      <c r="O1352" s="3" t="s">
        <v>2364</v>
      </c>
      <c r="P1352" s="3" t="s">
        <v>2364</v>
      </c>
      <c r="Q1352" s="3" t="s">
        <v>2364</v>
      </c>
      <c r="R1352" s="3" t="s">
        <v>2364</v>
      </c>
      <c r="S1352" s="3" t="s">
        <v>2364</v>
      </c>
      <c r="T1352" s="3" t="s">
        <v>2364</v>
      </c>
      <c r="U1352" s="3" t="s">
        <v>2364</v>
      </c>
      <c r="V1352" s="3" t="s">
        <v>2364</v>
      </c>
      <c r="W1352" s="3" t="s">
        <v>2364</v>
      </c>
      <c r="X1352" s="3" t="s">
        <v>2276</v>
      </c>
      <c r="Y1352" s="3" t="s">
        <v>2276</v>
      </c>
      <c r="Z1352" s="3" t="s">
        <v>2276</v>
      </c>
      <c r="AA1352" s="4" t="s">
        <v>4047</v>
      </c>
      <c r="AB1352" s="3"/>
    </row>
    <row r="1353" spans="1:28"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2364</v>
      </c>
      <c r="K1353" s="3" t="s">
        <v>2364</v>
      </c>
      <c r="L1353" s="3" t="s">
        <v>2364</v>
      </c>
      <c r="M1353" s="3" t="s">
        <v>2364</v>
      </c>
      <c r="N1353" s="3" t="s">
        <v>2364</v>
      </c>
      <c r="O1353" s="3" t="s">
        <v>2364</v>
      </c>
      <c r="P1353" s="3" t="s">
        <v>2364</v>
      </c>
      <c r="Q1353" s="3" t="s">
        <v>2364</v>
      </c>
      <c r="R1353" s="3" t="s">
        <v>2364</v>
      </c>
      <c r="S1353" s="3" t="s">
        <v>2364</v>
      </c>
      <c r="T1353" s="3" t="s">
        <v>2364</v>
      </c>
      <c r="U1353" s="3" t="s">
        <v>2364</v>
      </c>
      <c r="V1353" s="3" t="s">
        <v>2364</v>
      </c>
      <c r="W1353" s="3" t="s">
        <v>2364</v>
      </c>
      <c r="X1353" s="3" t="s">
        <v>2276</v>
      </c>
      <c r="Y1353" s="3" t="s">
        <v>2276</v>
      </c>
      <c r="Z1353" s="3" t="s">
        <v>2276</v>
      </c>
      <c r="AA1353" s="4" t="s">
        <v>4047</v>
      </c>
      <c r="AB1353" s="3"/>
    </row>
    <row r="1354" spans="1:28"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2364</v>
      </c>
      <c r="K1354" s="3" t="s">
        <v>2364</v>
      </c>
      <c r="L1354" s="3" t="s">
        <v>2364</v>
      </c>
      <c r="M1354" s="3" t="s">
        <v>2364</v>
      </c>
      <c r="N1354" s="3" t="s">
        <v>2364</v>
      </c>
      <c r="O1354" s="3" t="s">
        <v>2364</v>
      </c>
      <c r="P1354" s="3" t="s">
        <v>2364</v>
      </c>
      <c r="Q1354" s="3" t="s">
        <v>2364</v>
      </c>
      <c r="R1354" s="3" t="s">
        <v>2364</v>
      </c>
      <c r="S1354" s="3" t="s">
        <v>2364</v>
      </c>
      <c r="T1354" s="3" t="s">
        <v>2364</v>
      </c>
      <c r="U1354" s="3" t="s">
        <v>2364</v>
      </c>
      <c r="V1354" s="3" t="s">
        <v>2364</v>
      </c>
      <c r="W1354" s="3" t="s">
        <v>2364</v>
      </c>
      <c r="X1354" s="3" t="s">
        <v>2276</v>
      </c>
      <c r="Y1354" s="3" t="s">
        <v>2276</v>
      </c>
      <c r="Z1354" s="3" t="s">
        <v>2276</v>
      </c>
      <c r="AA1354" s="4" t="s">
        <v>4047</v>
      </c>
      <c r="AB1354" s="3"/>
    </row>
    <row r="1355" spans="1:28"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2364</v>
      </c>
      <c r="K1355" s="3" t="s">
        <v>2364</v>
      </c>
      <c r="L1355" s="3" t="s">
        <v>2364</v>
      </c>
      <c r="M1355" s="3" t="s">
        <v>2364</v>
      </c>
      <c r="N1355" s="3" t="s">
        <v>2364</v>
      </c>
      <c r="O1355" s="3" t="s">
        <v>2364</v>
      </c>
      <c r="P1355" s="3" t="s">
        <v>2364</v>
      </c>
      <c r="Q1355" s="3" t="s">
        <v>2364</v>
      </c>
      <c r="R1355" s="3" t="s">
        <v>2364</v>
      </c>
      <c r="S1355" s="3" t="s">
        <v>2364</v>
      </c>
      <c r="T1355" s="3" t="s">
        <v>2364</v>
      </c>
      <c r="U1355" s="3" t="s">
        <v>2364</v>
      </c>
      <c r="V1355" s="3" t="s">
        <v>2364</v>
      </c>
      <c r="W1355" s="3" t="s">
        <v>2364</v>
      </c>
      <c r="X1355" s="3" t="s">
        <v>2276</v>
      </c>
      <c r="Y1355" s="3" t="s">
        <v>2276</v>
      </c>
      <c r="Z1355" s="3" t="s">
        <v>2276</v>
      </c>
      <c r="AA1355" s="4" t="s">
        <v>4047</v>
      </c>
      <c r="AB1355" s="3"/>
    </row>
    <row r="1356" spans="1:28"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2364</v>
      </c>
      <c r="K1356" s="3" t="s">
        <v>2364</v>
      </c>
      <c r="L1356" s="3" t="s">
        <v>2364</v>
      </c>
      <c r="M1356" s="3" t="s">
        <v>2364</v>
      </c>
      <c r="N1356" s="3" t="s">
        <v>2364</v>
      </c>
      <c r="O1356" s="3" t="s">
        <v>2364</v>
      </c>
      <c r="P1356" s="3" t="s">
        <v>2364</v>
      </c>
      <c r="Q1356" s="3" t="s">
        <v>2364</v>
      </c>
      <c r="R1356" s="3" t="s">
        <v>2364</v>
      </c>
      <c r="S1356" s="3" t="s">
        <v>2364</v>
      </c>
      <c r="T1356" s="3" t="s">
        <v>2364</v>
      </c>
      <c r="U1356" s="3" t="s">
        <v>2364</v>
      </c>
      <c r="V1356" s="3" t="s">
        <v>2364</v>
      </c>
      <c r="W1356" s="3" t="s">
        <v>2364</v>
      </c>
      <c r="X1356" s="3" t="s">
        <v>2276</v>
      </c>
      <c r="Y1356" s="3" t="s">
        <v>2276</v>
      </c>
      <c r="Z1356" s="3" t="s">
        <v>2276</v>
      </c>
      <c r="AA1356" s="4" t="s">
        <v>4047</v>
      </c>
      <c r="AB1356" s="3"/>
    </row>
    <row r="1357" spans="1:28"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2364</v>
      </c>
      <c r="K1357" s="3" t="s">
        <v>2364</v>
      </c>
      <c r="L1357" s="3" t="s">
        <v>2364</v>
      </c>
      <c r="M1357" s="3" t="s">
        <v>2364</v>
      </c>
      <c r="N1357" s="3" t="s">
        <v>2364</v>
      </c>
      <c r="O1357" s="3" t="s">
        <v>2364</v>
      </c>
      <c r="P1357" s="3" t="s">
        <v>2364</v>
      </c>
      <c r="Q1357" s="3" t="s">
        <v>2364</v>
      </c>
      <c r="R1357" s="3" t="s">
        <v>2364</v>
      </c>
      <c r="S1357" s="3" t="s">
        <v>2364</v>
      </c>
      <c r="T1357" s="3" t="s">
        <v>2364</v>
      </c>
      <c r="U1357" s="3" t="s">
        <v>2364</v>
      </c>
      <c r="V1357" s="3" t="s">
        <v>2364</v>
      </c>
      <c r="W1357" s="3" t="s">
        <v>2364</v>
      </c>
      <c r="X1357" s="3" t="s">
        <v>2276</v>
      </c>
      <c r="Y1357" s="3" t="s">
        <v>2276</v>
      </c>
      <c r="Z1357" s="3" t="s">
        <v>2276</v>
      </c>
      <c r="AA1357" s="4" t="s">
        <v>4047</v>
      </c>
      <c r="AB1357" s="3"/>
    </row>
    <row r="1358" spans="1:28"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4" t="s">
        <v>4071</v>
      </c>
      <c r="AB1358" s="3"/>
    </row>
    <row r="1359" spans="1:28" ht="41" customHeight="1">
      <c r="A1359" s="155" t="str">
        <f>'Reported burning'!A1359</f>
        <v>160f</v>
      </c>
      <c r="B1359" s="155" t="str">
        <f>'Reported burning'!B1359</f>
        <v>160f.1</v>
      </c>
      <c r="C1359" s="155" t="str">
        <f>'Reported burning'!C1359</f>
        <v>Unknown</v>
      </c>
      <c r="D1359" s="155" t="str">
        <f>'Reported burning'!D1359</f>
        <v>ND</v>
      </c>
      <c r="E1359" s="155" t="str">
        <f>'Reported burning'!E1359</f>
        <v>ND</v>
      </c>
      <c r="F1359" s="155" t="str">
        <f>'Reported burning'!F1359</f>
        <v>ND</v>
      </c>
      <c r="G1359" s="155" t="str">
        <f>'Reported burning'!G1359</f>
        <v>Forest</v>
      </c>
      <c r="H1359" s="155" t="str">
        <f>'Reported burning'!H1359</f>
        <v>Presence</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4" t="s">
        <v>4071</v>
      </c>
      <c r="AB1359" s="3"/>
    </row>
    <row r="1360" spans="1:28" ht="41" customHeight="1">
      <c r="A1360" s="155" t="str">
        <f>'Reported burning'!A1360</f>
        <v>160a</v>
      </c>
      <c r="B1360" s="155" t="str">
        <f>'Reported burning'!B1360</f>
        <v>160a.2</v>
      </c>
      <c r="C1360" s="155" t="str">
        <f>'Reported burning'!C1360</f>
        <v>Unknown</v>
      </c>
      <c r="D1360" s="155" t="str">
        <f>'Reported burning'!D1360</f>
        <v>ND</v>
      </c>
      <c r="E1360" s="155" t="str">
        <f>'Reported burning'!E1360</f>
        <v>ND</v>
      </c>
      <c r="F1360" s="155" t="str">
        <f>'Reported burning'!F1360</f>
        <v>ND</v>
      </c>
      <c r="G1360" s="155" t="str">
        <f>'Reported burning'!G1360</f>
        <v>Cropland</v>
      </c>
      <c r="H1360" s="155" t="str">
        <f>'Reported burning'!H1360</f>
        <v>Presence</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4" t="s">
        <v>4071</v>
      </c>
      <c r="AB1360" s="3"/>
    </row>
    <row r="1361" spans="1:28" ht="41" customHeight="1">
      <c r="A1361" s="155" t="str">
        <f>'Reported burning'!A1361</f>
        <v>160f</v>
      </c>
      <c r="B1361" s="155" t="str">
        <f>'Reported burning'!B1361</f>
        <v>160f.2</v>
      </c>
      <c r="C1361" s="155" t="str">
        <f>'Reported burning'!C1361</f>
        <v>Unknown</v>
      </c>
      <c r="D1361" s="155" t="str">
        <f>'Reported burning'!D1361</f>
        <v>ND</v>
      </c>
      <c r="E1361" s="155" t="str">
        <f>'Reported burning'!E1361</f>
        <v>ND</v>
      </c>
      <c r="F1361" s="155" t="str">
        <f>'Reported burning'!F1361</f>
        <v>ND</v>
      </c>
      <c r="G1361" s="155" t="str">
        <f>'Reported burning'!G1361</f>
        <v>Cropland</v>
      </c>
      <c r="H1361" s="155" t="str">
        <f>'Reported burning'!H1361</f>
        <v>Presence</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4" t="s">
        <v>4071</v>
      </c>
      <c r="AB1361" s="3"/>
    </row>
    <row r="1362" spans="1:28" ht="41" customHeight="1">
      <c r="A1362" s="155" t="str">
        <f>'Reported burning'!A1362</f>
        <v>160a</v>
      </c>
      <c r="B1362" s="155" t="str">
        <f>'Reported burning'!B1362</f>
        <v>160a.3</v>
      </c>
      <c r="C1362" s="155" t="str">
        <f>'Reported burning'!C1362</f>
        <v>Unknown</v>
      </c>
      <c r="D1362" s="155" t="str">
        <f>'Reported burning'!D1362</f>
        <v>ND</v>
      </c>
      <c r="E1362" s="155" t="str">
        <f>'Reported burning'!E1362</f>
        <v>ND</v>
      </c>
      <c r="F1362" s="155" t="str">
        <f>'Reported burning'!F1362</f>
        <v>ND</v>
      </c>
      <c r="G1362" s="155" t="str">
        <f>'Reported burning'!G1362</f>
        <v>Shrubland (Mixed forest &amp; grassland)</v>
      </c>
      <c r="H1362" s="155" t="str">
        <f>'Reported burning'!H1362</f>
        <v>Presence</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4" t="s">
        <v>4071</v>
      </c>
      <c r="AB1362" s="3"/>
    </row>
    <row r="1363" spans="1:28" ht="41" customHeight="1">
      <c r="A1363" s="155" t="str">
        <f>'Reported burning'!A1363</f>
        <v>160f</v>
      </c>
      <c r="B1363" s="155" t="str">
        <f>'Reported burning'!B1363</f>
        <v>160f.3</v>
      </c>
      <c r="C1363" s="155" t="str">
        <f>'Reported burning'!C1363</f>
        <v>Unknown</v>
      </c>
      <c r="D1363" s="155" t="str">
        <f>'Reported burning'!D1363</f>
        <v>ND</v>
      </c>
      <c r="E1363" s="155" t="str">
        <f>'Reported burning'!E1363</f>
        <v>ND</v>
      </c>
      <c r="F1363" s="155" t="str">
        <f>'Reported burning'!F1363</f>
        <v>ND</v>
      </c>
      <c r="G1363" s="155" t="str">
        <f>'Reported burning'!G1363</f>
        <v>Shrubland (Mixed forest &amp; grassland)</v>
      </c>
      <c r="H1363" s="155" t="str">
        <f>'Reported burning'!H1363</f>
        <v>Presence</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4" t="s">
        <v>4071</v>
      </c>
      <c r="AB1363" s="3"/>
    </row>
    <row r="1364" spans="1:28" ht="29" customHeight="1">
      <c r="A1364" s="155" t="str">
        <f>'Reported burning'!A1364</f>
        <v>161a</v>
      </c>
      <c r="B1364" s="155" t="str">
        <f>'Reported burning'!B1364</f>
        <v>161a.1</v>
      </c>
      <c r="C1364" s="155" t="str">
        <f>'Reported burning'!C1364</f>
        <v>Human, deliberate</v>
      </c>
      <c r="D1364" s="155" t="str">
        <f>'Reported burning'!D1364</f>
        <v>Rangeland management</v>
      </c>
      <c r="E1364" s="155" t="str">
        <f>'Reported burning'!E1364</f>
        <v>Pastoralism, Migratory</v>
      </c>
      <c r="F1364" s="155" t="str">
        <f>'Reported burning'!F1364</f>
        <v>Grassland</v>
      </c>
      <c r="G1364" s="155" t="str">
        <f>'Reported burning'!G1364</f>
        <v>ND</v>
      </c>
      <c r="H1364" s="155" t="str">
        <f>'Reported burning'!H1364</f>
        <v>Absence</v>
      </c>
      <c r="I1364" s="3"/>
      <c r="J1364" s="3" t="s">
        <v>2364</v>
      </c>
      <c r="K1364" s="3" t="s">
        <v>2364</v>
      </c>
      <c r="L1364" s="3" t="s">
        <v>2364</v>
      </c>
      <c r="M1364" s="3" t="s">
        <v>2364</v>
      </c>
      <c r="N1364" s="3" t="s">
        <v>2364</v>
      </c>
      <c r="O1364" s="3" t="s">
        <v>2364</v>
      </c>
      <c r="P1364" s="3" t="s">
        <v>2364</v>
      </c>
      <c r="Q1364" s="3" t="s">
        <v>2364</v>
      </c>
      <c r="R1364" s="3" t="s">
        <v>2364</v>
      </c>
      <c r="S1364" s="3" t="s">
        <v>2364</v>
      </c>
      <c r="T1364" s="3" t="s">
        <v>2364</v>
      </c>
      <c r="U1364" s="3" t="s">
        <v>2364</v>
      </c>
      <c r="V1364" s="3" t="s">
        <v>2364</v>
      </c>
      <c r="W1364" s="3" t="s">
        <v>2276</v>
      </c>
      <c r="X1364" s="3" t="s">
        <v>2276</v>
      </c>
      <c r="Y1364" s="3" t="s">
        <v>2276</v>
      </c>
      <c r="Z1364" s="3" t="s">
        <v>2276</v>
      </c>
      <c r="AA1364" s="3"/>
      <c r="AB1364" s="3"/>
    </row>
    <row r="1365" spans="1:28" ht="29" customHeight="1">
      <c r="A1365" s="155" t="str">
        <f>'Reported burning'!A1365</f>
        <v>161a</v>
      </c>
      <c r="B1365" s="155" t="str">
        <f>'Reported burning'!B1365</f>
        <v>161a.2</v>
      </c>
      <c r="C1365" s="155" t="str">
        <f>'Reported burning'!C1365</f>
        <v>Human, deliberate</v>
      </c>
      <c r="D1365" s="155" t="str">
        <f>'Reported burning'!D1365</f>
        <v>Rangeland management</v>
      </c>
      <c r="E1365" s="155" t="str">
        <f>'Reported burning'!E1365</f>
        <v>Pastoralism, Migratory</v>
      </c>
      <c r="F1365" s="155" t="str">
        <f>'Reported burning'!F1365</f>
        <v>Forest</v>
      </c>
      <c r="G1365" s="155" t="str">
        <f>'Reported burning'!G1365</f>
        <v>ND</v>
      </c>
      <c r="H1365" s="155" t="str">
        <f>'Reported burning'!H1365</f>
        <v>Absence</v>
      </c>
      <c r="I1365" s="3"/>
      <c r="J1365" s="3" t="s">
        <v>2364</v>
      </c>
      <c r="K1365" s="3" t="s">
        <v>2364</v>
      </c>
      <c r="L1365" s="3" t="s">
        <v>2364</v>
      </c>
      <c r="M1365" s="3" t="s">
        <v>2364</v>
      </c>
      <c r="N1365" s="3" t="s">
        <v>2364</v>
      </c>
      <c r="O1365" s="3" t="s">
        <v>2364</v>
      </c>
      <c r="P1365" s="3" t="s">
        <v>2364</v>
      </c>
      <c r="Q1365" s="3" t="s">
        <v>2364</v>
      </c>
      <c r="R1365" s="3" t="s">
        <v>2364</v>
      </c>
      <c r="S1365" s="3" t="s">
        <v>2364</v>
      </c>
      <c r="T1365" s="3" t="s">
        <v>2364</v>
      </c>
      <c r="U1365" s="3" t="s">
        <v>2364</v>
      </c>
      <c r="V1365" s="3" t="s">
        <v>2364</v>
      </c>
      <c r="W1365" s="3" t="s">
        <v>2276</v>
      </c>
      <c r="X1365" s="3" t="s">
        <v>2276</v>
      </c>
      <c r="Y1365" s="3" t="s">
        <v>2276</v>
      </c>
      <c r="Z1365" s="3" t="s">
        <v>2276</v>
      </c>
      <c r="AA1365" s="3"/>
      <c r="AB1365" s="3"/>
    </row>
    <row r="1366" spans="1:28" ht="29" customHeight="1">
      <c r="A1366" s="155" t="str">
        <f>'Reported burning'!A1366</f>
        <v>161a</v>
      </c>
      <c r="B1366" s="155" t="str">
        <f>'Reported burning'!B1366</f>
        <v>161a.3</v>
      </c>
      <c r="C1366" s="155" t="str">
        <f>'Reported burning'!C1366</f>
        <v>Human, deliberate</v>
      </c>
      <c r="D1366" s="155" t="str">
        <f>'Reported burning'!D1366</f>
        <v>Rangeland management</v>
      </c>
      <c r="E1366" s="155" t="str">
        <f>'Reported burning'!E1366</f>
        <v>Pastoralism, Migratory</v>
      </c>
      <c r="F1366" s="155" t="str">
        <f>'Reported burning'!F1366</f>
        <v>Shrubland (Mixed forest &amp; grassland)</v>
      </c>
      <c r="G1366" s="155" t="str">
        <f>'Reported burning'!G1366</f>
        <v>ND</v>
      </c>
      <c r="H1366" s="155" t="str">
        <f>'Reported burning'!H1366</f>
        <v>Absence</v>
      </c>
      <c r="I1366" s="3"/>
      <c r="J1366" s="3" t="s">
        <v>2364</v>
      </c>
      <c r="K1366" s="3" t="s">
        <v>2364</v>
      </c>
      <c r="L1366" s="3" t="s">
        <v>2364</v>
      </c>
      <c r="M1366" s="3" t="s">
        <v>2364</v>
      </c>
      <c r="N1366" s="3" t="s">
        <v>2364</v>
      </c>
      <c r="O1366" s="3" t="s">
        <v>2364</v>
      </c>
      <c r="P1366" s="3" t="s">
        <v>2364</v>
      </c>
      <c r="Q1366" s="3" t="s">
        <v>2364</v>
      </c>
      <c r="R1366" s="3" t="s">
        <v>2364</v>
      </c>
      <c r="S1366" s="3" t="s">
        <v>2364</v>
      </c>
      <c r="T1366" s="3" t="s">
        <v>2364</v>
      </c>
      <c r="U1366" s="3" t="s">
        <v>2364</v>
      </c>
      <c r="V1366" s="3" t="s">
        <v>2364</v>
      </c>
      <c r="W1366" s="3" t="s">
        <v>2276</v>
      </c>
      <c r="X1366" s="3" t="s">
        <v>2276</v>
      </c>
      <c r="Y1366" s="3" t="s">
        <v>2276</v>
      </c>
      <c r="Z1366" s="3" t="s">
        <v>2276</v>
      </c>
      <c r="AA1366" s="3"/>
      <c r="AB1366" s="3"/>
    </row>
    <row r="1367" spans="1:28" ht="29" customHeight="1">
      <c r="A1367" s="155" t="str">
        <f>'Reported burning'!A1367</f>
        <v>161a</v>
      </c>
      <c r="B1367" s="155" t="str">
        <f>'Reported burning'!B1367</f>
        <v>161a.4</v>
      </c>
      <c r="C1367" s="155" t="str">
        <f>'Reported burning'!C1367</f>
        <v>Human, accidental</v>
      </c>
      <c r="D1367" s="155" t="str">
        <f>'Reported burning'!D1367</f>
        <v>ND</v>
      </c>
      <c r="E1367" s="155" t="str">
        <f>'Reported burning'!E1367</f>
        <v>ND</v>
      </c>
      <c r="F1367" s="155" t="str">
        <f>'Reported burning'!F1367</f>
        <v>ND</v>
      </c>
      <c r="G1367" s="155" t="str">
        <f>'Reported burning'!G1367</f>
        <v>Forest</v>
      </c>
      <c r="H1367" s="155" t="str">
        <f>'Reported burning'!H1367</f>
        <v>Presence</v>
      </c>
      <c r="I1367" s="3"/>
      <c r="J1367" s="3" t="s">
        <v>2364</v>
      </c>
      <c r="K1367" s="3" t="s">
        <v>2364</v>
      </c>
      <c r="L1367" s="3" t="s">
        <v>2364</v>
      </c>
      <c r="M1367" s="3" t="s">
        <v>2364</v>
      </c>
      <c r="N1367" s="3" t="s">
        <v>2364</v>
      </c>
      <c r="O1367" s="3" t="s">
        <v>2364</v>
      </c>
      <c r="P1367" s="3" t="s">
        <v>2364</v>
      </c>
      <c r="Q1367" s="3" t="s">
        <v>2364</v>
      </c>
      <c r="R1367" s="3" t="s">
        <v>2364</v>
      </c>
      <c r="S1367" s="3" t="s">
        <v>2364</v>
      </c>
      <c r="T1367" s="3" t="s">
        <v>2364</v>
      </c>
      <c r="U1367" s="3" t="s">
        <v>2364</v>
      </c>
      <c r="V1367" s="3" t="s">
        <v>2364</v>
      </c>
      <c r="W1367" s="3" t="s">
        <v>2276</v>
      </c>
      <c r="X1367" s="3" t="s">
        <v>189</v>
      </c>
      <c r="Y1367" s="3" t="s">
        <v>34</v>
      </c>
      <c r="Z1367" s="3" t="s">
        <v>2276</v>
      </c>
      <c r="AA1367" s="3"/>
      <c r="AB1367" s="3"/>
    </row>
    <row r="1368" spans="1:28" ht="29" customHeight="1">
      <c r="A1368" s="155" t="str">
        <f>'Reported burning'!A1368</f>
        <v>161a</v>
      </c>
      <c r="B1368" s="155" t="str">
        <f>'Reported burning'!B1368</f>
        <v>161a.5</v>
      </c>
      <c r="C1368" s="155" t="str">
        <f>'Reported burning'!C1368</f>
        <v>Human, accidental</v>
      </c>
      <c r="D1368" s="155" t="str">
        <f>'Reported burning'!D1368</f>
        <v>ND</v>
      </c>
      <c r="E1368" s="155" t="str">
        <f>'Reported burning'!E1368</f>
        <v>ND</v>
      </c>
      <c r="F1368" s="155" t="str">
        <f>'Reported burning'!F1368</f>
        <v>ND</v>
      </c>
      <c r="G1368" s="155" t="str">
        <f>'Reported burning'!G1368</f>
        <v>Forest</v>
      </c>
      <c r="H1368" s="155" t="str">
        <f>'Reported burning'!H1368</f>
        <v>Presence</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2374</v>
      </c>
      <c r="U1368" s="3" t="s">
        <v>2276</v>
      </c>
      <c r="V1368" s="3" t="s">
        <v>2276</v>
      </c>
      <c r="W1368" s="3" t="s">
        <v>2276</v>
      </c>
      <c r="X1368" s="3" t="s">
        <v>189</v>
      </c>
      <c r="Y1368" s="3" t="s">
        <v>34</v>
      </c>
      <c r="Z1368" s="3" t="s">
        <v>2276</v>
      </c>
      <c r="AA1368" s="3"/>
      <c r="AB1368" s="3" t="s">
        <v>4106</v>
      </c>
    </row>
    <row r="1369" spans="1:28" ht="29" customHeight="1">
      <c r="A1369" s="155" t="str">
        <f>'Reported burning'!A1369</f>
        <v>161a</v>
      </c>
      <c r="B1369" s="155" t="str">
        <f>'Reported burning'!B1369</f>
        <v>161a.6</v>
      </c>
      <c r="C1369" s="155" t="str">
        <f>'Reported burning'!C1369</f>
        <v>Human, accidental</v>
      </c>
      <c r="D1369" s="155" t="str">
        <f>'Reported burning'!D1369</f>
        <v>ND</v>
      </c>
      <c r="E1369" s="155" t="str">
        <f>'Reported burning'!E1369</f>
        <v>ND</v>
      </c>
      <c r="F1369" s="155" t="str">
        <f>'Reported burning'!F1369</f>
        <v>ND</v>
      </c>
      <c r="G1369" s="155" t="str">
        <f>'Reported burning'!G1369</f>
        <v>Forest</v>
      </c>
      <c r="H1369" s="155" t="str">
        <f>'Reported burning'!H1369</f>
        <v>Presence</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2374</v>
      </c>
      <c r="U1369" s="3" t="s">
        <v>2276</v>
      </c>
      <c r="V1369" s="3" t="s">
        <v>2276</v>
      </c>
      <c r="W1369" s="3" t="s">
        <v>2276</v>
      </c>
      <c r="X1369" s="3" t="s">
        <v>189</v>
      </c>
      <c r="Y1369" s="3" t="s">
        <v>34</v>
      </c>
      <c r="Z1369" s="3" t="s">
        <v>2276</v>
      </c>
      <c r="AA1369" s="3"/>
      <c r="AB1369" s="3" t="s">
        <v>4106</v>
      </c>
    </row>
    <row r="1370" spans="1:28" ht="29" customHeight="1">
      <c r="A1370" s="155" t="str">
        <f>'Reported burning'!A1370</f>
        <v>161a</v>
      </c>
      <c r="B1370" s="155" t="str">
        <f>'Reported burning'!B1370</f>
        <v>161a.7</v>
      </c>
      <c r="C1370" s="155" t="str">
        <f>'Reported burning'!C1370</f>
        <v>Human, accidental</v>
      </c>
      <c r="D1370" s="155" t="str">
        <f>'Reported burning'!D1370</f>
        <v>ND</v>
      </c>
      <c r="E1370" s="155" t="str">
        <f>'Reported burning'!E1370</f>
        <v>ND</v>
      </c>
      <c r="F1370" s="155" t="str">
        <f>'Reported burning'!F1370</f>
        <v>ND</v>
      </c>
      <c r="G1370" s="155" t="str">
        <f>'Reported burning'!G1370</f>
        <v>Forest</v>
      </c>
      <c r="H1370" s="155" t="str">
        <f>'Reported burning'!H1370</f>
        <v>Presence</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2374</v>
      </c>
      <c r="U1370" s="3" t="s">
        <v>2276</v>
      </c>
      <c r="V1370" s="3" t="s">
        <v>2276</v>
      </c>
      <c r="W1370" s="3" t="s">
        <v>2276</v>
      </c>
      <c r="X1370" s="3" t="s">
        <v>189</v>
      </c>
      <c r="Y1370" s="3" t="s">
        <v>34</v>
      </c>
      <c r="Z1370" s="3" t="s">
        <v>2276</v>
      </c>
      <c r="AA1370" s="3"/>
      <c r="AB1370" s="3" t="s">
        <v>4106</v>
      </c>
    </row>
    <row r="1371" spans="1:28" ht="29" customHeight="1">
      <c r="A1371" s="155" t="str">
        <f>'Reported burning'!A1371</f>
        <v>161a</v>
      </c>
      <c r="B1371" s="155" t="str">
        <f>'Reported burning'!B1371</f>
        <v>161a.8</v>
      </c>
      <c r="C1371" s="155" t="str">
        <f>'Reported burning'!C1371</f>
        <v>Human, accidental</v>
      </c>
      <c r="D1371" s="155" t="str">
        <f>'Reported burning'!D1371</f>
        <v>ND</v>
      </c>
      <c r="E1371" s="155" t="str">
        <f>'Reported burning'!E1371</f>
        <v>ND</v>
      </c>
      <c r="F1371" s="155" t="str">
        <f>'Reported burning'!F1371</f>
        <v>ND</v>
      </c>
      <c r="G1371" s="155" t="str">
        <f>'Reported burning'!G1371</f>
        <v>Forest</v>
      </c>
      <c r="H1371" s="155" t="str">
        <f>'Reported burning'!H1371</f>
        <v>Presence</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2374</v>
      </c>
      <c r="U1371" s="3" t="s">
        <v>2276</v>
      </c>
      <c r="V1371" s="3" t="s">
        <v>2276</v>
      </c>
      <c r="W1371" s="3" t="s">
        <v>2276</v>
      </c>
      <c r="X1371" s="3" t="s">
        <v>189</v>
      </c>
      <c r="Y1371" s="3" t="s">
        <v>34</v>
      </c>
      <c r="Z1371" s="3" t="s">
        <v>2276</v>
      </c>
      <c r="AA1371" s="3"/>
      <c r="AB1371" s="3" t="s">
        <v>4106</v>
      </c>
    </row>
    <row r="1372" spans="1:28" ht="29" customHeight="1">
      <c r="A1372" s="155" t="str">
        <f>'Reported burning'!A1372</f>
        <v>161a</v>
      </c>
      <c r="B1372" s="155" t="str">
        <f>'Reported burning'!B1372</f>
        <v>161a.9</v>
      </c>
      <c r="C1372" s="155" t="str">
        <f>'Reported burning'!C1372</f>
        <v>Lightning</v>
      </c>
      <c r="D1372" s="155" t="str">
        <f>'Reported burning'!D1372</f>
        <v>ND</v>
      </c>
      <c r="E1372" s="155" t="str">
        <f>'Reported burning'!E1372</f>
        <v>ND</v>
      </c>
      <c r="F1372" s="155" t="str">
        <f>'Reported burning'!F1372</f>
        <v>ND</v>
      </c>
      <c r="G1372" s="155" t="str">
        <f>'Reported burning'!G1372</f>
        <v>Forest</v>
      </c>
      <c r="H1372" s="155" t="str">
        <f>'Reported burning'!H1372</f>
        <v>Absence</v>
      </c>
      <c r="I1372" s="3"/>
      <c r="J1372" s="3" t="s">
        <v>2364</v>
      </c>
      <c r="K1372" s="3" t="s">
        <v>2364</v>
      </c>
      <c r="L1372" s="3" t="s">
        <v>2364</v>
      </c>
      <c r="M1372" s="3" t="s">
        <v>2364</v>
      </c>
      <c r="N1372" s="3" t="s">
        <v>2364</v>
      </c>
      <c r="O1372" s="3" t="s">
        <v>2364</v>
      </c>
      <c r="P1372" s="3" t="s">
        <v>2364</v>
      </c>
      <c r="Q1372" s="3" t="s">
        <v>2364</v>
      </c>
      <c r="R1372" s="3" t="s">
        <v>2364</v>
      </c>
      <c r="S1372" s="3" t="s">
        <v>2364</v>
      </c>
      <c r="T1372" s="3" t="s">
        <v>2364</v>
      </c>
      <c r="U1372" s="3" t="s">
        <v>2364</v>
      </c>
      <c r="V1372" s="3" t="s">
        <v>2364</v>
      </c>
      <c r="W1372" s="3" t="s">
        <v>2276</v>
      </c>
      <c r="X1372" s="3" t="s">
        <v>189</v>
      </c>
      <c r="Y1372" s="3" t="s">
        <v>34</v>
      </c>
      <c r="Z1372" s="3" t="s">
        <v>2276</v>
      </c>
      <c r="AA1372" s="3"/>
      <c r="AB1372" s="3"/>
    </row>
    <row r="1373" spans="1:28" ht="32" customHeight="1">
      <c r="A1373" s="155" t="str">
        <f>'Reported burning'!A1373</f>
        <v>162a</v>
      </c>
      <c r="B1373" s="155" t="str">
        <f>'Reported burning'!B1373</f>
        <v>162a.1</v>
      </c>
      <c r="C1373" s="155" t="str">
        <f>'Reported burning'!C1373</f>
        <v>Human, deliberate</v>
      </c>
      <c r="D1373" s="155" t="str">
        <f>'Reported burning'!D1373</f>
        <v>Pasture renewal</v>
      </c>
      <c r="E1373" s="155" t="str">
        <f>'Reported burning'!E1373</f>
        <v>Pastoralism, Migratory</v>
      </c>
      <c r="F1373" s="155" t="str">
        <f>'Reported burning'!F1373</f>
        <v>Grassland</v>
      </c>
      <c r="G1373" s="155" t="str">
        <f>'Reported burning'!G1373</f>
        <v>ND</v>
      </c>
      <c r="H1373" s="155" t="str">
        <f>'Reported burning'!H1373</f>
        <v>Presence</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c r="AB1373" s="3"/>
    </row>
    <row r="1374" spans="1:28" ht="32" customHeight="1">
      <c r="A1374" s="155" t="str">
        <f>'Reported burning'!A1374</f>
        <v>162a</v>
      </c>
      <c r="B1374" s="155" t="str">
        <f>'Reported burning'!B1374</f>
        <v>162a.2</v>
      </c>
      <c r="C1374" s="155" t="str">
        <f>'Reported burning'!C1374</f>
        <v>Human, deliberate</v>
      </c>
      <c r="D1374" s="155" t="str">
        <f>'Reported burning'!D1374</f>
        <v>Pasture renewal</v>
      </c>
      <c r="E1374" s="155" t="str">
        <f>'Reported burning'!E1374</f>
        <v>Cattle, Extensive</v>
      </c>
      <c r="F1374" s="155" t="str">
        <f>'Reported burning'!F1374</f>
        <v>Grassland</v>
      </c>
      <c r="G1374" s="155" t="str">
        <f>'Reported burning'!G1374</f>
        <v>ND</v>
      </c>
      <c r="H1374" s="155" t="str">
        <f>'Reported burning'!H1374</f>
        <v>Presence</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c r="AB1374" s="3"/>
    </row>
    <row r="1375" spans="1:28" ht="32" customHeight="1">
      <c r="A1375" s="155" t="str">
        <f>'Reported burning'!A1375</f>
        <v>162b</v>
      </c>
      <c r="B1375" s="155" t="str">
        <f>'Reported burning'!B1375</f>
        <v>162b.1</v>
      </c>
      <c r="C1375" s="155" t="str">
        <f>'Reported burning'!C1375</f>
        <v>Human, deliberate</v>
      </c>
      <c r="D1375" s="155" t="str">
        <f>'Reported burning'!D1375</f>
        <v>Pasture renewal</v>
      </c>
      <c r="E1375" s="155" t="str">
        <f>'Reported burning'!E1375</f>
        <v>Pastoralism, Migratory</v>
      </c>
      <c r="F1375" s="155" t="str">
        <f>'Reported burning'!F1375</f>
        <v>Grassland</v>
      </c>
      <c r="G1375" s="155" t="str">
        <f>'Reported burning'!G1375</f>
        <v>ND</v>
      </c>
      <c r="H1375" s="155" t="str">
        <f>'Reported burning'!H1375</f>
        <v>Presence</v>
      </c>
      <c r="I1375" s="3"/>
      <c r="J1375" s="3" t="s">
        <v>2276</v>
      </c>
      <c r="K1375" s="3" t="s">
        <v>2276</v>
      </c>
      <c r="L1375" s="3" t="s">
        <v>2276</v>
      </c>
      <c r="M1375" s="3" t="s">
        <v>2276</v>
      </c>
      <c r="N1375" s="3" t="s">
        <v>2276</v>
      </c>
      <c r="O1375" s="3" t="s">
        <v>2276</v>
      </c>
      <c r="P1375" s="3" t="s">
        <v>2276</v>
      </c>
      <c r="Q1375" s="3" t="s">
        <v>2276</v>
      </c>
      <c r="R1375" s="3" t="s">
        <v>2276</v>
      </c>
      <c r="S1375" s="3" t="s">
        <v>2276</v>
      </c>
      <c r="T1375" s="3" t="s">
        <v>2374</v>
      </c>
      <c r="U1375" s="3" t="s">
        <v>2276</v>
      </c>
      <c r="V1375" s="3" t="s">
        <v>2276</v>
      </c>
      <c r="W1375" s="3" t="s">
        <v>2276</v>
      </c>
      <c r="X1375" s="3" t="s">
        <v>425</v>
      </c>
      <c r="Y1375" s="3" t="s">
        <v>35</v>
      </c>
      <c r="Z1375" s="3" t="s">
        <v>64</v>
      </c>
      <c r="AA1375" s="3"/>
      <c r="AB1375" s="3" t="s">
        <v>4122</v>
      </c>
    </row>
    <row r="1376" spans="1:28" ht="32" customHeight="1">
      <c r="A1376" s="155" t="str">
        <f>'Reported burning'!A1376</f>
        <v>162b</v>
      </c>
      <c r="B1376" s="155" t="str">
        <f>'Reported burning'!B1376</f>
        <v>162b.2</v>
      </c>
      <c r="C1376" s="155" t="str">
        <f>'Reported burning'!C1376</f>
        <v>Human, deliberate</v>
      </c>
      <c r="D1376" s="155" t="str">
        <f>'Reported burning'!D1376</f>
        <v>Pasture renewal</v>
      </c>
      <c r="E1376" s="155" t="str">
        <f>'Reported burning'!E1376</f>
        <v>Cattle, Extensive</v>
      </c>
      <c r="F1376" s="155" t="str">
        <f>'Reported burning'!F1376</f>
        <v>Grassland</v>
      </c>
      <c r="G1376" s="155" t="str">
        <f>'Reported burning'!G1376</f>
        <v>ND</v>
      </c>
      <c r="H1376" s="155" t="str">
        <f>'Reported burning'!H1376</f>
        <v>Presence</v>
      </c>
      <c r="I1376" s="3"/>
      <c r="J1376" s="3" t="s">
        <v>2276</v>
      </c>
      <c r="K1376" s="3" t="s">
        <v>2276</v>
      </c>
      <c r="L1376" s="3" t="s">
        <v>2276</v>
      </c>
      <c r="M1376" s="3" t="s">
        <v>2276</v>
      </c>
      <c r="N1376" s="3" t="s">
        <v>2276</v>
      </c>
      <c r="O1376" s="3" t="s">
        <v>2276</v>
      </c>
      <c r="P1376" s="3" t="s">
        <v>2276</v>
      </c>
      <c r="Q1376" s="3" t="s">
        <v>2276</v>
      </c>
      <c r="R1376" s="3" t="s">
        <v>2276</v>
      </c>
      <c r="S1376" s="3" t="s">
        <v>2276</v>
      </c>
      <c r="T1376" s="3" t="s">
        <v>2374</v>
      </c>
      <c r="U1376" s="3" t="s">
        <v>2276</v>
      </c>
      <c r="V1376" s="3" t="s">
        <v>2276</v>
      </c>
      <c r="W1376" s="3" t="s">
        <v>2276</v>
      </c>
      <c r="X1376" s="3" t="s">
        <v>425</v>
      </c>
      <c r="Y1376" s="3" t="s">
        <v>35</v>
      </c>
      <c r="Z1376" s="3" t="s">
        <v>64</v>
      </c>
      <c r="AA1376" s="3"/>
      <c r="AB1376" s="3" t="s">
        <v>4122</v>
      </c>
    </row>
    <row r="1377" spans="1:28" ht="87">
      <c r="A1377" s="159" t="str">
        <f>'Reported burning'!A1377</f>
        <v>163a</v>
      </c>
      <c r="B1377" s="159" t="str">
        <f>'Reported burning'!B1377</f>
        <v>163a.1</v>
      </c>
      <c r="C1377" s="159" t="str">
        <f>'Reported burning'!C1377</f>
        <v>Human, deliberate</v>
      </c>
      <c r="D1377" s="159" t="str">
        <f>'Reported burning'!D1377</f>
        <v>Rangeland management</v>
      </c>
      <c r="E1377" s="159" t="str">
        <f>'Reported burning'!E1377</f>
        <v>Pastoralism, Migratory</v>
      </c>
      <c r="F1377" s="159" t="str">
        <f>'Reported burning'!F1377</f>
        <v>Shrubland (Mixed forest &amp; grassland)</v>
      </c>
      <c r="G1377" s="159" t="str">
        <f>'Reported burning'!G1377</f>
        <v>ND</v>
      </c>
      <c r="H1377" s="159" t="str">
        <f>'Reported burning'!H1377</f>
        <v>Presence</v>
      </c>
      <c r="I1377" s="5"/>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4" t="s">
        <v>4135</v>
      </c>
      <c r="AB1377" s="3"/>
    </row>
    <row r="1378" spans="1:28" ht="87">
      <c r="A1378" s="155" t="str">
        <f>'Reported burning'!A1378</f>
        <v>163a</v>
      </c>
      <c r="B1378" s="155" t="str">
        <f>'Reported burning'!B1378</f>
        <v>163a.2</v>
      </c>
      <c r="C1378" s="155" t="str">
        <f>'Reported burning'!C1378</f>
        <v>Human, deliberate</v>
      </c>
      <c r="D1378" s="155" t="str">
        <f>'Reported burning'!D1378</f>
        <v>Rangeland management</v>
      </c>
      <c r="E1378" s="155" t="str">
        <f>'Reported burning'!E1378</f>
        <v>Cattle, Extensive</v>
      </c>
      <c r="F1378" s="155" t="str">
        <f>'Reported burning'!F1378</f>
        <v>Shrubland (Mixed forest &amp; grassland)</v>
      </c>
      <c r="G1378" s="155" t="str">
        <f>'Reported burning'!G1378</f>
        <v>ND</v>
      </c>
      <c r="H1378" s="155" t="str">
        <f>'Reported burning'!H1378</f>
        <v>Presence</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4" t="s">
        <v>4135</v>
      </c>
      <c r="AB1378" s="3"/>
    </row>
    <row r="1379" spans="1:28" ht="48" customHeight="1">
      <c r="A1379" s="155" t="str">
        <f>'Reported burning'!A1379</f>
        <v>164a</v>
      </c>
      <c r="B1379" s="155" t="str">
        <f>'Reported burning'!B1379</f>
        <v>164a.1</v>
      </c>
      <c r="C1379" s="155" t="str">
        <f>'Reported burning'!C1379</f>
        <v>Human, deliberate</v>
      </c>
      <c r="D1379" s="155" t="str">
        <f>'Reported burning'!D1379</f>
        <v>Forest clearance</v>
      </c>
      <c r="E1379" s="155" t="str">
        <f>'Reported burning'!E1379</f>
        <v>Pastoralism, Migratory</v>
      </c>
      <c r="F1379" s="155" t="str">
        <f>'Reported burning'!F1379</f>
        <v>Forest</v>
      </c>
      <c r="G1379" s="155" t="str">
        <f>'Reported burning'!G1379</f>
        <v>ND</v>
      </c>
      <c r="H1379" s="155" t="str">
        <f>'Reported burning'!H1379</f>
        <v>Presence</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4" t="s">
        <v>4145</v>
      </c>
      <c r="AB1379" s="3"/>
    </row>
    <row r="1380" spans="1:28" ht="48" customHeight="1">
      <c r="A1380" s="155" t="str">
        <f>'Reported burning'!A1380</f>
        <v>164a</v>
      </c>
      <c r="B1380" s="155" t="str">
        <f>'Reported burning'!B1380</f>
        <v>164a.2</v>
      </c>
      <c r="C1380" s="155" t="str">
        <f>'Reported burning'!C1380</f>
        <v>Human, deliberate</v>
      </c>
      <c r="D1380" s="155" t="str">
        <f>'Reported burning'!D1380</f>
        <v>Forest clearance</v>
      </c>
      <c r="E1380" s="155" t="str">
        <f>'Reported burning'!E1380</f>
        <v>Cattle, Extensive</v>
      </c>
      <c r="F1380" s="155" t="str">
        <f>'Reported burning'!F1380</f>
        <v>Forest</v>
      </c>
      <c r="G1380" s="155" t="str">
        <f>'Reported burning'!G1380</f>
        <v>ND</v>
      </c>
      <c r="H1380" s="155" t="str">
        <f>'Reported burning'!H1380</f>
        <v>Presence</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4" t="s">
        <v>4145</v>
      </c>
      <c r="AB1380" s="3"/>
    </row>
    <row r="1381" spans="1:28" ht="49.5" customHeight="1">
      <c r="A1381" s="155" t="str">
        <f>'Reported burning'!A1381</f>
        <v>165a</v>
      </c>
      <c r="B1381" s="155" t="str">
        <f>'Reported burning'!B1381</f>
        <v>165a.1</v>
      </c>
      <c r="C1381" s="155" t="str">
        <f>'Reported burning'!C1381</f>
        <v>Human, deliberate</v>
      </c>
      <c r="D1381" s="155" t="str">
        <f>'Reported burning'!D1381</f>
        <v>Crop field preparation</v>
      </c>
      <c r="E1381" s="155" t="str">
        <f>'Reported burning'!E1381</f>
        <v>Mixed cropping-livestock small holder, Subsistence-oriented</v>
      </c>
      <c r="F1381" s="155" t="str">
        <f>'Reported burning'!F1381</f>
        <v>Shrubland (Mixed forest &amp; grassland)</v>
      </c>
      <c r="G1381" s="155" t="str">
        <f>'Reported burning'!G1381</f>
        <v>ND</v>
      </c>
      <c r="H1381" s="155" t="str">
        <f>'Reported burning'!H1381</f>
        <v>Presence</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405</v>
      </c>
      <c r="Y1381" s="3" t="s">
        <v>68</v>
      </c>
      <c r="Z1381" s="3" t="s">
        <v>64</v>
      </c>
      <c r="AA1381" s="4" t="s">
        <v>4185</v>
      </c>
      <c r="AB1381" s="3"/>
    </row>
    <row r="1382" spans="1:28" ht="49.5" customHeight="1">
      <c r="A1382" s="155" t="str">
        <f>'Reported burning'!A1382</f>
        <v>165a</v>
      </c>
      <c r="B1382" s="155" t="str">
        <f>'Reported burning'!B1382</f>
        <v>165a.2</v>
      </c>
      <c r="C1382" s="155" t="str">
        <f>'Reported burning'!C1382</f>
        <v>Human, deliberate</v>
      </c>
      <c r="D1382" s="155" t="str">
        <f>'Reported burning'!D1382</f>
        <v>Pasture renewal</v>
      </c>
      <c r="E1382" s="155" t="str">
        <f>'Reported burning'!E1382</f>
        <v>Mixed cropping-livestock small holder, Subsistence-oriented</v>
      </c>
      <c r="F1382" s="155" t="str">
        <f>'Reported burning'!F1382</f>
        <v>Shrubland (Mixed forest &amp; grassland)</v>
      </c>
      <c r="G1382" s="155" t="str">
        <f>'Reported burning'!G1382</f>
        <v>ND</v>
      </c>
      <c r="H1382" s="155" t="str">
        <f>'Reported burning'!H1382</f>
        <v>Presence</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86</v>
      </c>
      <c r="Y1382" s="3" t="s">
        <v>425</v>
      </c>
      <c r="Z1382" s="3" t="s">
        <v>76</v>
      </c>
      <c r="AA1382" s="4" t="s">
        <v>4185</v>
      </c>
      <c r="AB1382" s="3"/>
    </row>
    <row r="1383" spans="1:28" ht="49.5" customHeight="1">
      <c r="A1383" s="155" t="str">
        <f>'Reported burning'!A1383</f>
        <v>165a</v>
      </c>
      <c r="B1383" s="155" t="str">
        <f>'Reported burning'!B1383</f>
        <v>165a.3</v>
      </c>
      <c r="C1383" s="155" t="str">
        <f>'Reported burning'!C1383</f>
        <v>Human, deliberate</v>
      </c>
      <c r="D1383" s="155" t="str">
        <f>'Reported burning'!D1383</f>
        <v>Pest management</v>
      </c>
      <c r="E1383" s="155" t="str">
        <f>'Reported burning'!E1383</f>
        <v>Mixed cropping-livestock small holder, Subsistence-oriented</v>
      </c>
      <c r="F1383" s="155" t="str">
        <f>'Reported burning'!F1383</f>
        <v>Shrubland (Mixed forest &amp; grassland)</v>
      </c>
      <c r="G1383" s="155" t="str">
        <f>'Reported burning'!G1383</f>
        <v>ND</v>
      </c>
      <c r="H1383" s="155" t="str">
        <f>'Reported burning'!H1383</f>
        <v>Presence</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86</v>
      </c>
      <c r="Y1383" s="3" t="s">
        <v>68</v>
      </c>
      <c r="Z1383" s="3" t="s">
        <v>64</v>
      </c>
      <c r="AA1383" s="4" t="s">
        <v>4189</v>
      </c>
      <c r="AB1383" s="3"/>
    </row>
    <row r="1384" spans="1:28" ht="49.5" customHeight="1">
      <c r="A1384" s="155" t="str">
        <f>'Reported burning'!A1384</f>
        <v>165a</v>
      </c>
      <c r="B1384" s="155" t="str">
        <f>'Reported burning'!B1384</f>
        <v>165a.4</v>
      </c>
      <c r="C1384" s="155" t="str">
        <f>'Reported burning'!C1384</f>
        <v>Human, deliberate</v>
      </c>
      <c r="D1384" s="155" t="str">
        <f>'Reported burning'!D1384</f>
        <v>Crop residue burning</v>
      </c>
      <c r="E1384" s="155" t="str">
        <f>'Reported burning'!E1384</f>
        <v>Mixed cropping-livestock small holder, Subsistence-oriented</v>
      </c>
      <c r="F1384" s="155" t="str">
        <f>'Reported burning'!F1384</f>
        <v>Cropland</v>
      </c>
      <c r="G1384" s="155" t="str">
        <f>'Reported burning'!G1384</f>
        <v>ND</v>
      </c>
      <c r="H1384" s="155" t="str">
        <f>'Reported burning'!H1384</f>
        <v>Presence</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425</v>
      </c>
      <c r="Y1384" s="3" t="s">
        <v>68</v>
      </c>
      <c r="Z1384" s="3" t="s">
        <v>64</v>
      </c>
      <c r="AA1384" s="4" t="s">
        <v>4185</v>
      </c>
      <c r="AB1384" s="3"/>
    </row>
    <row r="1385" spans="1:28" ht="49.5" customHeight="1">
      <c r="A1385" s="155" t="str">
        <f>'Reported burning'!A1385</f>
        <v>165a</v>
      </c>
      <c r="B1385" s="155" t="str">
        <f>'Reported burning'!B1385</f>
        <v>165a.5</v>
      </c>
      <c r="C1385" s="155" t="str">
        <f>'Reported burning'!C1385</f>
        <v>Human, deliberate</v>
      </c>
      <c r="D1385" s="155" t="str">
        <f>'Reported burning'!D1385</f>
        <v>Forest clearance</v>
      </c>
      <c r="E1385" s="155" t="str">
        <f>'Reported burning'!E1385</f>
        <v>Mixed cropping-livestock small holder, Subsistence-oriented</v>
      </c>
      <c r="F1385" s="155" t="str">
        <f>'Reported burning'!F1385</f>
        <v>Forest</v>
      </c>
      <c r="G1385" s="155" t="str">
        <f>'Reported burning'!G1385</f>
        <v>ND</v>
      </c>
      <c r="H1385" s="155" t="str">
        <f>'Reported burning'!H1385</f>
        <v>Presence</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404</v>
      </c>
      <c r="Y1385" s="3" t="s">
        <v>68</v>
      </c>
      <c r="Z1385" s="3" t="s">
        <v>64</v>
      </c>
      <c r="AA1385" s="4" t="s">
        <v>4190</v>
      </c>
      <c r="AB1385" s="3"/>
    </row>
    <row r="1386" spans="1:28" ht="49.5" customHeight="1">
      <c r="A1386" s="155" t="str">
        <f>'Reported burning'!A1386</f>
        <v>165a</v>
      </c>
      <c r="B1386" s="155" t="str">
        <f>'Reported burning'!B1386</f>
        <v>165a.6</v>
      </c>
      <c r="C1386" s="155" t="str">
        <f>'Reported burning'!C1386</f>
        <v>Human, deliberate</v>
      </c>
      <c r="D1386" s="155" t="str">
        <f>'Reported burning'!D1386</f>
        <v>Hunting</v>
      </c>
      <c r="E1386" s="155" t="str">
        <f>'Reported burning'!E1386</f>
        <v>Mixed cropping-livestock small holder, Subsistence-oriented</v>
      </c>
      <c r="F1386" s="155" t="str">
        <f>'Reported burning'!F1386</f>
        <v>Shrubland (Mixed forest &amp; grassland)</v>
      </c>
      <c r="G1386" s="155" t="str">
        <f>'Reported burning'!G1386</f>
        <v>ND</v>
      </c>
      <c r="H1386" s="155" t="str">
        <f>'Reported burning'!H1386</f>
        <v>Presence</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404</v>
      </c>
      <c r="Y1386" s="3" t="s">
        <v>68</v>
      </c>
      <c r="Z1386" s="3" t="s">
        <v>76</v>
      </c>
      <c r="AA1386" s="4" t="s">
        <v>4191</v>
      </c>
      <c r="AB1386" s="3"/>
    </row>
    <row r="1387" spans="1:28" ht="49.5" customHeight="1">
      <c r="A1387" s="155" t="str">
        <f>'Reported burning'!A1387</f>
        <v>165a</v>
      </c>
      <c r="B1387" s="155" t="str">
        <f>'Reported burning'!B1387</f>
        <v>165a.7</v>
      </c>
      <c r="C1387" s="155" t="str">
        <f>'Reported burning'!C1387</f>
        <v>Human, deliberate</v>
      </c>
      <c r="D1387" s="155" t="str">
        <f>'Reported burning'!D1387</f>
        <v>Charcoal production</v>
      </c>
      <c r="E1387" s="155" t="str">
        <f>'Reported burning'!E1387</f>
        <v>Forestry, Small-scale</v>
      </c>
      <c r="F1387" s="155" t="str">
        <f>'Reported burning'!F1387</f>
        <v>Shrubland (Mixed forest &amp; grassland)</v>
      </c>
      <c r="G1387" s="155" t="str">
        <f>'Reported burning'!G1387</f>
        <v>ND</v>
      </c>
      <c r="H1387" s="155" t="str">
        <f>'Reported burning'!H1387</f>
        <v>Presence</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34</v>
      </c>
      <c r="Y1387" s="3" t="s">
        <v>425</v>
      </c>
      <c r="Z1387" s="3" t="s">
        <v>64</v>
      </c>
      <c r="AA1387" s="4" t="s">
        <v>4185</v>
      </c>
      <c r="AB1387" s="3"/>
    </row>
    <row r="1388" spans="1:28" ht="49.5" customHeight="1">
      <c r="A1388" s="155" t="str">
        <f>'Reported burning'!A1388</f>
        <v>165a</v>
      </c>
      <c r="B1388" s="155" t="str">
        <f>'Reported burning'!B1388</f>
        <v>165a.8</v>
      </c>
      <c r="C1388" s="155" t="str">
        <f>'Reported burning'!C1388</f>
        <v>Human, escaped</v>
      </c>
      <c r="D1388" s="155" t="str">
        <f>'Reported burning'!D1388</f>
        <v>Charcoal production</v>
      </c>
      <c r="E1388" s="155" t="str">
        <f>'Reported burning'!E1388</f>
        <v>Forestry, Small-scale</v>
      </c>
      <c r="F1388" s="155" t="str">
        <f>'Reported burning'!F1388</f>
        <v>Shrubland (Mixed forest &amp; grassland)</v>
      </c>
      <c r="G1388" s="155" t="str">
        <f>'Reported burning'!G1388</f>
        <v>ND</v>
      </c>
      <c r="H1388" s="155" t="str">
        <f>'Reported burning'!H1388</f>
        <v>Presence</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34</v>
      </c>
      <c r="Y1388" s="3" t="s">
        <v>425</v>
      </c>
      <c r="Z1388" s="3" t="s">
        <v>64</v>
      </c>
      <c r="AA1388" s="3"/>
      <c r="AB1388" s="3"/>
    </row>
    <row r="1389" spans="1:28" ht="49.5" customHeight="1">
      <c r="A1389" s="155" t="str">
        <f>'Reported burning'!A1389</f>
        <v>165a</v>
      </c>
      <c r="B1389" s="155" t="str">
        <f>'Reported burning'!B1389</f>
        <v>165a.9</v>
      </c>
      <c r="C1389" s="155" t="str">
        <f>'Reported burning'!C1389</f>
        <v>Human, deliberate</v>
      </c>
      <c r="D1389" s="155" t="str">
        <f>'Reported burning'!D1389</f>
        <v>Harvesting of Timber</v>
      </c>
      <c r="E1389" s="155" t="str">
        <f>'Reported burning'!E1389</f>
        <v>Forestry, Small-scale</v>
      </c>
      <c r="F1389" s="155" t="str">
        <f>'Reported burning'!F1389</f>
        <v>Shrubland (Mixed forest &amp; grassland)</v>
      </c>
      <c r="G1389" s="155" t="str">
        <f>'Reported burning'!G1389</f>
        <v>ND</v>
      </c>
      <c r="H1389" s="155" t="str">
        <f>'Reported burning'!H1389</f>
        <v>Presence</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34</v>
      </c>
      <c r="Y1389" s="3" t="s">
        <v>68</v>
      </c>
      <c r="Z1389" s="3" t="s">
        <v>76</v>
      </c>
      <c r="AA1389" s="4" t="s">
        <v>4189</v>
      </c>
      <c r="AB1389" s="3"/>
    </row>
    <row r="1390" spans="1:28" ht="49.5" customHeight="1">
      <c r="A1390" s="155" t="str">
        <f>'Reported burning'!A1390</f>
        <v>165a</v>
      </c>
      <c r="B1390" s="155" t="str">
        <f>'Reported burning'!B1390</f>
        <v>165a.10</v>
      </c>
      <c r="C1390" s="155" t="str">
        <f>'Reported burning'!C1390</f>
        <v>Human, deliberate</v>
      </c>
      <c r="D1390" s="155" t="str">
        <f>'Reported burning'!D1390</f>
        <v>Accessibility</v>
      </c>
      <c r="E1390" s="155" t="str">
        <f>'Reported burning'!E1390</f>
        <v>Mixed cropping-livestock small holder, Subsistence-oriented</v>
      </c>
      <c r="F1390" s="155" t="str">
        <f>'Reported burning'!F1390</f>
        <v>Shrubland (Mixed forest &amp; grassland)</v>
      </c>
      <c r="G1390" s="155" t="str">
        <f>'Reported burning'!G1390</f>
        <v>ND</v>
      </c>
      <c r="H1390" s="155" t="str">
        <f>'Reported burning'!H1390</f>
        <v>Presence</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86</v>
      </c>
      <c r="Y1390" s="3" t="s">
        <v>68</v>
      </c>
      <c r="Z1390" s="3" t="s">
        <v>64</v>
      </c>
      <c r="AA1390" s="4" t="s">
        <v>4193</v>
      </c>
      <c r="AB1390" s="3"/>
    </row>
    <row r="1391" spans="1:28" ht="49.5" customHeight="1">
      <c r="A1391" s="155" t="str">
        <f>'Reported burning'!A1391</f>
        <v>165a</v>
      </c>
      <c r="B1391" s="155" t="str">
        <f>'Reported burning'!B1391</f>
        <v>165a.11</v>
      </c>
      <c r="C1391" s="155" t="str">
        <f>'Reported burning'!C1391</f>
        <v>Human, deliberate</v>
      </c>
      <c r="D1391" s="155" t="str">
        <f>'Reported burning'!D1391</f>
        <v>Harvesting of NTFP</v>
      </c>
      <c r="E1391" s="155" t="str">
        <f>'Reported burning'!E1391</f>
        <v>Forestry, Small-scale</v>
      </c>
      <c r="F1391" s="155" t="str">
        <f>'Reported burning'!F1391</f>
        <v>Forest</v>
      </c>
      <c r="G1391" s="155" t="str">
        <f>'Reported burning'!G1391</f>
        <v>ND</v>
      </c>
      <c r="H1391" s="155" t="str">
        <f>'Reported burning'!H1391</f>
        <v>Presence</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86</v>
      </c>
      <c r="Y1391" s="3" t="s">
        <v>34</v>
      </c>
      <c r="Z1391" s="3" t="s">
        <v>64</v>
      </c>
      <c r="AA1391" s="4" t="s">
        <v>4192</v>
      </c>
      <c r="AB1391" s="3"/>
    </row>
    <row r="1392" spans="1:28" ht="49.5" customHeight="1">
      <c r="A1392" s="155" t="str">
        <f>'Reported burning'!A1392</f>
        <v>165a</v>
      </c>
      <c r="B1392" s="155" t="str">
        <f>'Reported burning'!B1392</f>
        <v>165a.12</v>
      </c>
      <c r="C1392" s="155" t="str">
        <f>'Reported burning'!C1392</f>
        <v>Human, deliberate</v>
      </c>
      <c r="D1392" s="155" t="str">
        <f>'Reported burning'!D1392</f>
        <v>Arson</v>
      </c>
      <c r="E1392" s="155" t="str">
        <f>'Reported burning'!E1392</f>
        <v>Mixed cropping-livestock small holder, Subsistence-oriented</v>
      </c>
      <c r="F1392" s="155" t="str">
        <f>'Reported burning'!F1392</f>
        <v>Forest</v>
      </c>
      <c r="G1392" s="155" t="str">
        <f>'Reported burning'!G1392</f>
        <v>ND</v>
      </c>
      <c r="H1392" s="155" t="str">
        <f>'Reported burning'!H1392</f>
        <v>Presence</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4" t="s">
        <v>4188</v>
      </c>
      <c r="AB1392" s="3"/>
    </row>
    <row r="1393" spans="1:28" ht="49.5" customHeight="1">
      <c r="A1393" s="155" t="str">
        <f>'Reported burning'!A1393</f>
        <v>165a</v>
      </c>
      <c r="B1393" s="155" t="str">
        <f>'Reported burning'!B1393</f>
        <v>165a.13</v>
      </c>
      <c r="C1393" s="155" t="str">
        <f>'Reported burning'!C1393</f>
        <v>Human, escaped</v>
      </c>
      <c r="D1393" s="155" t="str">
        <f>'Reported burning'!D1393</f>
        <v>Domestic</v>
      </c>
      <c r="E1393" s="155" t="str">
        <f>'Reported burning'!E1393</f>
        <v>Mixed cropping-livestock small holder, Subsistence-oriented</v>
      </c>
      <c r="F1393" s="155" t="str">
        <f>'Reported burning'!F1393</f>
        <v>ND</v>
      </c>
      <c r="G1393" s="155" t="str">
        <f>'Reported burning'!G1393</f>
        <v>ND</v>
      </c>
      <c r="H1393" s="155" t="str">
        <f>'Reported burning'!H1393</f>
        <v>Presence</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399</v>
      </c>
      <c r="Y1393" s="3" t="s">
        <v>127</v>
      </c>
      <c r="Z1393" s="3" t="s">
        <v>2312</v>
      </c>
      <c r="AA1393" s="4" t="s">
        <v>4186</v>
      </c>
      <c r="AB1393" s="3"/>
    </row>
    <row r="1394" spans="1:28" ht="49.5" customHeight="1">
      <c r="A1394" s="155" t="str">
        <f>'Reported burning'!A1394</f>
        <v>165a</v>
      </c>
      <c r="B1394" s="155" t="str">
        <f>'Reported burning'!B1394</f>
        <v>165a.14</v>
      </c>
      <c r="C1394" s="155" t="str">
        <f>'Reported burning'!C1394</f>
        <v>Human, escaped</v>
      </c>
      <c r="D1394" s="155" t="str">
        <f>'Reported burning'!D1394</f>
        <v>Domestic</v>
      </c>
      <c r="E1394" s="155" t="str">
        <f>'Reported burning'!E1394</f>
        <v>Forestry, Small-scale</v>
      </c>
      <c r="F1394" s="155" t="str">
        <f>'Reported burning'!F1394</f>
        <v>ND</v>
      </c>
      <c r="G1394" s="155" t="str">
        <f>'Reported burning'!G1394</f>
        <v>ND</v>
      </c>
      <c r="H1394" s="155" t="str">
        <f>'Reported burning'!H1394</f>
        <v>Presence</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399</v>
      </c>
      <c r="Y1394" s="3" t="s">
        <v>127</v>
      </c>
      <c r="Z1394" s="3" t="s">
        <v>2312</v>
      </c>
      <c r="AA1394" s="4" t="s">
        <v>4186</v>
      </c>
      <c r="AB1394" s="3"/>
    </row>
    <row r="1395" spans="1:28" ht="49.5" customHeight="1">
      <c r="A1395" s="155" t="str">
        <f>'Reported burning'!A1395</f>
        <v>165b</v>
      </c>
      <c r="B1395" s="155" t="str">
        <f>'Reported burning'!B1395</f>
        <v>165b.1</v>
      </c>
      <c r="C1395" s="155" t="str">
        <f>'Reported burning'!C1395</f>
        <v>Human, deliberate</v>
      </c>
      <c r="D1395" s="155" t="str">
        <f>'Reported burning'!D1395</f>
        <v>Pasture renewal</v>
      </c>
      <c r="E1395" s="155" t="str">
        <f>'Reported burning'!E1395</f>
        <v>Pastoralism, Migratory</v>
      </c>
      <c r="F1395" s="155" t="str">
        <f>'Reported burning'!F1395</f>
        <v>Shrubland (Mixed forest &amp; grassland)</v>
      </c>
      <c r="G1395" s="155" t="str">
        <f>'Reported burning'!G1395</f>
        <v>ND</v>
      </c>
      <c r="H1395" s="155" t="str">
        <f>'Reported burning'!H1395</f>
        <v>Presence</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404</v>
      </c>
      <c r="Y1395" s="3" t="s">
        <v>425</v>
      </c>
      <c r="Z1395" s="3" t="s">
        <v>64</v>
      </c>
      <c r="AA1395" s="4" t="s">
        <v>4185</v>
      </c>
      <c r="AB1395" s="3"/>
    </row>
    <row r="1396" spans="1:28" ht="49.5" customHeight="1">
      <c r="A1396" s="155" t="str">
        <f>'Reported burning'!A1396</f>
        <v>165b</v>
      </c>
      <c r="B1396" s="155" t="str">
        <f>'Reported burning'!B1396</f>
        <v>165b.2</v>
      </c>
      <c r="C1396" s="155" t="str">
        <f>'Reported burning'!C1396</f>
        <v>Human, deliberate</v>
      </c>
      <c r="D1396" s="155" t="str">
        <f>'Reported burning'!D1396</f>
        <v>Pasture renewal</v>
      </c>
      <c r="E1396" s="155" t="str">
        <f>'Reported burning'!E1396</f>
        <v>Cattle, Extensive</v>
      </c>
      <c r="F1396" s="155" t="str">
        <f>'Reported burning'!F1396</f>
        <v>Shrubland (Mixed forest &amp; grassland)</v>
      </c>
      <c r="G1396" s="155" t="str">
        <f>'Reported burning'!G1396</f>
        <v>ND</v>
      </c>
      <c r="H1396" s="155" t="str">
        <f>'Reported burning'!H1396</f>
        <v>Presence</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404</v>
      </c>
      <c r="Y1396" s="3" t="s">
        <v>425</v>
      </c>
      <c r="Z1396" s="3" t="s">
        <v>64</v>
      </c>
      <c r="AA1396" s="4" t="s">
        <v>4185</v>
      </c>
      <c r="AB1396" s="3"/>
    </row>
    <row r="1397" spans="1:28" ht="49.5" customHeight="1">
      <c r="A1397" s="155" t="str">
        <f>'Reported burning'!A1397</f>
        <v>165b</v>
      </c>
      <c r="B1397" s="155" t="str">
        <f>'Reported burning'!B1397</f>
        <v>165b.3</v>
      </c>
      <c r="C1397" s="155" t="str">
        <f>'Reported burning'!C1397</f>
        <v>Human, deliberate</v>
      </c>
      <c r="D1397" s="155" t="str">
        <f>'Reported burning'!D1397</f>
        <v>Pest management</v>
      </c>
      <c r="E1397" s="155" t="str">
        <f>'Reported burning'!E1397</f>
        <v>Pastoralism, Migratory</v>
      </c>
      <c r="F1397" s="155" t="str">
        <f>'Reported burning'!F1397</f>
        <v>Shrubland (Mixed forest &amp; grassland)</v>
      </c>
      <c r="G1397" s="155" t="str">
        <f>'Reported burning'!G1397</f>
        <v>ND</v>
      </c>
      <c r="H1397" s="155" t="str">
        <f>'Reported burning'!H1397</f>
        <v>Presence</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86</v>
      </c>
      <c r="Y1397" s="3" t="s">
        <v>68</v>
      </c>
      <c r="Z1397" s="3" t="s">
        <v>64</v>
      </c>
      <c r="AA1397" s="4" t="s">
        <v>4185</v>
      </c>
      <c r="AB1397" s="3"/>
    </row>
    <row r="1398" spans="1:28" ht="49.5" customHeight="1">
      <c r="A1398" s="155" t="str">
        <f>'Reported burning'!A1398</f>
        <v>165b</v>
      </c>
      <c r="B1398" s="155" t="str">
        <f>'Reported burning'!B1398</f>
        <v>165b.4</v>
      </c>
      <c r="C1398" s="155" t="str">
        <f>'Reported burning'!C1398</f>
        <v>Human, deliberate</v>
      </c>
      <c r="D1398" s="155" t="str">
        <f>'Reported burning'!D1398</f>
        <v>Pest management</v>
      </c>
      <c r="E1398" s="155" t="str">
        <f>'Reported burning'!E1398</f>
        <v>Cattle, Extensive</v>
      </c>
      <c r="F1398" s="155" t="str">
        <f>'Reported burning'!F1398</f>
        <v>Shrubland (Mixed forest &amp; grassland)</v>
      </c>
      <c r="G1398" s="155" t="str">
        <f>'Reported burning'!G1398</f>
        <v>ND</v>
      </c>
      <c r="H1398" s="155" t="str">
        <f>'Reported burning'!H1398</f>
        <v>Presence</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86</v>
      </c>
      <c r="Y1398" s="3" t="s">
        <v>68</v>
      </c>
      <c r="Z1398" s="3" t="s">
        <v>64</v>
      </c>
      <c r="AA1398" s="4" t="s">
        <v>4185</v>
      </c>
      <c r="AB1398" s="3"/>
    </row>
    <row r="1399" spans="1:28" ht="49.5" customHeight="1">
      <c r="A1399" s="155" t="str">
        <f>'Reported burning'!A1399</f>
        <v>165b</v>
      </c>
      <c r="B1399" s="155" t="str">
        <f>'Reported burning'!B1399</f>
        <v>165b.5</v>
      </c>
      <c r="C1399" s="155" t="str">
        <f>'Reported burning'!C1399</f>
        <v>Human, deliberate</v>
      </c>
      <c r="D1399" s="155" t="str">
        <f>'Reported burning'!D1399</f>
        <v>Harvesting of NTFP</v>
      </c>
      <c r="E1399" s="155" t="str">
        <f>'Reported burning'!E1399</f>
        <v>Pastoralism, Migratory</v>
      </c>
      <c r="F1399" s="155" t="str">
        <f>'Reported burning'!F1399</f>
        <v>Forest</v>
      </c>
      <c r="G1399" s="155" t="str">
        <f>'Reported burning'!G1399</f>
        <v>ND</v>
      </c>
      <c r="H1399" s="155" t="str">
        <f>'Reported burning'!H1399</f>
        <v>Presence</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86</v>
      </c>
      <c r="Y1399" s="3" t="s">
        <v>404</v>
      </c>
      <c r="Z1399" s="3" t="s">
        <v>64</v>
      </c>
      <c r="AA1399" s="4" t="s">
        <v>4194</v>
      </c>
      <c r="AB1399" s="3"/>
    </row>
    <row r="1400" spans="1:28" ht="49.5" customHeight="1">
      <c r="A1400" s="155" t="str">
        <f>'Reported burning'!A1400</f>
        <v>165b</v>
      </c>
      <c r="B1400" s="155" t="str">
        <f>'Reported burning'!B1400</f>
        <v>165b.6</v>
      </c>
      <c r="C1400" s="155" t="str">
        <f>'Reported burning'!C1400</f>
        <v>Human, deliberate</v>
      </c>
      <c r="D1400" s="155" t="str">
        <f>'Reported burning'!D1400</f>
        <v>Harvesting of NTFP</v>
      </c>
      <c r="E1400" s="155" t="str">
        <f>'Reported burning'!E1400</f>
        <v>Cattle, Extensive</v>
      </c>
      <c r="F1400" s="155" t="str">
        <f>'Reported burning'!F1400</f>
        <v>Forest</v>
      </c>
      <c r="G1400" s="155" t="str">
        <f>'Reported burning'!G1400</f>
        <v>ND</v>
      </c>
      <c r="H1400" s="155" t="str">
        <f>'Reported burning'!H1400</f>
        <v>Presence</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86</v>
      </c>
      <c r="Y1400" s="3" t="s">
        <v>404</v>
      </c>
      <c r="Z1400" s="3" t="s">
        <v>64</v>
      </c>
      <c r="AA1400" s="4" t="s">
        <v>4194</v>
      </c>
      <c r="AB1400" s="3"/>
    </row>
    <row r="1401" spans="1:28" ht="49.5" customHeight="1">
      <c r="A1401" s="155" t="str">
        <f>'Reported burning'!A1401</f>
        <v>165b</v>
      </c>
      <c r="B1401" s="155" t="str">
        <f>'Reported burning'!B1401</f>
        <v>165b.7</v>
      </c>
      <c r="C1401" s="155" t="str">
        <f>'Reported burning'!C1401</f>
        <v>Human, deliberate</v>
      </c>
      <c r="D1401" s="155" t="str">
        <f>'Reported burning'!D1401</f>
        <v>Harvesting of Timber</v>
      </c>
      <c r="E1401" s="155" t="str">
        <f>'Reported burning'!E1401</f>
        <v>Pastoralism, Migratory</v>
      </c>
      <c r="F1401" s="155" t="str">
        <f>'Reported burning'!F1401</f>
        <v>Forest</v>
      </c>
      <c r="G1401" s="155" t="str">
        <f>'Reported burning'!G1401</f>
        <v>ND</v>
      </c>
      <c r="H1401" s="155" t="str">
        <f>'Reported burning'!H1401</f>
        <v>Presence</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425</v>
      </c>
      <c r="Y1401" s="3" t="s">
        <v>68</v>
      </c>
      <c r="Z1401" s="3" t="s">
        <v>64</v>
      </c>
      <c r="AA1401" s="4" t="s">
        <v>4195</v>
      </c>
      <c r="AB1401" s="3"/>
    </row>
    <row r="1402" spans="1:28" ht="49.5" customHeight="1">
      <c r="A1402" s="155" t="str">
        <f>'Reported burning'!A1402</f>
        <v>165b</v>
      </c>
      <c r="B1402" s="155" t="str">
        <f>'Reported burning'!B1402</f>
        <v>165b.8</v>
      </c>
      <c r="C1402" s="155" t="str">
        <f>'Reported burning'!C1402</f>
        <v>Human, deliberate</v>
      </c>
      <c r="D1402" s="155" t="str">
        <f>'Reported burning'!D1402</f>
        <v>Harvesting of Timber</v>
      </c>
      <c r="E1402" s="155" t="str">
        <f>'Reported burning'!E1402</f>
        <v>Cattle, Extensive</v>
      </c>
      <c r="F1402" s="155" t="str">
        <f>'Reported burning'!F1402</f>
        <v>Forest</v>
      </c>
      <c r="G1402" s="155" t="str">
        <f>'Reported burning'!G1402</f>
        <v>ND</v>
      </c>
      <c r="H1402" s="155" t="str">
        <f>'Reported burning'!H1402</f>
        <v>Presence</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425</v>
      </c>
      <c r="Y1402" s="3" t="s">
        <v>68</v>
      </c>
      <c r="Z1402" s="3" t="s">
        <v>64</v>
      </c>
      <c r="AA1402" s="4" t="s">
        <v>4195</v>
      </c>
      <c r="AB1402" s="3"/>
    </row>
    <row r="1403" spans="1:28" ht="49.5" customHeight="1">
      <c r="A1403" s="155" t="str">
        <f>'Reported burning'!A1403</f>
        <v>165b</v>
      </c>
      <c r="B1403" s="155" t="str">
        <f>'Reported burning'!B1403</f>
        <v>165b.9</v>
      </c>
      <c r="C1403" s="155" t="str">
        <f>'Reported burning'!C1403</f>
        <v>Human, deliberate</v>
      </c>
      <c r="D1403" s="155" t="str">
        <f>'Reported burning'!D1403</f>
        <v>Accessibility</v>
      </c>
      <c r="E1403" s="155" t="str">
        <f>'Reported burning'!E1403</f>
        <v>Pastoralism, Migratory</v>
      </c>
      <c r="F1403" s="155" t="str">
        <f>'Reported burning'!F1403</f>
        <v>Shrubland (Mixed forest &amp; grassland)</v>
      </c>
      <c r="G1403" s="155" t="str">
        <f>'Reported burning'!G1403</f>
        <v>ND</v>
      </c>
      <c r="H1403" s="155" t="str">
        <f>'Reported burning'!H1403</f>
        <v>Presence</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86</v>
      </c>
      <c r="Y1403" s="3" t="s">
        <v>68</v>
      </c>
      <c r="Z1403" s="3" t="s">
        <v>64</v>
      </c>
      <c r="AA1403" s="19" t="s">
        <v>4187</v>
      </c>
      <c r="AB1403" s="3"/>
    </row>
    <row r="1404" spans="1:28" ht="49.5" customHeight="1">
      <c r="A1404" s="155" t="str">
        <f>'Reported burning'!A1404</f>
        <v>165b</v>
      </c>
      <c r="B1404" s="155" t="str">
        <f>'Reported burning'!B1404</f>
        <v>165b.10</v>
      </c>
      <c r="C1404" s="155" t="str">
        <f>'Reported burning'!C1404</f>
        <v>Human, deliberate</v>
      </c>
      <c r="D1404" s="155" t="str">
        <f>'Reported burning'!D1404</f>
        <v>Accessibility</v>
      </c>
      <c r="E1404" s="155" t="str">
        <f>'Reported burning'!E1404</f>
        <v>Cattle, Extensive</v>
      </c>
      <c r="F1404" s="155" t="str">
        <f>'Reported burning'!F1404</f>
        <v>Shrubland (Mixed forest &amp; grassland)</v>
      </c>
      <c r="G1404" s="155" t="str">
        <f>'Reported burning'!G1404</f>
        <v>ND</v>
      </c>
      <c r="H1404" s="155" t="str">
        <f>'Reported burning'!H1404</f>
        <v>Presence</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86</v>
      </c>
      <c r="Y1404" s="3" t="s">
        <v>68</v>
      </c>
      <c r="Z1404" s="3" t="s">
        <v>64</v>
      </c>
      <c r="AA1404" s="19" t="s">
        <v>4187</v>
      </c>
      <c r="AB1404" s="3"/>
    </row>
    <row r="1405" spans="1:28" ht="49.5" customHeight="1">
      <c r="A1405" s="155" t="str">
        <f>'Reported burning'!A1405</f>
        <v>165b</v>
      </c>
      <c r="B1405" s="155" t="str">
        <f>'Reported burning'!B1405</f>
        <v>165b.11</v>
      </c>
      <c r="C1405" s="155" t="str">
        <f>'Reported burning'!C1405</f>
        <v>Human, escaped</v>
      </c>
      <c r="D1405" s="155" t="str">
        <f>'Reported burning'!D1405</f>
        <v>Domestic</v>
      </c>
      <c r="E1405" s="155" t="str">
        <f>'Reported burning'!E1405</f>
        <v>Pastoralism, Migratory</v>
      </c>
      <c r="F1405" s="155" t="str">
        <f>'Reported burning'!F1405</f>
        <v>ND</v>
      </c>
      <c r="G1405" s="155" t="str">
        <f>'Reported burning'!G1405</f>
        <v>ND</v>
      </c>
      <c r="H1405" s="155" t="str">
        <f>'Reported burning'!H1405</f>
        <v>Presence</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399</v>
      </c>
      <c r="Y1405" s="3" t="s">
        <v>127</v>
      </c>
      <c r="Z1405" s="3" t="s">
        <v>2312</v>
      </c>
      <c r="AA1405" s="4" t="s">
        <v>4186</v>
      </c>
      <c r="AB1405" s="3"/>
    </row>
    <row r="1406" spans="1:28" ht="49.5" customHeight="1">
      <c r="A1406" s="155" t="str">
        <f>'Reported burning'!A1406</f>
        <v>165b</v>
      </c>
      <c r="B1406" s="155" t="str">
        <f>'Reported burning'!B1406</f>
        <v>165b.12</v>
      </c>
      <c r="C1406" s="155" t="str">
        <f>'Reported burning'!C1406</f>
        <v>Human, escaped</v>
      </c>
      <c r="D1406" s="155" t="str">
        <f>'Reported burning'!D1406</f>
        <v>Domestic</v>
      </c>
      <c r="E1406" s="155" t="str">
        <f>'Reported burning'!E1406</f>
        <v>Cattle, Extensive</v>
      </c>
      <c r="F1406" s="155" t="str">
        <f>'Reported burning'!F1406</f>
        <v>ND</v>
      </c>
      <c r="G1406" s="155" t="str">
        <f>'Reported burning'!G1406</f>
        <v>ND</v>
      </c>
      <c r="H1406" s="155" t="str">
        <f>'Reported burning'!H1406</f>
        <v>Presence</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399</v>
      </c>
      <c r="Y1406" s="3" t="s">
        <v>127</v>
      </c>
      <c r="Z1406" s="3" t="s">
        <v>2312</v>
      </c>
      <c r="AA1406" s="4" t="s">
        <v>4186</v>
      </c>
      <c r="AB1406" s="3"/>
    </row>
    <row r="1407" spans="1:28" ht="29" customHeight="1">
      <c r="A1407" s="155" t="str">
        <f>'Reported burning'!A1407</f>
        <v>166a</v>
      </c>
      <c r="B1407" s="155" t="str">
        <f>'Reported burning'!B1407</f>
        <v>166a.1</v>
      </c>
      <c r="C1407" s="155" t="str">
        <f>'Reported burning'!C1407</f>
        <v>Human, deliberate</v>
      </c>
      <c r="D1407" s="155" t="str">
        <f>'Reported burning'!D1407</f>
        <v>Pasture renewal</v>
      </c>
      <c r="E1407" s="155" t="str">
        <f>'Reported burning'!E1407</f>
        <v>Cropping, Intensive</v>
      </c>
      <c r="F1407" s="155" t="str">
        <f>'Reported burning'!F1407</f>
        <v>Grassland</v>
      </c>
      <c r="G1407" s="155" t="str">
        <f>'Reported burning'!G1407</f>
        <v>ND</v>
      </c>
      <c r="H1407" s="155"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2276</v>
      </c>
      <c r="X1407" s="3" t="s">
        <v>2276</v>
      </c>
      <c r="Y1407" s="3" t="s">
        <v>2276</v>
      </c>
      <c r="Z1407" s="3" t="s">
        <v>2276</v>
      </c>
      <c r="AA1407" s="3"/>
      <c r="AB1407" s="3"/>
    </row>
    <row r="1408" spans="1:28" ht="29" customHeight="1">
      <c r="A1408" s="155" t="str">
        <f>'Reported burning'!A1408</f>
        <v>166a</v>
      </c>
      <c r="B1408" s="155" t="str">
        <f>'Reported burning'!B1408</f>
        <v>166a.2</v>
      </c>
      <c r="C1408" s="155" t="str">
        <f>'Reported burning'!C1408</f>
        <v>Human, deliberate</v>
      </c>
      <c r="D1408" s="155" t="str">
        <f>'Reported burning'!D1408</f>
        <v>Pasture renewal</v>
      </c>
      <c r="E1408" s="155" t="str">
        <f>'Reported burning'!E1408</f>
        <v>Cattle, Extensive</v>
      </c>
      <c r="F1408" s="155" t="str">
        <f>'Reported burning'!F1408</f>
        <v>Grassland</v>
      </c>
      <c r="G1408" s="155" t="str">
        <f>'Reported burning'!G1408</f>
        <v>Grassland</v>
      </c>
      <c r="H1408" s="155" t="str">
        <f>'Reported burning'!H1408</f>
        <v>Presence</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c r="AB1408" s="3"/>
    </row>
    <row r="1409" spans="1:28" ht="36.5" customHeight="1">
      <c r="A1409" s="155" t="str">
        <f>'Reported burning'!A1409</f>
        <v>166a</v>
      </c>
      <c r="B1409" s="155" t="str">
        <f>'Reported burning'!B1409</f>
        <v>166a.3</v>
      </c>
      <c r="C1409" s="155" t="str">
        <f>'Reported burning'!C1409</f>
        <v>All</v>
      </c>
      <c r="D1409" s="155" t="str">
        <f>'Reported burning'!D1409</f>
        <v>ND</v>
      </c>
      <c r="E1409" s="155" t="str">
        <f>'Reported burning'!E1409</f>
        <v>Cattle, Extensive</v>
      </c>
      <c r="F1409" s="155" t="str">
        <f>'Reported burning'!F1409</f>
        <v>ND</v>
      </c>
      <c r="G1409" s="155" t="str">
        <f>'Reported burning'!G1409</f>
        <v>Grassland</v>
      </c>
      <c r="H1409" s="155" t="str">
        <f>'Reported burning'!H1409</f>
        <v>Presence</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3" t="s">
        <v>2276</v>
      </c>
      <c r="W1409" s="3" t="s">
        <v>2401</v>
      </c>
      <c r="X1409" s="3" t="s">
        <v>2276</v>
      </c>
      <c r="Y1409" s="3" t="s">
        <v>2276</v>
      </c>
      <c r="Z1409" s="3" t="s">
        <v>2276</v>
      </c>
      <c r="AA1409" s="3"/>
      <c r="AB1409" s="4" t="s">
        <v>4206</v>
      </c>
    </row>
    <row r="1410" spans="1:28" ht="44.5" customHeight="1">
      <c r="A1410" s="155" t="str">
        <f>'Reported burning'!A1410</f>
        <v>166a</v>
      </c>
      <c r="B1410" s="155" t="str">
        <f>'Reported burning'!B1410</f>
        <v>166a.4</v>
      </c>
      <c r="C1410" s="155" t="str">
        <f>'Reported burning'!C1410</f>
        <v>All</v>
      </c>
      <c r="D1410" s="155" t="str">
        <f>'Reported burning'!D1410</f>
        <v>ND</v>
      </c>
      <c r="E1410" s="155" t="str">
        <f>'Reported burning'!E1410</f>
        <v>Cattle, Extensive</v>
      </c>
      <c r="F1410" s="155" t="str">
        <f>'Reported burning'!F1410</f>
        <v>ND</v>
      </c>
      <c r="G1410" s="155" t="str">
        <f>'Reported burning'!G1410</f>
        <v>Grassland</v>
      </c>
      <c r="H1410" s="155" t="str">
        <f>'Reported burning'!H1410</f>
        <v>Presence</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3" t="s">
        <v>2276</v>
      </c>
      <c r="W1410" s="3" t="s">
        <v>2401</v>
      </c>
      <c r="X1410" s="3" t="s">
        <v>2276</v>
      </c>
      <c r="Y1410" s="3" t="s">
        <v>2276</v>
      </c>
      <c r="Z1410" s="3" t="s">
        <v>2276</v>
      </c>
      <c r="AA1410" s="3"/>
      <c r="AB1410" s="4" t="s">
        <v>4206</v>
      </c>
    </row>
    <row r="1411" spans="1:28" ht="87">
      <c r="A1411" s="155" t="str">
        <f>'Reported burning'!A1411</f>
        <v>167a</v>
      </c>
      <c r="B1411" s="155" t="str">
        <f>'Reported burning'!B1411</f>
        <v>167a.1</v>
      </c>
      <c r="C1411" s="155" t="str">
        <f>'Reported burning'!C1411</f>
        <v>Human, deliberate</v>
      </c>
      <c r="D1411" s="155" t="str">
        <f>'Reported burning'!D1411</f>
        <v>Rangeland management</v>
      </c>
      <c r="E1411" s="155" t="str">
        <f>'Reported burning'!E1411</f>
        <v>Cattle, Extensive</v>
      </c>
      <c r="F1411" s="155" t="str">
        <f>'Reported burning'!F1411</f>
        <v>Shrubland (Mixed forest &amp; grassland)</v>
      </c>
      <c r="G1411" s="155" t="str">
        <f>'Reported burning'!G1411</f>
        <v>ND</v>
      </c>
      <c r="H1411" s="155" t="str">
        <f>'Reported burning'!H1411</f>
        <v>Presence</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4" t="s">
        <v>4215</v>
      </c>
      <c r="AB1411" s="3"/>
    </row>
    <row r="1412" spans="1:28" ht="46" customHeight="1">
      <c r="A1412" s="159" t="str">
        <f>'Reported burning'!A1412</f>
        <v>168a</v>
      </c>
      <c r="B1412" s="159" t="str">
        <f>'Reported burning'!B1412</f>
        <v>168a.1</v>
      </c>
      <c r="C1412" s="159" t="str">
        <f>'Reported burning'!C1412</f>
        <v>Human, deliberate</v>
      </c>
      <c r="D1412" s="159" t="str">
        <f>'Reported burning'!D1412</f>
        <v>Pyrome management</v>
      </c>
      <c r="E1412" s="159" t="str">
        <f>'Reported burning'!E1412</f>
        <v>Biodiversity conservation</v>
      </c>
      <c r="F1412" s="159" t="str">
        <f>'Reported burning'!F1412</f>
        <v>Shrubland (Mixed forest &amp; grassland)</v>
      </c>
      <c r="G1412" s="159" t="str">
        <f>'Reported burning'!G1412</f>
        <v>ND</v>
      </c>
      <c r="H1412" s="159" t="str">
        <f>'Reported burning'!H1412</f>
        <v>Presence</v>
      </c>
      <c r="I1412" s="5"/>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86</v>
      </c>
      <c r="Y1412" s="3" t="s">
        <v>404</v>
      </c>
      <c r="Z1412" s="3" t="s">
        <v>2655</v>
      </c>
      <c r="AA1412" s="4" t="s">
        <v>4227</v>
      </c>
      <c r="AB1412" s="3"/>
    </row>
    <row r="1413" spans="1:28" ht="46" customHeight="1">
      <c r="A1413" s="155" t="str">
        <f>'Reported burning'!A1413</f>
        <v>168a</v>
      </c>
      <c r="B1413" s="155" t="str">
        <f>'Reported burning'!B1413</f>
        <v>168a.2</v>
      </c>
      <c r="C1413" s="155" t="str">
        <f>'Reported burning'!C1413</f>
        <v>Human, deliberate</v>
      </c>
      <c r="D1413" s="155" t="str">
        <f>'Reported burning'!D1413</f>
        <v>Hunting</v>
      </c>
      <c r="E1413" s="155" t="str">
        <f>'Reported burning'!E1413</f>
        <v>Tourism manager</v>
      </c>
      <c r="F1413" s="155" t="str">
        <f>'Reported burning'!F1413</f>
        <v>Shrubland (Mixed forest &amp; grassland)</v>
      </c>
      <c r="G1413" s="155" t="str">
        <f>'Reported burning'!G1413</f>
        <v>ND</v>
      </c>
      <c r="H1413" s="155" t="str">
        <f>'Reported burning'!H1413</f>
        <v>Presence</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86</v>
      </c>
      <c r="Y1413" s="3" t="s">
        <v>404</v>
      </c>
      <c r="Z1413" s="3" t="s">
        <v>2655</v>
      </c>
      <c r="AA1413" s="4" t="s">
        <v>4226</v>
      </c>
      <c r="AB1413" s="3"/>
    </row>
    <row r="1414" spans="1:28" ht="46" customHeight="1">
      <c r="A1414" s="155" t="str">
        <f>'Reported burning'!A1414</f>
        <v>168a</v>
      </c>
      <c r="B1414" s="155" t="str">
        <f>'Reported burning'!B1414</f>
        <v>168a.3</v>
      </c>
      <c r="C1414" s="155" t="str">
        <f>'Reported burning'!C1414</f>
        <v>Human, escaped</v>
      </c>
      <c r="D1414" s="155" t="str">
        <f>'Reported burning'!D1414</f>
        <v>Hunting</v>
      </c>
      <c r="E1414" s="155" t="str">
        <f>'Reported burning'!E1414</f>
        <v>Forestry, Traditional</v>
      </c>
      <c r="F1414" s="155" t="str">
        <f>'Reported burning'!F1414</f>
        <v>Forest</v>
      </c>
      <c r="G1414" s="155" t="str">
        <f>'Reported burning'!G1414</f>
        <v>ND</v>
      </c>
      <c r="H1414" s="155" t="str">
        <f>'Reported burning'!H1414</f>
        <v>Presence</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405</v>
      </c>
      <c r="Y1414" s="3" t="s">
        <v>68</v>
      </c>
      <c r="Z1414" s="3" t="s">
        <v>76</v>
      </c>
      <c r="AA1414" s="4" t="s">
        <v>4230</v>
      </c>
      <c r="AB1414" s="3"/>
    </row>
    <row r="1415" spans="1:28" ht="46" customHeight="1">
      <c r="A1415" s="155" t="str">
        <f>'Reported burning'!A1415</f>
        <v>168a</v>
      </c>
      <c r="B1415" s="155" t="str">
        <f>'Reported burning'!B1415</f>
        <v>168a.4</v>
      </c>
      <c r="C1415" s="155" t="str">
        <f>'Reported burning'!C1415</f>
        <v>Human, escaped</v>
      </c>
      <c r="D1415" s="155" t="str">
        <f>'Reported burning'!D1415</f>
        <v>ND</v>
      </c>
      <c r="E1415" s="155" t="str">
        <f>'Reported burning'!E1415</f>
        <v>ND</v>
      </c>
      <c r="F1415" s="155" t="str">
        <f>'Reported burning'!F1415</f>
        <v>Shrubland (Mixed forest &amp; grassland)</v>
      </c>
      <c r="G1415" s="155" t="str">
        <f>'Reported burning'!G1415</f>
        <v>ND</v>
      </c>
      <c r="H1415" s="155" t="str">
        <f>'Reported burning'!H1415</f>
        <v>Presence</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405</v>
      </c>
      <c r="Y1415" s="3" t="s">
        <v>68</v>
      </c>
      <c r="Z1415" s="3" t="s">
        <v>76</v>
      </c>
      <c r="AA1415" s="4" t="s">
        <v>4231</v>
      </c>
      <c r="AB1415" s="3"/>
    </row>
    <row r="1416" spans="1:28" ht="66" customHeight="1">
      <c r="A1416" s="155" t="str">
        <f>'Reported burning'!A1416</f>
        <v>168b</v>
      </c>
      <c r="B1416" s="155" t="str">
        <f>'Reported burning'!B1416</f>
        <v>168b.1</v>
      </c>
      <c r="C1416" s="155" t="str">
        <f>'Reported burning'!C1416</f>
        <v>Human, deliberate</v>
      </c>
      <c r="D1416" s="155" t="str">
        <f>'Reported burning'!D1416</f>
        <v>Pyrome management</v>
      </c>
      <c r="E1416" s="155" t="str">
        <f>'Reported burning'!E1416</f>
        <v>Mixed cropping-livestock small holder, Subsistence-oriented</v>
      </c>
      <c r="F1416" s="155" t="str">
        <f>'Reported burning'!F1416</f>
        <v>Shrubland (Mixed forest &amp; grassland)</v>
      </c>
      <c r="G1416" s="155" t="str">
        <f>'Reported burning'!G1416</f>
        <v>ND</v>
      </c>
      <c r="H1416" s="155" t="str">
        <f>'Reported burning'!H1416</f>
        <v>Presence</v>
      </c>
      <c r="I1416" s="3"/>
      <c r="J1416" s="3" t="s">
        <v>2276</v>
      </c>
      <c r="K1416" s="3" t="s">
        <v>2362</v>
      </c>
      <c r="L1416" s="3" t="s">
        <v>2276</v>
      </c>
      <c r="M1416" s="3" t="s">
        <v>2276</v>
      </c>
      <c r="N1416" s="3" t="s">
        <v>2276</v>
      </c>
      <c r="O1416" s="3" t="s">
        <v>2362</v>
      </c>
      <c r="P1416" s="3" t="s">
        <v>2276</v>
      </c>
      <c r="Q1416" s="3" t="s">
        <v>2362</v>
      </c>
      <c r="R1416" s="3" t="s">
        <v>2276</v>
      </c>
      <c r="S1416" s="3" t="s">
        <v>2276</v>
      </c>
      <c r="T1416" s="3" t="s">
        <v>2276</v>
      </c>
      <c r="U1416" s="3" t="s">
        <v>2276</v>
      </c>
      <c r="V1416" s="3" t="s">
        <v>2276</v>
      </c>
      <c r="W1416" s="3" t="s">
        <v>2276</v>
      </c>
      <c r="X1416" s="3" t="s">
        <v>86</v>
      </c>
      <c r="Y1416" s="3" t="s">
        <v>405</v>
      </c>
      <c r="Z1416" s="3" t="s">
        <v>64</v>
      </c>
      <c r="AA1416" s="4" t="s">
        <v>4248</v>
      </c>
      <c r="AB1416" s="4" t="s">
        <v>4249</v>
      </c>
    </row>
    <row r="1417" spans="1:28" ht="46" customHeight="1">
      <c r="A1417" s="155" t="str">
        <f>'Reported burning'!A1417</f>
        <v>168b</v>
      </c>
      <c r="B1417" s="155" t="str">
        <f>'Reported burning'!B1417</f>
        <v>168b.2</v>
      </c>
      <c r="C1417" s="155" t="str">
        <f>'Reported burning'!C1417</f>
        <v>Human, deliberate</v>
      </c>
      <c r="D1417" s="155" t="str">
        <f>'Reported burning'!D1417</f>
        <v>Crop field preparation</v>
      </c>
      <c r="E1417" s="155" t="str">
        <f>'Reported burning'!E1417</f>
        <v>Cropping, Swidden</v>
      </c>
      <c r="F1417" s="155" t="str">
        <f>'Reported burning'!F1417</f>
        <v>Shrubland (Mixed forest &amp; grassland)</v>
      </c>
      <c r="G1417" s="155" t="str">
        <f>'Reported burning'!G1417</f>
        <v>ND</v>
      </c>
      <c r="H1417" s="155" t="str">
        <f>'Reported burning'!H1417</f>
        <v>Presence</v>
      </c>
      <c r="I1417" s="3"/>
      <c r="J1417" s="3" t="s">
        <v>2276</v>
      </c>
      <c r="K1417" s="3" t="s">
        <v>2276</v>
      </c>
      <c r="L1417" s="3" t="s">
        <v>2276</v>
      </c>
      <c r="M1417" s="3" t="s">
        <v>2276</v>
      </c>
      <c r="N1417" s="3" t="s">
        <v>2276</v>
      </c>
      <c r="O1417" s="3" t="s">
        <v>2276</v>
      </c>
      <c r="P1417" s="3" t="s">
        <v>2276</v>
      </c>
      <c r="Q1417" s="3" t="s">
        <v>2276</v>
      </c>
      <c r="R1417" s="3" t="s">
        <v>2276</v>
      </c>
      <c r="S1417" s="3" t="s">
        <v>2276</v>
      </c>
      <c r="T1417" s="3" t="s">
        <v>2276</v>
      </c>
      <c r="U1417" s="3" t="s">
        <v>2276</v>
      </c>
      <c r="V1417" s="3" t="s">
        <v>2276</v>
      </c>
      <c r="W1417" s="3" t="s">
        <v>2276</v>
      </c>
      <c r="X1417" s="3" t="s">
        <v>68</v>
      </c>
      <c r="Y1417" s="3" t="s">
        <v>35</v>
      </c>
      <c r="Z1417" s="3" t="s">
        <v>64</v>
      </c>
      <c r="AA1417" s="4" t="s">
        <v>4241</v>
      </c>
      <c r="AB1417" s="3"/>
    </row>
    <row r="1418" spans="1:28" ht="46" customHeight="1">
      <c r="A1418" s="155" t="str">
        <f>'Reported burning'!A1418</f>
        <v>168b</v>
      </c>
      <c r="B1418" s="155" t="str">
        <f>'Reported burning'!B1418</f>
        <v>168b.3</v>
      </c>
      <c r="C1418" s="155" t="str">
        <f>'Reported burning'!C1418</f>
        <v>Human, deliberate</v>
      </c>
      <c r="D1418" s="155" t="str">
        <f>'Reported burning'!D1418</f>
        <v>Harvesting of NTFP</v>
      </c>
      <c r="E1418" s="155" t="str">
        <f>'Reported burning'!E1418</f>
        <v>Forestry, Traditional</v>
      </c>
      <c r="F1418" s="155" t="str">
        <f>'Reported burning'!F1418</f>
        <v>Shrubland (Mixed forest &amp; grassland)</v>
      </c>
      <c r="G1418" s="155" t="str">
        <f>'Reported burning'!G1418</f>
        <v>ND</v>
      </c>
      <c r="H1418" s="155" t="str">
        <f>'Reported burning'!H1418</f>
        <v>Presence</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34</v>
      </c>
      <c r="Y1418" s="3" t="s">
        <v>425</v>
      </c>
      <c r="Z1418" s="3" t="s">
        <v>64</v>
      </c>
      <c r="AA1418" s="4" t="s">
        <v>4236</v>
      </c>
      <c r="AB1418" s="3"/>
    </row>
    <row r="1419" spans="1:28" ht="46" customHeight="1">
      <c r="A1419" s="155" t="str">
        <f>'Reported burning'!A1419</f>
        <v>168b</v>
      </c>
      <c r="B1419" s="155" t="str">
        <f>'Reported burning'!B1419</f>
        <v>168b.4</v>
      </c>
      <c r="C1419" s="155" t="str">
        <f>'Reported burning'!C1419</f>
        <v>Human, deliberate</v>
      </c>
      <c r="D1419" s="155" t="str">
        <f>'Reported burning'!D1419</f>
        <v>Harvesting of NTFP</v>
      </c>
      <c r="E1419" s="155" t="str">
        <f>'Reported burning'!E1419</f>
        <v>Forestry, Traditional</v>
      </c>
      <c r="F1419" s="155" t="str">
        <f>'Reported burning'!F1419</f>
        <v>Shrubland (Mixed forest &amp; grassland)</v>
      </c>
      <c r="G1419" s="155" t="str">
        <f>'Reported burning'!G1419</f>
        <v>ND</v>
      </c>
      <c r="H1419" s="155" t="str">
        <f>'Reported burning'!H1419</f>
        <v>Presence</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405</v>
      </c>
      <c r="Y1419" s="3" t="s">
        <v>425</v>
      </c>
      <c r="Z1419" s="3" t="s">
        <v>64</v>
      </c>
      <c r="AA1419" s="4" t="s">
        <v>4240</v>
      </c>
      <c r="AB1419" s="3"/>
    </row>
    <row r="1420" spans="1:28" ht="46" customHeight="1">
      <c r="A1420" s="155" t="str">
        <f>'Reported burning'!A1420</f>
        <v>168b</v>
      </c>
      <c r="B1420" s="155" t="str">
        <f>'Reported burning'!B1420</f>
        <v>168b.5</v>
      </c>
      <c r="C1420" s="155" t="str">
        <f>'Reported burning'!C1420</f>
        <v>Human, deliberate</v>
      </c>
      <c r="D1420" s="155" t="str">
        <f>'Reported burning'!D1420</f>
        <v>Charcoal production</v>
      </c>
      <c r="E1420" s="155" t="str">
        <f>'Reported burning'!E1420</f>
        <v>Forestry, Small-scale</v>
      </c>
      <c r="F1420" s="155" t="str">
        <f>'Reported burning'!F1420</f>
        <v>Shrubland (Mixed forest &amp; grassland)</v>
      </c>
      <c r="G1420" s="155" t="str">
        <f>'Reported burning'!G1420</f>
        <v>ND</v>
      </c>
      <c r="H1420" s="155" t="str">
        <f>'Reported burning'!H1420</f>
        <v>Presence</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188</v>
      </c>
      <c r="Y1420" s="3" t="s">
        <v>35</v>
      </c>
      <c r="Z1420" s="3" t="s">
        <v>64</v>
      </c>
      <c r="AA1420" s="3" t="s">
        <v>4243</v>
      </c>
      <c r="AB1420" s="3"/>
    </row>
    <row r="1421" spans="1:28" ht="46" customHeight="1">
      <c r="A1421" s="155" t="str">
        <f>'Reported burning'!A1421</f>
        <v>168b</v>
      </c>
      <c r="B1421" s="155" t="str">
        <f>'Reported burning'!B1421</f>
        <v>168b.6</v>
      </c>
      <c r="C1421" s="155" t="str">
        <f>'Reported burning'!C1421</f>
        <v>Human, deliberate</v>
      </c>
      <c r="D1421" s="155" t="str">
        <f>'Reported burning'!D1421</f>
        <v>Pest management</v>
      </c>
      <c r="E1421" s="155" t="str">
        <f>'Reported burning'!E1421</f>
        <v>ND</v>
      </c>
      <c r="F1421" s="155" t="str">
        <f>'Reported burning'!F1421</f>
        <v>Shrubland (Mixed forest &amp; grassland)</v>
      </c>
      <c r="G1421" s="155" t="str">
        <f>'Reported burning'!G1421</f>
        <v>ND</v>
      </c>
      <c r="H1421" s="155" t="str">
        <f>'Reported burning'!H1421</f>
        <v>Presence</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405</v>
      </c>
      <c r="Y1421" s="3" t="s">
        <v>68</v>
      </c>
      <c r="Z1421" s="3" t="s">
        <v>64</v>
      </c>
      <c r="AA1421" s="4" t="s">
        <v>4242</v>
      </c>
      <c r="AB1421" s="3"/>
    </row>
    <row r="1422" spans="1:28" ht="46" customHeight="1">
      <c r="A1422" s="155" t="str">
        <f>'Reported burning'!A1422</f>
        <v>168b</v>
      </c>
      <c r="B1422" s="155" t="str">
        <f>'Reported burning'!B1422</f>
        <v>168b.7</v>
      </c>
      <c r="C1422" s="155" t="str">
        <f>'Reported burning'!C1422</f>
        <v>Human, deliberate</v>
      </c>
      <c r="D1422" s="155" t="str">
        <f>'Reported burning'!D1422</f>
        <v>Hunting</v>
      </c>
      <c r="E1422" s="155" t="str">
        <f>'Reported burning'!E1422</f>
        <v>Forestry, Traditional</v>
      </c>
      <c r="F1422" s="155" t="str">
        <f>'Reported burning'!F1422</f>
        <v>Shrubland (Mixed forest &amp; grassland)</v>
      </c>
      <c r="G1422" s="155" t="str">
        <f>'Reported burning'!G1422</f>
        <v>ND</v>
      </c>
      <c r="H1422" s="155" t="str">
        <f>'Reported burning'!H1422</f>
        <v>Presence</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188</v>
      </c>
      <c r="Y1422" s="3" t="s">
        <v>35</v>
      </c>
      <c r="Z1422" s="3" t="s">
        <v>64</v>
      </c>
      <c r="AA1422" s="3" t="s">
        <v>4245</v>
      </c>
      <c r="AB1422" s="3"/>
    </row>
    <row r="1423" spans="1:28" ht="46" customHeight="1">
      <c r="A1423" s="155" t="str">
        <f>'Reported burning'!A1423</f>
        <v>168b</v>
      </c>
      <c r="B1423" s="155" t="str">
        <f>'Reported burning'!B1423</f>
        <v>168b.8</v>
      </c>
      <c r="C1423" s="155" t="str">
        <f>'Reported burning'!C1423</f>
        <v>Human, deliberate</v>
      </c>
      <c r="D1423" s="155" t="str">
        <f>'Reported burning'!D1423</f>
        <v>Pasture renewal</v>
      </c>
      <c r="E1423" s="155" t="str">
        <f>'Reported burning'!E1423</f>
        <v>Mixed cropping-livestock small holder, Subsistence-oriented</v>
      </c>
      <c r="F1423" s="155" t="str">
        <f>'Reported burning'!F1423</f>
        <v>Shrubland (Mixed forest &amp; grassland)</v>
      </c>
      <c r="G1423" s="155" t="str">
        <f>'Reported burning'!G1423</f>
        <v>ND</v>
      </c>
      <c r="H1423" s="155" t="str">
        <f>'Reported burning'!H1423</f>
        <v>Presence</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188</v>
      </c>
      <c r="Y1423" s="3" t="s">
        <v>35</v>
      </c>
      <c r="Z1423" s="3" t="s">
        <v>64</v>
      </c>
      <c r="AA1423" s="3" t="s">
        <v>4247</v>
      </c>
      <c r="AB1423" s="3"/>
    </row>
    <row r="1424" spans="1:28" ht="54.5" customHeight="1">
      <c r="A1424" s="155" t="str">
        <f>'Reported burning'!A1424</f>
        <v>169a</v>
      </c>
      <c r="B1424" s="155" t="str">
        <f>'Reported burning'!B1424</f>
        <v>169a.1</v>
      </c>
      <c r="C1424" s="155" t="str">
        <f>'Reported burning'!C1424</f>
        <v>Human, deliberate</v>
      </c>
      <c r="D1424" s="155" t="str">
        <f>'Reported burning'!D1424</f>
        <v>Pasture renewal</v>
      </c>
      <c r="E1424" s="155" t="str">
        <f>'Reported burning'!E1424</f>
        <v>Mixed cropping-livestock small holder, Subsistence-oriented</v>
      </c>
      <c r="F1424" s="155" t="str">
        <f>'Reported burning'!F1424</f>
        <v>Shrubland (Mixed forest &amp; grassland)</v>
      </c>
      <c r="G1424" s="155" t="str">
        <f>'Reported burning'!G1424</f>
        <v>ND</v>
      </c>
      <c r="H1424" s="155" t="str">
        <f>'Reported burning'!H1424</f>
        <v>Presence</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4273</v>
      </c>
      <c r="AB1424" s="4" t="s">
        <v>4279</v>
      </c>
    </row>
    <row r="1425" spans="1:28" ht="54.5" customHeight="1">
      <c r="A1425" s="155" t="str">
        <f>'Reported burning'!A1425</f>
        <v>169a</v>
      </c>
      <c r="B1425" s="155" t="str">
        <f>'Reported burning'!B1425</f>
        <v>169a.2</v>
      </c>
      <c r="C1425" s="155" t="str">
        <f>'Reported burning'!C1425</f>
        <v>Human, escaped</v>
      </c>
      <c r="D1425" s="155" t="str">
        <f>'Reported burning'!D1425</f>
        <v>Pasture renewal</v>
      </c>
      <c r="E1425" s="155" t="str">
        <f>'Reported burning'!E1425</f>
        <v>Mixed cropping-livestock small holder, Subsistence-oriented</v>
      </c>
      <c r="F1425" s="155" t="str">
        <f>'Reported burning'!F1425</f>
        <v>Forest</v>
      </c>
      <c r="G1425" s="155" t="str">
        <f>'Reported burning'!G1425</f>
        <v>ND</v>
      </c>
      <c r="H1425" s="155" t="str">
        <f>'Reported burning'!H1425</f>
        <v>Presence</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4" t="s">
        <v>4279</v>
      </c>
    </row>
    <row r="1426" spans="1:28" ht="54.5" customHeight="1">
      <c r="A1426" s="155" t="str">
        <f>'Reported burning'!A1426</f>
        <v>169a</v>
      </c>
      <c r="B1426" s="155" t="str">
        <f>'Reported burning'!B1426</f>
        <v>169a.3</v>
      </c>
      <c r="C1426" s="155" t="str">
        <f>'Reported burning'!C1426</f>
        <v>Human, deliberate</v>
      </c>
      <c r="D1426" s="155" t="str">
        <f>'Reported burning'!D1426</f>
        <v>Domestic</v>
      </c>
      <c r="E1426" s="155" t="str">
        <f>'Reported burning'!E1426</f>
        <v>All</v>
      </c>
      <c r="F1426" s="155" t="str">
        <f>'Reported burning'!F1426</f>
        <v>ND</v>
      </c>
      <c r="G1426" s="155" t="str">
        <f>'Reported burning'!G1426</f>
        <v>ND</v>
      </c>
      <c r="H1426" s="155" t="str">
        <f>'Reported burning'!H1426</f>
        <v>Presence</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4278</v>
      </c>
      <c r="AB1426" s="4" t="s">
        <v>4279</v>
      </c>
    </row>
    <row r="1427" spans="1:28" ht="54.5" customHeight="1">
      <c r="A1427" s="155" t="str">
        <f>'Reported burning'!A1427</f>
        <v>169a</v>
      </c>
      <c r="B1427" s="155" t="str">
        <f>'Reported burning'!B1427</f>
        <v>169a.4</v>
      </c>
      <c r="C1427" s="155" t="str">
        <f>'Reported burning'!C1427</f>
        <v>Human, escaped</v>
      </c>
      <c r="D1427" s="155" t="str">
        <f>'Reported burning'!D1427</f>
        <v>Domestic</v>
      </c>
      <c r="E1427" s="155" t="str">
        <f>'Reported burning'!E1427</f>
        <v>All</v>
      </c>
      <c r="F1427" s="155" t="str">
        <f>'Reported burning'!F1427</f>
        <v>ND</v>
      </c>
      <c r="G1427" s="155" t="str">
        <f>'Reported burning'!G1427</f>
        <v>ND</v>
      </c>
      <c r="H1427" s="155" t="str">
        <f>'Reported burning'!H1427</f>
        <v>Presence</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4" t="s">
        <v>4279</v>
      </c>
    </row>
    <row r="1428" spans="1:28" ht="54.5" customHeight="1">
      <c r="A1428" s="155" t="str">
        <f>'Reported burning'!A1428</f>
        <v>169a</v>
      </c>
      <c r="B1428" s="155" t="str">
        <f>'Reported burning'!B1428</f>
        <v>169a.5</v>
      </c>
      <c r="C1428" s="155" t="str">
        <f>'Reported burning'!C1428</f>
        <v>Human, accidental</v>
      </c>
      <c r="D1428" s="155" t="str">
        <f>'Reported burning'!D1428</f>
        <v>Accidental</v>
      </c>
      <c r="E1428" s="155" t="str">
        <f>'Reported burning'!E1428</f>
        <v>All</v>
      </c>
      <c r="F1428" s="155" t="str">
        <f>'Reported burning'!F1428</f>
        <v>ND</v>
      </c>
      <c r="G1428" s="155" t="str">
        <f>'Reported burning'!G1428</f>
        <v>ND</v>
      </c>
      <c r="H1428" s="155" t="str">
        <f>'Reported burning'!H1428</f>
        <v>Presence</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4" t="s">
        <v>4275</v>
      </c>
      <c r="AB1428" s="4" t="s">
        <v>4279</v>
      </c>
    </row>
    <row r="1429" spans="1:28" ht="54.5" customHeight="1">
      <c r="A1429" s="155" t="str">
        <f>'Reported burning'!A1429</f>
        <v>169a</v>
      </c>
      <c r="B1429" s="155" t="str">
        <f>'Reported burning'!B1429</f>
        <v>169a.6</v>
      </c>
      <c r="C1429" s="155" t="str">
        <f>'Reported burning'!C1429</f>
        <v>Human, accidental</v>
      </c>
      <c r="D1429" s="155" t="str">
        <f>'Reported burning'!D1429</f>
        <v>Accidental</v>
      </c>
      <c r="E1429" s="155" t="str">
        <f>'Reported burning'!E1429</f>
        <v>Tourism manager</v>
      </c>
      <c r="F1429" s="155" t="str">
        <f>'Reported burning'!F1429</f>
        <v>ND</v>
      </c>
      <c r="G1429" s="155" t="str">
        <f>'Reported burning'!G1429</f>
        <v>ND</v>
      </c>
      <c r="H1429" s="155" t="str">
        <f>'Reported burning'!H1429</f>
        <v>Presence</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4" t="s">
        <v>4274</v>
      </c>
      <c r="AB1429" s="4" t="s">
        <v>4279</v>
      </c>
    </row>
    <row r="1430" spans="1:28" ht="54.5" customHeight="1">
      <c r="A1430" s="155" t="str">
        <f>'Reported burning'!A1430</f>
        <v>169a</v>
      </c>
      <c r="B1430" s="155" t="str">
        <f>'Reported burning'!B1430</f>
        <v>169a.7</v>
      </c>
      <c r="C1430" s="155" t="str">
        <f>'Reported burning'!C1430</f>
        <v>Human, deliberate</v>
      </c>
      <c r="D1430" s="155" t="str">
        <f>'Reported burning'!D1430</f>
        <v>Land clearance</v>
      </c>
      <c r="E1430" s="155" t="str">
        <f>'Reported burning'!E1430</f>
        <v>Mixed cropping-livestock small holder, Subsistence-oriented</v>
      </c>
      <c r="F1430" s="155" t="str">
        <f>'Reported burning'!F1430</f>
        <v>ND</v>
      </c>
      <c r="G1430" s="155" t="str">
        <f>'Reported burning'!G1430</f>
        <v>ND</v>
      </c>
      <c r="H1430" s="155" t="str">
        <f>'Reported burning'!H1430</f>
        <v>Presence</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4276</v>
      </c>
      <c r="AB1430" s="4" t="s">
        <v>4279</v>
      </c>
    </row>
    <row r="1431" spans="1:28" ht="54.5" customHeight="1">
      <c r="A1431" s="155" t="str">
        <f>'Reported burning'!A1431</f>
        <v>169a</v>
      </c>
      <c r="B1431" s="155" t="str">
        <f>'Reported burning'!B1431</f>
        <v>169a.8</v>
      </c>
      <c r="C1431" s="155" t="str">
        <f>'Reported burning'!C1431</f>
        <v>Human, deliberate</v>
      </c>
      <c r="D1431" s="155" t="str">
        <f>'Reported burning'!D1431</f>
        <v>Crop residue burning</v>
      </c>
      <c r="E1431" s="155" t="str">
        <f>'Reported burning'!E1431</f>
        <v>Mixed cropping-livestock small holder, Subsistence-oriented</v>
      </c>
      <c r="F1431" s="155" t="str">
        <f>'Reported burning'!F1431</f>
        <v>ND</v>
      </c>
      <c r="G1431" s="155" t="str">
        <f>'Reported burning'!G1431</f>
        <v>ND</v>
      </c>
      <c r="H1431" s="155" t="str">
        <f>'Reported burning'!H1431</f>
        <v>Presence</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4277</v>
      </c>
      <c r="AB1431" s="4" t="s">
        <v>4279</v>
      </c>
    </row>
    <row r="1432" spans="1:28" ht="54.5" customHeight="1">
      <c r="A1432" s="155" t="str">
        <f>'Reported burning'!A1432</f>
        <v>169a</v>
      </c>
      <c r="B1432" s="155" t="str">
        <f>'Reported burning'!B1432</f>
        <v>169a.9</v>
      </c>
      <c r="C1432" s="155" t="str">
        <f>'Reported burning'!C1432</f>
        <v>Human, deliberate</v>
      </c>
      <c r="D1432" s="155" t="str">
        <f>'Reported burning'!D1432</f>
        <v>Arson</v>
      </c>
      <c r="E1432" s="155" t="str">
        <f>'Reported burning'!E1432</f>
        <v>ND</v>
      </c>
      <c r="F1432" s="155" t="str">
        <f>'Reported burning'!F1432</f>
        <v>ND</v>
      </c>
      <c r="G1432" s="155" t="str">
        <f>'Reported burning'!G1432</f>
        <v>ND</v>
      </c>
      <c r="H1432" s="155" t="str">
        <f>'Reported burning'!H1432</f>
        <v>Presence</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172" t="s">
        <v>4280</v>
      </c>
      <c r="AB1432" s="4" t="s">
        <v>4279</v>
      </c>
    </row>
    <row r="1433" spans="1:28" ht="54.5" customHeight="1">
      <c r="A1433" s="155" t="str">
        <f>'Reported burning'!A1433</f>
        <v>169b</v>
      </c>
      <c r="B1433" s="155" t="str">
        <f>'Reported burning'!B1433</f>
        <v>169b.1</v>
      </c>
      <c r="C1433" s="155" t="str">
        <f>'Reported burning'!C1433</f>
        <v>Human, deliberate</v>
      </c>
      <c r="D1433" s="155" t="str">
        <f>'Reported burning'!D1433</f>
        <v>Pasture renewal</v>
      </c>
      <c r="E1433" s="155" t="str">
        <f>'Reported burning'!E1433</f>
        <v>Mixed cropping-livestock small holder, Subsistence-oriented</v>
      </c>
      <c r="F1433" s="155" t="str">
        <f>'Reported burning'!F1433</f>
        <v>Shrubland (Mixed forest &amp; grassland)</v>
      </c>
      <c r="G1433" s="155" t="str">
        <f>'Reported burning'!G1433</f>
        <v>ND</v>
      </c>
      <c r="H1433" s="155" t="str">
        <f>'Reported burning'!H1433</f>
        <v>Presence</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4273</v>
      </c>
      <c r="AB1433" s="4" t="s">
        <v>4279</v>
      </c>
    </row>
    <row r="1434" spans="1:28" ht="54.5" customHeight="1">
      <c r="A1434" s="155" t="str">
        <f>'Reported burning'!A1434</f>
        <v>169b</v>
      </c>
      <c r="B1434" s="155" t="str">
        <f>'Reported burning'!B1434</f>
        <v>169b.2</v>
      </c>
      <c r="C1434" s="155" t="str">
        <f>'Reported burning'!C1434</f>
        <v>Human, escaped</v>
      </c>
      <c r="D1434" s="155" t="str">
        <f>'Reported burning'!D1434</f>
        <v>Pasture renewal</v>
      </c>
      <c r="E1434" s="155" t="str">
        <f>'Reported burning'!E1434</f>
        <v>Mixed cropping-livestock small holder, Subsistence-oriented</v>
      </c>
      <c r="F1434" s="155" t="str">
        <f>'Reported burning'!F1434</f>
        <v>Forest</v>
      </c>
      <c r="G1434" s="155" t="str">
        <f>'Reported burning'!G1434</f>
        <v>ND</v>
      </c>
      <c r="H1434" s="155" t="str">
        <f>'Reported burning'!H1434</f>
        <v>Presence</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4" t="s">
        <v>4279</v>
      </c>
    </row>
    <row r="1435" spans="1:28" ht="54.5" customHeight="1">
      <c r="A1435" s="155" t="str">
        <f>'Reported burning'!A1435</f>
        <v>169b</v>
      </c>
      <c r="B1435" s="155" t="str">
        <f>'Reported burning'!B1435</f>
        <v>169b.3</v>
      </c>
      <c r="C1435" s="155" t="str">
        <f>'Reported burning'!C1435</f>
        <v>Human, deliberate</v>
      </c>
      <c r="D1435" s="155" t="str">
        <f>'Reported burning'!D1435</f>
        <v>Domestic</v>
      </c>
      <c r="E1435" s="155" t="str">
        <f>'Reported burning'!E1435</f>
        <v>All</v>
      </c>
      <c r="F1435" s="155" t="str">
        <f>'Reported burning'!F1435</f>
        <v>ND</v>
      </c>
      <c r="G1435" s="155" t="str">
        <f>'Reported burning'!G1435</f>
        <v>ND</v>
      </c>
      <c r="H1435" s="155" t="str">
        <f>'Reported burning'!H1435</f>
        <v>Presence</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4278</v>
      </c>
      <c r="AB1435" s="4" t="s">
        <v>4279</v>
      </c>
    </row>
    <row r="1436" spans="1:28" ht="54.5" customHeight="1">
      <c r="A1436" s="155" t="str">
        <f>'Reported burning'!A1436</f>
        <v>169b</v>
      </c>
      <c r="B1436" s="155" t="str">
        <f>'Reported burning'!B1436</f>
        <v>169b.4</v>
      </c>
      <c r="C1436" s="155" t="str">
        <f>'Reported burning'!C1436</f>
        <v>Human, escaped</v>
      </c>
      <c r="D1436" s="155" t="str">
        <f>'Reported burning'!D1436</f>
        <v>Domestic</v>
      </c>
      <c r="E1436" s="155" t="str">
        <f>'Reported burning'!E1436</f>
        <v>All</v>
      </c>
      <c r="F1436" s="155" t="str">
        <f>'Reported burning'!F1436</f>
        <v>ND</v>
      </c>
      <c r="G1436" s="155" t="str">
        <f>'Reported burning'!G1436</f>
        <v>ND</v>
      </c>
      <c r="H1436" s="155" t="str">
        <f>'Reported burning'!H1436</f>
        <v>Presence</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4" t="s">
        <v>4279</v>
      </c>
    </row>
    <row r="1437" spans="1:28" ht="54.5" customHeight="1">
      <c r="A1437" s="155" t="str">
        <f>'Reported burning'!A1437</f>
        <v>169b</v>
      </c>
      <c r="B1437" s="155" t="str">
        <f>'Reported burning'!B1437</f>
        <v>169b.5</v>
      </c>
      <c r="C1437" s="155" t="str">
        <f>'Reported burning'!C1437</f>
        <v>Human, accidental</v>
      </c>
      <c r="D1437" s="155" t="str">
        <f>'Reported burning'!D1437</f>
        <v>Accidental</v>
      </c>
      <c r="E1437" s="155" t="str">
        <f>'Reported burning'!E1437</f>
        <v>All</v>
      </c>
      <c r="F1437" s="155" t="str">
        <f>'Reported burning'!F1437</f>
        <v>ND</v>
      </c>
      <c r="G1437" s="155" t="str">
        <f>'Reported burning'!G1437</f>
        <v>ND</v>
      </c>
      <c r="H1437" s="155" t="str">
        <f>'Reported burning'!H1437</f>
        <v>Presence</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4" t="s">
        <v>4275</v>
      </c>
      <c r="AB1437" s="4" t="s">
        <v>4279</v>
      </c>
    </row>
    <row r="1438" spans="1:28" ht="54.5" customHeight="1">
      <c r="A1438" s="155" t="str">
        <f>'Reported burning'!A1438</f>
        <v>169b</v>
      </c>
      <c r="B1438" s="155" t="str">
        <f>'Reported burning'!B1438</f>
        <v>169b.6</v>
      </c>
      <c r="C1438" s="155" t="str">
        <f>'Reported burning'!C1438</f>
        <v>Human, accidental</v>
      </c>
      <c r="D1438" s="155" t="str">
        <f>'Reported burning'!D1438</f>
        <v>Accidental</v>
      </c>
      <c r="E1438" s="155" t="str">
        <f>'Reported burning'!E1438</f>
        <v>Tourism manager</v>
      </c>
      <c r="F1438" s="155" t="str">
        <f>'Reported burning'!F1438</f>
        <v>ND</v>
      </c>
      <c r="G1438" s="155" t="str">
        <f>'Reported burning'!G1438</f>
        <v>ND</v>
      </c>
      <c r="H1438" s="155" t="str">
        <f>'Reported burning'!H1438</f>
        <v>Presence</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4" t="s">
        <v>4274</v>
      </c>
      <c r="AB1438" s="4" t="s">
        <v>4279</v>
      </c>
    </row>
    <row r="1439" spans="1:28" ht="54.5" customHeight="1">
      <c r="A1439" s="155" t="str">
        <f>'Reported burning'!A1439</f>
        <v>169b</v>
      </c>
      <c r="B1439" s="155" t="str">
        <f>'Reported burning'!B1439</f>
        <v>169b.7</v>
      </c>
      <c r="C1439" s="155" t="str">
        <f>'Reported burning'!C1439</f>
        <v>Human, deliberate</v>
      </c>
      <c r="D1439" s="155" t="str">
        <f>'Reported burning'!D1439</f>
        <v>Land clearance</v>
      </c>
      <c r="E1439" s="155" t="str">
        <f>'Reported burning'!E1439</f>
        <v>Mixed cropping-livestock small holder, Subsistence-oriented</v>
      </c>
      <c r="F1439" s="155" t="str">
        <f>'Reported burning'!F1439</f>
        <v>ND</v>
      </c>
      <c r="G1439" s="155" t="str">
        <f>'Reported burning'!G1439</f>
        <v>ND</v>
      </c>
      <c r="H1439" s="155" t="str">
        <f>'Reported burning'!H1439</f>
        <v>Presence</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4276</v>
      </c>
      <c r="AB1439" s="4" t="s">
        <v>4279</v>
      </c>
    </row>
    <row r="1440" spans="1:28" ht="54.5" customHeight="1">
      <c r="A1440" s="155" t="str">
        <f>'Reported burning'!A1440</f>
        <v>169b</v>
      </c>
      <c r="B1440" s="155" t="str">
        <f>'Reported burning'!B1440</f>
        <v>169b.8</v>
      </c>
      <c r="C1440" s="155" t="str">
        <f>'Reported burning'!C1440</f>
        <v>Human, deliberate</v>
      </c>
      <c r="D1440" s="155" t="str">
        <f>'Reported burning'!D1440</f>
        <v>Crop residue burning</v>
      </c>
      <c r="E1440" s="155" t="str">
        <f>'Reported burning'!E1440</f>
        <v>Mixed cropping-livestock small holder, Subsistence-oriented</v>
      </c>
      <c r="F1440" s="155" t="str">
        <f>'Reported burning'!F1440</f>
        <v>ND</v>
      </c>
      <c r="G1440" s="155" t="str">
        <f>'Reported burning'!G1440</f>
        <v>ND</v>
      </c>
      <c r="H1440" s="155" t="str">
        <f>'Reported burning'!H1440</f>
        <v>Presence</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4277</v>
      </c>
      <c r="AB1440" s="4" t="s">
        <v>4279</v>
      </c>
    </row>
    <row r="1441" spans="1:28" ht="54.5" customHeight="1">
      <c r="A1441" s="155" t="str">
        <f>'Reported burning'!A1441</f>
        <v>169b</v>
      </c>
      <c r="B1441" s="155" t="str">
        <f>'Reported burning'!B1441</f>
        <v>169b.9</v>
      </c>
      <c r="C1441" s="155" t="str">
        <f>'Reported burning'!C1441</f>
        <v>Human, deliberate</v>
      </c>
      <c r="D1441" s="155" t="str">
        <f>'Reported burning'!D1441</f>
        <v>Arson</v>
      </c>
      <c r="E1441" s="155" t="str">
        <f>'Reported burning'!E1441</f>
        <v>ND</v>
      </c>
      <c r="F1441" s="155" t="str">
        <f>'Reported burning'!F1441</f>
        <v>ND</v>
      </c>
      <c r="G1441" s="155" t="str">
        <f>'Reported burning'!G1441</f>
        <v>ND</v>
      </c>
      <c r="H1441" s="155" t="str">
        <f>'Reported burning'!H1441</f>
        <v>Presence</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172" t="s">
        <v>4280</v>
      </c>
      <c r="AB1441" s="4" t="s">
        <v>4279</v>
      </c>
    </row>
    <row r="1442" spans="1:28" ht="54.5" customHeight="1">
      <c r="A1442" s="155" t="str">
        <f>'Reported burning'!A1442</f>
        <v>169c</v>
      </c>
      <c r="B1442" s="155" t="str">
        <f>'Reported burning'!B1442</f>
        <v>169c.1</v>
      </c>
      <c r="C1442" s="155" t="str">
        <f>'Reported burning'!C1442</f>
        <v>Human, deliberate</v>
      </c>
      <c r="D1442" s="155" t="str">
        <f>'Reported burning'!D1442</f>
        <v>Pasture renewal</v>
      </c>
      <c r="E1442" s="155" t="str">
        <f>'Reported burning'!E1442</f>
        <v>Mixed cropping-livestock small holder, Subsistence-oriented</v>
      </c>
      <c r="F1442" s="155" t="str">
        <f>'Reported burning'!F1442</f>
        <v>Shrubland (Mixed forest &amp; grassland)</v>
      </c>
      <c r="G1442" s="155" t="str">
        <f>'Reported burning'!G1442</f>
        <v>ND</v>
      </c>
      <c r="H1442" s="155" t="str">
        <f>'Reported burning'!H1442</f>
        <v>Presence</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4273</v>
      </c>
      <c r="AB1442" s="4" t="s">
        <v>4279</v>
      </c>
    </row>
    <row r="1443" spans="1:28" ht="54.5" customHeight="1">
      <c r="A1443" s="155" t="str">
        <f>'Reported burning'!A1443</f>
        <v>169c</v>
      </c>
      <c r="B1443" s="155" t="str">
        <f>'Reported burning'!B1443</f>
        <v>169c.2</v>
      </c>
      <c r="C1443" s="155" t="str">
        <f>'Reported burning'!C1443</f>
        <v>Human, escaped</v>
      </c>
      <c r="D1443" s="155" t="str">
        <f>'Reported burning'!D1443</f>
        <v>Pasture renewal</v>
      </c>
      <c r="E1443" s="155" t="str">
        <f>'Reported burning'!E1443</f>
        <v>Mixed cropping-livestock small holder, Subsistence-oriented</v>
      </c>
      <c r="F1443" s="155" t="str">
        <f>'Reported burning'!F1443</f>
        <v>Forest</v>
      </c>
      <c r="G1443" s="155" t="str">
        <f>'Reported burning'!G1443</f>
        <v>ND</v>
      </c>
      <c r="H1443" s="155" t="str">
        <f>'Reported burning'!H1443</f>
        <v>Presence</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4" t="s">
        <v>4279</v>
      </c>
    </row>
    <row r="1444" spans="1:28" ht="54.5" customHeight="1">
      <c r="A1444" s="155" t="str">
        <f>'Reported burning'!A1444</f>
        <v>169c</v>
      </c>
      <c r="B1444" s="155" t="str">
        <f>'Reported burning'!B1444</f>
        <v>169c.3</v>
      </c>
      <c r="C1444" s="155" t="str">
        <f>'Reported burning'!C1444</f>
        <v>Human, deliberate</v>
      </c>
      <c r="D1444" s="155" t="str">
        <f>'Reported burning'!D1444</f>
        <v>Domestic</v>
      </c>
      <c r="E1444" s="155" t="str">
        <f>'Reported burning'!E1444</f>
        <v>All</v>
      </c>
      <c r="F1444" s="155" t="str">
        <f>'Reported burning'!F1444</f>
        <v>ND</v>
      </c>
      <c r="G1444" s="155" t="str">
        <f>'Reported burning'!G1444</f>
        <v>ND</v>
      </c>
      <c r="H1444" s="155" t="str">
        <f>'Reported burning'!H1444</f>
        <v>Presence</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4278</v>
      </c>
      <c r="AB1444" s="4" t="s">
        <v>4279</v>
      </c>
    </row>
    <row r="1445" spans="1:28" ht="54.5" customHeight="1">
      <c r="A1445" s="155" t="str">
        <f>'Reported burning'!A1445</f>
        <v>169c</v>
      </c>
      <c r="B1445" s="155" t="str">
        <f>'Reported burning'!B1445</f>
        <v>169c.4</v>
      </c>
      <c r="C1445" s="155" t="str">
        <f>'Reported burning'!C1445</f>
        <v>Human, escaped</v>
      </c>
      <c r="D1445" s="155" t="str">
        <f>'Reported burning'!D1445</f>
        <v>Domestic</v>
      </c>
      <c r="E1445" s="155" t="str">
        <f>'Reported burning'!E1445</f>
        <v>All</v>
      </c>
      <c r="F1445" s="155" t="str">
        <f>'Reported burning'!F1445</f>
        <v>ND</v>
      </c>
      <c r="G1445" s="155" t="str">
        <f>'Reported burning'!G1445</f>
        <v>ND</v>
      </c>
      <c r="H1445" s="155" t="str">
        <f>'Reported burning'!H1445</f>
        <v>Presence</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4" t="s">
        <v>4279</v>
      </c>
    </row>
    <row r="1446" spans="1:28" ht="54.5" customHeight="1">
      <c r="A1446" s="155" t="str">
        <f>'Reported burning'!A1446</f>
        <v>169c</v>
      </c>
      <c r="B1446" s="155" t="str">
        <f>'Reported burning'!B1446</f>
        <v>169c.5</v>
      </c>
      <c r="C1446" s="155" t="str">
        <f>'Reported burning'!C1446</f>
        <v>Human, accidental</v>
      </c>
      <c r="D1446" s="155" t="str">
        <f>'Reported burning'!D1446</f>
        <v>Accidental</v>
      </c>
      <c r="E1446" s="155" t="str">
        <f>'Reported burning'!E1446</f>
        <v>All</v>
      </c>
      <c r="F1446" s="155" t="str">
        <f>'Reported burning'!F1446</f>
        <v>ND</v>
      </c>
      <c r="G1446" s="155" t="str">
        <f>'Reported burning'!G1446</f>
        <v>ND</v>
      </c>
      <c r="H1446" s="155" t="str">
        <f>'Reported burning'!H1446</f>
        <v>Presence</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4" t="s">
        <v>4275</v>
      </c>
      <c r="AB1446" s="4" t="s">
        <v>4279</v>
      </c>
    </row>
    <row r="1447" spans="1:28" ht="54.5" customHeight="1">
      <c r="A1447" s="155" t="str">
        <f>'Reported burning'!A1447</f>
        <v>169c</v>
      </c>
      <c r="B1447" s="155" t="str">
        <f>'Reported burning'!B1447</f>
        <v>169c.6</v>
      </c>
      <c r="C1447" s="155" t="str">
        <f>'Reported burning'!C1447</f>
        <v>Human, accidental</v>
      </c>
      <c r="D1447" s="155" t="str">
        <f>'Reported burning'!D1447</f>
        <v>Accidental</v>
      </c>
      <c r="E1447" s="155" t="str">
        <f>'Reported burning'!E1447</f>
        <v>Tourism manager</v>
      </c>
      <c r="F1447" s="155" t="str">
        <f>'Reported burning'!F1447</f>
        <v>ND</v>
      </c>
      <c r="G1447" s="155" t="str">
        <f>'Reported burning'!G1447</f>
        <v>ND</v>
      </c>
      <c r="H1447" s="155" t="str">
        <f>'Reported burning'!H1447</f>
        <v>Presence</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4" t="s">
        <v>4274</v>
      </c>
      <c r="AB1447" s="4" t="s">
        <v>4279</v>
      </c>
    </row>
    <row r="1448" spans="1:28" ht="54.5" customHeight="1">
      <c r="A1448" s="155" t="str">
        <f>'Reported burning'!A1448</f>
        <v>169c</v>
      </c>
      <c r="B1448" s="155" t="str">
        <f>'Reported burning'!B1448</f>
        <v>169c.7</v>
      </c>
      <c r="C1448" s="155" t="str">
        <f>'Reported burning'!C1448</f>
        <v>Human, deliberate</v>
      </c>
      <c r="D1448" s="155" t="str">
        <f>'Reported burning'!D1448</f>
        <v>Land clearance</v>
      </c>
      <c r="E1448" s="155" t="str">
        <f>'Reported burning'!E1448</f>
        <v>Mixed cropping-livestock small holder, Subsistence-oriented</v>
      </c>
      <c r="F1448" s="155" t="str">
        <f>'Reported burning'!F1448</f>
        <v>ND</v>
      </c>
      <c r="G1448" s="155" t="str">
        <f>'Reported burning'!G1448</f>
        <v>ND</v>
      </c>
      <c r="H1448" s="155" t="str">
        <f>'Reported burning'!H1448</f>
        <v>Presence</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4276</v>
      </c>
      <c r="AB1448" s="4" t="s">
        <v>4279</v>
      </c>
    </row>
    <row r="1449" spans="1:28" ht="54.5" customHeight="1">
      <c r="A1449" s="155" t="str">
        <f>'Reported burning'!A1449</f>
        <v>169c</v>
      </c>
      <c r="B1449" s="155" t="str">
        <f>'Reported burning'!B1449</f>
        <v>169c.8</v>
      </c>
      <c r="C1449" s="155" t="str">
        <f>'Reported burning'!C1449</f>
        <v>Human, deliberate</v>
      </c>
      <c r="D1449" s="155" t="str">
        <f>'Reported burning'!D1449</f>
        <v>Crop residue burning</v>
      </c>
      <c r="E1449" s="155" t="str">
        <f>'Reported burning'!E1449</f>
        <v>Mixed cropping-livestock small holder, Subsistence-oriented</v>
      </c>
      <c r="F1449" s="155" t="str">
        <f>'Reported burning'!F1449</f>
        <v>ND</v>
      </c>
      <c r="G1449" s="155" t="str">
        <f>'Reported burning'!G1449</f>
        <v>ND</v>
      </c>
      <c r="H1449" s="155" t="str">
        <f>'Reported burning'!H1449</f>
        <v>Presence</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4277</v>
      </c>
      <c r="AB1449" s="4" t="s">
        <v>4279</v>
      </c>
    </row>
    <row r="1450" spans="1:28" ht="54.5" customHeight="1">
      <c r="A1450" s="155" t="str">
        <f>'Reported burning'!A1450</f>
        <v>169c</v>
      </c>
      <c r="B1450" s="155" t="str">
        <f>'Reported burning'!B1450</f>
        <v>169c.9</v>
      </c>
      <c r="C1450" s="155" t="str">
        <f>'Reported burning'!C1450</f>
        <v>Human, deliberate</v>
      </c>
      <c r="D1450" s="155" t="str">
        <f>'Reported burning'!D1450</f>
        <v>Arson</v>
      </c>
      <c r="E1450" s="155" t="str">
        <f>'Reported burning'!E1450</f>
        <v>ND</v>
      </c>
      <c r="F1450" s="155" t="str">
        <f>'Reported burning'!F1450</f>
        <v>ND</v>
      </c>
      <c r="G1450" s="155" t="str">
        <f>'Reported burning'!G1450</f>
        <v>ND</v>
      </c>
      <c r="H1450" s="155" t="str">
        <f>'Reported burning'!H1450</f>
        <v>Presence</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172" t="s">
        <v>4280</v>
      </c>
      <c r="AB1450" s="4" t="s">
        <v>4279</v>
      </c>
    </row>
    <row r="1451" spans="1:28" ht="54.5" customHeight="1">
      <c r="A1451" s="155" t="str">
        <f>'Reported burning'!A1451</f>
        <v>169a</v>
      </c>
      <c r="B1451" s="155" t="str">
        <f>'Reported burning'!B1451</f>
        <v>169a.10</v>
      </c>
      <c r="C1451" s="155" t="str">
        <f>'Reported burning'!C1451</f>
        <v>Human, deliberate</v>
      </c>
      <c r="D1451" s="155" t="str">
        <f>'Reported burning'!D1451</f>
        <v>ND</v>
      </c>
      <c r="E1451" s="155" t="str">
        <f>'Reported burning'!E1451</f>
        <v>ND</v>
      </c>
      <c r="F1451" s="155" t="str">
        <f>'Reported burning'!F1451</f>
        <v>ND</v>
      </c>
      <c r="G1451" s="155" t="str">
        <f>'Reported burning'!G1451</f>
        <v>Forest</v>
      </c>
      <c r="H1451" s="155" t="str">
        <f>'Reported burning'!H1451</f>
        <v>Presence</v>
      </c>
      <c r="I1451" s="3"/>
      <c r="J1451" s="3" t="s">
        <v>2372</v>
      </c>
      <c r="K1451" s="3" t="s">
        <v>2276</v>
      </c>
      <c r="L1451" s="3" t="s">
        <v>2276</v>
      </c>
      <c r="M1451" s="3" t="s">
        <v>2276</v>
      </c>
      <c r="N1451" s="3" t="s">
        <v>2276</v>
      </c>
      <c r="O1451" s="3" t="s">
        <v>2276</v>
      </c>
      <c r="P1451" s="3" t="s">
        <v>2276</v>
      </c>
      <c r="Q1451" s="3" t="s">
        <v>2276</v>
      </c>
      <c r="R1451" s="3" t="s">
        <v>2276</v>
      </c>
      <c r="S1451" s="3" t="s">
        <v>2276</v>
      </c>
      <c r="T1451" s="3" t="s">
        <v>2276</v>
      </c>
      <c r="U1451" s="3" t="s">
        <v>2276</v>
      </c>
      <c r="V1451" s="3" t="s">
        <v>2276</v>
      </c>
      <c r="W1451" s="3" t="s">
        <v>2276</v>
      </c>
      <c r="X1451" s="3" t="s">
        <v>2276</v>
      </c>
      <c r="Y1451" s="3" t="s">
        <v>2276</v>
      </c>
      <c r="Z1451" s="3" t="s">
        <v>2276</v>
      </c>
      <c r="AA1451" s="4" t="s">
        <v>4302</v>
      </c>
      <c r="AB1451" s="4" t="s">
        <v>4303</v>
      </c>
    </row>
    <row r="1452" spans="1:28" ht="54.5" customHeight="1">
      <c r="A1452" s="155" t="str">
        <f>'Reported burning'!A1452</f>
        <v>169a</v>
      </c>
      <c r="B1452" s="155" t="str">
        <f>'Reported burning'!B1452</f>
        <v>169a.11</v>
      </c>
      <c r="C1452" s="155" t="str">
        <f>'Reported burning'!C1452</f>
        <v>Lightning</v>
      </c>
      <c r="D1452" s="155" t="str">
        <f>'Reported burning'!D1452</f>
        <v>ND</v>
      </c>
      <c r="E1452" s="155" t="str">
        <f>'Reported burning'!E1452</f>
        <v>ND</v>
      </c>
      <c r="F1452" s="155" t="str">
        <f>'Reported burning'!F1452</f>
        <v>ND</v>
      </c>
      <c r="G1452" s="155" t="str">
        <f>'Reported burning'!G1452</f>
        <v>Forest</v>
      </c>
      <c r="H1452" s="155" t="str">
        <f>'Reported burning'!H1452</f>
        <v>Presence</v>
      </c>
      <c r="I1452" s="3"/>
      <c r="J1452" s="3" t="s">
        <v>2366</v>
      </c>
      <c r="K1452" s="3" t="s">
        <v>2276</v>
      </c>
      <c r="L1452" s="3" t="s">
        <v>2276</v>
      </c>
      <c r="M1452" s="3" t="s">
        <v>2276</v>
      </c>
      <c r="N1452" s="3" t="s">
        <v>2276</v>
      </c>
      <c r="O1452" s="3" t="s">
        <v>2276</v>
      </c>
      <c r="P1452" s="3" t="s">
        <v>2276</v>
      </c>
      <c r="Q1452" s="3" t="s">
        <v>2276</v>
      </c>
      <c r="R1452" s="3" t="s">
        <v>2276</v>
      </c>
      <c r="S1452" s="3" t="s">
        <v>2276</v>
      </c>
      <c r="T1452" s="3" t="s">
        <v>2276</v>
      </c>
      <c r="U1452" s="3" t="s">
        <v>2276</v>
      </c>
      <c r="V1452" s="3" t="s">
        <v>2276</v>
      </c>
      <c r="W1452" s="3" t="s">
        <v>2276</v>
      </c>
      <c r="X1452" s="3" t="s">
        <v>2276</v>
      </c>
      <c r="Y1452" s="3" t="s">
        <v>2276</v>
      </c>
      <c r="Z1452" s="3" t="s">
        <v>2276</v>
      </c>
      <c r="AA1452" s="4" t="s">
        <v>4302</v>
      </c>
      <c r="AB1452" s="4" t="s">
        <v>4303</v>
      </c>
    </row>
    <row r="1453" spans="1:28" ht="54.5" customHeight="1">
      <c r="A1453" s="155" t="str">
        <f>'Reported burning'!A1453</f>
        <v>169a</v>
      </c>
      <c r="B1453" s="155" t="str">
        <f>'Reported burning'!B1453</f>
        <v>169a.12</v>
      </c>
      <c r="C1453" s="155" t="str">
        <f>'Reported burning'!C1453</f>
        <v>Human, escaped</v>
      </c>
      <c r="D1453" s="155" t="str">
        <f>'Reported burning'!D1453</f>
        <v>ND</v>
      </c>
      <c r="E1453" s="155" t="str">
        <f>'Reported burning'!E1453</f>
        <v>ND</v>
      </c>
      <c r="F1453" s="155" t="str">
        <f>'Reported burning'!F1453</f>
        <v>ND</v>
      </c>
      <c r="G1453" s="155" t="str">
        <f>'Reported burning'!G1453</f>
        <v>Forest</v>
      </c>
      <c r="H1453" s="155" t="str">
        <f>'Reported burning'!H1453</f>
        <v>Presence</v>
      </c>
      <c r="I1453" s="3"/>
      <c r="J1453" s="3" t="s">
        <v>2372</v>
      </c>
      <c r="K1453" s="3" t="s">
        <v>2276</v>
      </c>
      <c r="L1453" s="3" t="s">
        <v>2276</v>
      </c>
      <c r="M1453" s="3" t="s">
        <v>2276</v>
      </c>
      <c r="N1453" s="3" t="s">
        <v>2276</v>
      </c>
      <c r="O1453" s="3" t="s">
        <v>2276</v>
      </c>
      <c r="P1453" s="3" t="s">
        <v>2276</v>
      </c>
      <c r="Q1453" s="3" t="s">
        <v>2276</v>
      </c>
      <c r="R1453" s="3" t="s">
        <v>2276</v>
      </c>
      <c r="S1453" s="3" t="s">
        <v>2276</v>
      </c>
      <c r="T1453" s="3" t="s">
        <v>2276</v>
      </c>
      <c r="U1453" s="3" t="s">
        <v>2276</v>
      </c>
      <c r="V1453" s="3" t="s">
        <v>2276</v>
      </c>
      <c r="W1453" s="3" t="s">
        <v>2276</v>
      </c>
      <c r="X1453" s="3" t="s">
        <v>2276</v>
      </c>
      <c r="Y1453" s="3" t="s">
        <v>2276</v>
      </c>
      <c r="Z1453" s="3" t="s">
        <v>2276</v>
      </c>
      <c r="AA1453" s="4" t="s">
        <v>4302</v>
      </c>
      <c r="AB1453" s="4" t="s">
        <v>4303</v>
      </c>
    </row>
    <row r="1454" spans="1:28" ht="54.5" customHeight="1">
      <c r="A1454" s="155" t="str">
        <f>'Reported burning'!A1454</f>
        <v>169a</v>
      </c>
      <c r="B1454" s="155" t="str">
        <f>'Reported burning'!B1454</f>
        <v>169a.13</v>
      </c>
      <c r="C1454" s="155" t="str">
        <f>'Reported burning'!C1454</f>
        <v>Human, accidental</v>
      </c>
      <c r="D1454" s="155" t="str">
        <f>'Reported burning'!D1454</f>
        <v>Accidental</v>
      </c>
      <c r="E1454" s="155" t="str">
        <f>'Reported burning'!E1454</f>
        <v>ND</v>
      </c>
      <c r="F1454" s="155" t="str">
        <f>'Reported burning'!F1454</f>
        <v>ND</v>
      </c>
      <c r="G1454" s="155" t="str">
        <f>'Reported burning'!G1454</f>
        <v>Forest</v>
      </c>
      <c r="H1454" s="155" t="str">
        <f>'Reported burning'!H1454</f>
        <v>Presence</v>
      </c>
      <c r="I1454" s="3"/>
      <c r="J1454" s="3" t="s">
        <v>2370</v>
      </c>
      <c r="K1454" s="3" t="s">
        <v>2276</v>
      </c>
      <c r="L1454" s="3" t="s">
        <v>2276</v>
      </c>
      <c r="M1454" s="3" t="s">
        <v>2276</v>
      </c>
      <c r="N1454" s="3" t="s">
        <v>2276</v>
      </c>
      <c r="O1454" s="3" t="s">
        <v>2276</v>
      </c>
      <c r="P1454" s="3" t="s">
        <v>2276</v>
      </c>
      <c r="Q1454" s="3" t="s">
        <v>2276</v>
      </c>
      <c r="R1454" s="3" t="s">
        <v>2276</v>
      </c>
      <c r="S1454" s="3" t="s">
        <v>2276</v>
      </c>
      <c r="T1454" s="3" t="s">
        <v>2276</v>
      </c>
      <c r="U1454" s="3" t="s">
        <v>2276</v>
      </c>
      <c r="V1454" s="3" t="s">
        <v>2276</v>
      </c>
      <c r="W1454" s="3" t="s">
        <v>2276</v>
      </c>
      <c r="X1454" s="3" t="s">
        <v>2276</v>
      </c>
      <c r="Y1454" s="3" t="s">
        <v>2276</v>
      </c>
      <c r="Z1454" s="3" t="s">
        <v>2276</v>
      </c>
      <c r="AA1454" s="4" t="s">
        <v>4302</v>
      </c>
      <c r="AB1454" s="4" t="s">
        <v>4303</v>
      </c>
    </row>
    <row r="1455" spans="1:28" ht="54.5" customHeight="1">
      <c r="A1455" s="155" t="str">
        <f>'Reported burning'!A1455</f>
        <v>169a</v>
      </c>
      <c r="B1455" s="155" t="str">
        <f>'Reported burning'!B1455</f>
        <v>169a.14</v>
      </c>
      <c r="C1455" s="155" t="str">
        <f>'Reported burning'!C1455</f>
        <v>All</v>
      </c>
      <c r="D1455" s="155" t="str">
        <f>'Reported burning'!D1455</f>
        <v>All</v>
      </c>
      <c r="E1455" s="155" t="str">
        <f>'Reported burning'!E1455</f>
        <v>ND</v>
      </c>
      <c r="F1455" s="155" t="str">
        <f>'Reported burning'!F1455</f>
        <v>ND</v>
      </c>
      <c r="G1455" s="155" t="str">
        <f>'Reported burning'!G1455</f>
        <v>Forest</v>
      </c>
      <c r="H1455" s="155" t="str">
        <f>'Reported burning'!H1455</f>
        <v>Presence</v>
      </c>
      <c r="I1455" s="3"/>
      <c r="J1455" s="3" t="s">
        <v>2276</v>
      </c>
      <c r="K1455" s="3" t="s">
        <v>2276</v>
      </c>
      <c r="L1455" s="3" t="s">
        <v>2276</v>
      </c>
      <c r="M1455" s="3" t="s">
        <v>2276</v>
      </c>
      <c r="N1455" s="3" t="s">
        <v>2276</v>
      </c>
      <c r="O1455" s="3" t="s">
        <v>2276</v>
      </c>
      <c r="P1455" s="3" t="s">
        <v>2276</v>
      </c>
      <c r="Q1455" s="3" t="s">
        <v>2276</v>
      </c>
      <c r="R1455" s="3" t="s">
        <v>2276</v>
      </c>
      <c r="S1455" s="3" t="s">
        <v>2276</v>
      </c>
      <c r="T1455" s="3" t="s">
        <v>2276</v>
      </c>
      <c r="U1455" s="3" t="s">
        <v>2276</v>
      </c>
      <c r="V1455" s="3"/>
      <c r="W1455" s="3" t="s">
        <v>2276</v>
      </c>
      <c r="X1455" s="3" t="s">
        <v>2276</v>
      </c>
      <c r="Y1455" s="3" t="s">
        <v>2276</v>
      </c>
      <c r="Z1455" s="3" t="s">
        <v>2276</v>
      </c>
      <c r="AA1455" s="4" t="s">
        <v>4302</v>
      </c>
      <c r="AB1455" s="4"/>
    </row>
    <row r="1456" spans="1:28" ht="54.5" customHeight="1">
      <c r="A1456" s="155" t="str">
        <f>'Reported burning'!A1456</f>
        <v>169b</v>
      </c>
      <c r="B1456" s="155" t="str">
        <f>'Reported burning'!B1456</f>
        <v>169b.10</v>
      </c>
      <c r="C1456" s="155" t="str">
        <f>'Reported burning'!C1456</f>
        <v>Human, deliberate</v>
      </c>
      <c r="D1456" s="155" t="str">
        <f>'Reported burning'!D1456</f>
        <v>ND</v>
      </c>
      <c r="E1456" s="155" t="str">
        <f>'Reported burning'!E1456</f>
        <v>ND</v>
      </c>
      <c r="F1456" s="155" t="str">
        <f>'Reported burning'!F1456</f>
        <v>ND</v>
      </c>
      <c r="G1456" s="155" t="str">
        <f>'Reported burning'!G1456</f>
        <v>Forest</v>
      </c>
      <c r="H1456" s="155" t="str">
        <f>'Reported burning'!H1456</f>
        <v>Presence</v>
      </c>
      <c r="I1456" s="3"/>
      <c r="J1456" s="3" t="s">
        <v>2372</v>
      </c>
      <c r="K1456" s="3" t="s">
        <v>2276</v>
      </c>
      <c r="L1456" s="3" t="s">
        <v>2276</v>
      </c>
      <c r="M1456" s="3" t="s">
        <v>2276</v>
      </c>
      <c r="N1456" s="3" t="s">
        <v>2276</v>
      </c>
      <c r="O1456" s="3" t="s">
        <v>2276</v>
      </c>
      <c r="P1456" s="3" t="s">
        <v>2276</v>
      </c>
      <c r="Q1456" s="3" t="s">
        <v>2276</v>
      </c>
      <c r="R1456" s="3" t="s">
        <v>2276</v>
      </c>
      <c r="S1456" s="3" t="s">
        <v>2276</v>
      </c>
      <c r="T1456" s="3" t="s">
        <v>2276</v>
      </c>
      <c r="U1456" s="3" t="s">
        <v>2276</v>
      </c>
      <c r="V1456" s="3" t="s">
        <v>2276</v>
      </c>
      <c r="W1456" s="3" t="s">
        <v>2276</v>
      </c>
      <c r="X1456" s="3" t="s">
        <v>2276</v>
      </c>
      <c r="Y1456" s="3" t="s">
        <v>2276</v>
      </c>
      <c r="Z1456" s="3" t="s">
        <v>2276</v>
      </c>
      <c r="AA1456" s="4" t="s">
        <v>4302</v>
      </c>
      <c r="AB1456" s="4" t="s">
        <v>4303</v>
      </c>
    </row>
    <row r="1457" spans="1:28" ht="54.5" customHeight="1">
      <c r="A1457" s="155" t="str">
        <f>'Reported burning'!A1457</f>
        <v>169b</v>
      </c>
      <c r="B1457" s="155" t="str">
        <f>'Reported burning'!B1457</f>
        <v>169b.11</v>
      </c>
      <c r="C1457" s="155" t="str">
        <f>'Reported burning'!C1457</f>
        <v>Lightning</v>
      </c>
      <c r="D1457" s="155" t="str">
        <f>'Reported burning'!D1457</f>
        <v>ND</v>
      </c>
      <c r="E1457" s="155" t="str">
        <f>'Reported burning'!E1457</f>
        <v>ND</v>
      </c>
      <c r="F1457" s="155" t="str">
        <f>'Reported burning'!F1457</f>
        <v>ND</v>
      </c>
      <c r="G1457" s="155" t="str">
        <f>'Reported burning'!G1457</f>
        <v>Forest</v>
      </c>
      <c r="H1457" s="155" t="str">
        <f>'Reported burning'!H1457</f>
        <v>Presence</v>
      </c>
      <c r="I1457" s="3"/>
      <c r="J1457" s="3" t="s">
        <v>2366</v>
      </c>
      <c r="K1457" s="3" t="s">
        <v>2276</v>
      </c>
      <c r="L1457" s="3" t="s">
        <v>2276</v>
      </c>
      <c r="M1457" s="3" t="s">
        <v>2276</v>
      </c>
      <c r="N1457" s="3" t="s">
        <v>2276</v>
      </c>
      <c r="O1457" s="3" t="s">
        <v>2276</v>
      </c>
      <c r="P1457" s="3" t="s">
        <v>2276</v>
      </c>
      <c r="Q1457" s="3" t="s">
        <v>2276</v>
      </c>
      <c r="R1457" s="3" t="s">
        <v>2276</v>
      </c>
      <c r="S1457" s="3" t="s">
        <v>2276</v>
      </c>
      <c r="T1457" s="3" t="s">
        <v>2276</v>
      </c>
      <c r="U1457" s="3" t="s">
        <v>2276</v>
      </c>
      <c r="V1457" s="3" t="s">
        <v>2276</v>
      </c>
      <c r="W1457" s="3" t="s">
        <v>2276</v>
      </c>
      <c r="X1457" s="3" t="s">
        <v>2276</v>
      </c>
      <c r="Y1457" s="3" t="s">
        <v>2276</v>
      </c>
      <c r="Z1457" s="3" t="s">
        <v>2276</v>
      </c>
      <c r="AA1457" s="4" t="s">
        <v>4302</v>
      </c>
      <c r="AB1457" s="4" t="s">
        <v>4303</v>
      </c>
    </row>
    <row r="1458" spans="1:28" ht="54.5" customHeight="1">
      <c r="A1458" s="155" t="str">
        <f>'Reported burning'!A1458</f>
        <v>169b</v>
      </c>
      <c r="B1458" s="155" t="str">
        <f>'Reported burning'!B1458</f>
        <v>169b.12</v>
      </c>
      <c r="C1458" s="155" t="str">
        <f>'Reported burning'!C1458</f>
        <v>Human, escaped</v>
      </c>
      <c r="D1458" s="155" t="str">
        <f>'Reported burning'!D1458</f>
        <v>ND</v>
      </c>
      <c r="E1458" s="155" t="str">
        <f>'Reported burning'!E1458</f>
        <v>ND</v>
      </c>
      <c r="F1458" s="155" t="str">
        <f>'Reported burning'!F1458</f>
        <v>ND</v>
      </c>
      <c r="G1458" s="155" t="str">
        <f>'Reported burning'!G1458</f>
        <v>Forest</v>
      </c>
      <c r="H1458" s="155" t="str">
        <f>'Reported burning'!H1458</f>
        <v>Presence</v>
      </c>
      <c r="I1458" s="3"/>
      <c r="J1458" s="3" t="s">
        <v>2372</v>
      </c>
      <c r="K1458" s="3" t="s">
        <v>2276</v>
      </c>
      <c r="L1458" s="3" t="s">
        <v>2276</v>
      </c>
      <c r="M1458" s="3" t="s">
        <v>2276</v>
      </c>
      <c r="N1458" s="3" t="s">
        <v>2276</v>
      </c>
      <c r="O1458" s="3" t="s">
        <v>2276</v>
      </c>
      <c r="P1458" s="3" t="s">
        <v>2276</v>
      </c>
      <c r="Q1458" s="3" t="s">
        <v>2276</v>
      </c>
      <c r="R1458" s="3" t="s">
        <v>2276</v>
      </c>
      <c r="S1458" s="3" t="s">
        <v>2276</v>
      </c>
      <c r="T1458" s="3" t="s">
        <v>2276</v>
      </c>
      <c r="U1458" s="3" t="s">
        <v>2276</v>
      </c>
      <c r="V1458" s="3" t="s">
        <v>2276</v>
      </c>
      <c r="W1458" s="3" t="s">
        <v>2276</v>
      </c>
      <c r="X1458" s="3" t="s">
        <v>2276</v>
      </c>
      <c r="Y1458" s="3" t="s">
        <v>2276</v>
      </c>
      <c r="Z1458" s="3" t="s">
        <v>2276</v>
      </c>
      <c r="AA1458" s="4" t="s">
        <v>4302</v>
      </c>
      <c r="AB1458" s="4" t="s">
        <v>4303</v>
      </c>
    </row>
    <row r="1459" spans="1:28" ht="54.5" customHeight="1">
      <c r="A1459" s="155" t="str">
        <f>'Reported burning'!A1459</f>
        <v>169b</v>
      </c>
      <c r="B1459" s="155" t="str">
        <f>'Reported burning'!B1459</f>
        <v>169b.13</v>
      </c>
      <c r="C1459" s="155" t="str">
        <f>'Reported burning'!C1459</f>
        <v>Human, accidental</v>
      </c>
      <c r="D1459" s="155" t="str">
        <f>'Reported burning'!D1459</f>
        <v>Accidental</v>
      </c>
      <c r="E1459" s="155" t="str">
        <f>'Reported burning'!E1459</f>
        <v>ND</v>
      </c>
      <c r="F1459" s="155" t="str">
        <f>'Reported burning'!F1459</f>
        <v>ND</v>
      </c>
      <c r="G1459" s="155" t="str">
        <f>'Reported burning'!G1459</f>
        <v>Forest</v>
      </c>
      <c r="H1459" s="155" t="str">
        <f>'Reported burning'!H1459</f>
        <v>Presence</v>
      </c>
      <c r="I1459" s="3"/>
      <c r="J1459" s="3" t="s">
        <v>2369</v>
      </c>
      <c r="K1459" s="3" t="s">
        <v>2276</v>
      </c>
      <c r="L1459" s="3" t="s">
        <v>2276</v>
      </c>
      <c r="M1459" s="3" t="s">
        <v>2276</v>
      </c>
      <c r="N1459" s="3" t="s">
        <v>2276</v>
      </c>
      <c r="O1459" s="3" t="s">
        <v>2276</v>
      </c>
      <c r="P1459" s="3" t="s">
        <v>2276</v>
      </c>
      <c r="Q1459" s="3" t="s">
        <v>2276</v>
      </c>
      <c r="R1459" s="3" t="s">
        <v>2276</v>
      </c>
      <c r="S1459" s="3" t="s">
        <v>2276</v>
      </c>
      <c r="T1459" s="3" t="s">
        <v>2276</v>
      </c>
      <c r="U1459" s="3" t="s">
        <v>2276</v>
      </c>
      <c r="V1459" s="3" t="s">
        <v>2276</v>
      </c>
      <c r="W1459" s="3" t="s">
        <v>2276</v>
      </c>
      <c r="X1459" s="3" t="s">
        <v>2276</v>
      </c>
      <c r="Y1459" s="3" t="s">
        <v>2276</v>
      </c>
      <c r="Z1459" s="3" t="s">
        <v>2276</v>
      </c>
      <c r="AA1459" s="4" t="s">
        <v>4302</v>
      </c>
      <c r="AB1459" s="4" t="s">
        <v>4303</v>
      </c>
    </row>
    <row r="1460" spans="1:28" ht="54.5" customHeight="1">
      <c r="A1460" s="155" t="str">
        <f>'Reported burning'!A1460</f>
        <v>169b</v>
      </c>
      <c r="B1460" s="155" t="str">
        <f>'Reported burning'!B1460</f>
        <v>169b.14</v>
      </c>
      <c r="C1460" s="155" t="str">
        <f>'Reported burning'!C1460</f>
        <v>All</v>
      </c>
      <c r="D1460" s="155" t="str">
        <f>'Reported burning'!D1460</f>
        <v>All</v>
      </c>
      <c r="E1460" s="155" t="str">
        <f>'Reported burning'!E1460</f>
        <v>ND</v>
      </c>
      <c r="F1460" s="155" t="str">
        <f>'Reported burning'!F1460</f>
        <v>ND</v>
      </c>
      <c r="G1460" s="155" t="str">
        <f>'Reported burning'!G1460</f>
        <v>Forest</v>
      </c>
      <c r="H1460" s="155" t="str">
        <f>'Reported burning'!H1460</f>
        <v>Presence</v>
      </c>
      <c r="I1460" s="3"/>
      <c r="J1460" s="3" t="s">
        <v>2276</v>
      </c>
      <c r="K1460" s="3" t="s">
        <v>2276</v>
      </c>
      <c r="L1460" s="3" t="s">
        <v>2276</v>
      </c>
      <c r="M1460" s="3" t="s">
        <v>2276</v>
      </c>
      <c r="N1460" s="3" t="s">
        <v>2276</v>
      </c>
      <c r="O1460" s="3" t="s">
        <v>2276</v>
      </c>
      <c r="P1460" s="3" t="s">
        <v>2276</v>
      </c>
      <c r="Q1460" s="3" t="s">
        <v>2276</v>
      </c>
      <c r="R1460" s="3" t="s">
        <v>2276</v>
      </c>
      <c r="S1460" s="3" t="s">
        <v>2276</v>
      </c>
      <c r="T1460" s="3" t="s">
        <v>2276</v>
      </c>
      <c r="U1460" s="3" t="s">
        <v>2276</v>
      </c>
      <c r="V1460" s="3" t="s">
        <v>2276</v>
      </c>
      <c r="W1460" s="3" t="s">
        <v>2276</v>
      </c>
      <c r="X1460" s="3" t="s">
        <v>2276</v>
      </c>
      <c r="Y1460" s="3" t="s">
        <v>2276</v>
      </c>
      <c r="Z1460" s="3" t="s">
        <v>2276</v>
      </c>
      <c r="AA1460" s="4" t="s">
        <v>4302</v>
      </c>
      <c r="AB1460" s="4"/>
    </row>
    <row r="1461" spans="1:28" ht="54.5" customHeight="1">
      <c r="A1461" s="155" t="str">
        <f>'Reported burning'!A1461</f>
        <v>169c</v>
      </c>
      <c r="B1461" s="155" t="str">
        <f>'Reported burning'!B1461</f>
        <v>169c.10</v>
      </c>
      <c r="C1461" s="155" t="str">
        <f>'Reported burning'!C1461</f>
        <v>Human, deliberate</v>
      </c>
      <c r="D1461" s="155" t="str">
        <f>'Reported burning'!D1461</f>
        <v>ND</v>
      </c>
      <c r="E1461" s="155" t="str">
        <f>'Reported burning'!E1461</f>
        <v>ND</v>
      </c>
      <c r="F1461" s="155" t="str">
        <f>'Reported burning'!F1461</f>
        <v>ND</v>
      </c>
      <c r="G1461" s="155" t="str">
        <f>'Reported burning'!G1461</f>
        <v>Forest</v>
      </c>
      <c r="H1461" s="155" t="str">
        <f>'Reported burning'!H1461</f>
        <v>Presence</v>
      </c>
      <c r="I1461" s="3"/>
      <c r="J1461" s="3" t="s">
        <v>2372</v>
      </c>
      <c r="K1461" s="3" t="s">
        <v>2276</v>
      </c>
      <c r="L1461" s="3" t="s">
        <v>2276</v>
      </c>
      <c r="M1461" s="3" t="s">
        <v>2276</v>
      </c>
      <c r="N1461" s="3" t="s">
        <v>2276</v>
      </c>
      <c r="O1461" s="3" t="s">
        <v>2276</v>
      </c>
      <c r="P1461" s="3" t="s">
        <v>2276</v>
      </c>
      <c r="Q1461" s="3" t="s">
        <v>2276</v>
      </c>
      <c r="R1461" s="3" t="s">
        <v>2276</v>
      </c>
      <c r="S1461" s="3" t="s">
        <v>2276</v>
      </c>
      <c r="T1461" s="3" t="s">
        <v>2276</v>
      </c>
      <c r="U1461" s="3" t="s">
        <v>2276</v>
      </c>
      <c r="V1461" s="3" t="s">
        <v>2276</v>
      </c>
      <c r="W1461" s="3" t="s">
        <v>2276</v>
      </c>
      <c r="X1461" s="3" t="s">
        <v>2276</v>
      </c>
      <c r="Y1461" s="3" t="s">
        <v>2276</v>
      </c>
      <c r="Z1461" s="3" t="s">
        <v>2276</v>
      </c>
      <c r="AA1461" s="4" t="s">
        <v>4302</v>
      </c>
      <c r="AB1461" s="4" t="s">
        <v>4303</v>
      </c>
    </row>
    <row r="1462" spans="1:28" ht="54.5" customHeight="1">
      <c r="A1462" s="155" t="str">
        <f>'Reported burning'!A1462</f>
        <v>169c</v>
      </c>
      <c r="B1462" s="155" t="str">
        <f>'Reported burning'!B1462</f>
        <v>169c.11</v>
      </c>
      <c r="C1462" s="155" t="str">
        <f>'Reported burning'!C1462</f>
        <v>Lightning</v>
      </c>
      <c r="D1462" s="155" t="str">
        <f>'Reported burning'!D1462</f>
        <v>ND</v>
      </c>
      <c r="E1462" s="155" t="str">
        <f>'Reported burning'!E1462</f>
        <v>ND</v>
      </c>
      <c r="F1462" s="155" t="str">
        <f>'Reported burning'!F1462</f>
        <v>ND</v>
      </c>
      <c r="G1462" s="155" t="str">
        <f>'Reported burning'!G1462</f>
        <v>Forest</v>
      </c>
      <c r="H1462" s="155" t="str">
        <f>'Reported burning'!H1462</f>
        <v>Presence</v>
      </c>
      <c r="I1462" s="3"/>
      <c r="J1462" s="3" t="s">
        <v>2367</v>
      </c>
      <c r="K1462" s="3" t="s">
        <v>2276</v>
      </c>
      <c r="L1462" s="3" t="s">
        <v>2276</v>
      </c>
      <c r="M1462" s="3" t="s">
        <v>2276</v>
      </c>
      <c r="N1462" s="3" t="s">
        <v>2276</v>
      </c>
      <c r="O1462" s="3" t="s">
        <v>2276</v>
      </c>
      <c r="P1462" s="3" t="s">
        <v>2276</v>
      </c>
      <c r="Q1462" s="3" t="s">
        <v>2276</v>
      </c>
      <c r="R1462" s="3" t="s">
        <v>2276</v>
      </c>
      <c r="S1462" s="3" t="s">
        <v>2276</v>
      </c>
      <c r="T1462" s="3" t="s">
        <v>2276</v>
      </c>
      <c r="U1462" s="3" t="s">
        <v>2276</v>
      </c>
      <c r="V1462" s="3" t="s">
        <v>2276</v>
      </c>
      <c r="W1462" s="3" t="s">
        <v>2276</v>
      </c>
      <c r="X1462" s="3" t="s">
        <v>2276</v>
      </c>
      <c r="Y1462" s="3" t="s">
        <v>2276</v>
      </c>
      <c r="Z1462" s="3" t="s">
        <v>2276</v>
      </c>
      <c r="AA1462" s="4" t="s">
        <v>4302</v>
      </c>
      <c r="AB1462" s="4" t="s">
        <v>4303</v>
      </c>
    </row>
    <row r="1463" spans="1:28" ht="54.5" customHeight="1">
      <c r="A1463" s="155" t="str">
        <f>'Reported burning'!A1463</f>
        <v>169c</v>
      </c>
      <c r="B1463" s="155" t="str">
        <f>'Reported burning'!B1463</f>
        <v>169c.12</v>
      </c>
      <c r="C1463" s="155" t="str">
        <f>'Reported burning'!C1463</f>
        <v>Human, escaped</v>
      </c>
      <c r="D1463" s="155" t="str">
        <f>'Reported burning'!D1463</f>
        <v>ND</v>
      </c>
      <c r="E1463" s="155" t="str">
        <f>'Reported burning'!E1463</f>
        <v>ND</v>
      </c>
      <c r="F1463" s="155" t="str">
        <f>'Reported burning'!F1463</f>
        <v>ND</v>
      </c>
      <c r="G1463" s="155" t="str">
        <f>'Reported burning'!G1463</f>
        <v>Forest</v>
      </c>
      <c r="H1463" s="155" t="str">
        <f>'Reported burning'!H1463</f>
        <v>Presence</v>
      </c>
      <c r="I1463" s="3"/>
      <c r="J1463" s="3" t="s">
        <v>2372</v>
      </c>
      <c r="K1463" s="3" t="s">
        <v>2276</v>
      </c>
      <c r="L1463" s="3" t="s">
        <v>2276</v>
      </c>
      <c r="M1463" s="3" t="s">
        <v>2276</v>
      </c>
      <c r="N1463" s="3" t="s">
        <v>2276</v>
      </c>
      <c r="O1463" s="3" t="s">
        <v>2276</v>
      </c>
      <c r="P1463" s="3" t="s">
        <v>2276</v>
      </c>
      <c r="Q1463" s="3" t="s">
        <v>2276</v>
      </c>
      <c r="R1463" s="3" t="s">
        <v>2276</v>
      </c>
      <c r="S1463" s="3" t="s">
        <v>2276</v>
      </c>
      <c r="T1463" s="3" t="s">
        <v>2276</v>
      </c>
      <c r="U1463" s="3" t="s">
        <v>2276</v>
      </c>
      <c r="V1463" s="3" t="s">
        <v>2276</v>
      </c>
      <c r="W1463" s="3" t="s">
        <v>2276</v>
      </c>
      <c r="X1463" s="3" t="s">
        <v>2276</v>
      </c>
      <c r="Y1463" s="3" t="s">
        <v>2276</v>
      </c>
      <c r="Z1463" s="3" t="s">
        <v>2276</v>
      </c>
      <c r="AA1463" s="4" t="s">
        <v>4302</v>
      </c>
      <c r="AB1463" s="4" t="s">
        <v>4303</v>
      </c>
    </row>
    <row r="1464" spans="1:28" ht="54.5" customHeight="1">
      <c r="A1464" s="155" t="str">
        <f>'Reported burning'!A1464</f>
        <v>169c</v>
      </c>
      <c r="B1464" s="155" t="str">
        <f>'Reported burning'!B1464</f>
        <v>169c.13</v>
      </c>
      <c r="C1464" s="155" t="str">
        <f>'Reported burning'!C1464</f>
        <v>Human, accidental</v>
      </c>
      <c r="D1464" s="155" t="str">
        <f>'Reported burning'!D1464</f>
        <v>Accidental</v>
      </c>
      <c r="E1464" s="155" t="str">
        <f>'Reported burning'!E1464</f>
        <v>ND</v>
      </c>
      <c r="F1464" s="155" t="str">
        <f>'Reported burning'!F1464</f>
        <v>ND</v>
      </c>
      <c r="G1464" s="155" t="str">
        <f>'Reported burning'!G1464</f>
        <v>Forest</v>
      </c>
      <c r="H1464" s="155" t="str">
        <f>'Reported burning'!H1464</f>
        <v>Presence</v>
      </c>
      <c r="I1464" s="3"/>
      <c r="J1464" s="3" t="s">
        <v>2369</v>
      </c>
      <c r="K1464" s="3" t="s">
        <v>2276</v>
      </c>
      <c r="L1464" s="3" t="s">
        <v>2276</v>
      </c>
      <c r="M1464" s="3" t="s">
        <v>2276</v>
      </c>
      <c r="N1464" s="3" t="s">
        <v>2276</v>
      </c>
      <c r="O1464" s="3" t="s">
        <v>2276</v>
      </c>
      <c r="P1464" s="3" t="s">
        <v>2276</v>
      </c>
      <c r="Q1464" s="3" t="s">
        <v>2276</v>
      </c>
      <c r="R1464" s="3" t="s">
        <v>2276</v>
      </c>
      <c r="S1464" s="3" t="s">
        <v>2276</v>
      </c>
      <c r="T1464" s="3" t="s">
        <v>2276</v>
      </c>
      <c r="U1464" s="3" t="s">
        <v>2276</v>
      </c>
      <c r="V1464" s="3" t="s">
        <v>2276</v>
      </c>
      <c r="W1464" s="3" t="s">
        <v>2276</v>
      </c>
      <c r="X1464" s="3" t="s">
        <v>2276</v>
      </c>
      <c r="Y1464" s="3" t="s">
        <v>2276</v>
      </c>
      <c r="Z1464" s="3" t="s">
        <v>2276</v>
      </c>
      <c r="AA1464" s="4" t="s">
        <v>4302</v>
      </c>
      <c r="AB1464" s="4" t="s">
        <v>4303</v>
      </c>
    </row>
    <row r="1465" spans="1:28" ht="54.5" customHeight="1">
      <c r="A1465" s="155" t="str">
        <f>'Reported burning'!A1465</f>
        <v>169c</v>
      </c>
      <c r="B1465" s="155" t="str">
        <f>'Reported burning'!B1465</f>
        <v>169c.14</v>
      </c>
      <c r="C1465" s="155" t="str">
        <f>'Reported burning'!C1465</f>
        <v>All</v>
      </c>
      <c r="D1465" s="155" t="str">
        <f>'Reported burning'!D1465</f>
        <v>All</v>
      </c>
      <c r="E1465" s="155" t="str">
        <f>'Reported burning'!E1465</f>
        <v>ND</v>
      </c>
      <c r="F1465" s="155" t="str">
        <f>'Reported burning'!F1465</f>
        <v>ND</v>
      </c>
      <c r="G1465" s="155" t="str">
        <f>'Reported burning'!G1465</f>
        <v>Forest</v>
      </c>
      <c r="H1465" s="155" t="str">
        <f>'Reported burning'!H1465</f>
        <v>Presence</v>
      </c>
      <c r="I1465" s="5"/>
      <c r="J1465" s="3" t="s">
        <v>2276</v>
      </c>
      <c r="K1465" s="3" t="s">
        <v>2276</v>
      </c>
      <c r="L1465" s="3" t="s">
        <v>2276</v>
      </c>
      <c r="M1465" s="3" t="s">
        <v>2276</v>
      </c>
      <c r="N1465" s="3" t="s">
        <v>2276</v>
      </c>
      <c r="O1465" s="3" t="s">
        <v>2276</v>
      </c>
      <c r="P1465" s="3" t="s">
        <v>2276</v>
      </c>
      <c r="Q1465" s="3" t="s">
        <v>2276</v>
      </c>
      <c r="R1465" s="3" t="s">
        <v>2276</v>
      </c>
      <c r="S1465" s="3" t="s">
        <v>2276</v>
      </c>
      <c r="T1465" s="3" t="s">
        <v>2276</v>
      </c>
      <c r="U1465" s="3" t="s">
        <v>2276</v>
      </c>
      <c r="V1465" s="3" t="s">
        <v>2276</v>
      </c>
      <c r="W1465" s="3" t="s">
        <v>2276</v>
      </c>
      <c r="X1465" s="3" t="s">
        <v>2276</v>
      </c>
      <c r="Y1465" s="3" t="s">
        <v>2276</v>
      </c>
      <c r="Z1465" s="3" t="s">
        <v>2276</v>
      </c>
      <c r="AA1465" s="4"/>
      <c r="AB1465" s="4"/>
    </row>
    <row r="1466" spans="1:28" ht="44.5" customHeight="1">
      <c r="A1466" s="159" t="str">
        <f>'Reported burning'!A1466</f>
        <v>171a</v>
      </c>
      <c r="B1466" s="159" t="str">
        <f>'Reported burning'!B1466</f>
        <v>171a.1</v>
      </c>
      <c r="C1466" s="159" t="str">
        <f>'Reported burning'!C1466</f>
        <v>Human, deliberate</v>
      </c>
      <c r="D1466" s="159" t="str">
        <f>'Reported burning'!D1466</f>
        <v>Crop field preparation</v>
      </c>
      <c r="E1466" s="159" t="str">
        <f>'Reported burning'!E1466</f>
        <v>Cropping, Swidden</v>
      </c>
      <c r="F1466" s="159" t="str">
        <f>'Reported burning'!F1466</f>
        <v>ND</v>
      </c>
      <c r="G1466" s="159" t="str">
        <f>'Reported burning'!G1466</f>
        <v>ND</v>
      </c>
      <c r="H1466" s="159" t="str">
        <f>'Reported burning'!H1466</f>
        <v>Presence</v>
      </c>
      <c r="I1466" s="5"/>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3"/>
      <c r="AB1466" s="3"/>
    </row>
    <row r="1467" spans="1:28" ht="44.5" customHeight="1">
      <c r="A1467" s="155" t="str">
        <f>'Reported burning'!A1467</f>
        <v>171a</v>
      </c>
      <c r="B1467" s="155" t="str">
        <f>'Reported burning'!B1467</f>
        <v>171a.2</v>
      </c>
      <c r="C1467" s="155" t="str">
        <f>'Reported burning'!C1467</f>
        <v>Human, deliberate</v>
      </c>
      <c r="D1467" s="155" t="str">
        <f>'Reported burning'!D1467</f>
        <v>Pasture renewal</v>
      </c>
      <c r="E1467" s="155" t="str">
        <f>'Reported burning'!E1467</f>
        <v>Pastoralism, Migratory</v>
      </c>
      <c r="F1467" s="155" t="str">
        <f>'Reported burning'!F1467</f>
        <v>ND</v>
      </c>
      <c r="G1467" s="155" t="str">
        <f>'Reported burning'!G1467</f>
        <v>ND</v>
      </c>
      <c r="H1467" s="155" t="str">
        <f>'Reported burning'!H1467</f>
        <v>Presence</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3"/>
      <c r="AB1467" s="3"/>
    </row>
    <row r="1468" spans="1:28" ht="44.5" customHeight="1">
      <c r="A1468" s="155" t="str">
        <f>'Reported burning'!A1468</f>
        <v>171a</v>
      </c>
      <c r="B1468" s="155" t="str">
        <f>'Reported burning'!B1468</f>
        <v>171a.3</v>
      </c>
      <c r="C1468" s="155" t="str">
        <f>'Reported burning'!C1468</f>
        <v>Human, deliberate</v>
      </c>
      <c r="D1468" s="155" t="str">
        <f>'Reported burning'!D1468</f>
        <v>Pasture renewal</v>
      </c>
      <c r="E1468" s="155" t="str">
        <f>'Reported burning'!E1468</f>
        <v>Cattle, Extensive</v>
      </c>
      <c r="F1468" s="155" t="str">
        <f>'Reported burning'!F1468</f>
        <v>ND</v>
      </c>
      <c r="G1468" s="155" t="str">
        <f>'Reported burning'!G1468</f>
        <v>ND</v>
      </c>
      <c r="H1468" s="155" t="str">
        <f>'Reported burning'!H1468</f>
        <v>Presence</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3"/>
      <c r="AB1468" s="3"/>
    </row>
    <row r="1469" spans="1:28" ht="44.5" customHeight="1">
      <c r="A1469" s="155" t="str">
        <f>'Reported burning'!A1469</f>
        <v>171b</v>
      </c>
      <c r="B1469" s="155" t="str">
        <f>'Reported burning'!B1469</f>
        <v>171b.1</v>
      </c>
      <c r="C1469" s="155" t="str">
        <f>'Reported burning'!C1469</f>
        <v>Human, deliberate</v>
      </c>
      <c r="D1469" s="155" t="str">
        <f>'Reported burning'!D1469</f>
        <v>Pyrome management</v>
      </c>
      <c r="E1469" s="155" t="str">
        <f>'Reported burning'!E1469</f>
        <v>Biodiversity conservation</v>
      </c>
      <c r="F1469" s="155" t="str">
        <f>'Reported burning'!F1469</f>
        <v>Forest</v>
      </c>
      <c r="G1469" s="155" t="str">
        <f>'Reported burning'!G1469</f>
        <v>ND</v>
      </c>
      <c r="H1469" s="155"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2276</v>
      </c>
      <c r="X1469" s="22" t="s">
        <v>2276</v>
      </c>
      <c r="Y1469" s="22" t="s">
        <v>2276</v>
      </c>
      <c r="Z1469" s="22" t="s">
        <v>2276</v>
      </c>
      <c r="AA1469" s="3" t="s">
        <v>4375</v>
      </c>
      <c r="AB1469" s="3"/>
    </row>
    <row r="1470" spans="1:28" ht="44.5" customHeight="1">
      <c r="A1470" s="155" t="str">
        <f>'Reported burning'!A1470</f>
        <v>171b</v>
      </c>
      <c r="B1470" s="155" t="str">
        <f>'Reported burning'!B1470</f>
        <v>171b.2</v>
      </c>
      <c r="C1470" s="155" t="str">
        <f>'Reported burning'!C1470</f>
        <v>Human, deliberate</v>
      </c>
      <c r="D1470" s="155" t="str">
        <f>'Reported burning'!D1470</f>
        <v>Pasture renewal</v>
      </c>
      <c r="E1470" s="155" t="str">
        <f>'Reported burning'!E1470</f>
        <v>Cattle, Extensive</v>
      </c>
      <c r="F1470" s="155" t="str">
        <f>'Reported burning'!F1470</f>
        <v>Forest</v>
      </c>
      <c r="G1470" s="155" t="str">
        <f>'Reported burning'!G1470</f>
        <v>ND</v>
      </c>
      <c r="H1470" s="155" t="str">
        <f>'Reported burning'!H1470</f>
        <v>Presence</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3" t="s">
        <v>4370</v>
      </c>
      <c r="AB1470" s="3"/>
    </row>
    <row r="1471" spans="1:28" ht="44.5" customHeight="1">
      <c r="A1471" s="155" t="str">
        <f>'Reported burning'!A1471</f>
        <v>171b</v>
      </c>
      <c r="B1471" s="155" t="str">
        <f>'Reported burning'!B1471</f>
        <v>171b.3</v>
      </c>
      <c r="C1471" s="155" t="str">
        <f>'Reported burning'!C1471</f>
        <v>Human, deliberate</v>
      </c>
      <c r="D1471" s="155" t="str">
        <f>'Reported burning'!D1471</f>
        <v>Pasture renewal</v>
      </c>
      <c r="E1471" s="155" t="str">
        <f>'Reported burning'!E1471</f>
        <v>Cattle, Extensive</v>
      </c>
      <c r="F1471" s="155" t="str">
        <f>'Reported burning'!F1471</f>
        <v>Grassland</v>
      </c>
      <c r="G1471" s="155" t="str">
        <f>'Reported burning'!G1471</f>
        <v>ND</v>
      </c>
      <c r="H1471" s="155" t="str">
        <f>'Reported burning'!H1471</f>
        <v>Presence</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3"/>
      <c r="AB1471" s="3"/>
    </row>
    <row r="1472" spans="1:28" ht="44.5" customHeight="1">
      <c r="A1472" s="155" t="str">
        <f>'Reported burning'!A1472</f>
        <v>171b</v>
      </c>
      <c r="B1472" s="155" t="str">
        <f>'Reported burning'!B1472</f>
        <v>171b.4</v>
      </c>
      <c r="C1472" s="155" t="str">
        <f>'Reported burning'!C1472</f>
        <v>Human, deliberate</v>
      </c>
      <c r="D1472" s="155" t="str">
        <f>'Reported burning'!D1472</f>
        <v>Arson</v>
      </c>
      <c r="E1472" s="155" t="str">
        <f>'Reported burning'!E1472</f>
        <v>Cattle, Extensive</v>
      </c>
      <c r="F1472" s="155" t="str">
        <f>'Reported burning'!F1472</f>
        <v>ND</v>
      </c>
      <c r="G1472" s="155" t="str">
        <f>'Reported burning'!G1472</f>
        <v>ND</v>
      </c>
      <c r="H1472" s="155" t="str">
        <f>'Reported burning'!H1472</f>
        <v>Presence</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3"/>
      <c r="AB1472" s="3"/>
    </row>
    <row r="1473" spans="1:28" ht="44.5" customHeight="1">
      <c r="A1473" s="155" t="str">
        <f>'Reported burning'!A1473</f>
        <v>171b</v>
      </c>
      <c r="B1473" s="155" t="str">
        <f>'Reported burning'!B1473</f>
        <v>171b.5</v>
      </c>
      <c r="C1473" s="155" t="str">
        <f>'Reported burning'!C1473</f>
        <v>Lightning</v>
      </c>
      <c r="D1473" s="155" t="str">
        <f>'Reported burning'!D1473</f>
        <v>ND</v>
      </c>
      <c r="E1473" s="155" t="str">
        <f>'Reported burning'!E1473</f>
        <v>ND</v>
      </c>
      <c r="F1473" s="155" t="str">
        <f>'Reported burning'!F1473</f>
        <v>ND</v>
      </c>
      <c r="G1473" s="155" t="str">
        <f>'Reported burning'!G1473</f>
        <v>ND</v>
      </c>
      <c r="H1473" s="155" t="str">
        <f>'Reported burning'!H1473</f>
        <v>Presence</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3"/>
      <c r="AB1473" s="3"/>
    </row>
    <row r="1474" spans="1:28" ht="66.5" customHeight="1">
      <c r="A1474" s="155" t="str">
        <f>'Reported burning'!A1474</f>
        <v>171b</v>
      </c>
      <c r="B1474" s="155" t="str">
        <f>'Reported burning'!B1474</f>
        <v>171b.6</v>
      </c>
      <c r="C1474" s="155" t="str">
        <f>'Reported burning'!C1474</f>
        <v>Unknown</v>
      </c>
      <c r="D1474" s="155" t="str">
        <f>'Reported burning'!D1474</f>
        <v>ND</v>
      </c>
      <c r="E1474" s="155" t="str">
        <f>'Reported burning'!E1474</f>
        <v>ND</v>
      </c>
      <c r="F1474" s="155" t="str">
        <f>'Reported burning'!F1474</f>
        <v>ND</v>
      </c>
      <c r="G1474" s="155" t="str">
        <f>'Reported burning'!G1474</f>
        <v>Forest</v>
      </c>
      <c r="H1474" s="155" t="str">
        <f>'Reported burning'!H1474</f>
        <v>Presence</v>
      </c>
      <c r="I1474" s="3"/>
      <c r="J1474" s="22" t="s">
        <v>2276</v>
      </c>
      <c r="K1474" s="22" t="s">
        <v>2276</v>
      </c>
      <c r="L1474" s="22" t="s">
        <v>2276</v>
      </c>
      <c r="M1474" s="22" t="s">
        <v>2276</v>
      </c>
      <c r="N1474" s="22" t="s">
        <v>2276</v>
      </c>
      <c r="O1474" s="22" t="s">
        <v>2276</v>
      </c>
      <c r="P1474" s="22" t="s">
        <v>2276</v>
      </c>
      <c r="Q1474" s="22" t="s">
        <v>2276</v>
      </c>
      <c r="R1474" s="22" t="s">
        <v>2276</v>
      </c>
      <c r="S1474" s="22" t="s">
        <v>2276</v>
      </c>
      <c r="T1474" s="22" t="s">
        <v>2276</v>
      </c>
      <c r="U1474" s="22" t="s">
        <v>2276</v>
      </c>
      <c r="V1474" s="22" t="s">
        <v>2276</v>
      </c>
      <c r="W1474" s="22" t="s">
        <v>2276</v>
      </c>
      <c r="X1474" s="22" t="s">
        <v>2276</v>
      </c>
      <c r="Y1474" s="22" t="s">
        <v>2276</v>
      </c>
      <c r="Z1474" s="22" t="s">
        <v>2276</v>
      </c>
      <c r="AA1474" s="3"/>
      <c r="AB1474" s="3"/>
    </row>
    <row r="1475" spans="1:28" ht="58">
      <c r="A1475" s="155" t="str">
        <f>'Reported burning'!A1475</f>
        <v>171b</v>
      </c>
      <c r="B1475" s="155" t="str">
        <f>'Reported burning'!B1475</f>
        <v>171b.7</v>
      </c>
      <c r="C1475" s="155" t="str">
        <f>'Reported burning'!C1475</f>
        <v>Human, escaped</v>
      </c>
      <c r="D1475" s="155" t="str">
        <f>'Reported burning'!D1475</f>
        <v>Pasture renewal</v>
      </c>
      <c r="E1475" s="155" t="str">
        <f>'Reported burning'!E1475</f>
        <v>Cropping, Intensive</v>
      </c>
      <c r="F1475" s="155" t="str">
        <f>'Reported burning'!F1475</f>
        <v>ND</v>
      </c>
      <c r="G1475" s="155" t="str">
        <f>'Reported burning'!G1475</f>
        <v>Forest</v>
      </c>
      <c r="H1475" s="155" t="str">
        <f>'Reported burning'!H1475</f>
        <v>Presence</v>
      </c>
      <c r="I1475" s="3"/>
      <c r="J1475" s="22" t="s">
        <v>2276</v>
      </c>
      <c r="K1475" s="22" t="s">
        <v>2276</v>
      </c>
      <c r="L1475" s="22" t="s">
        <v>2276</v>
      </c>
      <c r="M1475" s="22" t="s">
        <v>2276</v>
      </c>
      <c r="N1475" s="22" t="s">
        <v>2276</v>
      </c>
      <c r="O1475" s="22" t="s">
        <v>2276</v>
      </c>
      <c r="P1475" s="22" t="s">
        <v>2276</v>
      </c>
      <c r="Q1475" s="22" t="s">
        <v>2276</v>
      </c>
      <c r="R1475" s="22" t="s">
        <v>2276</v>
      </c>
      <c r="S1475" s="22" t="s">
        <v>2276</v>
      </c>
      <c r="T1475" s="22" t="s">
        <v>2276</v>
      </c>
      <c r="U1475" s="22" t="s">
        <v>2276</v>
      </c>
      <c r="V1475" s="22" t="s">
        <v>2276</v>
      </c>
      <c r="W1475" s="22" t="s">
        <v>2276</v>
      </c>
      <c r="X1475" s="22" t="s">
        <v>2276</v>
      </c>
      <c r="Y1475" s="22" t="s">
        <v>2276</v>
      </c>
      <c r="Z1475" s="22" t="s">
        <v>2276</v>
      </c>
      <c r="AA1475" s="4" t="s">
        <v>4374</v>
      </c>
      <c r="AB1475" s="3"/>
    </row>
    <row r="1476" spans="1:28" ht="47.5" customHeight="1">
      <c r="A1476" s="155" t="str">
        <f>'Reported burning'!A1476</f>
        <v>172a</v>
      </c>
      <c r="B1476" s="155" t="str">
        <f>'Reported burning'!B1476</f>
        <v>172a.1</v>
      </c>
      <c r="C1476" s="155" t="str">
        <f>'Reported burning'!C1476</f>
        <v>Human, deliberate</v>
      </c>
      <c r="D1476" s="155" t="str">
        <f>'Reported burning'!D1476</f>
        <v>Crop field preparation</v>
      </c>
      <c r="E1476" s="155" t="str">
        <f>'Reported burning'!E1476</f>
        <v>Cropping, Swidden</v>
      </c>
      <c r="F1476" s="155" t="str">
        <f>'Reported burning'!F1476</f>
        <v>ND</v>
      </c>
      <c r="G1476" s="155" t="str">
        <f>'Reported burning'!G1476</f>
        <v>Forest</v>
      </c>
      <c r="H1476" s="155" t="str">
        <f>'Reported burning'!H1476</f>
        <v>Presence</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3" t="s">
        <v>2276</v>
      </c>
      <c r="X1476" s="3" t="s">
        <v>399</v>
      </c>
      <c r="Y1476" s="3" t="s">
        <v>38</v>
      </c>
      <c r="Z1476" s="3" t="s">
        <v>2655</v>
      </c>
      <c r="AA1476" s="3"/>
      <c r="AB1476" s="3"/>
    </row>
    <row r="1477" spans="1:28" ht="47.5" customHeight="1">
      <c r="A1477" s="155" t="str">
        <f>'Reported burning'!A1477</f>
        <v>172a</v>
      </c>
      <c r="B1477" s="155" t="str">
        <f>'Reported burning'!B1477</f>
        <v>172a.2</v>
      </c>
      <c r="C1477" s="155" t="str">
        <f>'Reported burning'!C1477</f>
        <v>Human, deliberate</v>
      </c>
      <c r="D1477" s="155" t="str">
        <f>'Reported burning'!D1477</f>
        <v>Crop field preparation</v>
      </c>
      <c r="E1477" s="155" t="str">
        <f>'Reported burning'!E1477</f>
        <v>Cropping, Swidden</v>
      </c>
      <c r="F1477" s="155" t="str">
        <f>'Reported burning'!F1477</f>
        <v>ND</v>
      </c>
      <c r="G1477" s="155" t="str">
        <f>'Reported burning'!G1477</f>
        <v>Secondary Vegetation</v>
      </c>
      <c r="H1477" s="155" t="str">
        <f>'Reported burning'!H1477</f>
        <v>Presence</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3" t="s">
        <v>2403</v>
      </c>
      <c r="X1477" s="3" t="s">
        <v>399</v>
      </c>
      <c r="Y1477" s="3" t="s">
        <v>38</v>
      </c>
      <c r="Z1477" s="3" t="s">
        <v>2655</v>
      </c>
      <c r="AA1477" s="3"/>
      <c r="AB1477" s="3"/>
    </row>
    <row r="1478" spans="1:28" ht="47.5" customHeight="1">
      <c r="A1478" s="155" t="str">
        <f>'Reported burning'!A1478</f>
        <v>172b</v>
      </c>
      <c r="B1478" s="155" t="str">
        <f>'Reported burning'!B1478</f>
        <v>172b.1</v>
      </c>
      <c r="C1478" s="155" t="str">
        <f>'Reported burning'!C1478</f>
        <v>Human, deliberate</v>
      </c>
      <c r="D1478" s="155" t="str">
        <f>'Reported burning'!D1478</f>
        <v>Land clearance</v>
      </c>
      <c r="E1478" s="155" t="str">
        <f>'Reported burning'!E1478</f>
        <v>Cropping, Monoculture, Subsistence-oriented</v>
      </c>
      <c r="F1478" s="155" t="str">
        <f>'Reported burning'!F1478</f>
        <v>ND</v>
      </c>
      <c r="G1478" s="155" t="str">
        <f>'Reported burning'!G1478</f>
        <v>Forest</v>
      </c>
      <c r="H1478" s="155" t="str">
        <f>'Reported burning'!H1478</f>
        <v>Presence</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4" t="s">
        <v>4415</v>
      </c>
      <c r="AB1478" s="4" t="s">
        <v>4407</v>
      </c>
    </row>
    <row r="1479" spans="1:28" ht="47.5" customHeight="1">
      <c r="A1479" s="155" t="str">
        <f>'Reported burning'!A1479</f>
        <v>172b</v>
      </c>
      <c r="B1479" s="155" t="str">
        <f>'Reported burning'!B1479</f>
        <v>172b.2</v>
      </c>
      <c r="C1479" s="155" t="str">
        <f>'Reported burning'!C1479</f>
        <v>Human, deliberate</v>
      </c>
      <c r="D1479" s="155" t="str">
        <f>'Reported burning'!D1479</f>
        <v>Land clearance</v>
      </c>
      <c r="E1479" s="155" t="str">
        <f>'Reported burning'!E1479</f>
        <v>Cropping, Monoculture, Subsistence-oriented</v>
      </c>
      <c r="F1479" s="155" t="str">
        <f>'Reported burning'!F1479</f>
        <v>ND</v>
      </c>
      <c r="G1479" s="155" t="str">
        <f>'Reported burning'!G1479</f>
        <v>Shrubland (Mixed forest &amp; grassland)</v>
      </c>
      <c r="H1479" s="155" t="str">
        <f>'Reported burning'!H1479</f>
        <v>Presence</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4" t="s">
        <v>4415</v>
      </c>
      <c r="AB1479" s="4" t="s">
        <v>4407</v>
      </c>
    </row>
    <row r="1480" spans="1:28" ht="47.5" customHeight="1">
      <c r="A1480" s="155" t="str">
        <f>'Reported burning'!A1480</f>
        <v>172c</v>
      </c>
      <c r="B1480" s="155" t="str">
        <f>'Reported burning'!B1480</f>
        <v>172c.1</v>
      </c>
      <c r="C1480" s="155" t="str">
        <f>'Reported burning'!C1480</f>
        <v>Human, deliberate</v>
      </c>
      <c r="D1480" s="155" t="str">
        <f>'Reported burning'!D1480</f>
        <v>Land clearance</v>
      </c>
      <c r="E1480" s="155" t="str">
        <f>'Reported burning'!E1480</f>
        <v>Cropping, Monoculture, Subsistence-oriented</v>
      </c>
      <c r="F1480" s="155" t="str">
        <f>'Reported burning'!F1480</f>
        <v>ND</v>
      </c>
      <c r="G1480" s="155" t="str">
        <f>'Reported burning'!G1480</f>
        <v>Forest</v>
      </c>
      <c r="H1480" s="155" t="str">
        <f>'Reported burning'!H1480</f>
        <v>Presence</v>
      </c>
      <c r="I1480" s="3"/>
      <c r="J1480" s="22" t="s">
        <v>2276</v>
      </c>
      <c r="K1480" s="22" t="s">
        <v>2276</v>
      </c>
      <c r="L1480" s="22" t="s">
        <v>2276</v>
      </c>
      <c r="M1480" s="22" t="s">
        <v>2276</v>
      </c>
      <c r="N1480" s="22" t="s">
        <v>2276</v>
      </c>
      <c r="O1480" s="22" t="s">
        <v>2276</v>
      </c>
      <c r="P1480" s="22" t="s">
        <v>2276</v>
      </c>
      <c r="Q1480" s="22" t="s">
        <v>2276</v>
      </c>
      <c r="R1480" s="22" t="s">
        <v>2276</v>
      </c>
      <c r="S1480" s="22" t="s">
        <v>2276</v>
      </c>
      <c r="T1480" s="22" t="s">
        <v>2276</v>
      </c>
      <c r="U1480" s="22" t="s">
        <v>2276</v>
      </c>
      <c r="V1480" s="22" t="s">
        <v>2276</v>
      </c>
      <c r="W1480" s="22" t="s">
        <v>2276</v>
      </c>
      <c r="X1480" s="22" t="s">
        <v>2276</v>
      </c>
      <c r="Y1480" s="22" t="s">
        <v>2276</v>
      </c>
      <c r="Z1480" s="22" t="s">
        <v>2276</v>
      </c>
      <c r="AA1480" s="4" t="s">
        <v>4415</v>
      </c>
      <c r="AB1480" s="4" t="s">
        <v>4407</v>
      </c>
    </row>
    <row r="1481" spans="1:28" ht="47.5" customHeight="1">
      <c r="A1481" s="155" t="str">
        <f>'Reported burning'!A1481</f>
        <v>172c</v>
      </c>
      <c r="B1481" s="155" t="str">
        <f>'Reported burning'!B1481</f>
        <v>172c.2</v>
      </c>
      <c r="C1481" s="155" t="str">
        <f>'Reported burning'!C1481</f>
        <v>Human, deliberate</v>
      </c>
      <c r="D1481" s="155" t="str">
        <f>'Reported burning'!D1481</f>
        <v>Land clearance</v>
      </c>
      <c r="E1481" s="155" t="str">
        <f>'Reported burning'!E1481</f>
        <v>Cropping, Monoculture, Subsistence-oriented</v>
      </c>
      <c r="F1481" s="155" t="str">
        <f>'Reported burning'!F1481</f>
        <v>ND</v>
      </c>
      <c r="G1481" s="155" t="str">
        <f>'Reported burning'!G1481</f>
        <v>Shrubland (Mixed forest &amp; grassland)</v>
      </c>
      <c r="H1481" s="155" t="str">
        <f>'Reported burning'!H1481</f>
        <v>Presence</v>
      </c>
      <c r="I1481" s="3"/>
      <c r="J1481" s="22" t="s">
        <v>2276</v>
      </c>
      <c r="K1481" s="22" t="s">
        <v>2276</v>
      </c>
      <c r="L1481" s="22" t="s">
        <v>2276</v>
      </c>
      <c r="M1481" s="22" t="s">
        <v>2276</v>
      </c>
      <c r="N1481" s="22" t="s">
        <v>2276</v>
      </c>
      <c r="O1481" s="22" t="s">
        <v>2276</v>
      </c>
      <c r="P1481" s="22" t="s">
        <v>2276</v>
      </c>
      <c r="Q1481" s="22" t="s">
        <v>2276</v>
      </c>
      <c r="R1481" s="22" t="s">
        <v>2276</v>
      </c>
      <c r="S1481" s="22" t="s">
        <v>2276</v>
      </c>
      <c r="T1481" s="22" t="s">
        <v>2276</v>
      </c>
      <c r="U1481" s="22" t="s">
        <v>2276</v>
      </c>
      <c r="V1481" s="22" t="s">
        <v>2276</v>
      </c>
      <c r="W1481" s="22" t="s">
        <v>2276</v>
      </c>
      <c r="X1481" s="22" t="s">
        <v>2276</v>
      </c>
      <c r="Y1481" s="22" t="s">
        <v>2276</v>
      </c>
      <c r="Z1481" s="22" t="s">
        <v>2276</v>
      </c>
      <c r="AA1481" s="4" t="s">
        <v>4415</v>
      </c>
      <c r="AB1481" s="4" t="s">
        <v>4407</v>
      </c>
    </row>
    <row r="1482" spans="1:28" ht="47.5" customHeight="1">
      <c r="A1482" s="155" t="str">
        <f>'Reported burning'!A1482</f>
        <v>172d</v>
      </c>
      <c r="B1482" s="155" t="str">
        <f>'Reported burning'!B1482</f>
        <v>172d.1</v>
      </c>
      <c r="C1482" s="155" t="str">
        <f>'Reported burning'!C1482</f>
        <v>Human, deliberate</v>
      </c>
      <c r="D1482" s="155" t="str">
        <f>'Reported burning'!D1482</f>
        <v>Pasture renewal</v>
      </c>
      <c r="E1482" s="155" t="str">
        <f>'Reported burning'!E1482</f>
        <v>Cattle, Extensive</v>
      </c>
      <c r="F1482" s="155" t="str">
        <f>'Reported burning'!F1482</f>
        <v>Shrubland (Mixed forest &amp; grassland)</v>
      </c>
      <c r="G1482" s="155" t="str">
        <f>'Reported burning'!G1482</f>
        <v>ND</v>
      </c>
      <c r="H1482" s="155" t="str">
        <f>'Reported burning'!H1482</f>
        <v>Presence</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35</v>
      </c>
      <c r="Y1482" s="3" t="s">
        <v>189</v>
      </c>
      <c r="Z1482" s="3" t="s">
        <v>64</v>
      </c>
      <c r="AA1482" s="4" t="s">
        <v>4404</v>
      </c>
      <c r="AB1482" s="4" t="s">
        <v>4407</v>
      </c>
    </row>
    <row r="1483" spans="1:28" ht="47.5" customHeight="1">
      <c r="A1483" s="155" t="str">
        <f>'Reported burning'!A1483</f>
        <v>172d</v>
      </c>
      <c r="B1483" s="155" t="str">
        <f>'Reported burning'!B1483</f>
        <v>172d.2</v>
      </c>
      <c r="C1483" s="155" t="str">
        <f>'Reported burning'!C1483</f>
        <v>Human, deliberate</v>
      </c>
      <c r="D1483" s="155" t="str">
        <f>'Reported burning'!D1483</f>
        <v>Crop field preparation</v>
      </c>
      <c r="E1483" s="155" t="str">
        <f>'Reported burning'!E1483</f>
        <v>Cropping, Swidden</v>
      </c>
      <c r="F1483" s="155" t="str">
        <f>'Reported burning'!F1483</f>
        <v>Secondary Vegetation</v>
      </c>
      <c r="G1483" s="155" t="str">
        <f>'Reported burning'!G1483</f>
        <v>ND</v>
      </c>
      <c r="H1483" s="155" t="str">
        <f>'Reported burning'!H1483</f>
        <v>Presence</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2402</v>
      </c>
      <c r="X1483" s="3" t="s">
        <v>189</v>
      </c>
      <c r="Y1483" s="3" t="s">
        <v>86</v>
      </c>
      <c r="Z1483" s="3" t="s">
        <v>76</v>
      </c>
      <c r="AA1483" s="3"/>
      <c r="AB1483" s="4" t="s">
        <v>4408</v>
      </c>
    </row>
    <row r="1484" spans="1:28" ht="47.5" customHeight="1">
      <c r="A1484" s="155" t="str">
        <f>'Reported burning'!A1484</f>
        <v>172d</v>
      </c>
      <c r="B1484" s="155" t="str">
        <f>'Reported burning'!B1484</f>
        <v>172d.3</v>
      </c>
      <c r="C1484" s="155" t="str">
        <f>'Reported burning'!C1484</f>
        <v>Human, deliberate</v>
      </c>
      <c r="D1484" s="155" t="str">
        <f>'Reported burning'!D1484</f>
        <v>Land clearance</v>
      </c>
      <c r="E1484" s="155" t="str">
        <f>'Reported burning'!E1484</f>
        <v>Cropping, Monoculture, Market-oriented</v>
      </c>
      <c r="F1484" s="155" t="str">
        <f>'Reported burning'!F1484</f>
        <v>Forest</v>
      </c>
      <c r="G1484" s="155" t="str">
        <f>'Reported burning'!G1484</f>
        <v>ND</v>
      </c>
      <c r="H1484" s="155" t="str">
        <f>'Reported burning'!H1484</f>
        <v>Presence</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189</v>
      </c>
      <c r="Y1484" s="3" t="s">
        <v>86</v>
      </c>
      <c r="Z1484" s="3" t="s">
        <v>76</v>
      </c>
      <c r="AA1484" s="4" t="s">
        <v>4404</v>
      </c>
      <c r="AB1484" s="4" t="s">
        <v>4407</v>
      </c>
    </row>
    <row r="1485" spans="1:28" ht="47.5" customHeight="1">
      <c r="A1485" s="155" t="str">
        <f>'Reported burning'!A1485</f>
        <v>172e</v>
      </c>
      <c r="B1485" s="155" t="str">
        <f>'Reported burning'!B1485</f>
        <v>172e.1</v>
      </c>
      <c r="C1485" s="155" t="str">
        <f>'Reported burning'!C1485</f>
        <v>Human, deliberate</v>
      </c>
      <c r="D1485" s="155" t="str">
        <f>'Reported burning'!D1485</f>
        <v>Pasture renewal</v>
      </c>
      <c r="E1485" s="155" t="str">
        <f>'Reported burning'!E1485</f>
        <v>Cattle, Extensive</v>
      </c>
      <c r="F1485" s="155" t="str">
        <f>'Reported burning'!F1485</f>
        <v>Shrubland (Mixed forest &amp; grassland)</v>
      </c>
      <c r="G1485" s="155" t="str">
        <f>'Reported burning'!G1485</f>
        <v>ND</v>
      </c>
      <c r="H1485" s="155" t="str">
        <f>'Reported burning'!H1485</f>
        <v>Presence</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35</v>
      </c>
      <c r="Y1485" s="3" t="s">
        <v>188</v>
      </c>
      <c r="Z1485" s="3" t="s">
        <v>64</v>
      </c>
      <c r="AA1485" s="4" t="s">
        <v>4404</v>
      </c>
      <c r="AB1485" s="4" t="s">
        <v>4407</v>
      </c>
    </row>
    <row r="1486" spans="1:28" ht="47.5" customHeight="1">
      <c r="A1486" s="159" t="str">
        <f>'Reported burning'!A1486</f>
        <v>172e</v>
      </c>
      <c r="B1486" s="159" t="str">
        <f>'Reported burning'!B1486</f>
        <v>172e.2</v>
      </c>
      <c r="C1486" s="159" t="str">
        <f>'Reported burning'!C1486</f>
        <v>Human, deliberate</v>
      </c>
      <c r="D1486" s="159" t="str">
        <f>'Reported burning'!D1486</f>
        <v>Crop field preparation</v>
      </c>
      <c r="E1486" s="159" t="str">
        <f>'Reported burning'!E1486</f>
        <v>Cropping, Swidden</v>
      </c>
      <c r="F1486" s="159" t="str">
        <f>'Reported burning'!F1486</f>
        <v>Secondary Vegetation</v>
      </c>
      <c r="G1486" s="159" t="str">
        <f>'Reported burning'!G1486</f>
        <v>ND</v>
      </c>
      <c r="H1486" s="159" t="str">
        <f>'Reported burning'!H1486</f>
        <v>Presence</v>
      </c>
      <c r="I1486" s="5"/>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2402</v>
      </c>
      <c r="X1486" s="3" t="s">
        <v>189</v>
      </c>
      <c r="Y1486" s="3" t="s">
        <v>38</v>
      </c>
      <c r="Z1486" s="3" t="s">
        <v>64</v>
      </c>
      <c r="AA1486" s="3"/>
      <c r="AB1486" s="4" t="s">
        <v>4408</v>
      </c>
    </row>
    <row r="1487" spans="1:28" ht="47.5" customHeight="1">
      <c r="A1487" s="155" t="str">
        <f>'Reported burning'!A1487</f>
        <v>172f</v>
      </c>
      <c r="B1487" s="155" t="str">
        <f>'Reported burning'!B1487</f>
        <v>172f.1</v>
      </c>
      <c r="C1487" s="155" t="str">
        <f>'Reported burning'!C1487</f>
        <v>Human, deliberate</v>
      </c>
      <c r="D1487" s="155" t="str">
        <f>'Reported burning'!D1487</f>
        <v>Pasture renewal</v>
      </c>
      <c r="E1487" s="155" t="str">
        <f>'Reported burning'!E1487</f>
        <v>Pastoralism, Migratory</v>
      </c>
      <c r="F1487" s="155" t="str">
        <f>'Reported burning'!F1487</f>
        <v>Shrubland (Mixed forest &amp; grassland)</v>
      </c>
      <c r="G1487" s="155" t="str">
        <f>'Reported burning'!G1487</f>
        <v>ND</v>
      </c>
      <c r="H1487" s="155" t="str">
        <f>'Reported burning'!H1487</f>
        <v>Presence</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35</v>
      </c>
      <c r="Y1487" s="3" t="s">
        <v>188</v>
      </c>
      <c r="Z1487" s="3" t="s">
        <v>64</v>
      </c>
      <c r="AA1487" s="4" t="s">
        <v>4404</v>
      </c>
      <c r="AB1487" s="4" t="s">
        <v>4407</v>
      </c>
    </row>
    <row r="1488" spans="1:28" ht="47.5" customHeight="1">
      <c r="A1488" s="155" t="str">
        <f>'Reported burning'!A1488</f>
        <v>172f</v>
      </c>
      <c r="B1488" s="155" t="str">
        <f>'Reported burning'!B1488</f>
        <v>172f.2</v>
      </c>
      <c r="C1488" s="155" t="str">
        <f>'Reported burning'!C1488</f>
        <v>Human, deliberate</v>
      </c>
      <c r="D1488" s="155" t="str">
        <f>'Reported burning'!D1488</f>
        <v>Crop field preparation</v>
      </c>
      <c r="E1488" s="155" t="str">
        <f>'Reported burning'!E1488</f>
        <v>Cropping, Swidden</v>
      </c>
      <c r="F1488" s="155" t="str">
        <f>'Reported burning'!F1488</f>
        <v>Secondary Vegetation</v>
      </c>
      <c r="G1488" s="155" t="str">
        <f>'Reported burning'!G1488</f>
        <v>ND</v>
      </c>
      <c r="H1488" s="155" t="str">
        <f>'Reported burning'!H1488</f>
        <v>Presence</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2403</v>
      </c>
      <c r="X1488" s="3" t="s">
        <v>189</v>
      </c>
      <c r="Y1488" s="3" t="s">
        <v>38</v>
      </c>
      <c r="Z1488" s="3" t="s">
        <v>64</v>
      </c>
      <c r="AA1488" s="4" t="s">
        <v>4411</v>
      </c>
      <c r="AB1488" s="4" t="s">
        <v>4410</v>
      </c>
    </row>
    <row r="1489" spans="1:28" ht="57" customHeight="1">
      <c r="A1489" s="155" t="str">
        <f>'Reported burning'!A1489</f>
        <v>173a</v>
      </c>
      <c r="B1489" s="155" t="str">
        <f>'Reported burning'!B1489</f>
        <v>173a.1</v>
      </c>
      <c r="C1489" s="155" t="str">
        <f>'Reported burning'!C1489</f>
        <v>Human, deliberate</v>
      </c>
      <c r="D1489" s="155" t="str">
        <f>'Reported burning'!D1489</f>
        <v>All</v>
      </c>
      <c r="E1489" s="155" t="str">
        <f>'Reported burning'!E1489</f>
        <v>Pastoralism, Migratory</v>
      </c>
      <c r="F1489" s="155" t="str">
        <f>'Reported burning'!F1489</f>
        <v>Shrubland (Mixed forest &amp; grassland)</v>
      </c>
      <c r="G1489" s="155" t="str">
        <f>'Reported burning'!G1489</f>
        <v>ND</v>
      </c>
      <c r="H1489" s="155"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2276</v>
      </c>
      <c r="X1489" s="3" t="s">
        <v>2276</v>
      </c>
      <c r="Y1489" s="3" t="s">
        <v>2276</v>
      </c>
      <c r="Z1489" s="3" t="s">
        <v>2276</v>
      </c>
      <c r="AA1489" s="4" t="s">
        <v>4430</v>
      </c>
      <c r="AB1489" s="3"/>
    </row>
    <row r="1490" spans="1:28" ht="59.5" customHeight="1">
      <c r="A1490" s="155" t="str">
        <f>'Reported burning'!A1490</f>
        <v>173b</v>
      </c>
      <c r="B1490" s="155" t="str">
        <f>'Reported burning'!B1490</f>
        <v>173b.1</v>
      </c>
      <c r="C1490" s="155" t="str">
        <f>'Reported burning'!C1490</f>
        <v>Human, deliberate</v>
      </c>
      <c r="D1490" s="155" t="str">
        <f>'Reported burning'!D1490</f>
        <v>All</v>
      </c>
      <c r="E1490" s="155" t="str">
        <f>'Reported burning'!E1490</f>
        <v>All</v>
      </c>
      <c r="F1490" s="155" t="str">
        <f>'Reported burning'!F1490</f>
        <v>Forest</v>
      </c>
      <c r="G1490" s="155" t="str">
        <f>'Reported burning'!G1490</f>
        <v>ND</v>
      </c>
      <c r="H1490" s="155"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2276</v>
      </c>
      <c r="X1490" s="3" t="s">
        <v>2276</v>
      </c>
      <c r="Y1490" s="3" t="s">
        <v>2276</v>
      </c>
      <c r="Z1490" s="3" t="s">
        <v>2276</v>
      </c>
      <c r="AA1490" s="4" t="s">
        <v>4431</v>
      </c>
      <c r="AB1490" s="3"/>
    </row>
    <row r="1491" spans="1:28" ht="59.5" customHeight="1">
      <c r="A1491" s="155" t="str">
        <f>'Reported burning'!A1491</f>
        <v>173b</v>
      </c>
      <c r="B1491" s="155" t="str">
        <f>'Reported burning'!B1491</f>
        <v>173b.2</v>
      </c>
      <c r="C1491" s="155" t="str">
        <f>'Reported burning'!C1491</f>
        <v>Human, deliberate</v>
      </c>
      <c r="D1491" s="155" t="str">
        <f>'Reported burning'!D1491</f>
        <v>Pyrome management</v>
      </c>
      <c r="E1491" s="155" t="str">
        <f>'Reported burning'!E1491</f>
        <v>Biodiversity conservation</v>
      </c>
      <c r="F1491" s="155" t="str">
        <f>'Reported burning'!F1491</f>
        <v>Forest</v>
      </c>
      <c r="G1491" s="155" t="str">
        <f>'Reported burning'!G1491</f>
        <v>ND</v>
      </c>
      <c r="H1491" s="155"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2276</v>
      </c>
      <c r="X1491" s="3" t="s">
        <v>2276</v>
      </c>
      <c r="Y1491" s="3" t="s">
        <v>2276</v>
      </c>
      <c r="Z1491" s="3" t="s">
        <v>2276</v>
      </c>
      <c r="AA1491" s="19" t="s">
        <v>4434</v>
      </c>
      <c r="AB1491" s="3"/>
    </row>
    <row r="1492" spans="1:28" ht="42" customHeight="1">
      <c r="A1492" s="155" t="str">
        <f>'Reported burning'!A1492</f>
        <v>174a</v>
      </c>
      <c r="B1492" s="155" t="str">
        <f>'Reported burning'!B1492</f>
        <v>174a.1</v>
      </c>
      <c r="C1492" s="155" t="str">
        <f>'Reported burning'!C1492</f>
        <v>Human, deliberate</v>
      </c>
      <c r="D1492" s="155" t="str">
        <f>'Reported burning'!D1492</f>
        <v>Pasture renewal</v>
      </c>
      <c r="E1492" s="155" t="str">
        <f>'Reported burning'!E1492</f>
        <v>Cattle, Extensive</v>
      </c>
      <c r="F1492" s="155" t="str">
        <f>'Reported burning'!F1492</f>
        <v>Forest</v>
      </c>
      <c r="G1492" s="155" t="str">
        <f>'Reported burning'!G1492</f>
        <v>ND</v>
      </c>
      <c r="H1492" s="155"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2276</v>
      </c>
      <c r="X1492" s="3" t="s">
        <v>2276</v>
      </c>
      <c r="Y1492" s="3" t="s">
        <v>2276</v>
      </c>
      <c r="Z1492" s="3" t="s">
        <v>2276</v>
      </c>
      <c r="AA1492" s="4" t="s">
        <v>4445</v>
      </c>
      <c r="AB1492" s="3"/>
    </row>
    <row r="1493" spans="1:28" ht="42" customHeight="1">
      <c r="A1493" s="155" t="str">
        <f>'Reported burning'!A1493</f>
        <v>174b</v>
      </c>
      <c r="B1493" s="155" t="str">
        <f>'Reported burning'!B1493</f>
        <v>174b.1</v>
      </c>
      <c r="C1493" s="155" t="str">
        <f>'Reported burning'!C1493</f>
        <v>Human, deliberate</v>
      </c>
      <c r="D1493" s="155" t="str">
        <f>'Reported burning'!D1493</f>
        <v>Pasture renewal</v>
      </c>
      <c r="E1493" s="155" t="str">
        <f>'Reported burning'!E1493</f>
        <v>Pastoralism, Migratory</v>
      </c>
      <c r="F1493" s="155" t="str">
        <f>'Reported burning'!F1493</f>
        <v>Forest</v>
      </c>
      <c r="G1493" s="155" t="str">
        <f>'Reported burning'!G1493</f>
        <v>ND</v>
      </c>
      <c r="H1493" s="155"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2276</v>
      </c>
      <c r="X1493" s="3" t="s">
        <v>2276</v>
      </c>
      <c r="Y1493" s="3" t="s">
        <v>2276</v>
      </c>
      <c r="Z1493" s="3" t="s">
        <v>2276</v>
      </c>
      <c r="AA1493" s="4" t="s">
        <v>4445</v>
      </c>
      <c r="AB1493" s="3"/>
    </row>
    <row r="1494" spans="1:28" ht="42" customHeight="1">
      <c r="A1494" s="155" t="str">
        <f>'Reported burning'!A1494</f>
        <v>174a</v>
      </c>
      <c r="B1494" s="155" t="str">
        <f>'Reported burning'!B1494</f>
        <v>174a.2</v>
      </c>
      <c r="C1494" s="155" t="str">
        <f>'Reported burning'!C1494</f>
        <v>Human, deliberate</v>
      </c>
      <c r="D1494" s="155" t="str">
        <f>'Reported burning'!D1494</f>
        <v>Pasture renewal</v>
      </c>
      <c r="E1494" s="155" t="str">
        <f>'Reported burning'!E1494</f>
        <v>Cattle, Extensive</v>
      </c>
      <c r="F1494" s="155" t="str">
        <f>'Reported burning'!F1494</f>
        <v>Shrubland (Mixed forest &amp; grassland)</v>
      </c>
      <c r="G1494" s="155" t="str">
        <f>'Reported burning'!G1494</f>
        <v>ND</v>
      </c>
      <c r="H1494" s="155"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2276</v>
      </c>
      <c r="X1494" s="3" t="s">
        <v>2276</v>
      </c>
      <c r="Y1494" s="3" t="s">
        <v>2276</v>
      </c>
      <c r="Z1494" s="3" t="s">
        <v>2276</v>
      </c>
      <c r="AA1494" s="4" t="s">
        <v>4445</v>
      </c>
      <c r="AB1494" s="3"/>
    </row>
    <row r="1495" spans="1:28" ht="42" customHeight="1">
      <c r="A1495" s="155" t="str">
        <f>'Reported burning'!A1495</f>
        <v>174b</v>
      </c>
      <c r="B1495" s="155" t="str">
        <f>'Reported burning'!B1495</f>
        <v>174b.2</v>
      </c>
      <c r="C1495" s="155" t="str">
        <f>'Reported burning'!C1495</f>
        <v>Human, deliberate</v>
      </c>
      <c r="D1495" s="155" t="str">
        <f>'Reported burning'!D1495</f>
        <v>Pasture renewal</v>
      </c>
      <c r="E1495" s="155" t="str">
        <f>'Reported burning'!E1495</f>
        <v>Pastoralism, Migratory</v>
      </c>
      <c r="F1495" s="155" t="str">
        <f>'Reported burning'!F1495</f>
        <v>Shrubland (Mixed forest &amp; grassland)</v>
      </c>
      <c r="G1495" s="155" t="str">
        <f>'Reported burning'!G1495</f>
        <v>ND</v>
      </c>
      <c r="H1495" s="155"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2276</v>
      </c>
      <c r="X1495" s="3" t="s">
        <v>2276</v>
      </c>
      <c r="Y1495" s="3" t="s">
        <v>2276</v>
      </c>
      <c r="Z1495" s="3" t="s">
        <v>2276</v>
      </c>
      <c r="AA1495" s="4" t="s">
        <v>4445</v>
      </c>
      <c r="AB1495" s="3"/>
    </row>
    <row r="1496" spans="1:28" ht="56.5" customHeight="1">
      <c r="A1496" s="155" t="str">
        <f>'Reported burning'!A1496</f>
        <v>174a</v>
      </c>
      <c r="B1496" s="155" t="str">
        <f>'Reported burning'!B1496</f>
        <v>174a.3</v>
      </c>
      <c r="C1496" s="155" t="str">
        <f>'Reported burning'!C1496</f>
        <v>All</v>
      </c>
      <c r="D1496" s="155" t="str">
        <f>'Reported burning'!D1496</f>
        <v>All</v>
      </c>
      <c r="E1496" s="155" t="str">
        <f>'Reported burning'!E1496</f>
        <v>All</v>
      </c>
      <c r="F1496" s="155" t="str">
        <f>'Reported burning'!F1496</f>
        <v>ND</v>
      </c>
      <c r="G1496" s="155" t="str">
        <f>'Reported burning'!G1496</f>
        <v>Shrubland (Mixed forest &amp; grassland)</v>
      </c>
      <c r="H1496" s="155"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2276</v>
      </c>
      <c r="X1496" s="3" t="s">
        <v>2276</v>
      </c>
      <c r="Y1496" s="3" t="s">
        <v>2276</v>
      </c>
      <c r="Z1496" s="3" t="s">
        <v>2276</v>
      </c>
      <c r="AA1496" s="4" t="s">
        <v>4446</v>
      </c>
      <c r="AB1496" s="3"/>
    </row>
    <row r="1497" spans="1:28" ht="59.5" customHeight="1">
      <c r="A1497" s="155" t="str">
        <f>'Reported burning'!A1497</f>
        <v>174b</v>
      </c>
      <c r="B1497" s="155" t="str">
        <f>'Reported burning'!B1497</f>
        <v>174b.3</v>
      </c>
      <c r="C1497" s="155" t="str">
        <f>'Reported burning'!C1497</f>
        <v>All</v>
      </c>
      <c r="D1497" s="155" t="str">
        <f>'Reported burning'!D1497</f>
        <v>All</v>
      </c>
      <c r="E1497" s="155" t="str">
        <f>'Reported burning'!E1497</f>
        <v>All</v>
      </c>
      <c r="F1497" s="155" t="str">
        <f>'Reported burning'!F1497</f>
        <v>ND</v>
      </c>
      <c r="G1497" s="155" t="str">
        <f>'Reported burning'!G1497</f>
        <v>Shrubland (Mixed forest &amp; grassland)</v>
      </c>
      <c r="H1497" s="155"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2276</v>
      </c>
      <c r="X1497" s="3" t="s">
        <v>2276</v>
      </c>
      <c r="Y1497" s="3" t="s">
        <v>2276</v>
      </c>
      <c r="Z1497" s="3" t="s">
        <v>2276</v>
      </c>
      <c r="AA1497" s="4" t="s">
        <v>4446</v>
      </c>
      <c r="AB1497" s="3"/>
    </row>
    <row r="1498" spans="1:28" ht="42" customHeight="1">
      <c r="A1498" s="155" t="str">
        <f>'Reported burning'!A1498</f>
        <v>175a</v>
      </c>
      <c r="B1498" s="155" t="str">
        <f>'Reported burning'!B1498</f>
        <v>175a.1</v>
      </c>
      <c r="C1498" s="155" t="str">
        <f>'Reported burning'!C1498</f>
        <v>Human, deliberate</v>
      </c>
      <c r="D1498" s="155" t="str">
        <f>'Reported burning'!D1498</f>
        <v>Crop field preparation</v>
      </c>
      <c r="E1498" s="155" t="str">
        <f>'Reported burning'!E1498</f>
        <v>Cropping, Swidden</v>
      </c>
      <c r="F1498" s="155" t="str">
        <f>'Reported burning'!F1498</f>
        <v>Secondary Vegetation</v>
      </c>
      <c r="G1498" s="155" t="str">
        <f>'Reported burning'!G1498</f>
        <v>ND</v>
      </c>
      <c r="H1498" s="155" t="str">
        <f>'Reported burning'!H1498</f>
        <v>Presence</v>
      </c>
      <c r="I1498" s="3"/>
      <c r="J1498" s="3" t="s">
        <v>2276</v>
      </c>
      <c r="K1498" s="3" t="s">
        <v>2276</v>
      </c>
      <c r="L1498" s="3" t="s">
        <v>2276</v>
      </c>
      <c r="M1498" s="3" t="s">
        <v>2276</v>
      </c>
      <c r="N1498" s="3" t="s">
        <v>2276</v>
      </c>
      <c r="O1498" s="3" t="s">
        <v>2276</v>
      </c>
      <c r="P1498" s="3" t="s">
        <v>2276</v>
      </c>
      <c r="Q1498" s="3" t="s">
        <v>2276</v>
      </c>
      <c r="R1498" s="3" t="s">
        <v>2276</v>
      </c>
      <c r="S1498" s="3" t="s">
        <v>2276</v>
      </c>
      <c r="T1498" s="3" t="s">
        <v>2276</v>
      </c>
      <c r="U1498" s="3" t="s">
        <v>2276</v>
      </c>
      <c r="V1498" s="3" t="s">
        <v>2276</v>
      </c>
      <c r="W1498" t="s">
        <v>2846</v>
      </c>
      <c r="X1498" s="3" t="s">
        <v>2276</v>
      </c>
      <c r="Y1498" s="3" t="s">
        <v>2276</v>
      </c>
      <c r="Z1498" s="3" t="s">
        <v>2276</v>
      </c>
      <c r="AA1498" s="3"/>
      <c r="AB1498" s="4" t="s">
        <v>4459</v>
      </c>
    </row>
    <row r="1499" spans="1:28" ht="42" customHeight="1">
      <c r="A1499" s="155" t="str">
        <f>'Reported burning'!A1499</f>
        <v>175a</v>
      </c>
      <c r="B1499" s="155" t="str">
        <f>'Reported burning'!B1499</f>
        <v>175a.2</v>
      </c>
      <c r="C1499" s="155" t="str">
        <f>'Reported burning'!C1499</f>
        <v>Human, deliberate</v>
      </c>
      <c r="D1499" s="155" t="str">
        <f>'Reported burning'!D1499</f>
        <v>Vegetation management</v>
      </c>
      <c r="E1499" s="155" t="str">
        <f>'Reported burning'!E1499</f>
        <v>Cropping, Swidden</v>
      </c>
      <c r="F1499" s="155" t="str">
        <f>'Reported burning'!F1499</f>
        <v>Cropland</v>
      </c>
      <c r="G1499" s="155" t="str">
        <f>'Reported burning'!G1499</f>
        <v>ND</v>
      </c>
      <c r="H1499" s="155" t="str">
        <f>'Reported burning'!H1499</f>
        <v>Presence</v>
      </c>
      <c r="I1499" s="3"/>
      <c r="J1499" s="3" t="s">
        <v>2276</v>
      </c>
      <c r="K1499" s="3" t="s">
        <v>2276</v>
      </c>
      <c r="L1499" s="3" t="s">
        <v>2276</v>
      </c>
      <c r="M1499" s="3" t="s">
        <v>2276</v>
      </c>
      <c r="N1499" s="3" t="s">
        <v>2276</v>
      </c>
      <c r="O1499" s="3" t="s">
        <v>2276</v>
      </c>
      <c r="P1499" s="3" t="s">
        <v>2276</v>
      </c>
      <c r="Q1499" s="3" t="s">
        <v>2276</v>
      </c>
      <c r="R1499" s="3" t="s">
        <v>2276</v>
      </c>
      <c r="S1499" s="3" t="s">
        <v>2276</v>
      </c>
      <c r="T1499" s="3" t="s">
        <v>2276</v>
      </c>
      <c r="U1499" s="3" t="s">
        <v>2276</v>
      </c>
      <c r="V1499" s="3" t="s">
        <v>2276</v>
      </c>
      <c r="W1499" s="3" t="s">
        <v>2276</v>
      </c>
      <c r="X1499" s="3" t="s">
        <v>2276</v>
      </c>
      <c r="Y1499" s="3" t="s">
        <v>2276</v>
      </c>
      <c r="Z1499" s="3" t="s">
        <v>2276</v>
      </c>
      <c r="AA1499" s="3"/>
      <c r="AB1499" s="3"/>
    </row>
    <row r="1500" spans="1:28" ht="41" customHeight="1">
      <c r="A1500" s="159" t="str">
        <f>'Reported burning'!A1500</f>
        <v>175b</v>
      </c>
      <c r="B1500" s="159" t="str">
        <f>'Reported burning'!B1500</f>
        <v>175b.1</v>
      </c>
      <c r="C1500" s="159" t="str">
        <f>'Reported burning'!C1500</f>
        <v>Human, deliberate</v>
      </c>
      <c r="D1500" s="159" t="str">
        <f>'Reported burning'!D1500</f>
        <v>Crop field preparation</v>
      </c>
      <c r="E1500" s="159" t="str">
        <f>'Reported burning'!E1500</f>
        <v>Cropping, Swidden</v>
      </c>
      <c r="F1500" s="159" t="str">
        <f>'Reported burning'!F1500</f>
        <v>Secondary Vegetation</v>
      </c>
      <c r="G1500" s="159" t="str">
        <f>'Reported burning'!G1500</f>
        <v>ND</v>
      </c>
      <c r="H1500" s="159" t="str">
        <f>'Reported burning'!H1500</f>
        <v>Presence</v>
      </c>
      <c r="I1500" s="5"/>
      <c r="J1500" s="3" t="s">
        <v>2276</v>
      </c>
      <c r="K1500" s="3" t="s">
        <v>2276</v>
      </c>
      <c r="L1500" s="3" t="s">
        <v>2276</v>
      </c>
      <c r="M1500" s="3" t="s">
        <v>2276</v>
      </c>
      <c r="N1500" s="3" t="s">
        <v>2276</v>
      </c>
      <c r="O1500" s="3" t="s">
        <v>2276</v>
      </c>
      <c r="P1500" s="3" t="s">
        <v>2276</v>
      </c>
      <c r="Q1500" s="3" t="s">
        <v>2276</v>
      </c>
      <c r="R1500" s="3" t="s">
        <v>2276</v>
      </c>
      <c r="S1500" s="3" t="s">
        <v>2276</v>
      </c>
      <c r="T1500" s="3" t="s">
        <v>2276</v>
      </c>
      <c r="U1500" s="3" t="s">
        <v>2276</v>
      </c>
      <c r="V1500" s="3" t="s">
        <v>2276</v>
      </c>
      <c r="W1500" s="3" t="s">
        <v>2403</v>
      </c>
      <c r="X1500" s="3" t="s">
        <v>2276</v>
      </c>
      <c r="Y1500" s="3" t="s">
        <v>2276</v>
      </c>
      <c r="Z1500" s="3" t="s">
        <v>2276</v>
      </c>
      <c r="AA1500" s="4"/>
      <c r="AB1500" s="4" t="s">
        <v>4462</v>
      </c>
    </row>
    <row r="1501" spans="1:28" ht="41" customHeight="1">
      <c r="A1501" s="155" t="str">
        <f>'Reported burning'!A1501</f>
        <v>175b</v>
      </c>
      <c r="B1501" s="155" t="str">
        <f>'Reported burning'!B1501</f>
        <v>175b.2</v>
      </c>
      <c r="C1501" s="155" t="str">
        <f>'Reported burning'!C1501</f>
        <v>Human, deliberate</v>
      </c>
      <c r="D1501" s="155" t="str">
        <f>'Reported burning'!D1501</f>
        <v>Crop residue burning</v>
      </c>
      <c r="E1501" s="155" t="str">
        <f>'Reported burning'!E1501</f>
        <v>Cropping, Swidden</v>
      </c>
      <c r="F1501" s="155" t="str">
        <f>'Reported burning'!F1501</f>
        <v>Cropland</v>
      </c>
      <c r="G1501" s="155" t="str">
        <f>'Reported burning'!G1501</f>
        <v>ND</v>
      </c>
      <c r="H1501" s="155" t="str">
        <f>'Reported burning'!H1501</f>
        <v>Presence</v>
      </c>
      <c r="I1501" s="3"/>
      <c r="J1501" s="3" t="s">
        <v>2276</v>
      </c>
      <c r="K1501" s="3" t="s">
        <v>2276</v>
      </c>
      <c r="L1501" s="3" t="s">
        <v>2276</v>
      </c>
      <c r="M1501" s="3" t="s">
        <v>2276</v>
      </c>
      <c r="N1501" s="3" t="s">
        <v>2276</v>
      </c>
      <c r="O1501" s="3" t="s">
        <v>2276</v>
      </c>
      <c r="P1501" s="3" t="s">
        <v>2276</v>
      </c>
      <c r="Q1501" s="3" t="s">
        <v>2276</v>
      </c>
      <c r="R1501" s="3" t="s">
        <v>2276</v>
      </c>
      <c r="S1501" s="3" t="s">
        <v>2276</v>
      </c>
      <c r="T1501" s="3" t="s">
        <v>2276</v>
      </c>
      <c r="U1501" s="3" t="s">
        <v>2276</v>
      </c>
      <c r="V1501" s="3" t="s">
        <v>2276</v>
      </c>
      <c r="W1501" s="3" t="s">
        <v>2276</v>
      </c>
      <c r="X1501" s="3" t="s">
        <v>2276</v>
      </c>
      <c r="Y1501" s="3" t="s">
        <v>2276</v>
      </c>
      <c r="Z1501" s="3" t="s">
        <v>2276</v>
      </c>
      <c r="AA1501" s="4"/>
      <c r="AB1501" s="3"/>
    </row>
    <row r="1502" spans="1:28" ht="44.5" customHeight="1">
      <c r="A1502" s="155" t="str">
        <f>'Reported burning'!A1502</f>
        <v>175b</v>
      </c>
      <c r="B1502" s="155" t="str">
        <f>'Reported burning'!B1502</f>
        <v>175b.3</v>
      </c>
      <c r="C1502" s="155" t="str">
        <f>'Reported burning'!C1502</f>
        <v>Human, deliberate</v>
      </c>
      <c r="D1502" s="155" t="str">
        <f>'Reported burning'!D1502</f>
        <v>Vegetation management</v>
      </c>
      <c r="E1502" s="155" t="str">
        <f>'Reported burning'!E1502</f>
        <v>Cropping, Swidden</v>
      </c>
      <c r="F1502" s="155" t="str">
        <f>'Reported burning'!F1502</f>
        <v>Cropland</v>
      </c>
      <c r="G1502" s="155" t="str">
        <f>'Reported burning'!G1502</f>
        <v>ND</v>
      </c>
      <c r="H1502" s="155"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2276</v>
      </c>
      <c r="X1502" s="3" t="s">
        <v>2276</v>
      </c>
      <c r="Y1502" s="3" t="s">
        <v>2276</v>
      </c>
      <c r="Z1502" s="3" t="s">
        <v>2276</v>
      </c>
      <c r="AA1502" s="3"/>
      <c r="AB1502" s="3"/>
    </row>
    <row r="1503" spans="1:28" ht="44.5" customHeight="1">
      <c r="A1503" s="155" t="str">
        <f>'Reported burning'!A1503</f>
        <v>175c</v>
      </c>
      <c r="B1503" s="155" t="str">
        <f>'Reported burning'!B1503</f>
        <v>175c.1</v>
      </c>
      <c r="C1503" s="155" t="str">
        <f>'Reported burning'!C1503</f>
        <v>Human, deliberate</v>
      </c>
      <c r="D1503" s="155" t="str">
        <f>'Reported burning'!D1503</f>
        <v>Crop field preparation</v>
      </c>
      <c r="E1503" s="155" t="str">
        <f>'Reported burning'!E1503</f>
        <v>Cropping, Swidden</v>
      </c>
      <c r="F1503" s="155" t="str">
        <f>'Reported burning'!F1503</f>
        <v>Secondary Vegetation</v>
      </c>
      <c r="G1503" s="155" t="str">
        <f>'Reported burning'!G1503</f>
        <v>ND</v>
      </c>
      <c r="H1503" s="155" t="str">
        <f>'Reported burning'!H1503</f>
        <v>Presence</v>
      </c>
      <c r="I1503" s="3"/>
      <c r="J1503" s="3" t="s">
        <v>2276</v>
      </c>
      <c r="K1503" s="3" t="s">
        <v>2276</v>
      </c>
      <c r="L1503" s="3" t="s">
        <v>2276</v>
      </c>
      <c r="M1503" s="3" t="s">
        <v>2276</v>
      </c>
      <c r="N1503" s="3" t="s">
        <v>2276</v>
      </c>
      <c r="O1503" s="3" t="s">
        <v>2375</v>
      </c>
      <c r="P1503" s="3" t="s">
        <v>2276</v>
      </c>
      <c r="Q1503" s="3" t="s">
        <v>2362</v>
      </c>
      <c r="R1503" s="3" t="s">
        <v>2276</v>
      </c>
      <c r="S1503" s="3" t="s">
        <v>2276</v>
      </c>
      <c r="T1503" s="3" t="s">
        <v>2276</v>
      </c>
      <c r="U1503" s="3" t="s">
        <v>2276</v>
      </c>
      <c r="V1503" s="3" t="s">
        <v>2276</v>
      </c>
      <c r="W1503" s="3" t="s">
        <v>2276</v>
      </c>
      <c r="X1503" s="3" t="s">
        <v>2276</v>
      </c>
      <c r="Y1503" s="3" t="s">
        <v>2276</v>
      </c>
      <c r="Z1503" s="3" t="s">
        <v>2276</v>
      </c>
      <c r="AA1503" s="3"/>
      <c r="AB1503" s="3" t="s">
        <v>4469</v>
      </c>
    </row>
    <row r="1504" spans="1:28" ht="41" customHeight="1">
      <c r="A1504" s="155" t="str">
        <f>'Reported burning'!A1504</f>
        <v>176a</v>
      </c>
      <c r="B1504" s="155" t="str">
        <f>'Reported burning'!B1504</f>
        <v>176a.1</v>
      </c>
      <c r="C1504" s="155" t="str">
        <f>'Reported burning'!C1504</f>
        <v>Human, deliberate</v>
      </c>
      <c r="D1504" s="155" t="str">
        <f>'Reported burning'!D1504</f>
        <v>Rangeland management</v>
      </c>
      <c r="E1504" s="155" t="str">
        <f>'Reported burning'!E1504</f>
        <v>Pastoralism, Migratory</v>
      </c>
      <c r="F1504" s="155" t="str">
        <f>'Reported burning'!F1504</f>
        <v>Shrubland (Mixed forest &amp; grassland)</v>
      </c>
      <c r="G1504" s="155" t="str">
        <f>'Reported burning'!G1504</f>
        <v>ND</v>
      </c>
      <c r="H1504" s="155" t="str">
        <f>'Reported burning'!H1504</f>
        <v>Presence</v>
      </c>
      <c r="I1504" s="3"/>
      <c r="J1504" s="3" t="s">
        <v>2276</v>
      </c>
      <c r="K1504" s="3" t="s">
        <v>2276</v>
      </c>
      <c r="L1504" s="3" t="s">
        <v>2276</v>
      </c>
      <c r="M1504" s="3" t="s">
        <v>2276</v>
      </c>
      <c r="N1504" s="3" t="s">
        <v>2276</v>
      </c>
      <c r="O1504" s="3" t="s">
        <v>2276</v>
      </c>
      <c r="P1504" s="3" t="s">
        <v>2276</v>
      </c>
      <c r="Q1504" s="3" t="s">
        <v>2276</v>
      </c>
      <c r="R1504" s="3" t="s">
        <v>2276</v>
      </c>
      <c r="S1504" s="3" t="s">
        <v>2276</v>
      </c>
      <c r="T1504" s="3" t="s">
        <v>2276</v>
      </c>
      <c r="U1504" s="3" t="s">
        <v>2276</v>
      </c>
      <c r="V1504" s="3" t="s">
        <v>2276</v>
      </c>
      <c r="W1504" s="3" t="s">
        <v>2276</v>
      </c>
      <c r="X1504" s="3" t="s">
        <v>2276</v>
      </c>
      <c r="Y1504" s="3" t="s">
        <v>2276</v>
      </c>
      <c r="Z1504" s="3" t="s">
        <v>2276</v>
      </c>
      <c r="AA1504" s="3"/>
      <c r="AB1504" s="3"/>
    </row>
    <row r="1505" spans="1:28" ht="47.5" customHeight="1">
      <c r="A1505" s="155" t="str">
        <f>'Reported burning'!A1505</f>
        <v>176a</v>
      </c>
      <c r="B1505" s="155" t="str">
        <f>'Reported burning'!B1505</f>
        <v>176a.2</v>
      </c>
      <c r="C1505" s="155" t="str">
        <f>'Reported burning'!C1505</f>
        <v>Human, deliberate</v>
      </c>
      <c r="D1505" s="155" t="str">
        <f>'Reported burning'!D1505</f>
        <v>Land clearance</v>
      </c>
      <c r="E1505" s="155" t="str">
        <f>'Reported burning'!E1505</f>
        <v>Pastoralism, Migratory</v>
      </c>
      <c r="F1505" s="155" t="str">
        <f>'Reported burning'!F1505</f>
        <v>Shrubland (Mixed forest &amp; grassland)</v>
      </c>
      <c r="G1505" s="155" t="str">
        <f>'Reported burning'!G1505</f>
        <v>ND</v>
      </c>
      <c r="H1505" s="155" t="str">
        <f>'Reported burning'!H1505</f>
        <v>Presence</v>
      </c>
      <c r="I1505" s="3"/>
      <c r="J1505" s="3" t="s">
        <v>2276</v>
      </c>
      <c r="K1505" s="3" t="s">
        <v>2276</v>
      </c>
      <c r="L1505" s="3" t="s">
        <v>2276</v>
      </c>
      <c r="M1505" s="3" t="s">
        <v>2276</v>
      </c>
      <c r="N1505" s="3" t="s">
        <v>2276</v>
      </c>
      <c r="O1505" s="3" t="s">
        <v>2276</v>
      </c>
      <c r="P1505" s="3" t="s">
        <v>2276</v>
      </c>
      <c r="Q1505" s="3" t="s">
        <v>2276</v>
      </c>
      <c r="R1505" s="3" t="s">
        <v>2276</v>
      </c>
      <c r="S1505" s="3" t="s">
        <v>2276</v>
      </c>
      <c r="T1505" s="3" t="s">
        <v>2276</v>
      </c>
      <c r="U1505" s="3" t="s">
        <v>2276</v>
      </c>
      <c r="V1505" s="3" t="s">
        <v>2276</v>
      </c>
      <c r="W1505" s="3" t="s">
        <v>2276</v>
      </c>
      <c r="X1505" s="3" t="s">
        <v>2276</v>
      </c>
      <c r="Y1505" s="3" t="s">
        <v>2276</v>
      </c>
      <c r="Z1505" s="3" t="s">
        <v>2276</v>
      </c>
      <c r="AA1505" s="176" t="s">
        <v>4480</v>
      </c>
      <c r="AB1505" s="3"/>
    </row>
    <row r="1506" spans="1:28" ht="47.5" customHeight="1">
      <c r="A1506" s="155" t="str">
        <f>'Reported burning'!A1506</f>
        <v>176a</v>
      </c>
      <c r="B1506" s="155" t="str">
        <f>'Reported burning'!B1506</f>
        <v>176a.3</v>
      </c>
      <c r="C1506" s="155" t="str">
        <f>'Reported burning'!C1506</f>
        <v>Human, deliberate</v>
      </c>
      <c r="D1506" s="155" t="str">
        <f>'Reported burning'!D1506</f>
        <v>Accessibility</v>
      </c>
      <c r="E1506" s="155" t="str">
        <f>'Reported burning'!E1506</f>
        <v>Pastoralism, Migratory</v>
      </c>
      <c r="F1506" s="155" t="str">
        <f>'Reported burning'!F1506</f>
        <v>Shrubland (Mixed forest &amp; grassland)</v>
      </c>
      <c r="G1506" s="155" t="str">
        <f>'Reported burning'!G1506</f>
        <v>ND</v>
      </c>
      <c r="H1506" s="155" t="str">
        <f>'Reported burning'!H1506</f>
        <v>Presence</v>
      </c>
      <c r="I1506" s="3"/>
      <c r="J1506" s="3" t="s">
        <v>2276</v>
      </c>
      <c r="K1506" s="3" t="s">
        <v>2276</v>
      </c>
      <c r="L1506" s="3" t="s">
        <v>2276</v>
      </c>
      <c r="M1506" s="3" t="s">
        <v>2276</v>
      </c>
      <c r="N1506" s="3" t="s">
        <v>2276</v>
      </c>
      <c r="O1506" s="3" t="s">
        <v>2276</v>
      </c>
      <c r="P1506" s="3" t="s">
        <v>2276</v>
      </c>
      <c r="Q1506" s="3" t="s">
        <v>2276</v>
      </c>
      <c r="R1506" s="3" t="s">
        <v>2276</v>
      </c>
      <c r="S1506" s="3" t="s">
        <v>2276</v>
      </c>
      <c r="T1506" s="3" t="s">
        <v>2276</v>
      </c>
      <c r="U1506" s="3" t="s">
        <v>2276</v>
      </c>
      <c r="V1506" s="3" t="s">
        <v>2276</v>
      </c>
      <c r="W1506" s="3" t="s">
        <v>2276</v>
      </c>
      <c r="X1506" s="3" t="s">
        <v>2276</v>
      </c>
      <c r="Y1506" s="3" t="s">
        <v>2276</v>
      </c>
      <c r="Z1506" s="3" t="s">
        <v>2276</v>
      </c>
      <c r="AA1506" s="116" t="s">
        <v>4480</v>
      </c>
      <c r="AB1506" s="3"/>
    </row>
    <row r="1507" spans="1:28" ht="47.5" customHeight="1">
      <c r="A1507" s="155" t="str">
        <f>'Reported burning'!A1507</f>
        <v>176a</v>
      </c>
      <c r="B1507" s="155" t="str">
        <f>'Reported burning'!B1507</f>
        <v>176a.4</v>
      </c>
      <c r="C1507" s="155" t="str">
        <f>'Reported burning'!C1507</f>
        <v>Human, deliberate</v>
      </c>
      <c r="D1507" s="155" t="str">
        <f>'Reported burning'!D1507</f>
        <v>Land clearance</v>
      </c>
      <c r="E1507" s="155" t="str">
        <f>'Reported burning'!E1507</f>
        <v>Pastoralism, Migratory</v>
      </c>
      <c r="F1507" s="155" t="str">
        <f>'Reported burning'!F1507</f>
        <v>Forest</v>
      </c>
      <c r="G1507" s="155" t="str">
        <f>'Reported burning'!G1507</f>
        <v>ND</v>
      </c>
      <c r="H1507" s="155" t="str">
        <f>'Reported burning'!H1507</f>
        <v>Presence</v>
      </c>
      <c r="I1507" s="3"/>
      <c r="J1507" s="3" t="s">
        <v>2276</v>
      </c>
      <c r="K1507" s="3" t="s">
        <v>2276</v>
      </c>
      <c r="L1507" s="3" t="s">
        <v>2276</v>
      </c>
      <c r="M1507" s="3" t="s">
        <v>2276</v>
      </c>
      <c r="N1507" s="3" t="s">
        <v>2276</v>
      </c>
      <c r="O1507" s="3" t="s">
        <v>2276</v>
      </c>
      <c r="P1507" s="3" t="s">
        <v>2276</v>
      </c>
      <c r="Q1507" s="3" t="s">
        <v>2276</v>
      </c>
      <c r="R1507" s="3" t="s">
        <v>2276</v>
      </c>
      <c r="S1507" s="3" t="s">
        <v>2276</v>
      </c>
      <c r="T1507" s="3" t="s">
        <v>2276</v>
      </c>
      <c r="U1507" s="3" t="s">
        <v>2276</v>
      </c>
      <c r="V1507" s="3" t="s">
        <v>2276</v>
      </c>
      <c r="W1507" s="3" t="s">
        <v>2276</v>
      </c>
      <c r="X1507" s="3" t="s">
        <v>2276</v>
      </c>
      <c r="Y1507" s="3" t="s">
        <v>2276</v>
      </c>
      <c r="Z1507" s="3" t="s">
        <v>2276</v>
      </c>
      <c r="AA1507" s="116" t="s">
        <v>4480</v>
      </c>
      <c r="AB1507" s="3"/>
    </row>
    <row r="1508" spans="1:28" ht="47.5" customHeight="1">
      <c r="A1508" s="155" t="str">
        <f>'Reported burning'!A1508</f>
        <v>176a</v>
      </c>
      <c r="B1508" s="155" t="str">
        <f>'Reported burning'!B1508</f>
        <v>176a.5</v>
      </c>
      <c r="C1508" s="155" t="str">
        <f>'Reported burning'!C1508</f>
        <v>Human, deliberate</v>
      </c>
      <c r="D1508" s="155" t="str">
        <f>'Reported burning'!D1508</f>
        <v>Accessibility</v>
      </c>
      <c r="E1508" s="155" t="str">
        <f>'Reported burning'!E1508</f>
        <v>Pastoralism, Migratory</v>
      </c>
      <c r="F1508" s="155" t="str">
        <f>'Reported burning'!F1508</f>
        <v>Forest</v>
      </c>
      <c r="G1508" s="155" t="str">
        <f>'Reported burning'!G1508</f>
        <v>ND</v>
      </c>
      <c r="H1508" s="155" t="str">
        <f>'Reported burning'!H1508</f>
        <v>Presence</v>
      </c>
      <c r="I1508" s="3"/>
      <c r="J1508" s="3" t="s">
        <v>2276</v>
      </c>
      <c r="K1508" s="3" t="s">
        <v>2276</v>
      </c>
      <c r="L1508" s="3" t="s">
        <v>2276</v>
      </c>
      <c r="M1508" s="3" t="s">
        <v>2276</v>
      </c>
      <c r="N1508" s="3" t="s">
        <v>2276</v>
      </c>
      <c r="O1508" s="3" t="s">
        <v>2276</v>
      </c>
      <c r="P1508" s="3" t="s">
        <v>2276</v>
      </c>
      <c r="Q1508" s="3" t="s">
        <v>2276</v>
      </c>
      <c r="R1508" s="3" t="s">
        <v>2276</v>
      </c>
      <c r="S1508" s="3" t="s">
        <v>2276</v>
      </c>
      <c r="T1508" s="3" t="s">
        <v>2276</v>
      </c>
      <c r="U1508" s="3" t="s">
        <v>2276</v>
      </c>
      <c r="V1508" s="3" t="s">
        <v>2276</v>
      </c>
      <c r="W1508" s="3" t="s">
        <v>2276</v>
      </c>
      <c r="X1508" s="3" t="s">
        <v>2276</v>
      </c>
      <c r="Y1508" s="3" t="s">
        <v>2276</v>
      </c>
      <c r="Z1508" s="3" t="s">
        <v>2276</v>
      </c>
      <c r="AA1508" s="116" t="s">
        <v>4480</v>
      </c>
      <c r="AB1508" s="3"/>
    </row>
    <row r="1509" spans="1:28" ht="46.5" customHeight="1">
      <c r="A1509" s="155" t="str">
        <f>'Reported burning'!A1509</f>
        <v>176a</v>
      </c>
      <c r="B1509" s="155" t="str">
        <f>'Reported burning'!B1509</f>
        <v>176a.6</v>
      </c>
      <c r="C1509" s="155" t="str">
        <f>'Reported burning'!C1509</f>
        <v>Human, escaped</v>
      </c>
      <c r="D1509" s="155" t="str">
        <f>'Reported burning'!D1509</f>
        <v>All</v>
      </c>
      <c r="E1509" s="155" t="str">
        <f>'Reported burning'!E1509</f>
        <v>Pastoralism, Migratory</v>
      </c>
      <c r="F1509" s="155" t="str">
        <f>'Reported burning'!F1509</f>
        <v>ND</v>
      </c>
      <c r="G1509" s="155" t="str">
        <f>'Reported burning'!G1509</f>
        <v>Forest</v>
      </c>
      <c r="H1509" s="155" t="str">
        <f>'Reported burning'!H1509</f>
        <v>Presence</v>
      </c>
      <c r="I1509" s="3"/>
      <c r="J1509" s="3" t="s">
        <v>2366</v>
      </c>
      <c r="K1509" s="3" t="s">
        <v>2276</v>
      </c>
      <c r="L1509" s="3" t="s">
        <v>2276</v>
      </c>
      <c r="M1509" s="3" t="s">
        <v>2276</v>
      </c>
      <c r="N1509" s="3" t="s">
        <v>2276</v>
      </c>
      <c r="O1509" s="3" t="s">
        <v>2276</v>
      </c>
      <c r="P1509" s="3" t="s">
        <v>2276</v>
      </c>
      <c r="Q1509" s="3" t="s">
        <v>2276</v>
      </c>
      <c r="R1509" s="3" t="s">
        <v>2276</v>
      </c>
      <c r="S1509" s="3" t="s">
        <v>2276</v>
      </c>
      <c r="T1509" s="3" t="s">
        <v>2276</v>
      </c>
      <c r="U1509" s="3" t="s">
        <v>2276</v>
      </c>
      <c r="V1509" s="3" t="s">
        <v>2276</v>
      </c>
      <c r="W1509" s="3" t="s">
        <v>2276</v>
      </c>
      <c r="X1509" s="3" t="s">
        <v>2276</v>
      </c>
      <c r="Y1509" s="3" t="s">
        <v>2276</v>
      </c>
      <c r="Z1509" s="3" t="s">
        <v>2276</v>
      </c>
      <c r="AA1509" s="3"/>
      <c r="AB1509" s="4" t="s">
        <v>4483</v>
      </c>
    </row>
    <row r="1510" spans="1:28" ht="41" customHeight="1">
      <c r="A1510" s="155" t="str">
        <f>'Reported burning'!A1510</f>
        <v>176a</v>
      </c>
      <c r="B1510" s="155" t="str">
        <f>'Reported burning'!B1510</f>
        <v>176a.7</v>
      </c>
      <c r="C1510" s="155" t="str">
        <f>'Reported burning'!C1510</f>
        <v>Unknown</v>
      </c>
      <c r="D1510" s="155" t="str">
        <f>'Reported burning'!D1510</f>
        <v>ND</v>
      </c>
      <c r="E1510" s="155" t="str">
        <f>'Reported burning'!E1510</f>
        <v>ND</v>
      </c>
      <c r="F1510" s="155" t="str">
        <f>'Reported burning'!F1510</f>
        <v>ND</v>
      </c>
      <c r="G1510" s="155" t="str">
        <f>'Reported burning'!G1510</f>
        <v>Forest</v>
      </c>
      <c r="H1510" s="155" t="str">
        <f>'Reported burning'!H1510</f>
        <v>Presence</v>
      </c>
      <c r="I1510" s="3"/>
      <c r="J1510" s="3" t="s">
        <v>2276</v>
      </c>
      <c r="K1510" s="3" t="s">
        <v>2276</v>
      </c>
      <c r="L1510" s="3" t="s">
        <v>2276</v>
      </c>
      <c r="M1510" s="3" t="s">
        <v>2276</v>
      </c>
      <c r="N1510" s="3" t="s">
        <v>2276</v>
      </c>
      <c r="O1510" s="3" t="s">
        <v>2276</v>
      </c>
      <c r="P1510" s="3" t="s">
        <v>2276</v>
      </c>
      <c r="Q1510" s="3" t="s">
        <v>2276</v>
      </c>
      <c r="R1510" s="3" t="s">
        <v>2276</v>
      </c>
      <c r="S1510" s="3" t="s">
        <v>2276</v>
      </c>
      <c r="T1510" s="3" t="s">
        <v>2276</v>
      </c>
      <c r="U1510" s="3" t="s">
        <v>2276</v>
      </c>
      <c r="V1510" s="3" t="s">
        <v>2276</v>
      </c>
      <c r="W1510" s="3" t="s">
        <v>2276</v>
      </c>
      <c r="X1510" s="3" t="s">
        <v>38</v>
      </c>
      <c r="Y1510" s="3" t="s">
        <v>38</v>
      </c>
      <c r="Z1510" s="3" t="s">
        <v>2276</v>
      </c>
      <c r="AA1510" s="3"/>
      <c r="AB1510" s="3"/>
    </row>
    <row r="1511" spans="1:28" ht="57.5" customHeight="1">
      <c r="A1511" s="155" t="str">
        <f>'Reported burning'!A1511</f>
        <v>177a</v>
      </c>
      <c r="B1511" s="155" t="str">
        <f>'Reported burning'!B1511</f>
        <v>177a.1</v>
      </c>
      <c r="C1511" s="155" t="str">
        <f>'Reported burning'!C1511</f>
        <v>Human, deliberate</v>
      </c>
      <c r="D1511" s="155" t="str">
        <f>'Reported burning'!D1511</f>
        <v>Pest management</v>
      </c>
      <c r="E1511" s="155" t="str">
        <f>'Reported burning'!E1511</f>
        <v>Pastoralism, Migratory</v>
      </c>
      <c r="F1511" s="155" t="str">
        <f>'Reported burning'!F1511</f>
        <v>Forest</v>
      </c>
      <c r="G1511" s="155" t="str">
        <f>'Reported burning'!G1511</f>
        <v>Forest</v>
      </c>
      <c r="H1511" s="155" t="str">
        <f>'Reported burning'!H1511</f>
        <v>Presence</v>
      </c>
      <c r="I1511" s="3"/>
      <c r="J1511" s="3" t="s">
        <v>2276</v>
      </c>
      <c r="K1511" s="3" t="s">
        <v>2276</v>
      </c>
      <c r="L1511" s="3" t="s">
        <v>2276</v>
      </c>
      <c r="M1511" s="3" t="s">
        <v>2276</v>
      </c>
      <c r="N1511" s="3" t="s">
        <v>2276</v>
      </c>
      <c r="O1511" s="3" t="s">
        <v>2276</v>
      </c>
      <c r="P1511" s="3" t="s">
        <v>2276</v>
      </c>
      <c r="Q1511" s="3" t="s">
        <v>2276</v>
      </c>
      <c r="R1511" s="3" t="s">
        <v>2276</v>
      </c>
      <c r="S1511" s="3" t="s">
        <v>2276</v>
      </c>
      <c r="T1511" s="3" t="s">
        <v>2276</v>
      </c>
      <c r="U1511" s="3" t="s">
        <v>2276</v>
      </c>
      <c r="V1511" s="3" t="s">
        <v>2276</v>
      </c>
      <c r="W1511" s="3" t="s">
        <v>2276</v>
      </c>
      <c r="X1511" s="3" t="s">
        <v>2276</v>
      </c>
      <c r="Y1511" s="3" t="s">
        <v>2276</v>
      </c>
      <c r="Z1511" s="3" t="s">
        <v>2276</v>
      </c>
      <c r="AA1511" s="4" t="s">
        <v>4494</v>
      </c>
      <c r="AB1511" s="3"/>
    </row>
    <row r="1512" spans="1:28" ht="57.5" customHeight="1">
      <c r="A1512" s="155" t="str">
        <f>'Reported burning'!A1512</f>
        <v>177a</v>
      </c>
      <c r="B1512" s="155" t="str">
        <f>'Reported burning'!B1512</f>
        <v>177a.2</v>
      </c>
      <c r="C1512" s="155" t="str">
        <f>'Reported burning'!C1512</f>
        <v>Human, deliberate</v>
      </c>
      <c r="D1512" s="155" t="str">
        <f>'Reported burning'!D1512</f>
        <v>Forest clearance</v>
      </c>
      <c r="E1512" s="155" t="str">
        <f>'Reported burning'!E1512</f>
        <v>Pastoralism, Migratory</v>
      </c>
      <c r="F1512" s="155" t="str">
        <f>'Reported burning'!F1512</f>
        <v>Forest</v>
      </c>
      <c r="G1512" s="155" t="str">
        <f>'Reported burning'!G1512</f>
        <v>Forest</v>
      </c>
      <c r="H1512" s="155" t="str">
        <f>'Reported burning'!H1512</f>
        <v>Presence</v>
      </c>
      <c r="I1512" s="3"/>
      <c r="J1512" s="3" t="s">
        <v>2276</v>
      </c>
      <c r="K1512" s="3" t="s">
        <v>2276</v>
      </c>
      <c r="L1512" s="3" t="s">
        <v>2276</v>
      </c>
      <c r="M1512" s="3" t="s">
        <v>2276</v>
      </c>
      <c r="N1512" s="3" t="s">
        <v>2276</v>
      </c>
      <c r="O1512" s="3" t="s">
        <v>2276</v>
      </c>
      <c r="P1512" s="3" t="s">
        <v>2276</v>
      </c>
      <c r="Q1512" s="3" t="s">
        <v>2276</v>
      </c>
      <c r="R1512" s="3" t="s">
        <v>2276</v>
      </c>
      <c r="S1512" s="3" t="s">
        <v>2276</v>
      </c>
      <c r="T1512" s="3" t="s">
        <v>2276</v>
      </c>
      <c r="U1512" s="3" t="s">
        <v>2276</v>
      </c>
      <c r="V1512" s="3" t="s">
        <v>2276</v>
      </c>
      <c r="W1512" s="3" t="s">
        <v>2276</v>
      </c>
      <c r="X1512" s="3" t="s">
        <v>2276</v>
      </c>
      <c r="Y1512" s="3" t="s">
        <v>2276</v>
      </c>
      <c r="Z1512" s="3" t="s">
        <v>2276</v>
      </c>
      <c r="AA1512" s="4" t="s">
        <v>4494</v>
      </c>
      <c r="AB1512" s="3"/>
    </row>
    <row r="1513" spans="1:28" ht="57.5" customHeight="1">
      <c r="A1513" s="155" t="str">
        <f>'Reported burning'!A1513</f>
        <v>177b</v>
      </c>
      <c r="B1513" s="155" t="str">
        <f>'Reported burning'!B1513</f>
        <v>177b.1</v>
      </c>
      <c r="C1513" s="155" t="str">
        <f>'Reported burning'!C1513</f>
        <v>Human, deliberate</v>
      </c>
      <c r="D1513" s="155" t="str">
        <f>'Reported burning'!D1513</f>
        <v>Pest management</v>
      </c>
      <c r="E1513" s="155" t="str">
        <f>'Reported burning'!E1513</f>
        <v>Pastoralism, Migratory</v>
      </c>
      <c r="F1513" s="155" t="str">
        <f>'Reported burning'!F1513</f>
        <v>Shrubland (Mixed forest &amp; grassland)</v>
      </c>
      <c r="G1513" s="155" t="str">
        <f>'Reported burning'!G1513</f>
        <v>ND</v>
      </c>
      <c r="H1513" s="155" t="str">
        <f>'Reported burning'!H1513</f>
        <v>Presence</v>
      </c>
      <c r="I1513" s="3"/>
      <c r="J1513" s="3" t="s">
        <v>2276</v>
      </c>
      <c r="K1513" s="3" t="s">
        <v>2276</v>
      </c>
      <c r="L1513" s="3" t="s">
        <v>2276</v>
      </c>
      <c r="M1513" s="3" t="s">
        <v>2276</v>
      </c>
      <c r="N1513" s="3" t="s">
        <v>2276</v>
      </c>
      <c r="O1513" s="3" t="s">
        <v>2276</v>
      </c>
      <c r="P1513" s="3" t="s">
        <v>2276</v>
      </c>
      <c r="Q1513" s="3" t="s">
        <v>2276</v>
      </c>
      <c r="R1513" s="3" t="s">
        <v>2276</v>
      </c>
      <c r="S1513" s="3" t="s">
        <v>2276</v>
      </c>
      <c r="T1513" s="3" t="s">
        <v>2276</v>
      </c>
      <c r="U1513" s="3" t="s">
        <v>2276</v>
      </c>
      <c r="V1513" s="3" t="s">
        <v>2276</v>
      </c>
      <c r="W1513" s="3" t="s">
        <v>2276</v>
      </c>
      <c r="X1513" s="3" t="s">
        <v>2276</v>
      </c>
      <c r="Y1513" s="3" t="s">
        <v>2276</v>
      </c>
      <c r="Z1513" s="3" t="s">
        <v>2276</v>
      </c>
      <c r="AA1513" s="4" t="s">
        <v>4494</v>
      </c>
      <c r="AB1513" s="3"/>
    </row>
    <row r="1514" spans="1:28" ht="57.5" customHeight="1">
      <c r="A1514" s="155" t="str">
        <f>'Reported burning'!A1514</f>
        <v>177b</v>
      </c>
      <c r="B1514" s="155" t="str">
        <f>'Reported burning'!B1514</f>
        <v>177b.2</v>
      </c>
      <c r="C1514" s="155" t="str">
        <f>'Reported burning'!C1514</f>
        <v>Human, deliberate</v>
      </c>
      <c r="D1514" s="155" t="str">
        <f>'Reported burning'!D1514</f>
        <v>Pasture renewal</v>
      </c>
      <c r="E1514" s="155" t="str">
        <f>'Reported burning'!E1514</f>
        <v>Pastoralism, Migratory</v>
      </c>
      <c r="F1514" s="155" t="str">
        <f>'Reported burning'!F1514</f>
        <v>Grassland</v>
      </c>
      <c r="G1514" s="155" t="str">
        <f>'Reported burning'!G1514</f>
        <v>ND</v>
      </c>
      <c r="H1514" s="155" t="str">
        <f>'Reported burning'!H1514</f>
        <v>Presence</v>
      </c>
      <c r="I1514" s="3"/>
      <c r="J1514" s="3" t="s">
        <v>2276</v>
      </c>
      <c r="K1514" s="3" t="s">
        <v>2276</v>
      </c>
      <c r="L1514" s="3" t="s">
        <v>2276</v>
      </c>
      <c r="M1514" s="3" t="s">
        <v>2276</v>
      </c>
      <c r="N1514" s="3" t="s">
        <v>2276</v>
      </c>
      <c r="O1514" s="3" t="s">
        <v>2276</v>
      </c>
      <c r="P1514" s="3" t="s">
        <v>2276</v>
      </c>
      <c r="Q1514" s="3" t="s">
        <v>2276</v>
      </c>
      <c r="R1514" s="3" t="s">
        <v>2276</v>
      </c>
      <c r="S1514" s="3" t="s">
        <v>2276</v>
      </c>
      <c r="T1514" s="3" t="s">
        <v>2276</v>
      </c>
      <c r="U1514" s="3" t="s">
        <v>2276</v>
      </c>
      <c r="V1514" s="3" t="s">
        <v>2276</v>
      </c>
      <c r="W1514" s="3" t="s">
        <v>2276</v>
      </c>
      <c r="X1514" s="3" t="s">
        <v>2276</v>
      </c>
      <c r="Y1514" s="3" t="s">
        <v>2276</v>
      </c>
      <c r="Z1514" s="3" t="s">
        <v>2276</v>
      </c>
      <c r="AA1514" s="4" t="s">
        <v>4495</v>
      </c>
      <c r="AB1514" s="3"/>
    </row>
    <row r="1515" spans="1:28" ht="57.5" customHeight="1">
      <c r="A1515" s="155" t="str">
        <f>'Reported burning'!A1515</f>
        <v>177c</v>
      </c>
      <c r="B1515" s="155" t="str">
        <f>'Reported burning'!B1515</f>
        <v>177c.1</v>
      </c>
      <c r="C1515" s="155" t="str">
        <f>'Reported burning'!C1515</f>
        <v>Human, deliberate</v>
      </c>
      <c r="D1515" s="155" t="str">
        <f>'Reported burning'!D1515</f>
        <v>Domestic</v>
      </c>
      <c r="E1515" s="155" t="str">
        <f>'Reported burning'!E1515</f>
        <v>Pastoralism, Migratory</v>
      </c>
      <c r="F1515" s="155" t="str">
        <f>'Reported burning'!F1515</f>
        <v>ND</v>
      </c>
      <c r="G1515" s="155" t="str">
        <f>'Reported burning'!G1515</f>
        <v>ND</v>
      </c>
      <c r="H1515" s="155" t="str">
        <f>'Reported burning'!H1515</f>
        <v>Presence</v>
      </c>
      <c r="I1515" s="3"/>
      <c r="J1515" s="3" t="s">
        <v>2276</v>
      </c>
      <c r="K1515" s="3" t="s">
        <v>2276</v>
      </c>
      <c r="L1515" s="3" t="s">
        <v>2276</v>
      </c>
      <c r="M1515" s="3" t="s">
        <v>2276</v>
      </c>
      <c r="N1515" s="3" t="s">
        <v>2276</v>
      </c>
      <c r="O1515" s="3" t="s">
        <v>2276</v>
      </c>
      <c r="P1515" s="3" t="s">
        <v>2276</v>
      </c>
      <c r="Q1515" s="3" t="s">
        <v>2276</v>
      </c>
      <c r="R1515" s="3" t="s">
        <v>2276</v>
      </c>
      <c r="S1515" s="3" t="s">
        <v>2276</v>
      </c>
      <c r="T1515" s="3" t="s">
        <v>2276</v>
      </c>
      <c r="U1515" s="3" t="s">
        <v>2276</v>
      </c>
      <c r="V1515" s="3" t="s">
        <v>2276</v>
      </c>
      <c r="W1515" s="3" t="s">
        <v>2276</v>
      </c>
      <c r="X1515" s="3" t="s">
        <v>2276</v>
      </c>
      <c r="Y1515" s="3" t="s">
        <v>2276</v>
      </c>
      <c r="Z1515" s="3" t="s">
        <v>2276</v>
      </c>
      <c r="AA1515" s="4" t="s">
        <v>4498</v>
      </c>
      <c r="AB1515" s="3"/>
    </row>
    <row r="1516" spans="1:28" ht="57.5" customHeight="1">
      <c r="A1516" s="155" t="str">
        <f>'Reported burning'!A1516</f>
        <v>177d</v>
      </c>
      <c r="B1516" s="155" t="str">
        <f>'Reported burning'!B1516</f>
        <v>177d.1</v>
      </c>
      <c r="C1516" s="155" t="str">
        <f>'Reported burning'!C1516</f>
        <v>Human, deliberate</v>
      </c>
      <c r="D1516" s="155" t="str">
        <f>'Reported burning'!D1516</f>
        <v>Domestic</v>
      </c>
      <c r="E1516" s="155" t="str">
        <f>'Reported burning'!E1516</f>
        <v>Pastoralism, Migratory</v>
      </c>
      <c r="F1516" s="155" t="str">
        <f>'Reported burning'!F1516</f>
        <v>ND</v>
      </c>
      <c r="G1516" s="155" t="str">
        <f>'Reported burning'!G1516</f>
        <v>ND</v>
      </c>
      <c r="H1516" s="155" t="str">
        <f>'Reported burning'!H1516</f>
        <v>Presence</v>
      </c>
      <c r="I1516" s="3"/>
      <c r="J1516" s="3" t="s">
        <v>2276</v>
      </c>
      <c r="K1516" s="3" t="s">
        <v>2276</v>
      </c>
      <c r="L1516" s="3" t="s">
        <v>2276</v>
      </c>
      <c r="M1516" s="3" t="s">
        <v>2276</v>
      </c>
      <c r="N1516" s="3" t="s">
        <v>2276</v>
      </c>
      <c r="O1516" s="3" t="s">
        <v>2276</v>
      </c>
      <c r="P1516" s="3" t="s">
        <v>2276</v>
      </c>
      <c r="Q1516" s="3" t="s">
        <v>2276</v>
      </c>
      <c r="R1516" s="3" t="s">
        <v>2276</v>
      </c>
      <c r="S1516" s="3" t="s">
        <v>2276</v>
      </c>
      <c r="T1516" s="3" t="s">
        <v>2276</v>
      </c>
      <c r="U1516" s="3" t="s">
        <v>2276</v>
      </c>
      <c r="V1516" s="3" t="s">
        <v>2276</v>
      </c>
      <c r="W1516" s="3" t="s">
        <v>2276</v>
      </c>
      <c r="X1516" s="3" t="s">
        <v>2276</v>
      </c>
      <c r="Y1516" s="3" t="s">
        <v>2276</v>
      </c>
      <c r="Z1516" s="3" t="s">
        <v>2276</v>
      </c>
      <c r="AA1516" s="4" t="s">
        <v>4498</v>
      </c>
      <c r="AB1516" s="3"/>
    </row>
    <row r="1517" spans="1:28" ht="47" customHeight="1">
      <c r="A1517" s="155" t="str">
        <f>'Reported burning'!A1517</f>
        <v>178a</v>
      </c>
      <c r="B1517" s="155" t="str">
        <f>'Reported burning'!B1517</f>
        <v>178a.1</v>
      </c>
      <c r="C1517" s="155" t="str">
        <f>'Reported burning'!C1517</f>
        <v>All</v>
      </c>
      <c r="D1517" s="155" t="str">
        <f>'Reported burning'!D1517</f>
        <v>All</v>
      </c>
      <c r="E1517" s="155" t="str">
        <f>'Reported burning'!E1517</f>
        <v>All</v>
      </c>
      <c r="F1517" s="155" t="str">
        <f>'Reported burning'!F1517</f>
        <v>All</v>
      </c>
      <c r="G1517" s="155" t="str">
        <f>'Reported burning'!G1517</f>
        <v>All</v>
      </c>
      <c r="H1517" s="155"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2276</v>
      </c>
      <c r="Y1517" s="4" t="s">
        <v>2276</v>
      </c>
      <c r="Z1517" s="4" t="s">
        <v>2276</v>
      </c>
      <c r="AA1517" s="4" t="s">
        <v>2276</v>
      </c>
      <c r="AB1517" s="178" t="s">
        <v>4509</v>
      </c>
    </row>
    <row r="1518" spans="1:28" ht="47" customHeight="1">
      <c r="A1518" s="155" t="str">
        <f>'Reported burning'!A1518</f>
        <v>178b</v>
      </c>
      <c r="B1518" s="155" t="str">
        <f>'Reported burning'!B1518</f>
        <v>178b.1</v>
      </c>
      <c r="C1518" s="155" t="str">
        <f>'Reported burning'!C1518</f>
        <v>Human, deliberate</v>
      </c>
      <c r="D1518" s="155" t="str">
        <f>'Reported burning'!D1518</f>
        <v>All</v>
      </c>
      <c r="E1518" s="155" t="str">
        <f>'Reported burning'!E1518</f>
        <v>Cattle, Intensive</v>
      </c>
      <c r="F1518" s="155" t="str">
        <f>'Reported burning'!F1518</f>
        <v>All</v>
      </c>
      <c r="G1518" s="155" t="str">
        <f>'Reported burning'!G1518</f>
        <v>All</v>
      </c>
      <c r="H1518" s="155"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2276</v>
      </c>
      <c r="Y1518" s="4" t="s">
        <v>2276</v>
      </c>
      <c r="Z1518" s="4" t="s">
        <v>2276</v>
      </c>
      <c r="AA1518" s="4" t="s">
        <v>2276</v>
      </c>
      <c r="AB1518" s="179" t="s">
        <v>4511</v>
      </c>
    </row>
    <row r="1519" spans="1:28" ht="47" customHeight="1">
      <c r="A1519" s="155" t="str">
        <f>'Reported burning'!A1519</f>
        <v>178b</v>
      </c>
      <c r="B1519" s="155" t="str">
        <f>'Reported burning'!B1519</f>
        <v>178b.2</v>
      </c>
      <c r="C1519" s="155" t="str">
        <f>'Reported burning'!C1519</f>
        <v>Human, deliberate</v>
      </c>
      <c r="D1519" s="155" t="str">
        <f>'Reported burning'!D1519</f>
        <v>All</v>
      </c>
      <c r="E1519" s="155" t="str">
        <f>'Reported burning'!E1519</f>
        <v>Cattle, Extensive</v>
      </c>
      <c r="F1519" s="155" t="str">
        <f>'Reported burning'!F1519</f>
        <v>All</v>
      </c>
      <c r="G1519" s="155" t="str">
        <f>'Reported burning'!G1519</f>
        <v>All</v>
      </c>
      <c r="H1519" s="155"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2276</v>
      </c>
      <c r="Y1519" s="4" t="s">
        <v>2276</v>
      </c>
      <c r="Z1519" s="4" t="s">
        <v>2276</v>
      </c>
      <c r="AA1519" s="4" t="s">
        <v>2276</v>
      </c>
      <c r="AB1519" s="179" t="s">
        <v>4511</v>
      </c>
    </row>
    <row r="1520" spans="1:28" ht="55" customHeight="1">
      <c r="A1520" s="155" t="str">
        <f>'Reported burning'!A1520</f>
        <v>179a</v>
      </c>
      <c r="B1520" s="155" t="str">
        <f>'Reported burning'!B1520</f>
        <v>179a.1</v>
      </c>
      <c r="C1520" s="155" t="str">
        <f>'Reported burning'!C1520</f>
        <v>All</v>
      </c>
      <c r="D1520" s="155" t="str">
        <f>'Reported burning'!D1520</f>
        <v>All</v>
      </c>
      <c r="E1520" s="155" t="str">
        <f>'Reported burning'!E1520</f>
        <v>All</v>
      </c>
      <c r="F1520" s="155" t="str">
        <f>'Reported burning'!F1520</f>
        <v>All</v>
      </c>
      <c r="G1520" s="155" t="str">
        <f>'Reported burning'!G1520</f>
        <v>All</v>
      </c>
      <c r="H1520" s="155" t="str">
        <f>'Reported burning'!H1520</f>
        <v>Presence</v>
      </c>
      <c r="I1520" s="3"/>
      <c r="J1520" s="3" t="s">
        <v>2276</v>
      </c>
      <c r="K1520" s="3" t="s">
        <v>2276</v>
      </c>
      <c r="L1520" s="3" t="s">
        <v>2276</v>
      </c>
      <c r="M1520" s="3" t="s">
        <v>2276</v>
      </c>
      <c r="N1520" s="3" t="s">
        <v>2276</v>
      </c>
      <c r="O1520" s="3" t="s">
        <v>2276</v>
      </c>
      <c r="P1520" s="3" t="s">
        <v>2276</v>
      </c>
      <c r="Q1520" s="3" t="s">
        <v>2276</v>
      </c>
      <c r="R1520" s="3" t="s">
        <v>2276</v>
      </c>
      <c r="S1520" s="3" t="s">
        <v>2276</v>
      </c>
      <c r="T1520" s="3" t="s">
        <v>2276</v>
      </c>
      <c r="U1520" s="3" t="s">
        <v>2276</v>
      </c>
      <c r="V1520" s="3" t="s">
        <v>2276</v>
      </c>
      <c r="W1520" s="3" t="s">
        <v>2276</v>
      </c>
      <c r="X1520" s="3" t="s">
        <v>2276</v>
      </c>
      <c r="Y1520" s="3" t="s">
        <v>2276</v>
      </c>
      <c r="Z1520" s="3" t="s">
        <v>2276</v>
      </c>
      <c r="AA1520" s="4" t="s">
        <v>4538</v>
      </c>
      <c r="AB1520" s="3" t="s">
        <v>4537</v>
      </c>
    </row>
    <row r="1521" spans="1:29" ht="41.5" customHeight="1">
      <c r="A1521" s="155" t="str">
        <f>'Reported burning'!A1521</f>
        <v>179b</v>
      </c>
      <c r="B1521" s="155" t="str">
        <f>'Reported burning'!B1521</f>
        <v>179b.1</v>
      </c>
      <c r="C1521" s="155" t="str">
        <f>'Reported burning'!C1521</f>
        <v>All</v>
      </c>
      <c r="D1521" s="155" t="str">
        <f>'Reported burning'!D1521</f>
        <v>All</v>
      </c>
      <c r="E1521" s="155" t="str">
        <f>'Reported burning'!E1521</f>
        <v>All</v>
      </c>
      <c r="F1521" s="155" t="str">
        <f>'Reported burning'!F1521</f>
        <v>All</v>
      </c>
      <c r="G1521" s="155" t="str">
        <f>'Reported burning'!G1521</f>
        <v>All</v>
      </c>
      <c r="H1521" s="155" t="str">
        <f>'Reported burning'!H1521</f>
        <v>Presence</v>
      </c>
      <c r="I1521" s="3"/>
      <c r="J1521" s="3" t="s">
        <v>2276</v>
      </c>
      <c r="K1521" s="3" t="s">
        <v>2276</v>
      </c>
      <c r="L1521" s="3" t="s">
        <v>2276</v>
      </c>
      <c r="M1521" s="3" t="s">
        <v>2276</v>
      </c>
      <c r="N1521" s="3" t="s">
        <v>2276</v>
      </c>
      <c r="O1521" s="3" t="s">
        <v>2276</v>
      </c>
      <c r="P1521" s="3" t="s">
        <v>2276</v>
      </c>
      <c r="Q1521" s="3" t="s">
        <v>2276</v>
      </c>
      <c r="R1521" s="3" t="s">
        <v>2276</v>
      </c>
      <c r="S1521" s="3" t="s">
        <v>2276</v>
      </c>
      <c r="T1521" s="3" t="s">
        <v>2276</v>
      </c>
      <c r="U1521" s="3" t="s">
        <v>2276</v>
      </c>
      <c r="V1521" s="3" t="s">
        <v>2276</v>
      </c>
      <c r="W1521" s="3" t="s">
        <v>2276</v>
      </c>
      <c r="X1521" s="3" t="s">
        <v>2276</v>
      </c>
      <c r="Y1521" s="3" t="s">
        <v>2276</v>
      </c>
      <c r="Z1521" s="3" t="s">
        <v>2276</v>
      </c>
      <c r="AA1521" s="3"/>
      <c r="AB1521" s="3"/>
    </row>
    <row r="1522" spans="1:29" ht="41.5" customHeight="1">
      <c r="A1522" s="155" t="str">
        <f>'Reported burning'!A1522</f>
        <v>179c</v>
      </c>
      <c r="B1522" s="155" t="str">
        <f>'Reported burning'!B1522</f>
        <v>179c.1</v>
      </c>
      <c r="C1522" s="155" t="str">
        <f>'Reported burning'!C1522</f>
        <v>All</v>
      </c>
      <c r="D1522" s="155" t="str">
        <f>'Reported burning'!D1522</f>
        <v>All</v>
      </c>
      <c r="E1522" s="155" t="str">
        <f>'Reported burning'!E1522</f>
        <v>All</v>
      </c>
      <c r="F1522" s="155" t="str">
        <f>'Reported burning'!F1522</f>
        <v>All</v>
      </c>
      <c r="G1522" s="155" t="str">
        <f>'Reported burning'!G1522</f>
        <v>All</v>
      </c>
      <c r="H1522" s="155" t="str">
        <f>'Reported burning'!H1522</f>
        <v>Presence</v>
      </c>
      <c r="I1522" s="3"/>
      <c r="J1522" s="3" t="s">
        <v>2276</v>
      </c>
      <c r="K1522" s="3" t="s">
        <v>2276</v>
      </c>
      <c r="L1522" s="3" t="s">
        <v>2276</v>
      </c>
      <c r="M1522" s="3" t="s">
        <v>2276</v>
      </c>
      <c r="N1522" s="3" t="s">
        <v>2276</v>
      </c>
      <c r="O1522" s="3" t="s">
        <v>2276</v>
      </c>
      <c r="P1522" s="3" t="s">
        <v>2276</v>
      </c>
      <c r="Q1522" s="3" t="s">
        <v>2276</v>
      </c>
      <c r="R1522" s="3" t="s">
        <v>2276</v>
      </c>
      <c r="S1522" s="3" t="s">
        <v>2276</v>
      </c>
      <c r="T1522" s="3" t="s">
        <v>2276</v>
      </c>
      <c r="U1522" s="3" t="s">
        <v>2276</v>
      </c>
      <c r="V1522" s="3" t="s">
        <v>2276</v>
      </c>
      <c r="W1522" s="3" t="s">
        <v>2276</v>
      </c>
      <c r="X1522" s="3" t="s">
        <v>2276</v>
      </c>
      <c r="Y1522" s="3" t="s">
        <v>2276</v>
      </c>
      <c r="Z1522" s="3" t="s">
        <v>2276</v>
      </c>
      <c r="AA1522" s="3"/>
      <c r="AB1522" s="3"/>
    </row>
    <row r="1523" spans="1:29" ht="41.5" customHeight="1">
      <c r="A1523" s="155" t="str">
        <f>'Reported burning'!A1523</f>
        <v>179d</v>
      </c>
      <c r="B1523" s="155" t="str">
        <f>'Reported burning'!B1523</f>
        <v>179d.1</v>
      </c>
      <c r="C1523" s="155" t="str">
        <f>'Reported burning'!C1523</f>
        <v>All</v>
      </c>
      <c r="D1523" s="155" t="str">
        <f>'Reported burning'!D1523</f>
        <v>All</v>
      </c>
      <c r="E1523" s="155" t="str">
        <f>'Reported burning'!E1523</f>
        <v>All</v>
      </c>
      <c r="F1523" s="155" t="str">
        <f>'Reported burning'!F1523</f>
        <v>All</v>
      </c>
      <c r="G1523" s="155" t="str">
        <f>'Reported burning'!G1523</f>
        <v>All</v>
      </c>
      <c r="H1523" s="155" t="str">
        <f>'Reported burning'!H1523</f>
        <v>Presence</v>
      </c>
      <c r="I1523" s="3"/>
      <c r="J1523" s="3" t="s">
        <v>2276</v>
      </c>
      <c r="K1523" s="3" t="s">
        <v>2276</v>
      </c>
      <c r="L1523" s="3" t="s">
        <v>2276</v>
      </c>
      <c r="M1523" s="3" t="s">
        <v>2276</v>
      </c>
      <c r="N1523" s="3" t="s">
        <v>2276</v>
      </c>
      <c r="O1523" s="3" t="s">
        <v>2276</v>
      </c>
      <c r="P1523" s="3" t="s">
        <v>2276</v>
      </c>
      <c r="Q1523" s="3" t="s">
        <v>2276</v>
      </c>
      <c r="R1523" s="3" t="s">
        <v>2276</v>
      </c>
      <c r="S1523" s="3" t="s">
        <v>2276</v>
      </c>
      <c r="T1523" s="3" t="s">
        <v>2276</v>
      </c>
      <c r="U1523" s="3" t="s">
        <v>2276</v>
      </c>
      <c r="V1523" s="3" t="s">
        <v>2276</v>
      </c>
      <c r="W1523" s="3" t="s">
        <v>2276</v>
      </c>
      <c r="X1523" s="3" t="s">
        <v>2276</v>
      </c>
      <c r="Y1523" s="3" t="s">
        <v>2276</v>
      </c>
      <c r="Z1523" s="3" t="s">
        <v>2276</v>
      </c>
      <c r="AA1523" s="3"/>
      <c r="AB1523" s="3"/>
    </row>
    <row r="1524" spans="1:29" ht="41.5" customHeight="1">
      <c r="A1524" s="155" t="str">
        <f>'Reported burning'!A1524</f>
        <v>179e</v>
      </c>
      <c r="B1524" s="155" t="str">
        <f>'Reported burning'!B1524</f>
        <v>179e.1</v>
      </c>
      <c r="C1524" s="155" t="str">
        <f>'Reported burning'!C1524</f>
        <v>All</v>
      </c>
      <c r="D1524" s="155" t="str">
        <f>'Reported burning'!D1524</f>
        <v>All</v>
      </c>
      <c r="E1524" s="155" t="str">
        <f>'Reported burning'!E1524</f>
        <v>All</v>
      </c>
      <c r="F1524" s="155" t="str">
        <f>'Reported burning'!F1524</f>
        <v>All</v>
      </c>
      <c r="G1524" s="155" t="str">
        <f>'Reported burning'!G1524</f>
        <v>All</v>
      </c>
      <c r="H1524" s="155" t="str">
        <f>'Reported burning'!H1524</f>
        <v>Presence</v>
      </c>
      <c r="I1524" s="3"/>
      <c r="J1524" s="3" t="s">
        <v>2276</v>
      </c>
      <c r="K1524" s="3" t="s">
        <v>2276</v>
      </c>
      <c r="L1524" s="3" t="s">
        <v>2276</v>
      </c>
      <c r="M1524" s="3" t="s">
        <v>2276</v>
      </c>
      <c r="N1524" s="3" t="s">
        <v>2276</v>
      </c>
      <c r="O1524" s="3" t="s">
        <v>2276</v>
      </c>
      <c r="P1524" s="3" t="s">
        <v>2276</v>
      </c>
      <c r="Q1524" s="3" t="s">
        <v>2276</v>
      </c>
      <c r="R1524" s="3" t="s">
        <v>2276</v>
      </c>
      <c r="S1524" s="3" t="s">
        <v>2276</v>
      </c>
      <c r="T1524" s="3" t="s">
        <v>2276</v>
      </c>
      <c r="U1524" s="3" t="s">
        <v>2276</v>
      </c>
      <c r="V1524" s="3" t="s">
        <v>2276</v>
      </c>
      <c r="W1524" s="3" t="s">
        <v>2276</v>
      </c>
      <c r="X1524" s="3" t="s">
        <v>2276</v>
      </c>
      <c r="Y1524" s="3" t="s">
        <v>2276</v>
      </c>
      <c r="Z1524" s="3" t="s">
        <v>2276</v>
      </c>
      <c r="AA1524" s="3"/>
      <c r="AB1524" s="3"/>
    </row>
    <row r="1525" spans="1:29" ht="48" customHeight="1">
      <c r="A1525" s="155" t="str">
        <f>'Reported burning'!A1525</f>
        <v>179b</v>
      </c>
      <c r="B1525" s="155" t="str">
        <f>'Reported burning'!B1525</f>
        <v>179b.2</v>
      </c>
      <c r="C1525" s="155" t="str">
        <f>'Reported burning'!C1525</f>
        <v>All</v>
      </c>
      <c r="D1525" s="155" t="str">
        <f>'Reported burning'!D1525</f>
        <v>All</v>
      </c>
      <c r="E1525" s="155" t="str">
        <f>'Reported burning'!E1525</f>
        <v>All</v>
      </c>
      <c r="F1525" s="155" t="str">
        <f>'Reported burning'!F1525</f>
        <v>All</v>
      </c>
      <c r="G1525" s="155" t="str">
        <f>'Reported burning'!G1525</f>
        <v>All</v>
      </c>
      <c r="H1525" s="155" t="str">
        <f>'Reported burning'!H1525</f>
        <v>Presence</v>
      </c>
      <c r="I1525" s="3"/>
      <c r="J1525" s="3" t="s">
        <v>2276</v>
      </c>
      <c r="K1525" s="3" t="s">
        <v>2276</v>
      </c>
      <c r="L1525" s="3" t="s">
        <v>2276</v>
      </c>
      <c r="M1525" s="3" t="s">
        <v>2276</v>
      </c>
      <c r="N1525" s="3" t="s">
        <v>2276</v>
      </c>
      <c r="O1525" s="3" t="s">
        <v>2276</v>
      </c>
      <c r="P1525" s="3" t="s">
        <v>2276</v>
      </c>
      <c r="Q1525" s="3" t="s">
        <v>2276</v>
      </c>
      <c r="R1525" s="3" t="s">
        <v>2276</v>
      </c>
      <c r="S1525" s="3" t="s">
        <v>2276</v>
      </c>
      <c r="T1525" s="3" t="s">
        <v>2276</v>
      </c>
      <c r="U1525" s="3" t="s">
        <v>2276</v>
      </c>
      <c r="V1525" s="3" t="s">
        <v>2276</v>
      </c>
      <c r="W1525" s="3" t="s">
        <v>2402</v>
      </c>
      <c r="X1525" s="3" t="s">
        <v>2276</v>
      </c>
      <c r="Y1525" s="3" t="s">
        <v>2276</v>
      </c>
      <c r="Z1525" s="3" t="s">
        <v>2276</v>
      </c>
      <c r="AA1525" s="4" t="s">
        <v>4539</v>
      </c>
      <c r="AB1525" s="3"/>
    </row>
    <row r="1526" spans="1:29" ht="48" customHeight="1">
      <c r="A1526" s="155" t="str">
        <f>'Reported burning'!A1526</f>
        <v>179c</v>
      </c>
      <c r="B1526" s="155" t="str">
        <f>'Reported burning'!B1526</f>
        <v>179c.2</v>
      </c>
      <c r="C1526" s="155" t="str">
        <f>'Reported burning'!C1526</f>
        <v>All</v>
      </c>
      <c r="D1526" s="155" t="str">
        <f>'Reported burning'!D1526</f>
        <v>All</v>
      </c>
      <c r="E1526" s="155" t="str">
        <f>'Reported burning'!E1526</f>
        <v>All</v>
      </c>
      <c r="F1526" s="155" t="str">
        <f>'Reported burning'!F1526</f>
        <v>All</v>
      </c>
      <c r="G1526" s="155" t="str">
        <f>'Reported burning'!G1526</f>
        <v>All</v>
      </c>
      <c r="H1526" s="155" t="str">
        <f>'Reported burning'!H1526</f>
        <v>Presence</v>
      </c>
      <c r="I1526" s="3"/>
      <c r="J1526" s="3" t="s">
        <v>2276</v>
      </c>
      <c r="K1526" s="3" t="s">
        <v>2276</v>
      </c>
      <c r="L1526" s="3" t="s">
        <v>2276</v>
      </c>
      <c r="M1526" s="3" t="s">
        <v>2276</v>
      </c>
      <c r="N1526" s="3" t="s">
        <v>2276</v>
      </c>
      <c r="O1526" s="3" t="s">
        <v>2276</v>
      </c>
      <c r="P1526" s="3" t="s">
        <v>2276</v>
      </c>
      <c r="Q1526" s="3" t="s">
        <v>2276</v>
      </c>
      <c r="R1526" s="3" t="s">
        <v>2276</v>
      </c>
      <c r="S1526" s="3" t="s">
        <v>2276</v>
      </c>
      <c r="T1526" s="3" t="s">
        <v>2276</v>
      </c>
      <c r="U1526" s="3" t="s">
        <v>2276</v>
      </c>
      <c r="V1526" s="3" t="s">
        <v>2276</v>
      </c>
      <c r="W1526" s="3" t="s">
        <v>2402</v>
      </c>
      <c r="X1526" s="3" t="s">
        <v>2276</v>
      </c>
      <c r="Y1526" s="3" t="s">
        <v>2276</v>
      </c>
      <c r="Z1526" s="3" t="s">
        <v>2276</v>
      </c>
      <c r="AA1526" s="4" t="s">
        <v>4539</v>
      </c>
      <c r="AB1526" s="3"/>
    </row>
    <row r="1527" spans="1:29" ht="48" customHeight="1">
      <c r="A1527" s="155" t="str">
        <f>'Reported burning'!A1527</f>
        <v>179d</v>
      </c>
      <c r="B1527" s="155" t="str">
        <f>'Reported burning'!B1527</f>
        <v>179d.2</v>
      </c>
      <c r="C1527" s="155" t="str">
        <f>'Reported burning'!C1527</f>
        <v>All</v>
      </c>
      <c r="D1527" s="155" t="str">
        <f>'Reported burning'!D1527</f>
        <v>All</v>
      </c>
      <c r="E1527" s="155" t="str">
        <f>'Reported burning'!E1527</f>
        <v>All</v>
      </c>
      <c r="F1527" s="155" t="str">
        <f>'Reported burning'!F1527</f>
        <v>All</v>
      </c>
      <c r="G1527" s="155" t="str">
        <f>'Reported burning'!G1527</f>
        <v>All</v>
      </c>
      <c r="H1527" s="155" t="str">
        <f>'Reported burning'!H1527</f>
        <v>Presence</v>
      </c>
      <c r="I1527" s="3"/>
      <c r="J1527" s="3" t="s">
        <v>2276</v>
      </c>
      <c r="K1527" s="3" t="s">
        <v>2276</v>
      </c>
      <c r="L1527" s="3" t="s">
        <v>2276</v>
      </c>
      <c r="M1527" s="3" t="s">
        <v>2276</v>
      </c>
      <c r="N1527" s="3" t="s">
        <v>2276</v>
      </c>
      <c r="O1527" s="3" t="s">
        <v>2276</v>
      </c>
      <c r="P1527" s="3" t="s">
        <v>2276</v>
      </c>
      <c r="Q1527" s="3" t="s">
        <v>2276</v>
      </c>
      <c r="R1527" s="3" t="s">
        <v>2276</v>
      </c>
      <c r="S1527" s="3" t="s">
        <v>2276</v>
      </c>
      <c r="T1527" s="3" t="s">
        <v>2276</v>
      </c>
      <c r="U1527" s="3" t="s">
        <v>2276</v>
      </c>
      <c r="V1527" s="3" t="s">
        <v>2276</v>
      </c>
      <c r="W1527" s="3" t="s">
        <v>2402</v>
      </c>
      <c r="X1527" s="3" t="s">
        <v>2276</v>
      </c>
      <c r="Y1527" s="3" t="s">
        <v>2276</v>
      </c>
      <c r="Z1527" s="3" t="s">
        <v>2276</v>
      </c>
      <c r="AA1527" s="4" t="s">
        <v>4539</v>
      </c>
      <c r="AB1527" s="3"/>
    </row>
    <row r="1528" spans="1:29" ht="48" customHeight="1">
      <c r="A1528" s="155" t="str">
        <f>'Reported burning'!A1528</f>
        <v>179e</v>
      </c>
      <c r="B1528" s="155" t="str">
        <f>'Reported burning'!B1528</f>
        <v>179e.2</v>
      </c>
      <c r="C1528" s="155" t="str">
        <f>'Reported burning'!C1528</f>
        <v>All</v>
      </c>
      <c r="D1528" s="155" t="str">
        <f>'Reported burning'!D1528</f>
        <v>All</v>
      </c>
      <c r="E1528" s="155" t="str">
        <f>'Reported burning'!E1528</f>
        <v>All</v>
      </c>
      <c r="F1528" s="155" t="str">
        <f>'Reported burning'!F1528</f>
        <v>All</v>
      </c>
      <c r="G1528" s="155" t="str">
        <f>'Reported burning'!G1528</f>
        <v>All</v>
      </c>
      <c r="H1528" s="155"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4540</v>
      </c>
      <c r="AB1528" s="3"/>
      <c r="AC1528" s="140"/>
    </row>
    <row r="1529" spans="1:29" ht="36.5" customHeight="1">
      <c r="A1529" s="155" t="str">
        <f>'Reported burning'!A1529</f>
        <v>180a</v>
      </c>
      <c r="B1529" s="155" t="str">
        <f>'Reported burning'!B1529</f>
        <v>180a.1</v>
      </c>
      <c r="C1529" s="159" t="str">
        <f>'Reported burning'!C1529</f>
        <v>Human, deliberate</v>
      </c>
      <c r="D1529" s="159" t="str">
        <f>'Reported burning'!D1529</f>
        <v>Pasture renewal</v>
      </c>
      <c r="E1529" s="159" t="str">
        <f>'Reported burning'!E1529</f>
        <v>Pastoralism, Migratory</v>
      </c>
      <c r="F1529" s="159" t="str">
        <f>'Reported burning'!F1529</f>
        <v>Shrubland (Mixed forest &amp; grassland)</v>
      </c>
      <c r="G1529" s="159" t="str">
        <f>'Reported burning'!G1529</f>
        <v>All</v>
      </c>
      <c r="H1529" s="159" t="str">
        <f>'Reported burning'!H1529</f>
        <v>Presence</v>
      </c>
      <c r="I1529" s="5"/>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3"/>
      <c r="AB1529" s="3"/>
    </row>
    <row r="1530" spans="1:29" ht="36.5" customHeight="1">
      <c r="A1530" s="155" t="str">
        <f>'Reported burning'!A1530</f>
        <v>180a</v>
      </c>
      <c r="B1530" s="155" t="str">
        <f>'Reported burning'!B1530</f>
        <v>180a.2</v>
      </c>
      <c r="C1530" s="155" t="str">
        <f>'Reported burning'!C1530</f>
        <v>Human, deliberate</v>
      </c>
      <c r="D1530" s="155" t="str">
        <f>'Reported burning'!D1530</f>
        <v>Vegetation management</v>
      </c>
      <c r="E1530" s="155" t="str">
        <f>'Reported burning'!E1530</f>
        <v>Cropping, Swidden</v>
      </c>
      <c r="F1530" s="155" t="str">
        <f>'Reported burning'!F1530</f>
        <v>Shrubland (Mixed forest &amp; grassland)</v>
      </c>
      <c r="G1530" s="155" t="str">
        <f>'Reported burning'!G1530</f>
        <v>All</v>
      </c>
      <c r="H1530" s="155" t="str">
        <f>'Reported burning'!H1530</f>
        <v>Presence</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3"/>
      <c r="AB1530" s="3"/>
    </row>
    <row r="1531" spans="1:29" ht="36.5" customHeight="1">
      <c r="A1531" s="155" t="str">
        <f>'Reported burning'!A1531</f>
        <v>180a</v>
      </c>
      <c r="B1531" s="155" t="str">
        <f>'Reported burning'!B1531</f>
        <v>180a.3</v>
      </c>
      <c r="C1531" s="155" t="str">
        <f>'Reported burning'!C1531</f>
        <v>Human, deliberate</v>
      </c>
      <c r="D1531" s="155" t="str">
        <f>'Reported burning'!D1531</f>
        <v>Vegetation management</v>
      </c>
      <c r="E1531" s="155" t="str">
        <f>'Reported burning'!E1531</f>
        <v>Pastoralism, Migratory</v>
      </c>
      <c r="F1531" s="155" t="str">
        <f>'Reported burning'!F1531</f>
        <v>Shrubland (Mixed forest &amp; grassland)</v>
      </c>
      <c r="G1531" s="155" t="str">
        <f>'Reported burning'!G1531</f>
        <v>All</v>
      </c>
      <c r="H1531" s="155" t="str">
        <f>'Reported burning'!H1531</f>
        <v>Presence</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3"/>
      <c r="AB1531" s="3"/>
    </row>
    <row r="1532" spans="1:29" ht="36.5" customHeight="1">
      <c r="A1532" s="155" t="str">
        <f>'Reported burning'!A1532</f>
        <v>180a</v>
      </c>
      <c r="B1532" s="155" t="str">
        <f>'Reported burning'!B1532</f>
        <v>180a.4</v>
      </c>
      <c r="C1532" s="155" t="str">
        <f>'Reported burning'!C1532</f>
        <v>Human, deliberate</v>
      </c>
      <c r="D1532" s="155" t="str">
        <f>'Reported burning'!D1532</f>
        <v>Vegetation management</v>
      </c>
      <c r="E1532" s="155" t="str">
        <f>'Reported burning'!E1532</f>
        <v>Forestry, Traditional</v>
      </c>
      <c r="F1532" s="155" t="str">
        <f>'Reported burning'!F1532</f>
        <v>Shrubland (Mixed forest &amp; grassland)</v>
      </c>
      <c r="G1532" s="155" t="str">
        <f>'Reported burning'!G1532</f>
        <v>All</v>
      </c>
      <c r="H1532" s="155" t="str">
        <f>'Reported burning'!H1532</f>
        <v>Presence</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3"/>
      <c r="AB1532" s="3"/>
    </row>
    <row r="1533" spans="1:29" ht="36.5" customHeight="1">
      <c r="A1533" s="155" t="str">
        <f>'Reported burning'!A1533</f>
        <v>180a</v>
      </c>
      <c r="B1533" s="155" t="str">
        <f>'Reported burning'!B1533</f>
        <v>180a.5</v>
      </c>
      <c r="C1533" s="155" t="str">
        <f>'Reported burning'!C1533</f>
        <v>Human, deliberate</v>
      </c>
      <c r="D1533" s="155" t="str">
        <f>'Reported burning'!D1533</f>
        <v>Fishing</v>
      </c>
      <c r="E1533" s="155" t="str">
        <f>'Reported burning'!E1533</f>
        <v>Pastoralism, Migratory</v>
      </c>
      <c r="F1533" s="155" t="str">
        <f>'Reported burning'!F1533</f>
        <v>Shrubland (Mixed forest &amp; grassland)</v>
      </c>
      <c r="G1533" s="155" t="str">
        <f>'Reported burning'!G1533</f>
        <v>All</v>
      </c>
      <c r="H1533" s="155" t="str">
        <f>'Reported burning'!H1533</f>
        <v>Presence</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3"/>
      <c r="AB1533" s="3"/>
    </row>
    <row r="1534" spans="1:29" ht="36.5" customHeight="1">
      <c r="A1534" s="155" t="str">
        <f>'Reported burning'!A1534</f>
        <v>180a</v>
      </c>
      <c r="B1534" s="155" t="str">
        <f>'Reported burning'!B1534</f>
        <v>180a.6</v>
      </c>
      <c r="C1534" s="155" t="str">
        <f>'Reported burning'!C1534</f>
        <v>Human, deliberate</v>
      </c>
      <c r="D1534" s="155" t="str">
        <f>'Reported burning'!D1534</f>
        <v>Accessibility</v>
      </c>
      <c r="E1534" s="155" t="str">
        <f>'Reported burning'!E1534</f>
        <v>Forestry, Traditional</v>
      </c>
      <c r="F1534" s="155" t="str">
        <f>'Reported burning'!F1534</f>
        <v>Shrubland (Mixed forest &amp; grassland)</v>
      </c>
      <c r="G1534" s="155" t="str">
        <f>'Reported burning'!G1534</f>
        <v>All</v>
      </c>
      <c r="H1534" s="155" t="str">
        <f>'Reported burning'!H1534</f>
        <v>Presence</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3"/>
      <c r="AB1534" s="3"/>
    </row>
    <row r="1535" spans="1:29" ht="36.5" customHeight="1">
      <c r="A1535" s="155" t="str">
        <f>'Reported burning'!A1535</f>
        <v>180a</v>
      </c>
      <c r="B1535" s="155" t="str">
        <f>'Reported burning'!B1535</f>
        <v>180a.7</v>
      </c>
      <c r="C1535" s="155" t="str">
        <f>'Reported burning'!C1535</f>
        <v>Human, deliberate</v>
      </c>
      <c r="D1535" s="155" t="str">
        <f>'Reported burning'!D1535</f>
        <v>Crop field preparation</v>
      </c>
      <c r="E1535" s="155" t="str">
        <f>'Reported burning'!E1535</f>
        <v>Cropping, Swidden</v>
      </c>
      <c r="F1535" s="155" t="str">
        <f>'Reported burning'!F1535</f>
        <v>Shrubland (Mixed forest &amp; grassland)</v>
      </c>
      <c r="G1535" s="155" t="str">
        <f>'Reported burning'!G1535</f>
        <v>All</v>
      </c>
      <c r="H1535" s="155" t="str">
        <f>'Reported burning'!H1535</f>
        <v>Presence</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3"/>
      <c r="AB1535" s="3"/>
    </row>
    <row r="1536" spans="1:29" ht="36.5" customHeight="1">
      <c r="A1536" s="155" t="str">
        <f>'Reported burning'!A1536</f>
        <v>180a</v>
      </c>
      <c r="B1536" s="155" t="str">
        <f>'Reported burning'!B1536</f>
        <v>180a.8</v>
      </c>
      <c r="C1536" s="155" t="str">
        <f>'Reported burning'!C1536</f>
        <v>Human, deliberate</v>
      </c>
      <c r="D1536" s="155" t="str">
        <f>'Reported burning'!D1536</f>
        <v>Land clearance</v>
      </c>
      <c r="E1536" s="155" t="str">
        <f>'Reported burning'!E1536</f>
        <v>Cropping, Swidden</v>
      </c>
      <c r="F1536" s="155" t="str">
        <f>'Reported burning'!F1536</f>
        <v>Shrubland (Mixed forest &amp; grassland)</v>
      </c>
      <c r="G1536" s="155" t="str">
        <f>'Reported burning'!G1536</f>
        <v>All</v>
      </c>
      <c r="H1536" s="155" t="str">
        <f>'Reported burning'!H1536</f>
        <v>Presence</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3"/>
      <c r="AB1536" s="3"/>
    </row>
    <row r="1537" spans="1:28" ht="36.5" customHeight="1">
      <c r="A1537" s="155" t="str">
        <f>'Reported burning'!A1537</f>
        <v>180a</v>
      </c>
      <c r="B1537" s="155" t="str">
        <f>'Reported burning'!B1537</f>
        <v>180a.9</v>
      </c>
      <c r="C1537" s="155" t="str">
        <f>'Reported burning'!C1537</f>
        <v>Human, deliberate</v>
      </c>
      <c r="D1537" s="155" t="str">
        <f>'Reported burning'!D1537</f>
        <v>Harvesting of NTFP</v>
      </c>
      <c r="E1537" s="155" t="str">
        <f>'Reported burning'!E1537</f>
        <v>Forestry, Traditional</v>
      </c>
      <c r="F1537" s="155" t="str">
        <f>'Reported burning'!F1537</f>
        <v>Shrubland (Mixed forest &amp; grassland)</v>
      </c>
      <c r="G1537" s="155" t="str">
        <f>'Reported burning'!G1537</f>
        <v>All</v>
      </c>
      <c r="H1537" s="155" t="str">
        <f>'Reported burning'!H1537</f>
        <v>Presence</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4559</v>
      </c>
      <c r="AB1537" s="3"/>
    </row>
    <row r="1538" spans="1:28" ht="36.5" customHeight="1">
      <c r="A1538" s="155" t="str">
        <f>'Reported burning'!A1538</f>
        <v>180a</v>
      </c>
      <c r="B1538" s="155" t="str">
        <f>'Reported burning'!B1538</f>
        <v>180a.10</v>
      </c>
      <c r="C1538" s="155" t="str">
        <f>'Reported burning'!C1538</f>
        <v>Human, deliberate</v>
      </c>
      <c r="D1538" s="155" t="str">
        <f>'Reported burning'!D1538</f>
        <v>Pest management</v>
      </c>
      <c r="E1538" s="155" t="str">
        <f>'Reported burning'!E1538</f>
        <v>Pastoralism, Migratory</v>
      </c>
      <c r="F1538" s="155" t="str">
        <f>'Reported burning'!F1538</f>
        <v>Shrubland (Mixed forest &amp; grassland)</v>
      </c>
      <c r="G1538" s="155" t="str">
        <f>'Reported burning'!G1538</f>
        <v>All</v>
      </c>
      <c r="H1538" s="155" t="str">
        <f>'Reported burning'!H1538</f>
        <v>Presence</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3"/>
      <c r="AB1538" s="3"/>
    </row>
    <row r="1539" spans="1:28" ht="55.5" customHeight="1">
      <c r="A1539" s="155" t="str">
        <f>'Reported burning'!A1539</f>
        <v>180a</v>
      </c>
      <c r="B1539" s="155" t="str">
        <f>'Reported burning'!B1539</f>
        <v>180a.11</v>
      </c>
      <c r="C1539" s="155" t="str">
        <f>'Reported burning'!C1539</f>
        <v>Human, deliberate</v>
      </c>
      <c r="D1539" s="155" t="str">
        <f>'Reported burning'!D1539</f>
        <v>All</v>
      </c>
      <c r="E1539" s="155" t="str">
        <f>'Reported burning'!E1539</f>
        <v>Pastoralism, Migratory</v>
      </c>
      <c r="F1539" s="155" t="str">
        <f>'Reported burning'!F1539</f>
        <v>Shrubland (Mixed forest &amp; grassland)</v>
      </c>
      <c r="G1539" s="155" t="str">
        <f>'Reported burning'!G1539</f>
        <v>All</v>
      </c>
      <c r="H1539" s="155" t="str">
        <f>'Reported burning'!H1539</f>
        <v>Presence</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4" t="s">
        <v>2276</v>
      </c>
      <c r="AA1539" s="4"/>
      <c r="AB1539" s="3"/>
    </row>
    <row r="1540" spans="1:28" ht="36.5" customHeight="1">
      <c r="A1540" s="155" t="str">
        <f>'Reported burning'!A1540</f>
        <v>180b</v>
      </c>
      <c r="B1540" s="155" t="str">
        <f>'Reported burning'!B1540</f>
        <v>180b.1</v>
      </c>
      <c r="C1540" s="155" t="str">
        <f>'Reported burning'!C1540</f>
        <v>Human, deliberate</v>
      </c>
      <c r="D1540" s="155" t="str">
        <f>'Reported burning'!D1540</f>
        <v>Pasture renewal</v>
      </c>
      <c r="E1540" s="155" t="str">
        <f>'Reported burning'!E1540</f>
        <v>Pastoralism, Migratory</v>
      </c>
      <c r="F1540" s="155" t="str">
        <f>'Reported burning'!F1540</f>
        <v>Shrubland (Mixed forest &amp; grassland)</v>
      </c>
      <c r="G1540" s="155" t="str">
        <f>'Reported burning'!G1540</f>
        <v>All</v>
      </c>
      <c r="H1540" s="155" t="str">
        <f>'Reported burning'!H1540</f>
        <v>Presence</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3"/>
      <c r="AB1540" s="3"/>
    </row>
    <row r="1541" spans="1:28" ht="36.5" customHeight="1">
      <c r="A1541" s="155" t="str">
        <f>'Reported burning'!A1541</f>
        <v>180b</v>
      </c>
      <c r="B1541" s="155" t="str">
        <f>'Reported burning'!B1541</f>
        <v>180b.2</v>
      </c>
      <c r="C1541" s="155" t="str">
        <f>'Reported burning'!C1541</f>
        <v>Human, deliberate</v>
      </c>
      <c r="D1541" s="155" t="str">
        <f>'Reported burning'!D1541</f>
        <v>Vegetation management</v>
      </c>
      <c r="E1541" s="155" t="str">
        <f>'Reported burning'!E1541</f>
        <v>Cropping, Swidden</v>
      </c>
      <c r="F1541" s="155" t="str">
        <f>'Reported burning'!F1541</f>
        <v>Shrubland (Mixed forest &amp; grassland)</v>
      </c>
      <c r="G1541" s="155" t="str">
        <f>'Reported burning'!G1541</f>
        <v>All</v>
      </c>
      <c r="H1541" s="155" t="str">
        <f>'Reported burning'!H1541</f>
        <v>Presence</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3"/>
      <c r="AB1541" s="3"/>
    </row>
    <row r="1542" spans="1:28" ht="36.5" customHeight="1">
      <c r="A1542" s="155" t="str">
        <f>'Reported burning'!A1542</f>
        <v>180b</v>
      </c>
      <c r="B1542" s="155" t="str">
        <f>'Reported burning'!B1542</f>
        <v>180b.3</v>
      </c>
      <c r="C1542" s="155" t="str">
        <f>'Reported burning'!C1542</f>
        <v>Human, deliberate</v>
      </c>
      <c r="D1542" s="155" t="str">
        <f>'Reported burning'!D1542</f>
        <v>Vegetation management</v>
      </c>
      <c r="E1542" s="155" t="str">
        <f>'Reported burning'!E1542</f>
        <v>Pastoralism, Migratory</v>
      </c>
      <c r="F1542" s="155" t="str">
        <f>'Reported burning'!F1542</f>
        <v>Shrubland (Mixed forest &amp; grassland)</v>
      </c>
      <c r="G1542" s="155" t="str">
        <f>'Reported burning'!G1542</f>
        <v>All</v>
      </c>
      <c r="H1542" s="155" t="str">
        <f>'Reported burning'!H1542</f>
        <v>Presence</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3"/>
      <c r="AB1542" s="3"/>
    </row>
    <row r="1543" spans="1:28" ht="36.5" customHeight="1">
      <c r="A1543" s="155" t="str">
        <f>'Reported burning'!A1543</f>
        <v>180b</v>
      </c>
      <c r="B1543" s="155" t="str">
        <f>'Reported burning'!B1543</f>
        <v>180b.4</v>
      </c>
      <c r="C1543" s="155" t="str">
        <f>'Reported burning'!C1543</f>
        <v>Human, deliberate</v>
      </c>
      <c r="D1543" s="155" t="str">
        <f>'Reported burning'!D1543</f>
        <v>Vegetation management</v>
      </c>
      <c r="E1543" s="155" t="str">
        <f>'Reported burning'!E1543</f>
        <v>Forestry, Traditional</v>
      </c>
      <c r="F1543" s="155" t="str">
        <f>'Reported burning'!F1543</f>
        <v>Shrubland (Mixed forest &amp; grassland)</v>
      </c>
      <c r="G1543" s="155" t="str">
        <f>'Reported burning'!G1543</f>
        <v>All</v>
      </c>
      <c r="H1543" s="155" t="str">
        <f>'Reported burning'!H1543</f>
        <v>Presence</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3"/>
      <c r="AB1543" s="3"/>
    </row>
    <row r="1544" spans="1:28" ht="36.5" customHeight="1">
      <c r="A1544" s="155" t="str">
        <f>'Reported burning'!A1544</f>
        <v>180b</v>
      </c>
      <c r="B1544" s="155" t="str">
        <f>'Reported burning'!B1544</f>
        <v>180b.5</v>
      </c>
      <c r="C1544" s="155" t="str">
        <f>'Reported burning'!C1544</f>
        <v>Human, deliberate</v>
      </c>
      <c r="D1544" s="155" t="str">
        <f>'Reported burning'!D1544</f>
        <v>Fishing</v>
      </c>
      <c r="E1544" s="155" t="str">
        <f>'Reported burning'!E1544</f>
        <v>Pastoralism, Migratory</v>
      </c>
      <c r="F1544" s="155" t="str">
        <f>'Reported burning'!F1544</f>
        <v>Shrubland (Mixed forest &amp; grassland)</v>
      </c>
      <c r="G1544" s="155" t="str">
        <f>'Reported burning'!G1544</f>
        <v>All</v>
      </c>
      <c r="H1544" s="155" t="str">
        <f>'Reported burning'!H1544</f>
        <v>Presence</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3"/>
      <c r="AB1544" s="3"/>
    </row>
    <row r="1545" spans="1:28" ht="36.5" customHeight="1">
      <c r="A1545" s="155" t="str">
        <f>'Reported burning'!A1545</f>
        <v>180b</v>
      </c>
      <c r="B1545" s="155" t="str">
        <f>'Reported burning'!B1545</f>
        <v>180b.6</v>
      </c>
      <c r="C1545" s="155" t="str">
        <f>'Reported burning'!C1545</f>
        <v>Human, deliberate</v>
      </c>
      <c r="D1545" s="155" t="str">
        <f>'Reported burning'!D1545</f>
        <v>Accessibility</v>
      </c>
      <c r="E1545" s="155" t="str">
        <f>'Reported burning'!E1545</f>
        <v>Forestry, Traditional</v>
      </c>
      <c r="F1545" s="155" t="str">
        <f>'Reported burning'!F1545</f>
        <v>Shrubland (Mixed forest &amp; grassland)</v>
      </c>
      <c r="G1545" s="155" t="str">
        <f>'Reported burning'!G1545</f>
        <v>All</v>
      </c>
      <c r="H1545" s="155" t="str">
        <f>'Reported burning'!H1545</f>
        <v>Presence</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3"/>
      <c r="AB1545" s="3"/>
    </row>
    <row r="1546" spans="1:28" ht="36.5" customHeight="1">
      <c r="A1546" s="155" t="str">
        <f>'Reported burning'!A1546</f>
        <v>180b</v>
      </c>
      <c r="B1546" s="155" t="str">
        <f>'Reported burning'!B1546</f>
        <v>180b.7</v>
      </c>
      <c r="C1546" s="155" t="str">
        <f>'Reported burning'!C1546</f>
        <v>Human, deliberate</v>
      </c>
      <c r="D1546" s="155" t="str">
        <f>'Reported burning'!D1546</f>
        <v>Crop field preparation</v>
      </c>
      <c r="E1546" s="155" t="str">
        <f>'Reported burning'!E1546</f>
        <v>Cropping, Swidden</v>
      </c>
      <c r="F1546" s="155" t="str">
        <f>'Reported burning'!F1546</f>
        <v>Shrubland (Mixed forest &amp; grassland)</v>
      </c>
      <c r="G1546" s="155" t="str">
        <f>'Reported burning'!G1546</f>
        <v>All</v>
      </c>
      <c r="H1546" s="155" t="str">
        <f>'Reported burning'!H1546</f>
        <v>Presence</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3"/>
      <c r="AB1546" s="3"/>
    </row>
    <row r="1547" spans="1:28" ht="43.5" customHeight="1">
      <c r="A1547" s="155" t="str">
        <f>'Reported burning'!A1547</f>
        <v>180b</v>
      </c>
      <c r="B1547" s="155" t="str">
        <f>'Reported burning'!B1547</f>
        <v>180b.8</v>
      </c>
      <c r="C1547" s="155" t="str">
        <f>'Reported burning'!C1547</f>
        <v>Human, deliberate</v>
      </c>
      <c r="D1547" s="155" t="str">
        <f>'Reported burning'!D1547</f>
        <v>Land clearance</v>
      </c>
      <c r="E1547" s="155" t="str">
        <f>'Reported burning'!E1547</f>
        <v>Cropping, Swidden</v>
      </c>
      <c r="F1547" s="155" t="str">
        <f>'Reported burning'!F1547</f>
        <v>Shrubland (Mixed forest &amp; grassland)</v>
      </c>
      <c r="G1547" s="155" t="str">
        <f>'Reported burning'!G1547</f>
        <v>All</v>
      </c>
      <c r="H1547" s="155" t="str">
        <f>'Reported burning'!H1547</f>
        <v>Presence</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4559</v>
      </c>
      <c r="AB1547" s="3"/>
    </row>
    <row r="1548" spans="1:28" ht="36.5" customHeight="1">
      <c r="A1548" s="155" t="str">
        <f>'Reported burning'!A1548</f>
        <v>180b</v>
      </c>
      <c r="B1548" s="155" t="str">
        <f>'Reported burning'!B1548</f>
        <v>180b.9</v>
      </c>
      <c r="C1548" s="155" t="str">
        <f>'Reported burning'!C1548</f>
        <v>Human, deliberate</v>
      </c>
      <c r="D1548" s="155" t="str">
        <f>'Reported burning'!D1548</f>
        <v>Harvesting of NTFP</v>
      </c>
      <c r="E1548" s="155" t="str">
        <f>'Reported burning'!E1548</f>
        <v>Forestry, Traditional</v>
      </c>
      <c r="F1548" s="155" t="str">
        <f>'Reported burning'!F1548</f>
        <v>Shrubland (Mixed forest &amp; grassland)</v>
      </c>
      <c r="G1548" s="155" t="str">
        <f>'Reported burning'!G1548</f>
        <v>All</v>
      </c>
      <c r="H1548" s="155" t="str">
        <f>'Reported burning'!H1548</f>
        <v>Presence</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3"/>
      <c r="AB1548" s="3"/>
    </row>
    <row r="1549" spans="1:28" ht="40.5" customHeight="1">
      <c r="A1549" s="155" t="str">
        <f>'Reported burning'!A1549</f>
        <v>180b</v>
      </c>
      <c r="B1549" s="155" t="str">
        <f>'Reported burning'!B1549</f>
        <v>180b.10</v>
      </c>
      <c r="C1549" s="155" t="str">
        <f>'Reported burning'!C1549</f>
        <v>Human, deliberate</v>
      </c>
      <c r="D1549" s="155" t="str">
        <f>'Reported burning'!D1549</f>
        <v>Pest management</v>
      </c>
      <c r="E1549" s="155" t="str">
        <f>'Reported burning'!E1549</f>
        <v>Pastoralism, Migratory</v>
      </c>
      <c r="F1549" s="155" t="str">
        <f>'Reported burning'!F1549</f>
        <v>Shrubland (Mixed forest &amp; grassland)</v>
      </c>
      <c r="G1549" s="155" t="str">
        <f>'Reported burning'!G1549</f>
        <v>All</v>
      </c>
      <c r="H1549" s="155" t="str">
        <f>'Reported burning'!H1549</f>
        <v>Presence</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3"/>
      <c r="AB1549" s="3"/>
    </row>
    <row r="1550" spans="1:28" ht="64.5" customHeight="1">
      <c r="A1550" s="155" t="str">
        <f>'Reported burning'!A1550</f>
        <v>180b</v>
      </c>
      <c r="B1550" s="155" t="str">
        <f>'Reported burning'!B1550</f>
        <v>180b.11</v>
      </c>
      <c r="C1550" s="155" t="str">
        <f>'Reported burning'!C1550</f>
        <v>Human, deliberate</v>
      </c>
      <c r="D1550" s="155" t="str">
        <f>'Reported burning'!D1550</f>
        <v>All</v>
      </c>
      <c r="E1550" s="155" t="str">
        <f>'Reported burning'!E1550</f>
        <v>Pastoralism, Migratory</v>
      </c>
      <c r="F1550" s="155" t="str">
        <f>'Reported burning'!F1550</f>
        <v>Shrubland (Mixed forest &amp; grassland)</v>
      </c>
      <c r="G1550" s="155" t="str">
        <f>'Reported burning'!G1550</f>
        <v>All</v>
      </c>
      <c r="H1550" s="155" t="str">
        <f>'Reported burning'!H1550</f>
        <v>Presence</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4" t="s">
        <v>2276</v>
      </c>
      <c r="AA1550" s="4"/>
      <c r="AB1550" s="3"/>
    </row>
    <row r="1551" spans="1:28" ht="45" customHeight="1">
      <c r="A1551" s="155" t="str">
        <f>'Reported burning'!A1551</f>
        <v>180c</v>
      </c>
      <c r="B1551" s="155" t="str">
        <f>'Reported burning'!B1551</f>
        <v>180c.1</v>
      </c>
      <c r="C1551" s="155" t="str">
        <f>'Reported burning'!C1551</f>
        <v>Human, deliberate</v>
      </c>
      <c r="D1551" s="155" t="str">
        <f>'Reported burning'!D1551</f>
        <v>Conservation</v>
      </c>
      <c r="E1551" s="155" t="str">
        <f>'Reported burning'!E1551</f>
        <v>Biodiversity conservation</v>
      </c>
      <c r="F1551" s="155" t="str">
        <f>'Reported burning'!F1551</f>
        <v>Shrubland (Mixed forest &amp; grassland)</v>
      </c>
      <c r="G1551" s="155" t="str">
        <f>'Reported burning'!G1551</f>
        <v>All</v>
      </c>
      <c r="H1551" s="155" t="str">
        <f>'Reported burning'!H1551</f>
        <v>Presence</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c r="AB1551" s="3"/>
    </row>
    <row r="1552" spans="1:28" ht="43" customHeight="1">
      <c r="A1552" s="155" t="str">
        <f>'Reported burning'!A1552</f>
        <v>180c</v>
      </c>
      <c r="B1552" s="155" t="str">
        <f>'Reported burning'!B1552</f>
        <v>180c.2</v>
      </c>
      <c r="C1552" s="155" t="str">
        <f>'Reported burning'!C1552</f>
        <v>Human, deliberate</v>
      </c>
      <c r="D1552" s="155" t="str">
        <f>'Reported burning'!D1552</f>
        <v>Hunting</v>
      </c>
      <c r="E1552" s="155" t="str">
        <f>'Reported burning'!E1552</f>
        <v>Tourism manager</v>
      </c>
      <c r="F1552" s="155" t="str">
        <f>'Reported burning'!F1552</f>
        <v>Shrubland (Mixed forest &amp; grassland)</v>
      </c>
      <c r="G1552" s="155" t="str">
        <f>'Reported burning'!G1552</f>
        <v>All</v>
      </c>
      <c r="H1552" s="155" t="str">
        <f>'Reported burning'!H1552</f>
        <v>Presence</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3"/>
      <c r="AB1552" s="3"/>
    </row>
    <row r="1553" spans="1:28" ht="69.5" customHeight="1">
      <c r="A1553" s="155" t="str">
        <f>'Reported burning'!A1553</f>
        <v>180c</v>
      </c>
      <c r="B1553" s="155" t="str">
        <f>'Reported burning'!B1553</f>
        <v>180c.3</v>
      </c>
      <c r="C1553" s="155" t="str">
        <f>'Reported burning'!C1553</f>
        <v>Human, deliberate</v>
      </c>
      <c r="D1553" s="155" t="str">
        <f>'Reported burning'!D1553</f>
        <v>All</v>
      </c>
      <c r="E1553" s="155" t="str">
        <f>'Reported burning'!E1553</f>
        <v>All</v>
      </c>
      <c r="F1553" s="155" t="str">
        <f>'Reported burning'!F1553</f>
        <v>Shrubland (Mixed forest &amp; grassland)</v>
      </c>
      <c r="G1553" s="155" t="str">
        <f>'Reported burning'!G1553</f>
        <v>All</v>
      </c>
      <c r="H1553" s="155" t="str">
        <f>'Reported burning'!H1553</f>
        <v>Presence</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3" t="s">
        <v>2401</v>
      </c>
      <c r="X1553" s="4" t="s">
        <v>2276</v>
      </c>
      <c r="Y1553" s="4" t="s">
        <v>2276</v>
      </c>
      <c r="Z1553" s="4" t="s">
        <v>2276</v>
      </c>
      <c r="AA1553" s="4" t="s">
        <v>4577</v>
      </c>
      <c r="AB1553" s="3"/>
    </row>
    <row r="1554" spans="1:28" ht="38" customHeight="1">
      <c r="A1554" s="155" t="str">
        <f>'Reported burning'!A1554</f>
        <v>180d</v>
      </c>
      <c r="B1554" s="155" t="str">
        <f>'Reported burning'!B1554</f>
        <v>180d.1</v>
      </c>
      <c r="C1554" s="155" t="str">
        <f>'Reported burning'!C1554</f>
        <v>Human, deliberate</v>
      </c>
      <c r="D1554" s="155" t="str">
        <f>'Reported burning'!D1554</f>
        <v>Pest management</v>
      </c>
      <c r="E1554" s="155" t="str">
        <f>'Reported burning'!E1554</f>
        <v>Pastoralism, Migratory</v>
      </c>
      <c r="F1554" s="155" t="str">
        <f>'Reported burning'!F1554</f>
        <v>Shrubland (Mixed forest &amp; grassland)</v>
      </c>
      <c r="G1554" s="155" t="str">
        <f>'Reported burning'!G1554</f>
        <v>All</v>
      </c>
      <c r="H1554" s="155" t="str">
        <f>'Reported burning'!H1554</f>
        <v>Presence</v>
      </c>
      <c r="I1554" s="3"/>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3"/>
      <c r="AB1554" s="3"/>
    </row>
    <row r="1555" spans="1:28" ht="58" customHeight="1">
      <c r="A1555" s="155" t="str">
        <f>'Reported burning'!A1555</f>
        <v>180d</v>
      </c>
      <c r="B1555" s="155" t="str">
        <f>'Reported burning'!B1555</f>
        <v>180d.2</v>
      </c>
      <c r="C1555" s="155" t="str">
        <f>'Reported burning'!C1555</f>
        <v>Human, deliberate</v>
      </c>
      <c r="D1555" s="155" t="str">
        <f>'Reported burning'!D1555</f>
        <v>All</v>
      </c>
      <c r="E1555" s="155" t="str">
        <f>'Reported burning'!E1555</f>
        <v>Pastoralism, Migratory</v>
      </c>
      <c r="F1555" s="155" t="str">
        <f>'Reported burning'!F1555</f>
        <v>Shrubland (Mixed forest &amp; grassland)</v>
      </c>
      <c r="G1555" s="155" t="str">
        <f>'Reported burning'!G1555</f>
        <v>All</v>
      </c>
      <c r="H1555" s="155" t="str">
        <f>'Reported burning'!H1555</f>
        <v>Presence</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3" t="s">
        <v>2375</v>
      </c>
      <c r="X1555" s="4" t="s">
        <v>2276</v>
      </c>
      <c r="Y1555" s="4" t="s">
        <v>2276</v>
      </c>
      <c r="Z1555" s="4" t="s">
        <v>2276</v>
      </c>
      <c r="AA1555" s="4" t="s">
        <v>4580</v>
      </c>
      <c r="AB1555" s="3"/>
    </row>
    <row r="1556" spans="1:28" ht="29">
      <c r="A1556" s="159" t="str">
        <f>'Reported burning'!A1556</f>
        <v>180e</v>
      </c>
      <c r="B1556" s="159" t="str">
        <f>'Reported burning'!B1556</f>
        <v>180e.1</v>
      </c>
      <c r="C1556" s="159" t="str">
        <f>'Reported burning'!C1556</f>
        <v>Human, deliberate</v>
      </c>
      <c r="D1556" s="159" t="str">
        <f>'Reported burning'!D1556</f>
        <v>Pyrome management</v>
      </c>
      <c r="E1556" s="159" t="str">
        <f>'Reported burning'!E1556</f>
        <v>Biodiversity conservation</v>
      </c>
      <c r="F1556" s="159" t="str">
        <f>'Reported burning'!F1556</f>
        <v>Shrubland (Mixed forest &amp; grassland)</v>
      </c>
      <c r="G1556" s="159" t="str">
        <f>'Reported burning'!G1556</f>
        <v>All</v>
      </c>
      <c r="H1556" s="159" t="str">
        <f>'Reported burning'!H1556</f>
        <v>Presence</v>
      </c>
      <c r="I1556" s="5"/>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3" t="s">
        <v>4593</v>
      </c>
      <c r="AB1556" s="3"/>
    </row>
    <row r="1557" spans="1:28" ht="29">
      <c r="A1557" s="155" t="str">
        <f>'Reported burning'!A1557</f>
        <v>180f</v>
      </c>
      <c r="B1557" s="155" t="str">
        <f>'Reported burning'!B1557</f>
        <v>180f.1</v>
      </c>
      <c r="C1557" s="155" t="str">
        <f>'Reported burning'!C1557</f>
        <v>Human, deliberate</v>
      </c>
      <c r="D1557" s="155" t="str">
        <f>'Reported burning'!D1557</f>
        <v>Pyrome management</v>
      </c>
      <c r="E1557" s="155" t="str">
        <f>'Reported burning'!E1557</f>
        <v>Biodiversity conservation</v>
      </c>
      <c r="F1557" s="155" t="str">
        <f>'Reported burning'!F1557</f>
        <v>Shrubland (Mixed forest &amp; grassland)</v>
      </c>
      <c r="G1557" s="155" t="str">
        <f>'Reported burning'!G1557</f>
        <v>All</v>
      </c>
      <c r="H1557" s="155" t="str">
        <f>'Reported burning'!H1557</f>
        <v>Presence</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3" t="s">
        <v>4593</v>
      </c>
      <c r="AB1557" s="3"/>
    </row>
    <row r="1558" spans="1:28" ht="29">
      <c r="A1558" s="155" t="str">
        <f>'Reported burning'!A1558</f>
        <v>180e</v>
      </c>
      <c r="B1558" s="155" t="str">
        <f>'Reported burning'!B1558</f>
        <v>180e.2</v>
      </c>
      <c r="C1558" s="155" t="str">
        <f>'Reported burning'!C1558</f>
        <v>Human, deliberate</v>
      </c>
      <c r="D1558" s="155" t="str">
        <f>'Reported burning'!D1558</f>
        <v>Conservation</v>
      </c>
      <c r="E1558" s="155" t="str">
        <f>'Reported burning'!E1558</f>
        <v>Biodiversity conservation</v>
      </c>
      <c r="F1558" s="155" t="str">
        <f>'Reported burning'!F1558</f>
        <v>Shrubland (Mixed forest &amp; grassland)</v>
      </c>
      <c r="G1558" s="155" t="str">
        <f>'Reported burning'!G1558</f>
        <v>All</v>
      </c>
      <c r="H1558" s="155" t="str">
        <f>'Reported burning'!H1558</f>
        <v>Presence</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3" t="s">
        <v>4593</v>
      </c>
      <c r="AB1558" s="3"/>
    </row>
    <row r="1559" spans="1:28" ht="36.5" customHeight="1">
      <c r="A1559" s="155" t="str">
        <f>'Reported burning'!A1559</f>
        <v>180f</v>
      </c>
      <c r="B1559" s="155" t="str">
        <f>'Reported burning'!B1559</f>
        <v>180f.2</v>
      </c>
      <c r="C1559" s="155" t="str">
        <f>'Reported burning'!C1559</f>
        <v>Human, deliberate</v>
      </c>
      <c r="D1559" s="155" t="str">
        <f>'Reported burning'!D1559</f>
        <v>Conservation</v>
      </c>
      <c r="E1559" s="155" t="str">
        <f>'Reported burning'!E1559</f>
        <v>Biodiversity conservation</v>
      </c>
      <c r="F1559" s="155" t="str">
        <f>'Reported burning'!F1559</f>
        <v>Shrubland (Mixed forest &amp; grassland)</v>
      </c>
      <c r="G1559" s="155" t="str">
        <f>'Reported burning'!G1559</f>
        <v>All</v>
      </c>
      <c r="H1559" s="155" t="str">
        <f>'Reported burning'!H1559</f>
        <v>Presence</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3" t="s">
        <v>4593</v>
      </c>
      <c r="AB1559" s="3"/>
    </row>
    <row r="1560" spans="1:28" ht="52" customHeight="1">
      <c r="A1560" s="155" t="str">
        <f>'Reported burning'!A1560</f>
        <v>181a</v>
      </c>
      <c r="B1560" s="155" t="str">
        <f>'Reported burning'!B1560</f>
        <v>181a.1</v>
      </c>
      <c r="C1560" s="155" t="str">
        <f>'Reported burning'!C1560</f>
        <v>Lightning</v>
      </c>
      <c r="D1560" s="155" t="str">
        <f>'Reported burning'!D1560</f>
        <v>Pyrome management</v>
      </c>
      <c r="E1560" s="155" t="str">
        <f>'Reported burning'!E1560</f>
        <v>Biodiversity conservation</v>
      </c>
      <c r="F1560" s="155" t="str">
        <f>'Reported burning'!F1560</f>
        <v>Shrubland (Mixed forest &amp; grassland)</v>
      </c>
      <c r="G1560" s="155" t="str">
        <f>'Reported burning'!G1560</f>
        <v>Shrubland (Mixed forest &amp; grassland)</v>
      </c>
      <c r="H1560" s="155" t="str">
        <f>'Reported burning'!H1560</f>
        <v>Presence</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4" t="s">
        <v>2276</v>
      </c>
      <c r="X1560" s="3" t="s">
        <v>425</v>
      </c>
      <c r="Y1560" s="3" t="s">
        <v>68</v>
      </c>
      <c r="Z1560" s="3" t="s">
        <v>64</v>
      </c>
      <c r="AA1560" s="4" t="s">
        <v>4607</v>
      </c>
      <c r="AB1560" s="4" t="s">
        <v>4610</v>
      </c>
    </row>
    <row r="1561" spans="1:28" ht="56" customHeight="1">
      <c r="A1561" s="155" t="str">
        <f>'Reported burning'!A1561</f>
        <v>181a</v>
      </c>
      <c r="B1561" s="155" t="str">
        <f>'Reported burning'!B1561</f>
        <v>181a.2</v>
      </c>
      <c r="C1561" s="155" t="str">
        <f>'Reported burning'!C1561</f>
        <v>Human, deliberate</v>
      </c>
      <c r="D1561" s="155" t="str">
        <f>'Reported burning'!D1561</f>
        <v>All</v>
      </c>
      <c r="E1561" s="155" t="str">
        <f>'Reported burning'!E1561</f>
        <v>Biodiversity conservation</v>
      </c>
      <c r="F1561" s="155" t="str">
        <f>'Reported burning'!F1561</f>
        <v>Shrubland (Mixed forest &amp; grassland)</v>
      </c>
      <c r="G1561" s="155" t="str">
        <f>'Reported burning'!G1561</f>
        <v>Shrubland (Mixed forest &amp; grassland)</v>
      </c>
      <c r="H1561" s="155" t="str">
        <f>'Reported burning'!H1561</f>
        <v>Absence</v>
      </c>
      <c r="I1561" s="3"/>
      <c r="J1561" s="3" t="s">
        <v>2364</v>
      </c>
      <c r="K1561" s="3" t="s">
        <v>2364</v>
      </c>
      <c r="L1561" s="3" t="s">
        <v>2364</v>
      </c>
      <c r="M1561" s="3" t="s">
        <v>2364</v>
      </c>
      <c r="N1561" s="3" t="s">
        <v>2364</v>
      </c>
      <c r="O1561" s="3" t="s">
        <v>2364</v>
      </c>
      <c r="P1561" s="3" t="s">
        <v>2364</v>
      </c>
      <c r="Q1561" s="3" t="s">
        <v>2364</v>
      </c>
      <c r="R1561" s="3" t="s">
        <v>2364</v>
      </c>
      <c r="S1561" s="3" t="s">
        <v>2364</v>
      </c>
      <c r="T1561" s="3" t="s">
        <v>2364</v>
      </c>
      <c r="U1561" s="3" t="s">
        <v>2364</v>
      </c>
      <c r="V1561" s="3" t="s">
        <v>2364</v>
      </c>
      <c r="W1561" s="4" t="s">
        <v>2276</v>
      </c>
      <c r="X1561" s="4" t="s">
        <v>2276</v>
      </c>
      <c r="Y1561" s="4" t="s">
        <v>2276</v>
      </c>
      <c r="Z1561" s="4" t="s">
        <v>2276</v>
      </c>
      <c r="AA1561" s="4" t="s">
        <v>4609</v>
      </c>
      <c r="AB1561" s="3"/>
    </row>
    <row r="1562" spans="1:28" ht="41" customHeight="1">
      <c r="A1562" s="155" t="str">
        <f>'Reported burning'!A1562</f>
        <v>181b</v>
      </c>
      <c r="B1562" s="155" t="str">
        <f>'Reported burning'!B1562</f>
        <v>181b.1</v>
      </c>
      <c r="C1562" s="155" t="str">
        <f>'Reported burning'!C1562</f>
        <v>Human, deliberate</v>
      </c>
      <c r="D1562" s="155" t="str">
        <f>'Reported burning'!D1562</f>
        <v>Conservation</v>
      </c>
      <c r="E1562" s="155" t="str">
        <f>'Reported burning'!E1562</f>
        <v>Biodiversity conservation</v>
      </c>
      <c r="F1562" s="155" t="str">
        <f>'Reported burning'!F1562</f>
        <v>Shrubland (Mixed forest &amp; grassland)</v>
      </c>
      <c r="G1562" s="155" t="str">
        <f>'Reported burning'!G1562</f>
        <v>Shrubland (Mixed forest &amp; grassland)</v>
      </c>
      <c r="H1562" s="155" t="str">
        <f>'Reported burning'!H1562</f>
        <v>Presence</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8" t="s">
        <v>2276</v>
      </c>
      <c r="AA1562" s="3"/>
      <c r="AB1562" s="3"/>
    </row>
    <row r="1563" spans="1:28" ht="41" customHeight="1">
      <c r="A1563" s="155" t="str">
        <f>'Reported burning'!A1563</f>
        <v>181c</v>
      </c>
      <c r="B1563" s="155" t="str">
        <f>'Reported burning'!B1563</f>
        <v>181c.1</v>
      </c>
      <c r="C1563" s="155" t="str">
        <f>'Reported burning'!C1563</f>
        <v>Human, deliberate</v>
      </c>
      <c r="D1563" s="155" t="str">
        <f>'Reported burning'!D1563</f>
        <v>Conservation</v>
      </c>
      <c r="E1563" s="155" t="str">
        <f>'Reported burning'!E1563</f>
        <v>Biodiversity conservation</v>
      </c>
      <c r="F1563" s="155" t="str">
        <f>'Reported burning'!F1563</f>
        <v>Shrubland (Mixed forest &amp; grassland)</v>
      </c>
      <c r="G1563" s="155" t="str">
        <f>'Reported burning'!G1563</f>
        <v>Shrubland (Mixed forest &amp; grassland)</v>
      </c>
      <c r="H1563" s="155" t="str">
        <f>'Reported burning'!H1563</f>
        <v>Presence</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8" t="s">
        <v>2276</v>
      </c>
      <c r="AA1563" s="3"/>
      <c r="AB1563" s="3"/>
    </row>
    <row r="1564" spans="1:28" ht="65.5" customHeight="1">
      <c r="A1564" s="155" t="str">
        <f>'Reported burning'!A1564</f>
        <v>181d</v>
      </c>
      <c r="B1564" s="155" t="str">
        <f>'Reported burning'!B1564</f>
        <v>181d.1</v>
      </c>
      <c r="C1564" s="155" t="str">
        <f>'Reported burning'!C1564</f>
        <v>Human, deliberate</v>
      </c>
      <c r="D1564" s="155" t="str">
        <f>'Reported burning'!D1564</f>
        <v>Conservation</v>
      </c>
      <c r="E1564" s="155" t="str">
        <f>'Reported burning'!E1564</f>
        <v>Biodiversity conservation</v>
      </c>
      <c r="F1564" s="155" t="str">
        <f>'Reported burning'!F1564</f>
        <v>Shrubland (Mixed forest &amp; grassland)</v>
      </c>
      <c r="G1564" s="155" t="str">
        <f>'Reported burning'!G1564</f>
        <v>Shrubland (Mixed forest &amp; grassland)</v>
      </c>
      <c r="H1564" s="155" t="str">
        <f>'Reported burning'!H1564</f>
        <v>Presence</v>
      </c>
      <c r="I1564" s="3"/>
      <c r="J1564" s="3" t="s">
        <v>2371</v>
      </c>
      <c r="K1564" s="3" t="s">
        <v>2378</v>
      </c>
      <c r="L1564" s="4" t="s">
        <v>2276</v>
      </c>
      <c r="M1564" s="3" t="s">
        <v>2380</v>
      </c>
      <c r="N1564" s="4" t="s">
        <v>2276</v>
      </c>
      <c r="O1564" s="3" t="s">
        <v>2380</v>
      </c>
      <c r="P1564" s="4" t="s">
        <v>2276</v>
      </c>
      <c r="Q1564" s="3" t="s">
        <v>2379</v>
      </c>
      <c r="R1564" s="4" t="s">
        <v>2276</v>
      </c>
      <c r="S1564" s="4" t="s">
        <v>2276</v>
      </c>
      <c r="T1564" s="4" t="s">
        <v>2276</v>
      </c>
      <c r="U1564" s="3" t="s">
        <v>2389</v>
      </c>
      <c r="V1564" s="4" t="s">
        <v>2276</v>
      </c>
      <c r="W1564" s="4" t="s">
        <v>2276</v>
      </c>
      <c r="X1564" s="3" t="s">
        <v>38</v>
      </c>
      <c r="Y1564" s="3" t="s">
        <v>35</v>
      </c>
      <c r="Z1564" s="3" t="s">
        <v>64</v>
      </c>
      <c r="AA1564" s="3"/>
      <c r="AB1564" s="4" t="s">
        <v>4614</v>
      </c>
    </row>
    <row r="1565" spans="1:28" ht="83.5" customHeight="1">
      <c r="A1565" s="155" t="str">
        <f>'Reported burning'!A1565</f>
        <v>182a</v>
      </c>
      <c r="B1565" s="155" t="str">
        <f>'Reported burning'!B1565</f>
        <v>182a.1</v>
      </c>
      <c r="C1565" s="155" t="str">
        <f>'Reported burning'!C1565</f>
        <v>Human, deliberate</v>
      </c>
      <c r="D1565" s="155" t="str">
        <f>'Reported burning'!D1565</f>
        <v>Rangeland management</v>
      </c>
      <c r="E1565" s="155" t="str">
        <f>'Reported burning'!E1565</f>
        <v>Cattle, Intensive</v>
      </c>
      <c r="F1565" s="155" t="str">
        <f>'Reported burning'!F1565</f>
        <v>Shrubland (Mixed forest &amp; grassland)</v>
      </c>
      <c r="G1565" s="155" t="str">
        <f>'Reported burning'!G1565</f>
        <v>ND</v>
      </c>
      <c r="H1565" s="155" t="str">
        <f>'Reported burning'!H1565</f>
        <v>Absence</v>
      </c>
      <c r="I1565" s="3"/>
      <c r="J1565" s="3" t="s">
        <v>2364</v>
      </c>
      <c r="K1565" s="3" t="s">
        <v>2364</v>
      </c>
      <c r="L1565" s="3" t="s">
        <v>2364</v>
      </c>
      <c r="M1565" s="3" t="s">
        <v>2364</v>
      </c>
      <c r="N1565" s="3" t="s">
        <v>2364</v>
      </c>
      <c r="O1565" s="3" t="s">
        <v>2364</v>
      </c>
      <c r="P1565" s="3" t="s">
        <v>2364</v>
      </c>
      <c r="Q1565" s="3" t="s">
        <v>2364</v>
      </c>
      <c r="R1565" s="3" t="s">
        <v>2364</v>
      </c>
      <c r="S1565" s="3" t="s">
        <v>2364</v>
      </c>
      <c r="T1565" s="3" t="s">
        <v>2364</v>
      </c>
      <c r="U1565" s="3" t="s">
        <v>2364</v>
      </c>
      <c r="V1565" s="3" t="s">
        <v>2364</v>
      </c>
      <c r="W1565" s="4" t="s">
        <v>2276</v>
      </c>
      <c r="X1565" s="4" t="s">
        <v>2276</v>
      </c>
      <c r="Y1565" s="4" t="s">
        <v>2276</v>
      </c>
      <c r="Z1565" s="4" t="s">
        <v>2276</v>
      </c>
      <c r="AA1565" s="4" t="s">
        <v>4636</v>
      </c>
      <c r="AB1565" s="3"/>
    </row>
    <row r="1566" spans="1:28" ht="83.5" customHeight="1">
      <c r="A1566" s="155" t="str">
        <f>'Reported burning'!A1566</f>
        <v>182a</v>
      </c>
      <c r="B1566" s="155" t="str">
        <f>'Reported burning'!B1566</f>
        <v>182a.2</v>
      </c>
      <c r="C1566" s="155" t="str">
        <f>'Reported burning'!C1566</f>
        <v>Human, deliberate</v>
      </c>
      <c r="D1566" s="155" t="str">
        <f>'Reported burning'!D1566</f>
        <v>Pasture renewal</v>
      </c>
      <c r="E1566" s="155" t="str">
        <f>'Reported burning'!E1566</f>
        <v>Cattle, Intensive</v>
      </c>
      <c r="F1566" s="155" t="str">
        <f>'Reported burning'!F1566</f>
        <v>Shrubland (Mixed forest &amp; grassland)</v>
      </c>
      <c r="G1566" s="155" t="str">
        <f>'Reported burning'!G1566</f>
        <v>ND</v>
      </c>
      <c r="H1566" s="155" t="str">
        <f>'Reported burning'!H1566</f>
        <v>Absence</v>
      </c>
      <c r="I1566" s="3"/>
      <c r="J1566" s="3" t="s">
        <v>2364</v>
      </c>
      <c r="K1566" s="3" t="s">
        <v>2364</v>
      </c>
      <c r="L1566" s="3" t="s">
        <v>2364</v>
      </c>
      <c r="M1566" s="3" t="s">
        <v>2364</v>
      </c>
      <c r="N1566" s="3" t="s">
        <v>2364</v>
      </c>
      <c r="O1566" s="3" t="s">
        <v>2364</v>
      </c>
      <c r="P1566" s="3" t="s">
        <v>2364</v>
      </c>
      <c r="Q1566" s="3" t="s">
        <v>2364</v>
      </c>
      <c r="R1566" s="3" t="s">
        <v>2364</v>
      </c>
      <c r="S1566" s="3" t="s">
        <v>2364</v>
      </c>
      <c r="T1566" s="3" t="s">
        <v>2364</v>
      </c>
      <c r="U1566" s="3" t="s">
        <v>2364</v>
      </c>
      <c r="V1566" s="3" t="s">
        <v>2364</v>
      </c>
      <c r="W1566" s="4" t="s">
        <v>2276</v>
      </c>
      <c r="X1566" s="4" t="s">
        <v>2276</v>
      </c>
      <c r="Y1566" s="4" t="s">
        <v>2276</v>
      </c>
      <c r="Z1566" s="4" t="s">
        <v>2276</v>
      </c>
      <c r="AA1566" s="4" t="s">
        <v>4636</v>
      </c>
      <c r="AB1566" s="3"/>
    </row>
    <row r="1567" spans="1:28" ht="83.5" customHeight="1">
      <c r="A1567" s="155" t="str">
        <f>'Reported burning'!A1567</f>
        <v>182a</v>
      </c>
      <c r="B1567" s="155" t="str">
        <f>'Reported burning'!B1567</f>
        <v>182a.3</v>
      </c>
      <c r="C1567" s="155" t="str">
        <f>'Reported burning'!C1567</f>
        <v>Human, deliberate</v>
      </c>
      <c r="D1567" s="155" t="str">
        <f>'Reported burning'!D1567</f>
        <v>Rangeland management</v>
      </c>
      <c r="E1567" s="155" t="str">
        <f>'Reported burning'!E1567</f>
        <v>Pastoralism, Migratory</v>
      </c>
      <c r="F1567" s="155" t="str">
        <f>'Reported burning'!F1567</f>
        <v>Shrubland (Mixed forest &amp; grassland)</v>
      </c>
      <c r="G1567" s="155" t="str">
        <f>'Reported burning'!G1567</f>
        <v>ND</v>
      </c>
      <c r="H1567" s="155" t="str">
        <f>'Reported burning'!H1567</f>
        <v>Absence</v>
      </c>
      <c r="I1567" s="3"/>
      <c r="J1567" s="3" t="s">
        <v>2364</v>
      </c>
      <c r="K1567" s="3" t="s">
        <v>2364</v>
      </c>
      <c r="L1567" s="3" t="s">
        <v>2364</v>
      </c>
      <c r="M1567" s="3" t="s">
        <v>2364</v>
      </c>
      <c r="N1567" s="3" t="s">
        <v>2364</v>
      </c>
      <c r="O1567" s="3" t="s">
        <v>2364</v>
      </c>
      <c r="P1567" s="3" t="s">
        <v>2364</v>
      </c>
      <c r="Q1567" s="3" t="s">
        <v>2364</v>
      </c>
      <c r="R1567" s="3" t="s">
        <v>2364</v>
      </c>
      <c r="S1567" s="3" t="s">
        <v>2364</v>
      </c>
      <c r="T1567" s="3" t="s">
        <v>2364</v>
      </c>
      <c r="U1567" s="3" t="s">
        <v>2364</v>
      </c>
      <c r="V1567" s="3" t="s">
        <v>2364</v>
      </c>
      <c r="W1567" s="4" t="s">
        <v>2276</v>
      </c>
      <c r="X1567" s="4" t="s">
        <v>2276</v>
      </c>
      <c r="Y1567" s="4" t="s">
        <v>2276</v>
      </c>
      <c r="Z1567" s="4" t="s">
        <v>2276</v>
      </c>
      <c r="AA1567" s="4" t="s">
        <v>4639</v>
      </c>
      <c r="AB1567" s="3"/>
    </row>
    <row r="1568" spans="1:28" ht="77.5" customHeight="1">
      <c r="A1568" s="155" t="str">
        <f>'Reported burning'!A1568</f>
        <v>183a</v>
      </c>
      <c r="B1568" s="155" t="str">
        <f>'Reported burning'!B1568</f>
        <v>183a.1</v>
      </c>
      <c r="C1568" s="155" t="str">
        <f>'Reported burning'!C1568</f>
        <v>Human, deliberate</v>
      </c>
      <c r="D1568" s="155" t="str">
        <f>'Reported burning'!D1568</f>
        <v>Pyrome management</v>
      </c>
      <c r="E1568" s="155" t="str">
        <f>'Reported burning'!E1568</f>
        <v>Forestry, Industrial</v>
      </c>
      <c r="F1568" s="155" t="str">
        <f>'Reported burning'!F1568</f>
        <v>Forest</v>
      </c>
      <c r="G1568" s="155" t="str">
        <f>'Reported burning'!G1568</f>
        <v>ND</v>
      </c>
      <c r="H1568" s="155" t="str">
        <f>'Reported burning'!H1568</f>
        <v>Absence</v>
      </c>
      <c r="I1568" s="3"/>
      <c r="J1568" s="3" t="s">
        <v>2364</v>
      </c>
      <c r="K1568" s="3" t="s">
        <v>2364</v>
      </c>
      <c r="L1568" s="3" t="s">
        <v>2364</v>
      </c>
      <c r="M1568" s="3" t="s">
        <v>2364</v>
      </c>
      <c r="N1568" s="3" t="s">
        <v>2364</v>
      </c>
      <c r="O1568" s="3" t="s">
        <v>2364</v>
      </c>
      <c r="P1568" s="3" t="s">
        <v>2364</v>
      </c>
      <c r="Q1568" s="3" t="s">
        <v>2364</v>
      </c>
      <c r="R1568" s="3" t="s">
        <v>2364</v>
      </c>
      <c r="S1568" s="3" t="s">
        <v>2364</v>
      </c>
      <c r="T1568" s="3" t="s">
        <v>2364</v>
      </c>
      <c r="U1568" s="3" t="s">
        <v>2364</v>
      </c>
      <c r="V1568" s="3" t="s">
        <v>2364</v>
      </c>
      <c r="W1568" s="4" t="s">
        <v>2276</v>
      </c>
      <c r="X1568" s="4" t="s">
        <v>2276</v>
      </c>
      <c r="Y1568" s="4" t="s">
        <v>2276</v>
      </c>
      <c r="Z1568" s="4" t="s">
        <v>2276</v>
      </c>
      <c r="AA1568" s="4" t="s">
        <v>4656</v>
      </c>
      <c r="AB1568" s="3"/>
    </row>
    <row r="1569" spans="1:28" ht="66" customHeight="1">
      <c r="A1569" s="155" t="str">
        <f>'Reported burning'!A1569</f>
        <v>183a</v>
      </c>
      <c r="B1569" s="155" t="str">
        <f>'Reported burning'!B1569</f>
        <v>183a.2</v>
      </c>
      <c r="C1569" s="155" t="str">
        <f>'Reported burning'!C1569</f>
        <v>Human, deliberate</v>
      </c>
      <c r="D1569" s="155" t="str">
        <f>'Reported burning'!D1569</f>
        <v>Domestic</v>
      </c>
      <c r="E1569" s="155" t="str">
        <f>'Reported burning'!E1569</f>
        <v>Pastoralism, Migratory</v>
      </c>
      <c r="F1569" s="155" t="str">
        <f>'Reported burning'!F1569</f>
        <v>ND</v>
      </c>
      <c r="G1569" s="155" t="str">
        <f>'Reported burning'!G1569</f>
        <v>ND</v>
      </c>
      <c r="H1569" s="155" t="str">
        <f>'Reported burning'!H1569</f>
        <v>Presence</v>
      </c>
      <c r="I1569" s="3"/>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19" t="s">
        <v>4655</v>
      </c>
      <c r="AB1569" s="3"/>
    </row>
    <row r="1570" spans="1:28" ht="83.5" customHeight="1">
      <c r="A1570" s="155" t="str">
        <f>'Reported burning'!A1570</f>
        <v>183b</v>
      </c>
      <c r="B1570" s="155" t="str">
        <f>'Reported burning'!B1570</f>
        <v>183b.1</v>
      </c>
      <c r="C1570" s="155" t="str">
        <f>'Reported burning'!C1570</f>
        <v>Human, deliberate</v>
      </c>
      <c r="D1570" s="155" t="str">
        <f>'Reported burning'!D1570</f>
        <v>Pyrome management</v>
      </c>
      <c r="E1570" s="155" t="str">
        <f>'Reported burning'!E1570</f>
        <v>Forestry, Industrial</v>
      </c>
      <c r="F1570" s="155" t="str">
        <f>'Reported burning'!F1570</f>
        <v>Forest</v>
      </c>
      <c r="G1570" s="155" t="str">
        <f>'Reported burning'!G1570</f>
        <v>ND</v>
      </c>
      <c r="H1570" s="155" t="str">
        <f>'Reported burning'!H1570</f>
        <v>Absence</v>
      </c>
      <c r="I1570" s="3"/>
      <c r="J1570" s="3" t="s">
        <v>2364</v>
      </c>
      <c r="K1570" s="3" t="s">
        <v>2364</v>
      </c>
      <c r="L1570" s="3" t="s">
        <v>2364</v>
      </c>
      <c r="M1570" s="3" t="s">
        <v>2364</v>
      </c>
      <c r="N1570" s="3" t="s">
        <v>2364</v>
      </c>
      <c r="O1570" s="3" t="s">
        <v>2364</v>
      </c>
      <c r="P1570" s="3" t="s">
        <v>2364</v>
      </c>
      <c r="Q1570" s="3" t="s">
        <v>2364</v>
      </c>
      <c r="R1570" s="3" t="s">
        <v>2364</v>
      </c>
      <c r="S1570" s="3" t="s">
        <v>2364</v>
      </c>
      <c r="T1570" s="3" t="s">
        <v>2364</v>
      </c>
      <c r="U1570" s="3" t="s">
        <v>2364</v>
      </c>
      <c r="V1570" s="3" t="s">
        <v>2364</v>
      </c>
      <c r="W1570" s="4" t="s">
        <v>2276</v>
      </c>
      <c r="X1570" s="4" t="s">
        <v>2276</v>
      </c>
      <c r="Y1570" s="4" t="s">
        <v>2276</v>
      </c>
      <c r="Z1570" s="4" t="s">
        <v>2276</v>
      </c>
      <c r="AA1570" s="4" t="s">
        <v>4656</v>
      </c>
      <c r="AB1570" s="3"/>
    </row>
    <row r="1571" spans="1:28" ht="52" customHeight="1">
      <c r="A1571" s="155" t="str">
        <f>'Reported burning'!A1571</f>
        <v>184a</v>
      </c>
      <c r="B1571" s="155" t="str">
        <f>'Reported burning'!B1571</f>
        <v>184a.1</v>
      </c>
      <c r="C1571" s="155" t="str">
        <f>'Reported burning'!C1571</f>
        <v>Human, deliberate</v>
      </c>
      <c r="D1571" s="155" t="str">
        <f>'Reported burning'!D1571</f>
        <v>Pasture renewal</v>
      </c>
      <c r="E1571" s="155" t="str">
        <f>'Reported burning'!E1571</f>
        <v>Pastoralism, Migratory</v>
      </c>
      <c r="F1571" s="155" t="str">
        <f>'Reported burning'!F1571</f>
        <v>Shrubland (Mixed forest &amp; grassland)</v>
      </c>
      <c r="G1571" s="155" t="str">
        <f>'Reported burning'!G1571</f>
        <v>ND</v>
      </c>
      <c r="H1571" s="155" t="str">
        <f>'Reported burning'!H1571</f>
        <v>Presence</v>
      </c>
      <c r="I1571" s="3"/>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4" t="s">
        <v>2276</v>
      </c>
      <c r="Z1571" s="3" t="s">
        <v>2276</v>
      </c>
      <c r="AA1571" s="3" t="s">
        <v>4666</v>
      </c>
      <c r="AB1571" s="3"/>
    </row>
    <row r="1572" spans="1:28" ht="75" customHeight="1">
      <c r="A1572" s="155" t="str">
        <f>'Reported burning'!A1572</f>
        <v>184a</v>
      </c>
      <c r="B1572" s="155" t="str">
        <f>'Reported burning'!B1572</f>
        <v>184a.2</v>
      </c>
      <c r="C1572" s="155" t="str">
        <f>'Reported burning'!C1572</f>
        <v>Human, deliberate</v>
      </c>
      <c r="D1572" s="155" t="str">
        <f>'Reported burning'!D1572</f>
        <v>Rangeland management</v>
      </c>
      <c r="E1572" s="155" t="str">
        <f>'Reported burning'!E1572</f>
        <v>Pastoralism, Migratory</v>
      </c>
      <c r="F1572" s="155" t="str">
        <f>'Reported burning'!F1572</f>
        <v>Shrubland (Mixed forest &amp; grassland)</v>
      </c>
      <c r="G1572" s="155" t="str">
        <f>'Reported burning'!G1572</f>
        <v>ND</v>
      </c>
      <c r="H1572" s="155" t="str">
        <f>'Reported burning'!H1572</f>
        <v>Absence</v>
      </c>
      <c r="I1572" s="3"/>
      <c r="J1572" s="3" t="s">
        <v>2364</v>
      </c>
      <c r="K1572" s="3" t="s">
        <v>2364</v>
      </c>
      <c r="L1572" s="3" t="s">
        <v>2364</v>
      </c>
      <c r="M1572" s="3" t="s">
        <v>2364</v>
      </c>
      <c r="N1572" s="3" t="s">
        <v>2364</v>
      </c>
      <c r="O1572" s="3" t="s">
        <v>2364</v>
      </c>
      <c r="P1572" s="3" t="s">
        <v>2364</v>
      </c>
      <c r="Q1572" s="3" t="s">
        <v>2364</v>
      </c>
      <c r="R1572" s="3" t="s">
        <v>2364</v>
      </c>
      <c r="S1572" s="3" t="s">
        <v>2364</v>
      </c>
      <c r="T1572" s="3" t="s">
        <v>2364</v>
      </c>
      <c r="U1572" s="3" t="s">
        <v>2364</v>
      </c>
      <c r="V1572" s="3" t="s">
        <v>2364</v>
      </c>
      <c r="W1572" s="4" t="s">
        <v>2276</v>
      </c>
      <c r="X1572" s="4" t="s">
        <v>2276</v>
      </c>
      <c r="Y1572" s="4" t="s">
        <v>2276</v>
      </c>
      <c r="Z1572" s="4" t="s">
        <v>2276</v>
      </c>
      <c r="AA1572" s="4" t="s">
        <v>4667</v>
      </c>
      <c r="AB1572" s="3"/>
    </row>
    <row r="1573" spans="1:28" ht="63" customHeight="1">
      <c r="A1573" s="155" t="str">
        <f>'Reported burning'!A1573</f>
        <v>184a</v>
      </c>
      <c r="B1573" s="155" t="str">
        <f>'Reported burning'!B1573</f>
        <v>184a.3</v>
      </c>
      <c r="C1573" s="155" t="str">
        <f>'Reported burning'!C1573</f>
        <v>Human, deliberate</v>
      </c>
      <c r="D1573" s="155" t="str">
        <f>'Reported burning'!D1573</f>
        <v>Pest management</v>
      </c>
      <c r="E1573" s="155" t="str">
        <f>'Reported burning'!E1573</f>
        <v>Pastoralism, Migratory</v>
      </c>
      <c r="F1573" s="155" t="str">
        <f>'Reported burning'!F1573</f>
        <v>Shrubland (Mixed forest &amp; grassland)</v>
      </c>
      <c r="G1573" s="155" t="str">
        <f>'Reported burning'!G1573</f>
        <v>ND</v>
      </c>
      <c r="H1573" s="155" t="str">
        <f>'Reported burning'!H1573</f>
        <v>Presence</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4669</v>
      </c>
      <c r="AB1573" s="3"/>
    </row>
    <row r="1574" spans="1:28" ht="45.5" customHeight="1">
      <c r="A1574" s="155" t="str">
        <f>'Reported burning'!A1574</f>
        <v>185a</v>
      </c>
      <c r="B1574" s="155" t="str">
        <f>'Reported burning'!B1574</f>
        <v>185a.1</v>
      </c>
      <c r="C1574" s="155" t="str">
        <f>'Reported burning'!C1574</f>
        <v>Human, deliberate</v>
      </c>
      <c r="D1574" s="155" t="str">
        <f>'Reported burning'!D1574</f>
        <v>Crop field preparation</v>
      </c>
      <c r="E1574" s="155" t="str">
        <f>'Reported burning'!E1574</f>
        <v>Cropping, Intensive</v>
      </c>
      <c r="F1574" s="155" t="str">
        <f>'Reported burning'!F1574</f>
        <v>Cropland</v>
      </c>
      <c r="G1574" s="155" t="str">
        <f>'Reported burning'!G1574</f>
        <v>ND</v>
      </c>
      <c r="H1574" s="155"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2276</v>
      </c>
      <c r="X1574" s="4" t="s">
        <v>2276</v>
      </c>
      <c r="Y1574" s="4" t="s">
        <v>2276</v>
      </c>
      <c r="Z1574" s="4" t="s">
        <v>2276</v>
      </c>
      <c r="AA1574" s="4" t="s">
        <v>4688</v>
      </c>
      <c r="AB1574" s="3"/>
    </row>
    <row r="1575" spans="1:28" ht="45.5" customHeight="1">
      <c r="A1575" s="155" t="str">
        <f>'Reported burning'!A1575</f>
        <v>185b</v>
      </c>
      <c r="B1575" s="155" t="str">
        <f>'Reported burning'!B1575</f>
        <v>185b.1</v>
      </c>
      <c r="C1575" s="155" t="str">
        <f>'Reported burning'!C1575</f>
        <v>Human, deliberate</v>
      </c>
      <c r="D1575" s="155" t="str">
        <f>'Reported burning'!D1575</f>
        <v>Crop field preparation</v>
      </c>
      <c r="E1575" s="155" t="str">
        <f>'Reported burning'!E1575</f>
        <v>Cropping, Intensive</v>
      </c>
      <c r="F1575" s="155" t="str">
        <f>'Reported burning'!F1575</f>
        <v>Cropland</v>
      </c>
      <c r="G1575" s="155" t="str">
        <f>'Reported burning'!G1575</f>
        <v>ND</v>
      </c>
      <c r="H1575" s="155"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2276</v>
      </c>
      <c r="X1575" s="4" t="s">
        <v>2276</v>
      </c>
      <c r="Y1575" s="4" t="s">
        <v>2276</v>
      </c>
      <c r="Z1575" s="4" t="s">
        <v>2276</v>
      </c>
      <c r="AA1575" s="4" t="s">
        <v>4688</v>
      </c>
      <c r="AB1575" s="3"/>
    </row>
    <row r="1576" spans="1:28" ht="45.5" customHeight="1">
      <c r="A1576" s="155" t="str">
        <f>'Reported burning'!A1576</f>
        <v>185c</v>
      </c>
      <c r="B1576" s="155" t="str">
        <f>'Reported burning'!B1576</f>
        <v>185c.1</v>
      </c>
      <c r="C1576" s="155" t="str">
        <f>'Reported burning'!C1576</f>
        <v>Human, deliberate</v>
      </c>
      <c r="D1576" s="155" t="str">
        <f>'Reported burning'!D1576</f>
        <v>Crop field preparation</v>
      </c>
      <c r="E1576" s="155" t="str">
        <f>'Reported burning'!E1576</f>
        <v>Cropping, Intensive</v>
      </c>
      <c r="F1576" s="155" t="str">
        <f>'Reported burning'!F1576</f>
        <v>Cropland</v>
      </c>
      <c r="G1576" s="155" t="str">
        <f>'Reported burning'!G1576</f>
        <v>ND</v>
      </c>
      <c r="H1576" s="155"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2276</v>
      </c>
      <c r="X1576" s="4" t="s">
        <v>2276</v>
      </c>
      <c r="Y1576" s="4" t="s">
        <v>2276</v>
      </c>
      <c r="Z1576" s="4" t="s">
        <v>2276</v>
      </c>
      <c r="AA1576" s="4" t="s">
        <v>4688</v>
      </c>
      <c r="AB1576" s="3"/>
    </row>
    <row r="1577" spans="1:28" ht="45.5" customHeight="1">
      <c r="A1577" s="155" t="str">
        <f>'Reported burning'!A1577</f>
        <v>185d</v>
      </c>
      <c r="B1577" s="155" t="str">
        <f>'Reported burning'!B1577</f>
        <v>185d.1</v>
      </c>
      <c r="C1577" s="155" t="str">
        <f>'Reported burning'!C1577</f>
        <v>Human, deliberate</v>
      </c>
      <c r="D1577" s="155" t="str">
        <f>'Reported burning'!D1577</f>
        <v>Crop field preparation</v>
      </c>
      <c r="E1577" s="155" t="str">
        <f>'Reported burning'!E1577</f>
        <v>Cropping, Intensive</v>
      </c>
      <c r="F1577" s="155" t="str">
        <f>'Reported burning'!F1577</f>
        <v>Cropland</v>
      </c>
      <c r="G1577" s="155" t="str">
        <f>'Reported burning'!G1577</f>
        <v>ND</v>
      </c>
      <c r="H1577" s="155"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2276</v>
      </c>
      <c r="X1577" s="4" t="s">
        <v>2276</v>
      </c>
      <c r="Y1577" s="4" t="s">
        <v>2276</v>
      </c>
      <c r="Z1577" s="4" t="s">
        <v>2276</v>
      </c>
      <c r="AA1577" s="4" t="s">
        <v>4688</v>
      </c>
      <c r="AB1577" s="3"/>
    </row>
    <row r="1578" spans="1:28" ht="45.5" customHeight="1">
      <c r="A1578" s="155" t="str">
        <f>'Reported burning'!A1578</f>
        <v>185a</v>
      </c>
      <c r="B1578" s="155" t="str">
        <f>'Reported burning'!B1578</f>
        <v>185a.2</v>
      </c>
      <c r="C1578" s="155" t="str">
        <f>'Reported burning'!C1578</f>
        <v>Human, deliberate</v>
      </c>
      <c r="D1578" s="155" t="str">
        <f>'Reported burning'!D1578</f>
        <v>Crop field preparation</v>
      </c>
      <c r="E1578" s="155" t="str">
        <f>'Reported burning'!E1578</f>
        <v>Mixed cropping-livestock small holder, Subsistence-oriented</v>
      </c>
      <c r="F1578" s="155" t="str">
        <f>'Reported burning'!F1578</f>
        <v>Cropland</v>
      </c>
      <c r="G1578" s="155" t="str">
        <f>'Reported burning'!G1578</f>
        <v>ND</v>
      </c>
      <c r="H1578" s="155"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2276</v>
      </c>
      <c r="X1578" s="4" t="s">
        <v>2276</v>
      </c>
      <c r="Y1578" s="4" t="s">
        <v>2276</v>
      </c>
      <c r="Z1578" s="4" t="s">
        <v>2276</v>
      </c>
      <c r="AA1578" s="4" t="s">
        <v>4693</v>
      </c>
      <c r="AB1578" s="3"/>
    </row>
    <row r="1579" spans="1:28" ht="45.5" customHeight="1">
      <c r="A1579" s="155" t="str">
        <f>'Reported burning'!A1579</f>
        <v>185b</v>
      </c>
      <c r="B1579" s="155" t="str">
        <f>'Reported burning'!B1579</f>
        <v>185b.2</v>
      </c>
      <c r="C1579" s="155" t="str">
        <f>'Reported burning'!C1579</f>
        <v>Human, deliberate</v>
      </c>
      <c r="D1579" s="155" t="str">
        <f>'Reported burning'!D1579</f>
        <v>Crop field preparation</v>
      </c>
      <c r="E1579" s="155" t="str">
        <f>'Reported burning'!E1579</f>
        <v>Mixed cropping-livestock small holder, Subsistence-oriented</v>
      </c>
      <c r="F1579" s="155" t="str">
        <f>'Reported burning'!F1579</f>
        <v>Cropland</v>
      </c>
      <c r="G1579" s="155" t="str">
        <f>'Reported burning'!G1579</f>
        <v>ND</v>
      </c>
      <c r="H1579" s="155"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2276</v>
      </c>
      <c r="X1579" s="4" t="s">
        <v>2276</v>
      </c>
      <c r="Y1579" s="4" t="s">
        <v>2276</v>
      </c>
      <c r="Z1579" s="4" t="s">
        <v>2276</v>
      </c>
      <c r="AA1579" s="4" t="s">
        <v>4693</v>
      </c>
      <c r="AB1579" s="3"/>
    </row>
    <row r="1580" spans="1:28" ht="45.5" customHeight="1">
      <c r="A1580" s="155" t="str">
        <f>'Reported burning'!A1580</f>
        <v>185c</v>
      </c>
      <c r="B1580" s="155" t="str">
        <f>'Reported burning'!B1580</f>
        <v>185c.2</v>
      </c>
      <c r="C1580" s="155" t="str">
        <f>'Reported burning'!C1580</f>
        <v>Human, deliberate</v>
      </c>
      <c r="D1580" s="155" t="str">
        <f>'Reported burning'!D1580</f>
        <v>Crop field preparation</v>
      </c>
      <c r="E1580" s="155" t="str">
        <f>'Reported burning'!E1580</f>
        <v>Mixed cropping-livestock small holder, Subsistence-oriented</v>
      </c>
      <c r="F1580" s="155" t="str">
        <f>'Reported burning'!F1580</f>
        <v>Cropland</v>
      </c>
      <c r="G1580" s="155" t="str">
        <f>'Reported burning'!G1580</f>
        <v>ND</v>
      </c>
      <c r="H1580" s="155"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2276</v>
      </c>
      <c r="X1580" s="4" t="s">
        <v>2276</v>
      </c>
      <c r="Y1580" s="4" t="s">
        <v>2276</v>
      </c>
      <c r="Z1580" s="4" t="s">
        <v>2276</v>
      </c>
      <c r="AA1580" s="4" t="s">
        <v>4693</v>
      </c>
      <c r="AB1580" s="3"/>
    </row>
    <row r="1581" spans="1:28" ht="45.5" customHeight="1">
      <c r="A1581" s="155" t="str">
        <f>'Reported burning'!A1581</f>
        <v>185d</v>
      </c>
      <c r="B1581" s="155" t="str">
        <f>'Reported burning'!B1581</f>
        <v>185d.2</v>
      </c>
      <c r="C1581" s="155" t="str">
        <f>'Reported burning'!C1581</f>
        <v>Human, deliberate</v>
      </c>
      <c r="D1581" s="155" t="str">
        <f>'Reported burning'!D1581</f>
        <v>Crop field preparation</v>
      </c>
      <c r="E1581" s="155" t="str">
        <f>'Reported burning'!E1581</f>
        <v>Mixed cropping-livestock small holder, Subsistence-oriented</v>
      </c>
      <c r="F1581" s="155" t="str">
        <f>'Reported burning'!F1581</f>
        <v>Cropland</v>
      </c>
      <c r="G1581" s="155" t="str">
        <f>'Reported burning'!G1581</f>
        <v>ND</v>
      </c>
      <c r="H1581" s="155"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2276</v>
      </c>
      <c r="X1581" s="4" t="s">
        <v>2276</v>
      </c>
      <c r="Y1581" s="4" t="s">
        <v>2276</v>
      </c>
      <c r="Z1581" s="4" t="s">
        <v>2276</v>
      </c>
      <c r="AA1581" s="4" t="s">
        <v>4693</v>
      </c>
      <c r="AB1581" s="3"/>
    </row>
    <row r="1582" spans="1:28" ht="45.5" customHeight="1">
      <c r="A1582" s="155" t="str">
        <f>'Reported burning'!A1582</f>
        <v>186a</v>
      </c>
      <c r="B1582" s="155" t="str">
        <f>'Reported burning'!B1582</f>
        <v>186a.1</v>
      </c>
      <c r="C1582" s="155" t="str">
        <f>'Reported burning'!C1582</f>
        <v>Human, deliberate</v>
      </c>
      <c r="D1582" s="155" t="str">
        <f>'Reported burning'!D1582</f>
        <v>Hunting</v>
      </c>
      <c r="E1582" s="155" t="str">
        <f>'Reported burning'!E1582</f>
        <v>Pastoralism, Migratory</v>
      </c>
      <c r="F1582" s="155" t="str">
        <f>'Reported burning'!F1582</f>
        <v>Shrubland (Mixed forest &amp; grassland)</v>
      </c>
      <c r="G1582" s="155" t="str">
        <f>'Reported burning'!G1582</f>
        <v>ND</v>
      </c>
      <c r="H1582" s="155"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2276</v>
      </c>
      <c r="X1582" s="4" t="s">
        <v>2276</v>
      </c>
      <c r="Y1582" s="4" t="s">
        <v>2276</v>
      </c>
      <c r="Z1582" s="4" t="s">
        <v>2276</v>
      </c>
      <c r="AA1582" s="4" t="s">
        <v>4706</v>
      </c>
      <c r="AB1582" s="3"/>
    </row>
    <row r="1583" spans="1:28" ht="45.5" customHeight="1">
      <c r="A1583" s="155" t="str">
        <f>'Reported burning'!A1583</f>
        <v>186b</v>
      </c>
      <c r="B1583" s="155" t="str">
        <f>'Reported burning'!B1583</f>
        <v>186b.1</v>
      </c>
      <c r="C1583" s="155" t="str">
        <f>'Reported burning'!C1583</f>
        <v>Human, deliberate</v>
      </c>
      <c r="D1583" s="155" t="str">
        <f>'Reported burning'!D1583</f>
        <v>Hunting</v>
      </c>
      <c r="E1583" s="155" t="str">
        <f>'Reported burning'!E1583</f>
        <v>Pastoralism, Migratory</v>
      </c>
      <c r="F1583" s="155" t="str">
        <f>'Reported burning'!F1583</f>
        <v>Shrubland (Mixed forest &amp; grassland)</v>
      </c>
      <c r="G1583" s="155" t="str">
        <f>'Reported burning'!G1583</f>
        <v>ND</v>
      </c>
      <c r="H1583" s="155"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2276</v>
      </c>
      <c r="X1583" s="4" t="s">
        <v>2276</v>
      </c>
      <c r="Y1583" s="4" t="s">
        <v>2276</v>
      </c>
      <c r="Z1583" s="4" t="s">
        <v>2276</v>
      </c>
      <c r="AA1583" s="4" t="s">
        <v>4706</v>
      </c>
      <c r="AB1583" s="3"/>
    </row>
    <row r="1584" spans="1:28" ht="45.5" customHeight="1">
      <c r="A1584" s="155" t="str">
        <f>'Reported burning'!A1584</f>
        <v>186c</v>
      </c>
      <c r="B1584" s="155" t="str">
        <f>'Reported burning'!B1584</f>
        <v>186c.1</v>
      </c>
      <c r="C1584" s="155" t="str">
        <f>'Reported burning'!C1584</f>
        <v>Human, deliberate</v>
      </c>
      <c r="D1584" s="155" t="str">
        <f>'Reported burning'!D1584</f>
        <v>Hunting</v>
      </c>
      <c r="E1584" s="155" t="str">
        <f>'Reported burning'!E1584</f>
        <v>Pastoralism, Migratory</v>
      </c>
      <c r="F1584" s="155" t="str">
        <f>'Reported burning'!F1584</f>
        <v>Shrubland (Mixed forest &amp; grassland)</v>
      </c>
      <c r="G1584" s="155" t="str">
        <f>'Reported burning'!G1584</f>
        <v>ND</v>
      </c>
      <c r="H1584" s="155"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2276</v>
      </c>
      <c r="X1584" s="4" t="s">
        <v>2276</v>
      </c>
      <c r="Y1584" s="4" t="s">
        <v>2276</v>
      </c>
      <c r="Z1584" s="4" t="s">
        <v>2276</v>
      </c>
      <c r="AA1584" s="4" t="s">
        <v>4706</v>
      </c>
      <c r="AB1584" s="3"/>
    </row>
    <row r="1585" spans="1:28" ht="64.5" customHeight="1">
      <c r="A1585" s="155" t="str">
        <f>'Reported burning'!A1585</f>
        <v>186a</v>
      </c>
      <c r="B1585" s="155" t="str">
        <f>'Reported burning'!B1585</f>
        <v>186a.2</v>
      </c>
      <c r="C1585" s="155" t="str">
        <f>'Reported burning'!C1585</f>
        <v>Human, deliberate</v>
      </c>
      <c r="D1585" s="155" t="str">
        <f>'Reported burning'!D1585</f>
        <v>Land clearance</v>
      </c>
      <c r="E1585" s="155" t="str">
        <f>'Reported burning'!E1585</f>
        <v>Cropping, Monoculture, Subsistence-oriented</v>
      </c>
      <c r="F1585" s="155" t="str">
        <f>'Reported burning'!F1585</f>
        <v>Shrubland (Mixed forest &amp; grassland)</v>
      </c>
      <c r="G1585" s="155" t="str">
        <f>'Reported burning'!G1585</f>
        <v>ND</v>
      </c>
      <c r="H1585" s="155" t="str">
        <f>'Reported burning'!H1585</f>
        <v>Presence</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4713</v>
      </c>
      <c r="AB1585" s="3"/>
    </row>
    <row r="1586" spans="1:28" ht="64.5" customHeight="1">
      <c r="A1586" s="155" t="str">
        <f>'Reported burning'!A1586</f>
        <v>186b</v>
      </c>
      <c r="B1586" s="155" t="str">
        <f>'Reported burning'!B1586</f>
        <v>186b.2</v>
      </c>
      <c r="C1586" s="155" t="str">
        <f>'Reported burning'!C1586</f>
        <v>Human, deliberate</v>
      </c>
      <c r="D1586" s="155" t="str">
        <f>'Reported burning'!D1586</f>
        <v>Land clearance</v>
      </c>
      <c r="E1586" s="155" t="str">
        <f>'Reported burning'!E1586</f>
        <v>Cropping, Monoculture, Subsistence-oriented</v>
      </c>
      <c r="F1586" s="155" t="str">
        <f>'Reported burning'!F1586</f>
        <v>Shrubland (Mixed forest &amp; grassland)</v>
      </c>
      <c r="G1586" s="155" t="str">
        <f>'Reported burning'!G1586</f>
        <v>ND</v>
      </c>
      <c r="H1586" s="155" t="str">
        <f>'Reported burning'!H1586</f>
        <v>Presence</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4713</v>
      </c>
      <c r="AB1586" s="3"/>
    </row>
    <row r="1587" spans="1:28" ht="64.5" customHeight="1">
      <c r="A1587" s="155" t="str">
        <f>'Reported burning'!A1587</f>
        <v>186c</v>
      </c>
      <c r="B1587" s="155" t="str">
        <f>'Reported burning'!B1587</f>
        <v>186c.2</v>
      </c>
      <c r="C1587" s="155" t="str">
        <f>'Reported burning'!C1587</f>
        <v>Human, deliberate</v>
      </c>
      <c r="D1587" s="155" t="str">
        <f>'Reported burning'!D1587</f>
        <v>Land clearance</v>
      </c>
      <c r="E1587" s="155" t="str">
        <f>'Reported burning'!E1587</f>
        <v>Cropping, Monoculture, Subsistence-oriented</v>
      </c>
      <c r="F1587" s="155" t="str">
        <f>'Reported burning'!F1587</f>
        <v>Shrubland (Mixed forest &amp; grassland)</v>
      </c>
      <c r="G1587" s="155" t="str">
        <f>'Reported burning'!G1587</f>
        <v>ND</v>
      </c>
      <c r="H1587" s="155" t="str">
        <f>'Reported burning'!H1587</f>
        <v>Presence</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4713</v>
      </c>
      <c r="AB1587" s="3"/>
    </row>
    <row r="1588" spans="1:28" ht="64.5" customHeight="1">
      <c r="A1588" s="155" t="str">
        <f>'Reported burning'!A1588</f>
        <v>186a</v>
      </c>
      <c r="B1588" s="155" t="str">
        <f>'Reported burning'!B1588</f>
        <v>186a.3</v>
      </c>
      <c r="C1588" s="155" t="str">
        <f>'Reported burning'!C1588</f>
        <v>Human, deliberate</v>
      </c>
      <c r="D1588" s="155" t="str">
        <f>'Reported burning'!D1588</f>
        <v>Arson</v>
      </c>
      <c r="E1588" s="155" t="str">
        <f>'Reported burning'!E1588</f>
        <v>Cropping, Monoculture, Subsistence-oriented</v>
      </c>
      <c r="F1588" s="155" t="str">
        <f>'Reported burning'!F1588</f>
        <v>Pasture</v>
      </c>
      <c r="G1588" s="155" t="str">
        <f>'Reported burning'!G1588</f>
        <v>ND</v>
      </c>
      <c r="H1588" s="155" t="str">
        <f>'Reported burning'!H1588</f>
        <v>Presence</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4713</v>
      </c>
      <c r="AB1588" s="3"/>
    </row>
    <row r="1589" spans="1:28" ht="64.5" customHeight="1">
      <c r="A1589" s="155" t="str">
        <f>'Reported burning'!A1589</f>
        <v>186b</v>
      </c>
      <c r="B1589" s="155" t="str">
        <f>'Reported burning'!B1589</f>
        <v>186b.3</v>
      </c>
      <c r="C1589" s="155" t="str">
        <f>'Reported burning'!C1589</f>
        <v>Human, deliberate</v>
      </c>
      <c r="D1589" s="155" t="str">
        <f>'Reported burning'!D1589</f>
        <v>Arson</v>
      </c>
      <c r="E1589" s="155" t="str">
        <f>'Reported burning'!E1589</f>
        <v>Cropping, Monoculture, Subsistence-oriented</v>
      </c>
      <c r="F1589" s="155" t="str">
        <f>'Reported burning'!F1589</f>
        <v>Pasture</v>
      </c>
      <c r="G1589" s="155" t="str">
        <f>'Reported burning'!G1589</f>
        <v>ND</v>
      </c>
      <c r="H1589" s="155" t="str">
        <f>'Reported burning'!H1589</f>
        <v>Presence</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4713</v>
      </c>
      <c r="AB1589" s="3"/>
    </row>
    <row r="1590" spans="1:28" ht="64.5" customHeight="1">
      <c r="A1590" s="155" t="str">
        <f>'Reported burning'!A1590</f>
        <v>186c</v>
      </c>
      <c r="B1590" s="155" t="str">
        <f>'Reported burning'!B1590</f>
        <v>186c.3</v>
      </c>
      <c r="C1590" s="155" t="str">
        <f>'Reported burning'!C1590</f>
        <v>Human, deliberate</v>
      </c>
      <c r="D1590" s="155" t="str">
        <f>'Reported burning'!D1590</f>
        <v>Arson</v>
      </c>
      <c r="E1590" s="155" t="str">
        <f>'Reported burning'!E1590</f>
        <v>Cropping, Monoculture, Subsistence-oriented</v>
      </c>
      <c r="F1590" s="155" t="str">
        <f>'Reported burning'!F1590</f>
        <v>Pasture</v>
      </c>
      <c r="G1590" s="155" t="str">
        <f>'Reported burning'!G1590</f>
        <v>ND</v>
      </c>
      <c r="H1590" s="155" t="str">
        <f>'Reported burning'!H1590</f>
        <v>Presence</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4713</v>
      </c>
      <c r="AB1590" s="3"/>
    </row>
    <row r="1591" spans="1:28" ht="75" customHeight="1">
      <c r="A1591" s="155" t="str">
        <f>'Reported burning'!A1591</f>
        <v>187a</v>
      </c>
      <c r="B1591" s="155" t="str">
        <f>'Reported burning'!B1591</f>
        <v>187a.1</v>
      </c>
      <c r="C1591" s="155" t="str">
        <f>'Reported burning'!C1591</f>
        <v>Human, deliberate</v>
      </c>
      <c r="D1591" s="155" t="str">
        <f>'Reported burning'!D1591</f>
        <v>Arson</v>
      </c>
      <c r="E1591" s="155" t="str">
        <f>'Reported burning'!E1591</f>
        <v>Cropping, Intensive</v>
      </c>
      <c r="F1591" s="155" t="str">
        <f>'Reported burning'!F1591</f>
        <v>Pasture</v>
      </c>
      <c r="G1591" s="155" t="str">
        <f>'Reported burning'!G1591</f>
        <v>ND</v>
      </c>
      <c r="H1591" s="155" t="str">
        <f>'Reported burning'!H1591</f>
        <v>Presence</v>
      </c>
      <c r="I1591" s="3"/>
      <c r="J1591" t="s">
        <v>2372</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t="s">
        <v>2401</v>
      </c>
      <c r="X1591" s="3" t="s">
        <v>425</v>
      </c>
      <c r="Y1591" s="3" t="s">
        <v>68</v>
      </c>
      <c r="Z1591" s="3" t="s">
        <v>64</v>
      </c>
      <c r="AA1591" s="4" t="s">
        <v>4725</v>
      </c>
      <c r="AB1591" s="4" t="s">
        <v>4731</v>
      </c>
    </row>
    <row r="1592" spans="1:28" ht="56" customHeight="1">
      <c r="A1592" s="155" t="str">
        <f>'Reported burning'!A1592</f>
        <v>187a</v>
      </c>
      <c r="B1592" s="155" t="str">
        <f>'Reported burning'!B1592</f>
        <v>187a.2</v>
      </c>
      <c r="C1592" s="155" t="str">
        <f>'Reported burning'!C1592</f>
        <v>Human, deliberate</v>
      </c>
      <c r="D1592" s="155" t="str">
        <f>'Reported burning'!D1592</f>
        <v>All</v>
      </c>
      <c r="E1592" s="155" t="str">
        <f>'Reported burning'!E1592</f>
        <v>Cattle, Intensive</v>
      </c>
      <c r="F1592" s="155" t="str">
        <f>'Reported burning'!F1592</f>
        <v>Cropland</v>
      </c>
      <c r="G1592" s="155" t="str">
        <f>'Reported burning'!G1592</f>
        <v>ND</v>
      </c>
      <c r="H1592" s="155"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2276</v>
      </c>
      <c r="X1592" s="4" t="s">
        <v>2276</v>
      </c>
      <c r="Y1592" s="4" t="s">
        <v>2276</v>
      </c>
      <c r="Z1592" s="4" t="s">
        <v>2276</v>
      </c>
      <c r="AA1592" s="4"/>
      <c r="AB1592" s="3"/>
    </row>
    <row r="1593" spans="1:28" ht="56" customHeight="1">
      <c r="A1593" s="155" t="str">
        <f>'Reported burning'!A1593</f>
        <v>187a</v>
      </c>
      <c r="B1593" s="155" t="str">
        <f>'Reported burning'!B1593</f>
        <v>187a.3</v>
      </c>
      <c r="C1593" s="155" t="str">
        <f>'Reported burning'!C1593</f>
        <v>Lightning</v>
      </c>
      <c r="D1593" s="155" t="str">
        <f>'Reported burning'!D1593</f>
        <v>ND</v>
      </c>
      <c r="E1593" s="155" t="str">
        <f>'Reported burning'!E1593</f>
        <v>ND</v>
      </c>
      <c r="F1593" s="155" t="str">
        <f>'Reported burning'!F1593</f>
        <v>ND</v>
      </c>
      <c r="G1593" s="155" t="str">
        <f>'Reported burning'!G1593</f>
        <v>Shrubland (Mixed forest &amp; grassland)</v>
      </c>
      <c r="H1593" s="155" t="str">
        <f>'Reported burning'!H1593</f>
        <v>Presence</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3"/>
      <c r="AB1593" s="3"/>
    </row>
    <row r="1594" spans="1:28" ht="56" customHeight="1">
      <c r="A1594" s="155" t="str">
        <f>'Reported burning'!A1594</f>
        <v>187a</v>
      </c>
      <c r="B1594" s="155" t="str">
        <f>'Reported burning'!B1594</f>
        <v>187a.4</v>
      </c>
      <c r="C1594" s="155" t="str">
        <f>'Reported burning'!C1594</f>
        <v>Lightning</v>
      </c>
      <c r="D1594" s="155" t="str">
        <f>'Reported burning'!D1594</f>
        <v>ND</v>
      </c>
      <c r="E1594" s="155" t="str">
        <f>'Reported burning'!E1594</f>
        <v>ND</v>
      </c>
      <c r="F1594" s="155" t="str">
        <f>'Reported burning'!F1594</f>
        <v>ND</v>
      </c>
      <c r="G1594" s="155" t="str">
        <f>'Reported burning'!G1594</f>
        <v>Cropland</v>
      </c>
      <c r="H1594" s="155"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2276</v>
      </c>
      <c r="X1594" s="4" t="s">
        <v>2276</v>
      </c>
      <c r="Y1594" s="4" t="s">
        <v>2276</v>
      </c>
      <c r="Z1594" s="4" t="s">
        <v>2276</v>
      </c>
      <c r="AA1594" s="4" t="s">
        <v>4729</v>
      </c>
      <c r="AB1594" s="3"/>
    </row>
    <row r="1595" spans="1:28" ht="74" customHeight="1">
      <c r="A1595" s="155" t="str">
        <f>'Reported burning'!A1595</f>
        <v>187a</v>
      </c>
      <c r="B1595" s="155" t="str">
        <f>'Reported burning'!B1595</f>
        <v>187a.5</v>
      </c>
      <c r="C1595" s="155" t="str">
        <f>'Reported burning'!C1595</f>
        <v>Human, deliberate</v>
      </c>
      <c r="D1595" s="155" t="str">
        <f>'Reported burning'!D1595</f>
        <v>Rangeland management</v>
      </c>
      <c r="E1595" s="155" t="str">
        <f>'Reported burning'!E1595</f>
        <v>Pastoralism, Migratory</v>
      </c>
      <c r="F1595" s="155" t="str">
        <f>'Reported burning'!F1595</f>
        <v>Shrubland (Mixed forest &amp; grassland)</v>
      </c>
      <c r="G1595" s="155" t="str">
        <f>'Reported burning'!G1595</f>
        <v>ND</v>
      </c>
      <c r="H1595" s="155" t="str">
        <f>'Reported burning'!H1595</f>
        <v>Presence</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4732</v>
      </c>
      <c r="AB1595" s="3"/>
    </row>
    <row r="1596" spans="1:28" ht="57.5" customHeight="1">
      <c r="A1596" s="155" t="str">
        <f>'Reported burning'!A1596</f>
        <v>189a</v>
      </c>
      <c r="B1596" s="155" t="str">
        <f>'Reported burning'!B1596</f>
        <v>189a.1</v>
      </c>
      <c r="C1596" s="155" t="str">
        <f>'Reported burning'!C1596</f>
        <v>Lightning</v>
      </c>
      <c r="D1596" s="155" t="str">
        <f>'Reported burning'!D1596</f>
        <v>ND</v>
      </c>
      <c r="E1596" s="155" t="str">
        <f>'Reported burning'!E1596</f>
        <v>ND</v>
      </c>
      <c r="F1596" s="155" t="str">
        <f>'Reported burning'!F1596</f>
        <v>ND</v>
      </c>
      <c r="G1596" s="155" t="str">
        <f>'Reported burning'!G1596</f>
        <v>Shrubland (Mixed forest &amp; grassland)</v>
      </c>
      <c r="H1596" s="155" t="str">
        <f>'Reported burning'!H1596</f>
        <v>Presence</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3" t="s">
        <v>38</v>
      </c>
      <c r="Y1596" s="3" t="s">
        <v>405</v>
      </c>
      <c r="Z1596" s="3" t="s">
        <v>76</v>
      </c>
      <c r="AA1596" s="4" t="s">
        <v>4751</v>
      </c>
      <c r="AB1596" s="3"/>
    </row>
    <row r="1597" spans="1:28" ht="35" customHeight="1">
      <c r="A1597" s="155" t="str">
        <f>'Reported burning'!A1597</f>
        <v>189a</v>
      </c>
      <c r="B1597" s="155" t="str">
        <f>'Reported burning'!B1597</f>
        <v>189a.2</v>
      </c>
      <c r="C1597" s="155" t="str">
        <f>'Reported burning'!C1597</f>
        <v>Human, deliberate</v>
      </c>
      <c r="D1597" s="155" t="str">
        <f>'Reported burning'!D1597</f>
        <v>Conservation</v>
      </c>
      <c r="E1597" s="155" t="str">
        <f>'Reported burning'!E1597</f>
        <v>Biodiversity conservation</v>
      </c>
      <c r="F1597" s="155" t="str">
        <f>'Reported burning'!F1597</f>
        <v>Shrubland (Mixed forest &amp; grassland)</v>
      </c>
      <c r="G1597" s="155" t="str">
        <f>'Reported burning'!G1597</f>
        <v>ND</v>
      </c>
      <c r="H1597" s="155"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38</v>
      </c>
      <c r="Y1597" s="3" t="s">
        <v>405</v>
      </c>
      <c r="Z1597" s="3" t="s">
        <v>76</v>
      </c>
      <c r="AA1597" s="38"/>
      <c r="AB1597" s="171"/>
    </row>
    <row r="1598" spans="1:28" ht="35" customHeight="1">
      <c r="A1598" s="155" t="str">
        <f>'Reported burning'!A1598</f>
        <v>189a</v>
      </c>
      <c r="B1598" s="155" t="str">
        <f>'Reported burning'!B1598</f>
        <v>189a.3</v>
      </c>
      <c r="C1598" s="155" t="str">
        <f>'Reported burning'!C1598</f>
        <v>Human, deliberate</v>
      </c>
      <c r="D1598" s="155" t="str">
        <f>'Reported burning'!D1598</f>
        <v>ND</v>
      </c>
      <c r="E1598" s="155" t="str">
        <f>'Reported burning'!E1598</f>
        <v>All</v>
      </c>
      <c r="F1598" s="155" t="str">
        <f>'Reported burning'!F1598</f>
        <v>Shrubland (Mixed forest &amp; grassland)</v>
      </c>
      <c r="G1598" s="155" t="str">
        <f>'Reported burning'!G1598</f>
        <v>ND</v>
      </c>
      <c r="H1598" s="155" t="str">
        <f>'Reported burning'!H1598</f>
        <v>Presence</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3" t="s">
        <v>38</v>
      </c>
      <c r="Y1598" s="3" t="s">
        <v>405</v>
      </c>
      <c r="Z1598" s="3" t="s">
        <v>76</v>
      </c>
      <c r="AA1598" s="4" t="s">
        <v>4762</v>
      </c>
      <c r="AB1598" s="171" t="s">
        <v>4753</v>
      </c>
    </row>
    <row r="1599" spans="1:28" ht="35" customHeight="1">
      <c r="A1599" s="155" t="str">
        <f>'Reported burning'!A1599</f>
        <v>189b</v>
      </c>
      <c r="B1599" s="155" t="str">
        <f>'Reported burning'!B1599</f>
        <v>189b.1</v>
      </c>
      <c r="C1599" s="155" t="str">
        <f>'Reported burning'!C1599</f>
        <v>Human, deliberate</v>
      </c>
      <c r="D1599" s="155" t="str">
        <f>'Reported burning'!D1599</f>
        <v>ND</v>
      </c>
      <c r="E1599" s="155" t="str">
        <f>'Reported burning'!E1599</f>
        <v>Pastoralism, Migratory</v>
      </c>
      <c r="F1599" s="155" t="str">
        <f>'Reported burning'!F1599</f>
        <v>Shrubland (Mixed forest &amp; grassland)</v>
      </c>
      <c r="G1599" s="155" t="str">
        <f>'Reported burning'!G1599</f>
        <v>ND</v>
      </c>
      <c r="H1599" s="155" t="str">
        <f>'Reported burning'!H1599</f>
        <v>Presence</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3" t="s">
        <v>38</v>
      </c>
      <c r="Y1599" s="3" t="s">
        <v>405</v>
      </c>
      <c r="Z1599" s="3" t="s">
        <v>76</v>
      </c>
      <c r="AA1599" s="4" t="s">
        <v>4762</v>
      </c>
      <c r="AB1599" s="171" t="s">
        <v>4753</v>
      </c>
    </row>
    <row r="1600" spans="1:28" ht="35" customHeight="1">
      <c r="A1600" s="155" t="str">
        <f>'Reported burning'!A1600</f>
        <v>189b</v>
      </c>
      <c r="B1600" s="155" t="str">
        <f>'Reported burning'!B1600</f>
        <v>189b.2</v>
      </c>
      <c r="C1600" s="155" t="str">
        <f>'Reported burning'!C1600</f>
        <v>Human, deliberate</v>
      </c>
      <c r="D1600" s="155" t="str">
        <f>'Reported burning'!D1600</f>
        <v>ND</v>
      </c>
      <c r="E1600" s="155" t="str">
        <f>'Reported burning'!E1600</f>
        <v>Pastoralism, Migratory</v>
      </c>
      <c r="F1600" s="155" t="str">
        <f>'Reported burning'!F1600</f>
        <v>Shrubland (Mixed forest &amp; grassland)</v>
      </c>
      <c r="G1600" s="155" t="str">
        <f>'Reported burning'!G1600</f>
        <v>ND</v>
      </c>
      <c r="H1600" s="155" t="str">
        <f>'Reported burning'!H1600</f>
        <v>Presence</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3" t="s">
        <v>38</v>
      </c>
      <c r="Y1600" s="3" t="s">
        <v>405</v>
      </c>
      <c r="Z1600" s="3" t="s">
        <v>76</v>
      </c>
      <c r="AA1600" s="4" t="s">
        <v>4762</v>
      </c>
      <c r="AB1600" s="171" t="s">
        <v>4753</v>
      </c>
    </row>
    <row r="1601" spans="1:28" ht="35" customHeight="1">
      <c r="A1601" s="155" t="str">
        <f>'Reported burning'!A1601</f>
        <v>189b</v>
      </c>
      <c r="B1601" s="155" t="str">
        <f>'Reported burning'!B1601</f>
        <v>189b.3</v>
      </c>
      <c r="C1601" s="155" t="str">
        <f>'Reported burning'!C1601</f>
        <v>Human, deliberate</v>
      </c>
      <c r="D1601" s="155" t="str">
        <f>'Reported burning'!D1601</f>
        <v>ND</v>
      </c>
      <c r="E1601" s="155" t="str">
        <f>'Reported burning'!E1601</f>
        <v>Cattle, Extensive</v>
      </c>
      <c r="F1601" s="155" t="str">
        <f>'Reported burning'!F1601</f>
        <v>Shrubland (Mixed forest &amp; grassland)</v>
      </c>
      <c r="G1601" s="155" t="str">
        <f>'Reported burning'!G1601</f>
        <v>ND</v>
      </c>
      <c r="H1601" s="155" t="str">
        <f>'Reported burning'!H1601</f>
        <v>Presence</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4" t="s">
        <v>2276</v>
      </c>
      <c r="AA1601" s="4" t="s">
        <v>4762</v>
      </c>
      <c r="AB1601" s="171" t="s">
        <v>4753</v>
      </c>
    </row>
    <row r="1602" spans="1:28" ht="35" customHeight="1">
      <c r="A1602" s="155" t="str">
        <f>'Reported burning'!A1602</f>
        <v>189b</v>
      </c>
      <c r="B1602" s="155" t="str">
        <f>'Reported burning'!B1602</f>
        <v>189b.4</v>
      </c>
      <c r="C1602" s="155" t="str">
        <f>'Reported burning'!C1602</f>
        <v>Human, deliberate</v>
      </c>
      <c r="D1602" s="155" t="str">
        <f>'Reported burning'!D1602</f>
        <v>ND</v>
      </c>
      <c r="E1602" s="155" t="str">
        <f>'Reported burning'!E1602</f>
        <v>Cropping, Swidden</v>
      </c>
      <c r="F1602" s="155" t="str">
        <f>'Reported burning'!F1602</f>
        <v>Shrubland (Mixed forest &amp; grassland)</v>
      </c>
      <c r="G1602" s="155" t="str">
        <f>'Reported burning'!G1602</f>
        <v>ND</v>
      </c>
      <c r="H1602" s="155" t="str">
        <f>'Reported burning'!H1602</f>
        <v>Presence</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3" t="s">
        <v>38</v>
      </c>
      <c r="Y1602" s="3" t="s">
        <v>405</v>
      </c>
      <c r="Z1602" s="3" t="s">
        <v>2276</v>
      </c>
      <c r="AA1602" s="4" t="s">
        <v>4762</v>
      </c>
      <c r="AB1602" s="171" t="s">
        <v>4753</v>
      </c>
    </row>
    <row r="1603" spans="1:28" ht="35" customHeight="1">
      <c r="A1603" s="155" t="str">
        <f>'Reported burning'!A1603</f>
        <v>189c</v>
      </c>
      <c r="B1603" s="155" t="str">
        <f>'Reported burning'!B1603</f>
        <v>189c.1</v>
      </c>
      <c r="C1603" s="155" t="str">
        <f>'Reported burning'!C1603</f>
        <v>Human, deliberate</v>
      </c>
      <c r="D1603" s="155" t="str">
        <f>'Reported burning'!D1603</f>
        <v>Pasture renewal</v>
      </c>
      <c r="E1603" s="155" t="str">
        <f>'Reported burning'!E1603</f>
        <v>Cattle, Extensive</v>
      </c>
      <c r="F1603" s="155" t="str">
        <f>'Reported burning'!F1603</f>
        <v>Shrubland (Mixed forest &amp; grassland)</v>
      </c>
      <c r="G1603" s="155" t="str">
        <f>'Reported burning'!G1603</f>
        <v>ND</v>
      </c>
      <c r="H1603" s="155"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2276</v>
      </c>
      <c r="Y1603" s="4" t="s">
        <v>2276</v>
      </c>
      <c r="Z1603" s="4" t="s">
        <v>2276</v>
      </c>
      <c r="AA1603" s="3"/>
      <c r="AB1603" s="3"/>
    </row>
    <row r="1604" spans="1:28" ht="35" customHeight="1">
      <c r="A1604" s="155" t="str">
        <f>'Reported burning'!A1604</f>
        <v>189c</v>
      </c>
      <c r="B1604" s="155" t="str">
        <f>'Reported burning'!B1604</f>
        <v>189c.2</v>
      </c>
      <c r="C1604" s="155" t="str">
        <f>'Reported burning'!C1604</f>
        <v>Human, deliberate</v>
      </c>
      <c r="D1604" s="155" t="str">
        <f>'Reported burning'!D1604</f>
        <v>Pasture renewal</v>
      </c>
      <c r="E1604" s="155" t="str">
        <f>'Reported burning'!E1604</f>
        <v>Cattle, Extensive</v>
      </c>
      <c r="F1604" s="155" t="str">
        <f>'Reported burning'!F1604</f>
        <v>Shrubland (Mixed forest &amp; grassland)</v>
      </c>
      <c r="G1604" s="155" t="str">
        <f>'Reported burning'!G1604</f>
        <v>ND</v>
      </c>
      <c r="H1604" s="155" t="str">
        <f>'Reported burning'!H1604</f>
        <v>Presence</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3" t="s">
        <v>38</v>
      </c>
      <c r="Y1604" s="3" t="s">
        <v>405</v>
      </c>
      <c r="Z1604" s="3" t="s">
        <v>2276</v>
      </c>
      <c r="AA1604" s="3"/>
      <c r="AB1604" s="171" t="s">
        <v>4753</v>
      </c>
    </row>
    <row r="1605" spans="1:28" ht="38" customHeight="1">
      <c r="A1605" s="155" t="str">
        <f>'Reported burning'!A1605</f>
        <v>189c</v>
      </c>
      <c r="B1605" s="155" t="str">
        <f>'Reported burning'!B1605</f>
        <v>189c.3</v>
      </c>
      <c r="C1605" s="155" t="str">
        <f>'Reported burning'!C1605</f>
        <v>Human, deliberate</v>
      </c>
      <c r="D1605" s="155" t="str">
        <f>'Reported burning'!D1605</f>
        <v>Pasture renewal</v>
      </c>
      <c r="E1605" s="155" t="str">
        <f>'Reported burning'!E1605</f>
        <v>Cattle, Intensive</v>
      </c>
      <c r="F1605" s="155" t="str">
        <f>'Reported burning'!F1605</f>
        <v>Shrubland (Mixed forest &amp; grassland)</v>
      </c>
      <c r="G1605" s="155" t="str">
        <f>'Reported burning'!G1605</f>
        <v>ND</v>
      </c>
      <c r="H1605" s="155"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2276</v>
      </c>
      <c r="Y1605" s="4" t="s">
        <v>2276</v>
      </c>
      <c r="Z1605" s="4" t="s">
        <v>2276</v>
      </c>
      <c r="AA1605" s="3"/>
      <c r="AB1605" s="3"/>
    </row>
    <row r="1606" spans="1:28" ht="38" customHeight="1">
      <c r="A1606" s="155" t="str">
        <f>'Reported burning'!A1606</f>
        <v>189c</v>
      </c>
      <c r="B1606" s="155" t="str">
        <f>'Reported burning'!B1606</f>
        <v>189c.4</v>
      </c>
      <c r="C1606" s="155" t="str">
        <f>'Reported burning'!C1606</f>
        <v>Human, deliberate</v>
      </c>
      <c r="D1606" s="155" t="str">
        <f>'Reported burning'!D1606</f>
        <v>Pasture renewal</v>
      </c>
      <c r="E1606" s="155" t="str">
        <f>'Reported burning'!E1606</f>
        <v>Cattle, Intensive</v>
      </c>
      <c r="F1606" s="155" t="str">
        <f>'Reported burning'!F1606</f>
        <v>Shrubland (Mixed forest &amp; grassland)</v>
      </c>
      <c r="G1606" s="155" t="str">
        <f>'Reported burning'!G1606</f>
        <v>ND</v>
      </c>
      <c r="H1606" s="155" t="str">
        <f>'Reported burning'!H1606</f>
        <v>Presence</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3" t="s">
        <v>38</v>
      </c>
      <c r="Y1606" s="3" t="s">
        <v>405</v>
      </c>
      <c r="Z1606" s="3" t="s">
        <v>2276</v>
      </c>
      <c r="AA1606" s="3"/>
      <c r="AB1606" s="4" t="s">
        <v>4753</v>
      </c>
    </row>
    <row r="1607" spans="1:28" ht="38" customHeight="1">
      <c r="A1607" s="155" t="str">
        <f>'Reported burning'!A1607</f>
        <v>190a</v>
      </c>
      <c r="B1607" s="155" t="str">
        <f>'Reported burning'!B1607</f>
        <v>190a.1</v>
      </c>
      <c r="C1607" s="155" t="str">
        <f>'Reported burning'!C1607</f>
        <v>All</v>
      </c>
      <c r="D1607" s="155" t="str">
        <f>'Reported burning'!D1607</f>
        <v>All</v>
      </c>
      <c r="E1607" s="155" t="str">
        <f>'Reported burning'!E1607</f>
        <v>All</v>
      </c>
      <c r="F1607" s="155" t="str">
        <f>'Reported burning'!F1607</f>
        <v>ND</v>
      </c>
      <c r="G1607" s="155" t="str">
        <f>'Reported burning'!G1607</f>
        <v>Shrubland (Mixed forest &amp; grassland)</v>
      </c>
      <c r="H1607" s="155" t="str">
        <f>'Reported burning'!H1607</f>
        <v>Presence</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3" t="s">
        <v>2375</v>
      </c>
      <c r="X1607" s="4" t="s">
        <v>2276</v>
      </c>
      <c r="Y1607" s="4" t="s">
        <v>2276</v>
      </c>
      <c r="Z1607" s="4" t="s">
        <v>2276</v>
      </c>
      <c r="AA1607" s="3"/>
      <c r="AB1607" s="3"/>
    </row>
    <row r="1608" spans="1:28" ht="48" customHeight="1">
      <c r="A1608" s="155" t="str">
        <f>'Reported burning'!A1608</f>
        <v>191a</v>
      </c>
      <c r="B1608" s="155" t="str">
        <f>'Reported burning'!B1608</f>
        <v>191a.1</v>
      </c>
      <c r="C1608" s="155" t="str">
        <f>'Reported burning'!C1608</f>
        <v>Human, deliberate</v>
      </c>
      <c r="D1608" s="155" t="str">
        <f>'Reported burning'!D1608</f>
        <v>Rangeland management</v>
      </c>
      <c r="E1608" s="155" t="str">
        <f>'Reported burning'!E1608</f>
        <v>Pastoralism, Migratory</v>
      </c>
      <c r="F1608" s="155" t="str">
        <f>'Reported burning'!F1608</f>
        <v>Shrubland (Mixed forest &amp; grassland)</v>
      </c>
      <c r="G1608" s="155" t="str">
        <f>'Reported burning'!G1608</f>
        <v>Shrubland (Mixed forest &amp; grassland)</v>
      </c>
      <c r="H1608" s="155"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2276</v>
      </c>
      <c r="Y1608" s="4" t="s">
        <v>2276</v>
      </c>
      <c r="Z1608" s="4" t="s">
        <v>2276</v>
      </c>
      <c r="AA1608" s="4" t="s">
        <v>4785</v>
      </c>
      <c r="AB1608" s="3"/>
    </row>
    <row r="1609" spans="1:28" ht="37.5" customHeight="1">
      <c r="A1609" s="155" t="str">
        <f>'Reported burning'!A1609</f>
        <v>191b</v>
      </c>
      <c r="B1609" s="155" t="str">
        <f>'Reported burning'!B1609</f>
        <v>191b.1</v>
      </c>
      <c r="C1609" s="155" t="str">
        <f>'Reported burning'!C1609</f>
        <v>Human, deliberate</v>
      </c>
      <c r="D1609" s="155" t="str">
        <f>'Reported burning'!D1609</f>
        <v>Rangeland management</v>
      </c>
      <c r="E1609" s="155" t="str">
        <f>'Reported burning'!E1609</f>
        <v>Pastoralism, Migratory</v>
      </c>
      <c r="F1609" s="155" t="str">
        <f>'Reported burning'!F1609</f>
        <v>Shrubland (Mixed forest &amp; grassland)</v>
      </c>
      <c r="G1609" s="155" t="str">
        <f>'Reported burning'!G1609</f>
        <v>Shrubland (Mixed forest &amp; grassland)</v>
      </c>
      <c r="H1609" s="155" t="str">
        <f>'Reported burning'!H1609</f>
        <v>Presence</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3"/>
      <c r="AB1609" s="3"/>
    </row>
    <row r="1610" spans="1:28" ht="33" customHeight="1">
      <c r="A1610" s="155" t="str">
        <f>'Reported burning'!A1610</f>
        <v>192a</v>
      </c>
      <c r="B1610" s="155" t="str">
        <f>'Reported burning'!B1610</f>
        <v>192a.1</v>
      </c>
      <c r="C1610" s="155" t="str">
        <f>'Reported burning'!C1610</f>
        <v>Human, deliberate</v>
      </c>
      <c r="D1610" s="155" t="str">
        <f>'Reported burning'!D1610</f>
        <v>Rangeland management</v>
      </c>
      <c r="E1610" s="155" t="str">
        <f>'Reported burning'!E1610</f>
        <v>Pastoralism, Migratory</v>
      </c>
      <c r="F1610" s="155" t="str">
        <f>'Reported burning'!F1610</f>
        <v>Shrubland (Mixed forest &amp; grassland)</v>
      </c>
      <c r="G1610" s="155" t="str">
        <f>'Reported burning'!G1610</f>
        <v>ND</v>
      </c>
      <c r="H1610" s="155" t="str">
        <f>'Reported burning'!H1610</f>
        <v>Presence</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3"/>
      <c r="AB1610" s="3"/>
    </row>
    <row r="1611" spans="1:28" ht="33" customHeight="1">
      <c r="A1611" s="155" t="str">
        <f>'Reported burning'!A1611</f>
        <v>192b</v>
      </c>
      <c r="B1611" s="155" t="str">
        <f>'Reported burning'!B1611</f>
        <v>192b.1</v>
      </c>
      <c r="C1611" s="155" t="str">
        <f>'Reported burning'!C1611</f>
        <v>Human, deliberate</v>
      </c>
      <c r="D1611" s="155" t="str">
        <f>'Reported burning'!D1611</f>
        <v>All</v>
      </c>
      <c r="E1611" s="155" t="str">
        <f>'Reported burning'!E1611</f>
        <v>Cropping, Swidden</v>
      </c>
      <c r="F1611" s="155" t="str">
        <f>'Reported burning'!F1611</f>
        <v>ND</v>
      </c>
      <c r="G1611" s="155" t="str">
        <f>'Reported burning'!G1611</f>
        <v>ND</v>
      </c>
      <c r="H1611" s="155" t="str">
        <f>'Reported burning'!H1611</f>
        <v>Presence</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3"/>
      <c r="AB1611" s="3"/>
    </row>
    <row r="1612" spans="1:28" ht="53" customHeight="1">
      <c r="A1612" s="155" t="str">
        <f>'Reported burning'!A1612</f>
        <v>192b</v>
      </c>
      <c r="B1612" s="155" t="str">
        <f>'Reported burning'!B1612</f>
        <v>192b.2</v>
      </c>
      <c r="C1612" s="155" t="str">
        <f>'Reported burning'!C1612</f>
        <v>Human, deliberate</v>
      </c>
      <c r="D1612" s="155" t="str">
        <f>'Reported burning'!D1612</f>
        <v>Rangeland management</v>
      </c>
      <c r="E1612" s="155" t="str">
        <f>'Reported burning'!E1612</f>
        <v>Pastoralism, Migratory</v>
      </c>
      <c r="F1612" s="155" t="str">
        <f>'Reported burning'!F1612</f>
        <v>Forest</v>
      </c>
      <c r="G1612" s="155" t="str">
        <f>'Reported burning'!G1612</f>
        <v>ND</v>
      </c>
      <c r="H1612" s="155"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2276</v>
      </c>
      <c r="Y1612" s="4" t="s">
        <v>2276</v>
      </c>
      <c r="Z1612" s="4" t="s">
        <v>2276</v>
      </c>
      <c r="AA1612" s="4" t="s">
        <v>4785</v>
      </c>
      <c r="AB1612" s="3"/>
    </row>
    <row r="1613" spans="1:28" ht="46" customHeight="1">
      <c r="A1613" s="155" t="str">
        <f>'Reported burning'!A1613</f>
        <v>193a</v>
      </c>
      <c r="B1613" s="155" t="str">
        <f>'Reported burning'!B1613</f>
        <v>193a.1</v>
      </c>
      <c r="C1613" s="155" t="str">
        <f>'Reported burning'!C1613</f>
        <v>Human, deliberate</v>
      </c>
      <c r="D1613" s="155" t="str">
        <f>'Reported burning'!D1613</f>
        <v>Rangeland management</v>
      </c>
      <c r="E1613" s="155" t="str">
        <f>'Reported burning'!E1613</f>
        <v>Pastoralism, Migratory</v>
      </c>
      <c r="F1613" s="155" t="str">
        <f>'Reported burning'!F1613</f>
        <v>Forest</v>
      </c>
      <c r="G1613" s="155" t="str">
        <f>'Reported burning'!G1613</f>
        <v>ND</v>
      </c>
      <c r="H1613" s="155"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2276</v>
      </c>
      <c r="Y1613" s="4" t="s">
        <v>2276</v>
      </c>
      <c r="Z1613" s="4" t="s">
        <v>2276</v>
      </c>
      <c r="AA1613" s="4" t="s">
        <v>4823</v>
      </c>
      <c r="AB1613" s="3"/>
    </row>
    <row r="1614" spans="1:28" ht="46" customHeight="1">
      <c r="A1614" s="155" t="str">
        <f>'Reported burning'!A1614</f>
        <v>193b</v>
      </c>
      <c r="B1614" s="155" t="str">
        <f>'Reported burning'!B1614</f>
        <v>193b.1</v>
      </c>
      <c r="C1614" s="155" t="str">
        <f>'Reported burning'!C1614</f>
        <v>Human, deliberate</v>
      </c>
      <c r="D1614" s="155" t="str">
        <f>'Reported burning'!D1614</f>
        <v>Rangeland management</v>
      </c>
      <c r="E1614" s="155" t="str">
        <f>'Reported burning'!E1614</f>
        <v>Pastoralism, Migratory</v>
      </c>
      <c r="F1614" s="155" t="str">
        <f>'Reported burning'!F1614</f>
        <v>Forest</v>
      </c>
      <c r="G1614" s="155" t="str">
        <f>'Reported burning'!G1614</f>
        <v>ND</v>
      </c>
      <c r="H1614" s="155"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2276</v>
      </c>
      <c r="Y1614" s="4" t="s">
        <v>2276</v>
      </c>
      <c r="Z1614" s="4" t="s">
        <v>2276</v>
      </c>
      <c r="AA1614" s="4" t="s">
        <v>4823</v>
      </c>
      <c r="AB1614" s="3"/>
    </row>
    <row r="1615" spans="1:28" ht="46" customHeight="1">
      <c r="A1615" s="155" t="str">
        <f>'Reported burning'!A1615</f>
        <v>193c</v>
      </c>
      <c r="B1615" s="155" t="str">
        <f>'Reported burning'!B1615</f>
        <v>193c.1</v>
      </c>
      <c r="C1615" s="155" t="str">
        <f>'Reported burning'!C1615</f>
        <v>Human, deliberate</v>
      </c>
      <c r="D1615" s="155" t="str">
        <f>'Reported burning'!D1615</f>
        <v>Rangeland management</v>
      </c>
      <c r="E1615" s="155" t="str">
        <f>'Reported burning'!E1615</f>
        <v>Pastoralism, Migratory</v>
      </c>
      <c r="F1615" s="155" t="str">
        <f>'Reported burning'!F1615</f>
        <v>Forest</v>
      </c>
      <c r="G1615" s="155" t="str">
        <f>'Reported burning'!G1615</f>
        <v>ND</v>
      </c>
      <c r="H1615" s="155"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2276</v>
      </c>
      <c r="Y1615" s="4" t="s">
        <v>2276</v>
      </c>
      <c r="Z1615" s="4" t="s">
        <v>2276</v>
      </c>
      <c r="AA1615" s="4" t="s">
        <v>4823</v>
      </c>
      <c r="AB1615" s="3"/>
    </row>
    <row r="1616" spans="1:28" ht="46" customHeight="1">
      <c r="A1616" s="155" t="str">
        <f>'Reported burning'!A1616</f>
        <v>193d</v>
      </c>
      <c r="B1616" s="155" t="str">
        <f>'Reported burning'!B1616</f>
        <v>193d.1</v>
      </c>
      <c r="C1616" s="155" t="str">
        <f>'Reported burning'!C1616</f>
        <v>Human, deliberate</v>
      </c>
      <c r="D1616" s="155" t="str">
        <f>'Reported burning'!D1616</f>
        <v>Rangeland management</v>
      </c>
      <c r="E1616" s="155" t="str">
        <f>'Reported burning'!E1616</f>
        <v>Pastoralism, Migratory</v>
      </c>
      <c r="F1616" s="155" t="str">
        <f>'Reported burning'!F1616</f>
        <v>Forest</v>
      </c>
      <c r="G1616" s="155" t="str">
        <f>'Reported burning'!G1616</f>
        <v>ND</v>
      </c>
      <c r="H1616" s="155"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2276</v>
      </c>
      <c r="Y1616" s="4" t="s">
        <v>2276</v>
      </c>
      <c r="Z1616" s="4" t="s">
        <v>2276</v>
      </c>
      <c r="AA1616" s="4" t="s">
        <v>4823</v>
      </c>
      <c r="AB1616" s="3"/>
    </row>
    <row r="1617" spans="1:28" ht="46" customHeight="1">
      <c r="A1617" s="155" t="str">
        <f>'Reported burning'!A1617</f>
        <v>193e</v>
      </c>
      <c r="B1617" s="155" t="str">
        <f>'Reported burning'!B1617</f>
        <v>193e.1</v>
      </c>
      <c r="C1617" s="155" t="str">
        <f>'Reported burning'!C1617</f>
        <v>Human, deliberate</v>
      </c>
      <c r="D1617" s="155" t="str">
        <f>'Reported burning'!D1617</f>
        <v>Rangeland management</v>
      </c>
      <c r="E1617" s="155" t="str">
        <f>'Reported burning'!E1617</f>
        <v>Pastoralism, Migratory</v>
      </c>
      <c r="F1617" s="155" t="str">
        <f>'Reported burning'!F1617</f>
        <v>Forest</v>
      </c>
      <c r="G1617" s="155" t="str">
        <f>'Reported burning'!G1617</f>
        <v>ND</v>
      </c>
      <c r="H1617" s="155"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2276</v>
      </c>
      <c r="Y1617" s="4" t="s">
        <v>2276</v>
      </c>
      <c r="Z1617" s="4" t="s">
        <v>2276</v>
      </c>
      <c r="AA1617" s="4" t="s">
        <v>4823</v>
      </c>
      <c r="AB1617" s="3"/>
    </row>
    <row r="1618" spans="1:28" ht="46" customHeight="1">
      <c r="A1618" s="155" t="str">
        <f>'Reported burning'!A1618</f>
        <v>193a</v>
      </c>
      <c r="B1618" s="155" t="str">
        <f>'Reported burning'!B1618</f>
        <v>193a.2</v>
      </c>
      <c r="C1618" s="155" t="str">
        <f>'Reported burning'!C1618</f>
        <v>Human, deliberate</v>
      </c>
      <c r="D1618" s="155" t="str">
        <f>'Reported burning'!D1618</f>
        <v>Land clearance</v>
      </c>
      <c r="E1618" s="155" t="str">
        <f>'Reported burning'!E1618</f>
        <v>Pastoralism, Migratory</v>
      </c>
      <c r="F1618" s="155" t="str">
        <f>'Reported burning'!F1618</f>
        <v>Forest</v>
      </c>
      <c r="G1618" s="155" t="str">
        <f>'Reported burning'!G1618</f>
        <v>ND</v>
      </c>
      <c r="H1618" s="155"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2276</v>
      </c>
      <c r="Y1618" s="4" t="s">
        <v>2276</v>
      </c>
      <c r="Z1618" s="4" t="s">
        <v>2276</v>
      </c>
      <c r="AA1618" s="4" t="s">
        <v>4823</v>
      </c>
      <c r="AB1618" s="3"/>
    </row>
    <row r="1619" spans="1:28" ht="46" customHeight="1">
      <c r="A1619" s="155" t="str">
        <f>'Reported burning'!A1619</f>
        <v>193b</v>
      </c>
      <c r="B1619" s="155" t="str">
        <f>'Reported burning'!B1619</f>
        <v>193b.2</v>
      </c>
      <c r="C1619" s="155" t="str">
        <f>'Reported burning'!C1619</f>
        <v>Human, deliberate</v>
      </c>
      <c r="D1619" s="155" t="str">
        <f>'Reported burning'!D1619</f>
        <v>Land clearance</v>
      </c>
      <c r="E1619" s="155" t="str">
        <f>'Reported burning'!E1619</f>
        <v>Pastoralism, Migratory</v>
      </c>
      <c r="F1619" s="155" t="str">
        <f>'Reported burning'!F1619</f>
        <v>Forest</v>
      </c>
      <c r="G1619" s="155" t="str">
        <f>'Reported burning'!G1619</f>
        <v>ND</v>
      </c>
      <c r="H1619" s="155"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2276</v>
      </c>
      <c r="Y1619" s="4" t="s">
        <v>2276</v>
      </c>
      <c r="Z1619" s="4" t="s">
        <v>2276</v>
      </c>
      <c r="AA1619" s="4" t="s">
        <v>4823</v>
      </c>
      <c r="AB1619" s="3"/>
    </row>
    <row r="1620" spans="1:28" ht="46" customHeight="1">
      <c r="A1620" s="155" t="str">
        <f>'Reported burning'!A1620</f>
        <v>193c</v>
      </c>
      <c r="B1620" s="155" t="str">
        <f>'Reported burning'!B1620</f>
        <v>193c.2</v>
      </c>
      <c r="C1620" s="155" t="str">
        <f>'Reported burning'!C1620</f>
        <v>Human, deliberate</v>
      </c>
      <c r="D1620" s="155" t="str">
        <f>'Reported burning'!D1620</f>
        <v>Land clearance</v>
      </c>
      <c r="E1620" s="155" t="str">
        <f>'Reported burning'!E1620</f>
        <v>Pastoralism, Migratory</v>
      </c>
      <c r="F1620" s="155" t="str">
        <f>'Reported burning'!F1620</f>
        <v>Forest</v>
      </c>
      <c r="G1620" s="155" t="str">
        <f>'Reported burning'!G1620</f>
        <v>ND</v>
      </c>
      <c r="H1620" s="155"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2276</v>
      </c>
      <c r="Y1620" s="4" t="s">
        <v>2276</v>
      </c>
      <c r="Z1620" s="4" t="s">
        <v>2276</v>
      </c>
      <c r="AA1620" s="4" t="s">
        <v>4823</v>
      </c>
      <c r="AB1620" s="3"/>
    </row>
    <row r="1621" spans="1:28" ht="46" customHeight="1">
      <c r="A1621" s="155" t="str">
        <f>'Reported burning'!A1621</f>
        <v>193d</v>
      </c>
      <c r="B1621" s="155" t="str">
        <f>'Reported burning'!B1621</f>
        <v>193d.2</v>
      </c>
      <c r="C1621" s="155" t="str">
        <f>'Reported burning'!C1621</f>
        <v>Human, deliberate</v>
      </c>
      <c r="D1621" s="155" t="str">
        <f>'Reported burning'!D1621</f>
        <v>Land clearance</v>
      </c>
      <c r="E1621" s="155" t="str">
        <f>'Reported burning'!E1621</f>
        <v>Pastoralism, Migratory</v>
      </c>
      <c r="F1621" s="155" t="str">
        <f>'Reported burning'!F1621</f>
        <v>Forest</v>
      </c>
      <c r="G1621" s="155" t="str">
        <f>'Reported burning'!G1621</f>
        <v>ND</v>
      </c>
      <c r="H1621" s="155"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2276</v>
      </c>
      <c r="Y1621" s="4" t="s">
        <v>2276</v>
      </c>
      <c r="Z1621" s="4" t="s">
        <v>2276</v>
      </c>
      <c r="AA1621" s="4" t="s">
        <v>4823</v>
      </c>
      <c r="AB1621" s="3"/>
    </row>
    <row r="1622" spans="1:28" ht="46" customHeight="1">
      <c r="A1622" s="155" t="str">
        <f>'Reported burning'!A1622</f>
        <v>193e</v>
      </c>
      <c r="B1622" s="155" t="str">
        <f>'Reported burning'!B1622</f>
        <v>193e.2</v>
      </c>
      <c r="C1622" s="155" t="str">
        <f>'Reported burning'!C1622</f>
        <v>Human, deliberate</v>
      </c>
      <c r="D1622" s="155" t="str">
        <f>'Reported burning'!D1622</f>
        <v>Land clearance</v>
      </c>
      <c r="E1622" s="155" t="str">
        <f>'Reported burning'!E1622</f>
        <v>Pastoralism, Migratory</v>
      </c>
      <c r="F1622" s="155" t="str">
        <f>'Reported burning'!F1622</f>
        <v>Forest</v>
      </c>
      <c r="G1622" s="155" t="str">
        <f>'Reported burning'!G1622</f>
        <v>ND</v>
      </c>
      <c r="H1622" s="155"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2276</v>
      </c>
      <c r="Y1622" s="4" t="s">
        <v>2276</v>
      </c>
      <c r="Z1622" s="4" t="s">
        <v>2276</v>
      </c>
      <c r="AA1622" s="4" t="s">
        <v>4823</v>
      </c>
      <c r="AB1622" s="3"/>
    </row>
    <row r="1623" spans="1:28" ht="39" customHeight="1">
      <c r="A1623" s="155" t="str">
        <f>'Reported burning'!A1623</f>
        <v>193b</v>
      </c>
      <c r="B1623" s="155" t="str">
        <f>'Reported burning'!B1623</f>
        <v>193b.3</v>
      </c>
      <c r="C1623" s="155" t="str">
        <f>'Reported burning'!C1623</f>
        <v>Human, accidental</v>
      </c>
      <c r="D1623" s="155" t="str">
        <f>'Reported burning'!D1623</f>
        <v>Accidental</v>
      </c>
      <c r="E1623" s="155" t="str">
        <f>'Reported burning'!E1623</f>
        <v>ND</v>
      </c>
      <c r="F1623" s="155" t="str">
        <f>'Reported burning'!F1623</f>
        <v>Forest</v>
      </c>
      <c r="G1623" s="155" t="str">
        <f>'Reported burning'!G1623</f>
        <v>ND</v>
      </c>
      <c r="H1623" s="155" t="str">
        <f>'Reported burning'!H1623</f>
        <v>Presence</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3"/>
      <c r="AB1623" s="3"/>
    </row>
    <row r="1624" spans="1:28" ht="39" customHeight="1">
      <c r="A1624" s="155" t="str">
        <f>'Reported burning'!A1624</f>
        <v>193c</v>
      </c>
      <c r="B1624" s="155" t="str">
        <f>'Reported burning'!B1624</f>
        <v>193c.3</v>
      </c>
      <c r="C1624" s="155" t="str">
        <f>'Reported burning'!C1624</f>
        <v>Human, accidental</v>
      </c>
      <c r="D1624" s="155" t="str">
        <f>'Reported burning'!D1624</f>
        <v>Accidental</v>
      </c>
      <c r="E1624" s="155" t="str">
        <f>'Reported burning'!E1624</f>
        <v>ND</v>
      </c>
      <c r="F1624" s="155" t="str">
        <f>'Reported burning'!F1624</f>
        <v>Forest</v>
      </c>
      <c r="G1624" s="155" t="str">
        <f>'Reported burning'!G1624</f>
        <v>ND</v>
      </c>
      <c r="H1624" s="155" t="str">
        <f>'Reported burning'!H1624</f>
        <v>Presence</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3"/>
      <c r="AB1624" s="3"/>
    </row>
    <row r="1625" spans="1:28" ht="39" customHeight="1">
      <c r="A1625" s="155" t="str">
        <f>'Reported burning'!A1625</f>
        <v>193d</v>
      </c>
      <c r="B1625" s="155" t="str">
        <f>'Reported burning'!B1625</f>
        <v>193d.3</v>
      </c>
      <c r="C1625" s="155" t="str">
        <f>'Reported burning'!C1625</f>
        <v>Human, accidental</v>
      </c>
      <c r="D1625" s="155" t="str">
        <f>'Reported burning'!D1625</f>
        <v>Accidental</v>
      </c>
      <c r="E1625" s="155" t="str">
        <f>'Reported burning'!E1625</f>
        <v>ND</v>
      </c>
      <c r="F1625" s="155" t="str">
        <f>'Reported burning'!F1625</f>
        <v>Forest</v>
      </c>
      <c r="G1625" s="155" t="str">
        <f>'Reported burning'!G1625</f>
        <v>ND</v>
      </c>
      <c r="H1625" s="155" t="str">
        <f>'Reported burning'!H1625</f>
        <v>Presence</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3"/>
      <c r="AB1625" s="3"/>
    </row>
    <row r="1626" spans="1:28" ht="39" customHeight="1">
      <c r="A1626" s="155" t="str">
        <f>'Reported burning'!A1626</f>
        <v>193e</v>
      </c>
      <c r="B1626" s="155" t="str">
        <f>'Reported burning'!B1626</f>
        <v>193e.3</v>
      </c>
      <c r="C1626" s="155" t="str">
        <f>'Reported burning'!C1626</f>
        <v>Human, accidental</v>
      </c>
      <c r="D1626" s="155" t="str">
        <f>'Reported burning'!D1626</f>
        <v>Accidental</v>
      </c>
      <c r="E1626" s="155" t="str">
        <f>'Reported burning'!E1626</f>
        <v>ND</v>
      </c>
      <c r="F1626" s="155" t="str">
        <f>'Reported burning'!F1626</f>
        <v>Forest</v>
      </c>
      <c r="G1626" s="155" t="str">
        <f>'Reported burning'!G1626</f>
        <v>ND</v>
      </c>
      <c r="H1626" s="155" t="str">
        <f>'Reported burning'!H1626</f>
        <v>Presence</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3"/>
      <c r="AB1626" s="3"/>
    </row>
    <row r="1627" spans="1:28" ht="39" customHeight="1">
      <c r="A1627" s="155" t="str">
        <f>'Reported burning'!A1627</f>
        <v>193c</v>
      </c>
      <c r="B1627" s="155" t="str">
        <f>'Reported burning'!B1627</f>
        <v>193c.4</v>
      </c>
      <c r="C1627" s="155" t="str">
        <f>'Reported burning'!C1627</f>
        <v>Human, deliberate</v>
      </c>
      <c r="D1627" s="155" t="str">
        <f>'Reported burning'!D1627</f>
        <v>Pyrome management</v>
      </c>
      <c r="E1627" s="155" t="str">
        <f>'Reported burning'!E1627</f>
        <v>Forestry, Industrial</v>
      </c>
      <c r="F1627" s="155" t="str">
        <f>'Reported burning'!F1627</f>
        <v>Forest</v>
      </c>
      <c r="G1627" s="155" t="str">
        <f>'Reported burning'!G1627</f>
        <v>ND</v>
      </c>
      <c r="H1627" s="155"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2276</v>
      </c>
      <c r="Y1627" s="4" t="s">
        <v>2276</v>
      </c>
      <c r="Z1627" s="4" t="s">
        <v>2276</v>
      </c>
      <c r="AA1627" s="4" t="s">
        <v>4832</v>
      </c>
      <c r="AB1627" s="3"/>
    </row>
    <row r="1628" spans="1:28" ht="39" customHeight="1">
      <c r="A1628" s="155" t="str">
        <f>'Reported burning'!A1628</f>
        <v>193d</v>
      </c>
      <c r="B1628" s="155" t="str">
        <f>'Reported burning'!B1628</f>
        <v>193d.4</v>
      </c>
      <c r="C1628" s="155" t="str">
        <f>'Reported burning'!C1628</f>
        <v>Human, deliberate</v>
      </c>
      <c r="D1628" s="155" t="str">
        <f>'Reported burning'!D1628</f>
        <v>Pyrome management</v>
      </c>
      <c r="E1628" s="155" t="str">
        <f>'Reported burning'!E1628</f>
        <v>Forestry, Industrial</v>
      </c>
      <c r="F1628" s="155" t="str">
        <f>'Reported burning'!F1628</f>
        <v>Forest</v>
      </c>
      <c r="G1628" s="155" t="str">
        <f>'Reported burning'!G1628</f>
        <v>ND</v>
      </c>
      <c r="H1628" s="155"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2276</v>
      </c>
      <c r="Y1628" s="4" t="s">
        <v>2276</v>
      </c>
      <c r="Z1628" s="4" t="s">
        <v>2276</v>
      </c>
      <c r="AA1628" s="4" t="s">
        <v>4832</v>
      </c>
      <c r="AB1628" s="3"/>
    </row>
    <row r="1629" spans="1:28" ht="39" customHeight="1">
      <c r="A1629" s="155" t="str">
        <f>'Reported burning'!A1629</f>
        <v>193e</v>
      </c>
      <c r="B1629" s="155" t="str">
        <f>'Reported burning'!B1629</f>
        <v>193e.4</v>
      </c>
      <c r="C1629" s="155" t="str">
        <f>'Reported burning'!C1629</f>
        <v>Human, deliberate</v>
      </c>
      <c r="D1629" s="155" t="str">
        <f>'Reported burning'!D1629</f>
        <v>Pyrome management</v>
      </c>
      <c r="E1629" s="155" t="str">
        <f>'Reported burning'!E1629</f>
        <v>Forestry, Industrial</v>
      </c>
      <c r="F1629" s="155" t="str">
        <f>'Reported burning'!F1629</f>
        <v>Forest</v>
      </c>
      <c r="G1629" s="155" t="str">
        <f>'Reported burning'!G1629</f>
        <v>ND</v>
      </c>
      <c r="H1629" s="155"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2276</v>
      </c>
      <c r="Y1629" s="4" t="s">
        <v>2276</v>
      </c>
      <c r="Z1629" s="4" t="s">
        <v>2276</v>
      </c>
      <c r="AA1629" s="4" t="s">
        <v>4832</v>
      </c>
      <c r="AB1629" s="3"/>
    </row>
    <row r="1630" spans="1:28" ht="47" customHeight="1">
      <c r="A1630" s="155" t="str">
        <f>'Reported burning'!A1630</f>
        <v>193a</v>
      </c>
      <c r="B1630" s="155" t="str">
        <f>'Reported burning'!B1630</f>
        <v>193a.5</v>
      </c>
      <c r="C1630" s="155" t="str">
        <f>'Reported burning'!C1630</f>
        <v>All</v>
      </c>
      <c r="D1630" s="155" t="str">
        <f>'Reported burning'!D1630</f>
        <v>ND</v>
      </c>
      <c r="E1630" s="155" t="str">
        <f>'Reported burning'!E1630</f>
        <v>ND</v>
      </c>
      <c r="F1630" s="155" t="str">
        <f>'Reported burning'!F1630</f>
        <v>ND</v>
      </c>
      <c r="G1630" s="155" t="str">
        <f>'Reported burning'!G1630</f>
        <v>Forest</v>
      </c>
      <c r="H1630" s="155" t="str">
        <f>'Reported burning'!H1630</f>
        <v>Presence</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3" t="s">
        <v>2374</v>
      </c>
      <c r="W1630" s="4" t="s">
        <v>2276</v>
      </c>
      <c r="X1630" s="4" t="s">
        <v>2276</v>
      </c>
      <c r="Y1630" s="4" t="s">
        <v>2276</v>
      </c>
      <c r="Z1630" s="4" t="s">
        <v>2276</v>
      </c>
      <c r="AA1630" s="3"/>
      <c r="AB1630" s="4" t="s">
        <v>4835</v>
      </c>
    </row>
    <row r="1631" spans="1:28" ht="47" customHeight="1">
      <c r="A1631" s="155" t="str">
        <f>'Reported burning'!A1631</f>
        <v>193b</v>
      </c>
      <c r="B1631" s="155" t="str">
        <f>'Reported burning'!B1631</f>
        <v>193b.5</v>
      </c>
      <c r="C1631" s="155" t="str">
        <f>'Reported burning'!C1631</f>
        <v>All</v>
      </c>
      <c r="D1631" s="155" t="str">
        <f>'Reported burning'!D1631</f>
        <v>ND</v>
      </c>
      <c r="E1631" s="155" t="str">
        <f>'Reported burning'!E1631</f>
        <v>ND</v>
      </c>
      <c r="F1631" s="155" t="str">
        <f>'Reported burning'!F1631</f>
        <v>ND</v>
      </c>
      <c r="G1631" s="155" t="str">
        <f>'Reported burning'!G1631</f>
        <v>Forest</v>
      </c>
      <c r="H1631" s="155" t="str">
        <f>'Reported burning'!H1631</f>
        <v>Presence</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3" t="s">
        <v>2374</v>
      </c>
      <c r="W1631" s="4" t="s">
        <v>2276</v>
      </c>
      <c r="X1631" s="4" t="s">
        <v>2276</v>
      </c>
      <c r="Y1631" s="4" t="s">
        <v>2276</v>
      </c>
      <c r="Z1631" s="4" t="s">
        <v>2276</v>
      </c>
      <c r="AA1631" s="3"/>
      <c r="AB1631" s="4" t="s">
        <v>4835</v>
      </c>
    </row>
    <row r="1632" spans="1:28" ht="47" customHeight="1">
      <c r="A1632" s="155" t="str">
        <f>'Reported burning'!A1632</f>
        <v>193c</v>
      </c>
      <c r="B1632" s="155" t="str">
        <f>'Reported burning'!B1632</f>
        <v>193c.5</v>
      </c>
      <c r="C1632" s="155" t="str">
        <f>'Reported burning'!C1632</f>
        <v>All</v>
      </c>
      <c r="D1632" s="155" t="str">
        <f>'Reported burning'!D1632</f>
        <v>ND</v>
      </c>
      <c r="E1632" s="155" t="str">
        <f>'Reported burning'!E1632</f>
        <v>ND</v>
      </c>
      <c r="F1632" s="155" t="str">
        <f>'Reported burning'!F1632</f>
        <v>ND</v>
      </c>
      <c r="G1632" s="155" t="str">
        <f>'Reported burning'!G1632</f>
        <v>Forest</v>
      </c>
      <c r="H1632" s="155" t="str">
        <f>'Reported burning'!H1632</f>
        <v>Presence</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4" t="s">
        <v>2276</v>
      </c>
      <c r="Z1632" s="4" t="s">
        <v>2276</v>
      </c>
      <c r="AA1632" s="3"/>
      <c r="AB1632" s="3"/>
    </row>
    <row r="1633" spans="1:28" ht="47" customHeight="1">
      <c r="A1633" s="155" t="str">
        <f>'Reported burning'!A1633</f>
        <v>193d</v>
      </c>
      <c r="B1633" s="155" t="str">
        <f>'Reported burning'!B1633</f>
        <v>193d.5</v>
      </c>
      <c r="C1633" s="155" t="str">
        <f>'Reported burning'!C1633</f>
        <v>All</v>
      </c>
      <c r="D1633" s="155" t="str">
        <f>'Reported burning'!D1633</f>
        <v>ND</v>
      </c>
      <c r="E1633" s="155" t="str">
        <f>'Reported burning'!E1633</f>
        <v>ND</v>
      </c>
      <c r="F1633" s="155" t="str">
        <f>'Reported burning'!F1633</f>
        <v>ND</v>
      </c>
      <c r="G1633" s="155" t="str">
        <f>'Reported burning'!G1633</f>
        <v>Forest</v>
      </c>
      <c r="H1633" s="155" t="str">
        <f>'Reported burning'!H1633</f>
        <v>Presence</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4" t="s">
        <v>2276</v>
      </c>
      <c r="Z1633" s="4" t="s">
        <v>2276</v>
      </c>
      <c r="AA1633" s="3"/>
      <c r="AB1633" s="3"/>
    </row>
    <row r="1634" spans="1:28" ht="47" customHeight="1">
      <c r="A1634" s="155" t="str">
        <f>'Reported burning'!A1634</f>
        <v>193e</v>
      </c>
      <c r="B1634" s="155" t="str">
        <f>'Reported burning'!B1634</f>
        <v>193e.5</v>
      </c>
      <c r="C1634" s="155" t="str">
        <f>'Reported burning'!C1634</f>
        <v>All</v>
      </c>
      <c r="D1634" s="155" t="str">
        <f>'Reported burning'!D1634</f>
        <v>ND</v>
      </c>
      <c r="E1634" s="155" t="str">
        <f>'Reported burning'!E1634</f>
        <v>ND</v>
      </c>
      <c r="F1634" s="155" t="str">
        <f>'Reported burning'!F1634</f>
        <v>ND</v>
      </c>
      <c r="G1634" s="155" t="str">
        <f>'Reported burning'!G1634</f>
        <v>Forest</v>
      </c>
      <c r="H1634" s="155" t="str">
        <f>'Reported burning'!H1634</f>
        <v>Presence</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4" t="s">
        <v>2276</v>
      </c>
      <c r="Z1634" s="4" t="s">
        <v>2276</v>
      </c>
      <c r="AA1634" s="3"/>
      <c r="AB1634" s="3"/>
    </row>
    <row r="1635" spans="1:28" ht="54.5" customHeight="1">
      <c r="A1635" s="155" t="str">
        <f>'Reported burning'!A1635</f>
        <v>195a</v>
      </c>
      <c r="B1635" s="155" t="str">
        <f>'Reported burning'!B1635</f>
        <v>195a.1</v>
      </c>
      <c r="C1635" s="155" t="str">
        <f>'Reported burning'!C1635</f>
        <v>Human, deliberate</v>
      </c>
      <c r="D1635" s="155" t="str">
        <f>'Reported burning'!D1635</f>
        <v>ND</v>
      </c>
      <c r="E1635" s="155" t="str">
        <f>'Reported burning'!E1635</f>
        <v>Cattle, Extensive</v>
      </c>
      <c r="F1635" s="155" t="str">
        <f>'Reported burning'!F1635</f>
        <v>ND</v>
      </c>
      <c r="G1635" s="155" t="str">
        <f>'Reported burning'!G1635</f>
        <v>Shrubland (Mixed forest &amp; grassland)</v>
      </c>
      <c r="H1635" s="155" t="str">
        <f>'Reported burning'!H1635</f>
        <v>Presence</v>
      </c>
      <c r="I1635" s="3"/>
      <c r="J1635" t="s">
        <v>2367</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c r="AB1635" s="4"/>
    </row>
    <row r="1636" spans="1:28" ht="49" customHeight="1">
      <c r="A1636" s="155" t="str">
        <f>'Reported burning'!A1636</f>
        <v>195b</v>
      </c>
      <c r="B1636" s="155" t="str">
        <f>'Reported burning'!B1636</f>
        <v>195b.1</v>
      </c>
      <c r="C1636" s="155" t="str">
        <f>'Reported burning'!C1636</f>
        <v>Human, deliberate</v>
      </c>
      <c r="D1636" s="155" t="str">
        <f>'Reported burning'!D1636</f>
        <v>ND</v>
      </c>
      <c r="E1636" s="155" t="str">
        <f>'Reported burning'!E1636</f>
        <v>Cattle, Extensive</v>
      </c>
      <c r="F1636" s="155" t="str">
        <f>'Reported burning'!F1636</f>
        <v>ND</v>
      </c>
      <c r="G1636" s="155" t="str">
        <f>'Reported burning'!G1636</f>
        <v>Shrubland (Mixed forest &amp; grassland)</v>
      </c>
      <c r="H1636" s="155" t="str">
        <f>'Reported burning'!H1636</f>
        <v>Presence</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3"/>
      <c r="AB1636" s="3"/>
    </row>
    <row r="1637" spans="1:28" ht="49" customHeight="1">
      <c r="A1637" s="155" t="str">
        <f>'Reported burning'!A1637</f>
        <v>195c</v>
      </c>
      <c r="B1637" s="155" t="str">
        <f>'Reported burning'!B1637</f>
        <v>195c.1</v>
      </c>
      <c r="C1637" s="155" t="str">
        <f>'Reported burning'!C1637</f>
        <v>Human, deliberate</v>
      </c>
      <c r="D1637" s="155" t="str">
        <f>'Reported burning'!D1637</f>
        <v>ND</v>
      </c>
      <c r="E1637" s="155" t="str">
        <f>'Reported burning'!E1637</f>
        <v>Cattle, Extensive</v>
      </c>
      <c r="F1637" s="155" t="str">
        <f>'Reported burning'!F1637</f>
        <v>ND</v>
      </c>
      <c r="G1637" s="155" t="str">
        <f>'Reported burning'!G1637</f>
        <v>Shrubland (Mixed forest &amp; grassland)</v>
      </c>
      <c r="H1637" s="155" t="str">
        <f>'Reported burning'!H1637</f>
        <v>Presence</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3"/>
      <c r="AB1637" s="3"/>
    </row>
    <row r="1638" spans="1:28" ht="49" customHeight="1">
      <c r="A1638" s="155" t="str">
        <f>'Reported burning'!A1638</f>
        <v>195d</v>
      </c>
      <c r="B1638" s="155" t="str">
        <f>'Reported burning'!B1638</f>
        <v>195d.1</v>
      </c>
      <c r="C1638" s="155" t="str">
        <f>'Reported burning'!C1638</f>
        <v>Human, deliberate</v>
      </c>
      <c r="D1638" s="155" t="str">
        <f>'Reported burning'!D1638</f>
        <v>ND</v>
      </c>
      <c r="E1638" s="155" t="str">
        <f>'Reported burning'!E1638</f>
        <v>Cattle, Extensive</v>
      </c>
      <c r="F1638" s="155" t="str">
        <f>'Reported burning'!F1638</f>
        <v>ND</v>
      </c>
      <c r="G1638" s="155" t="str">
        <f>'Reported burning'!G1638</f>
        <v>Shrubland (Mixed forest &amp; grassland)</v>
      </c>
      <c r="H1638" s="155" t="str">
        <f>'Reported burning'!H1638</f>
        <v>Presence</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3"/>
      <c r="AB1638" s="3"/>
    </row>
    <row r="1639" spans="1:28" ht="49" customHeight="1">
      <c r="A1639" s="155" t="str">
        <f>'Reported burning'!A1639</f>
        <v>195e</v>
      </c>
      <c r="B1639" s="155" t="str">
        <f>'Reported burning'!B1639</f>
        <v>195e.1</v>
      </c>
      <c r="C1639" s="155" t="str">
        <f>'Reported burning'!C1639</f>
        <v>Human, deliberate</v>
      </c>
      <c r="D1639" s="155" t="str">
        <f>'Reported burning'!D1639</f>
        <v>ND</v>
      </c>
      <c r="E1639" s="155" t="str">
        <f>'Reported burning'!E1639</f>
        <v>Cattle, Extensive</v>
      </c>
      <c r="F1639" s="155" t="str">
        <f>'Reported burning'!F1639</f>
        <v>ND</v>
      </c>
      <c r="G1639" s="155" t="str">
        <f>'Reported burning'!G1639</f>
        <v>Shrubland (Mixed forest &amp; grassland)</v>
      </c>
      <c r="H1639" s="155" t="str">
        <f>'Reported burning'!H1639</f>
        <v>Presence</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3"/>
      <c r="AB1639" s="3"/>
    </row>
    <row r="1640" spans="1:28" ht="49" customHeight="1">
      <c r="A1640" s="155" t="str">
        <f>'Reported burning'!A1640</f>
        <v>195f</v>
      </c>
      <c r="B1640" s="155" t="str">
        <f>'Reported burning'!B1640</f>
        <v>195f.1</v>
      </c>
      <c r="C1640" s="155" t="str">
        <f>'Reported burning'!C1640</f>
        <v>Human, deliberate</v>
      </c>
      <c r="D1640" s="155" t="str">
        <f>'Reported burning'!D1640</f>
        <v>ND</v>
      </c>
      <c r="E1640" s="155" t="str">
        <f>'Reported burning'!E1640</f>
        <v>Cattle, Extensive</v>
      </c>
      <c r="F1640" s="155" t="str">
        <f>'Reported burning'!F1640</f>
        <v>ND</v>
      </c>
      <c r="G1640" s="155" t="str">
        <f>'Reported burning'!G1640</f>
        <v>Shrubland (Mixed forest &amp; grassland)</v>
      </c>
      <c r="H1640" s="155" t="str">
        <f>'Reported burning'!H1640</f>
        <v>Presence</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3"/>
      <c r="AB1640" s="3"/>
    </row>
    <row r="1641" spans="1:28" ht="49" customHeight="1">
      <c r="A1641" s="155" t="str">
        <f>'Reported burning'!A1641</f>
        <v>195g</v>
      </c>
      <c r="B1641" s="155" t="str">
        <f>'Reported burning'!B1641</f>
        <v>195g.1</v>
      </c>
      <c r="C1641" s="155" t="str">
        <f>'Reported burning'!C1641</f>
        <v>Human, deliberate</v>
      </c>
      <c r="D1641" s="155" t="str">
        <f>'Reported burning'!D1641</f>
        <v>ND</v>
      </c>
      <c r="E1641" s="155" t="str">
        <f>'Reported burning'!E1641</f>
        <v>Cattle, Extensive</v>
      </c>
      <c r="F1641" s="155" t="str">
        <f>'Reported burning'!F1641</f>
        <v>ND</v>
      </c>
      <c r="G1641" s="155" t="str">
        <f>'Reported burning'!G1641</f>
        <v>Shrubland (Mixed forest &amp; grassland)</v>
      </c>
      <c r="H1641" s="155" t="str">
        <f>'Reported burning'!H1641</f>
        <v>Presence</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3"/>
      <c r="AB1641" s="3"/>
    </row>
    <row r="1642" spans="1:28" ht="49" customHeight="1">
      <c r="A1642" s="155" t="str">
        <f>'Reported burning'!A1642</f>
        <v>195h</v>
      </c>
      <c r="B1642" s="155" t="str">
        <f>'Reported burning'!B1642</f>
        <v>195h.1</v>
      </c>
      <c r="C1642" s="155" t="str">
        <f>'Reported burning'!C1642</f>
        <v>Human, deliberate</v>
      </c>
      <c r="D1642" s="155" t="str">
        <f>'Reported burning'!D1642</f>
        <v>ND</v>
      </c>
      <c r="E1642" s="155" t="str">
        <f>'Reported burning'!E1642</f>
        <v>Cattle, Extensive</v>
      </c>
      <c r="F1642" s="155" t="str">
        <f>'Reported burning'!F1642</f>
        <v>ND</v>
      </c>
      <c r="G1642" s="155" t="str">
        <f>'Reported burning'!G1642</f>
        <v>Shrubland (Mixed forest &amp; grassland)</v>
      </c>
      <c r="H1642" s="155" t="str">
        <f>'Reported burning'!H1642</f>
        <v>Presence</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3"/>
      <c r="AB1642" s="3"/>
    </row>
    <row r="1643" spans="1:28" ht="49" customHeight="1">
      <c r="A1643" s="155" t="str">
        <f>'Reported burning'!A1643</f>
        <v>195i</v>
      </c>
      <c r="B1643" s="155" t="str">
        <f>'Reported burning'!B1643</f>
        <v>195i.1</v>
      </c>
      <c r="C1643" s="155" t="str">
        <f>'Reported burning'!C1643</f>
        <v>Human, deliberate</v>
      </c>
      <c r="D1643" s="155" t="str">
        <f>'Reported burning'!D1643</f>
        <v>ND</v>
      </c>
      <c r="E1643" s="155" t="str">
        <f>'Reported burning'!E1643</f>
        <v>Cattle, Extensive</v>
      </c>
      <c r="F1643" s="155" t="str">
        <f>'Reported burning'!F1643</f>
        <v>ND</v>
      </c>
      <c r="G1643" s="155" t="str">
        <f>'Reported burning'!G1643</f>
        <v>Shrubland (Mixed forest &amp; grassland)</v>
      </c>
      <c r="H1643" s="155" t="str">
        <f>'Reported burning'!H1643</f>
        <v>Presence</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3"/>
      <c r="AB1643" s="3"/>
    </row>
    <row r="1644" spans="1:28" ht="49" customHeight="1">
      <c r="A1644" s="155" t="str">
        <f>'Reported burning'!A1644</f>
        <v>195j</v>
      </c>
      <c r="B1644" s="155" t="str">
        <f>'Reported burning'!B1644</f>
        <v>195j.1</v>
      </c>
      <c r="C1644" s="155" t="str">
        <f>'Reported burning'!C1644</f>
        <v>Human, deliberate</v>
      </c>
      <c r="D1644" s="155" t="str">
        <f>'Reported burning'!D1644</f>
        <v>ND</v>
      </c>
      <c r="E1644" s="155" t="str">
        <f>'Reported burning'!E1644</f>
        <v>Cattle, Extensive</v>
      </c>
      <c r="F1644" s="155" t="str">
        <f>'Reported burning'!F1644</f>
        <v>ND</v>
      </c>
      <c r="G1644" s="155" t="str">
        <f>'Reported burning'!G1644</f>
        <v>Shrubland (Mixed forest &amp; grassland)</v>
      </c>
      <c r="H1644" s="155" t="str">
        <f>'Reported burning'!H1644</f>
        <v>Presence</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3"/>
      <c r="AB1644" s="3"/>
    </row>
    <row r="1645" spans="1:28" ht="49" customHeight="1">
      <c r="A1645" s="155" t="str">
        <f>'Reported burning'!A1645</f>
        <v>195k</v>
      </c>
      <c r="B1645" s="155" t="str">
        <f>'Reported burning'!B1645</f>
        <v>195k.1</v>
      </c>
      <c r="C1645" s="155" t="str">
        <f>'Reported burning'!C1645</f>
        <v>Human, deliberate</v>
      </c>
      <c r="D1645" s="155" t="str">
        <f>'Reported burning'!D1645</f>
        <v>ND</v>
      </c>
      <c r="E1645" s="155" t="str">
        <f>'Reported burning'!E1645</f>
        <v>Cattle, Extensive</v>
      </c>
      <c r="F1645" s="155" t="str">
        <f>'Reported burning'!F1645</f>
        <v>ND</v>
      </c>
      <c r="G1645" s="155" t="str">
        <f>'Reported burning'!G1645</f>
        <v>Shrubland (Mixed forest &amp; grassland)</v>
      </c>
      <c r="H1645" s="155" t="str">
        <f>'Reported burning'!H1645</f>
        <v>Presence</v>
      </c>
      <c r="I1645" s="3"/>
      <c r="J1645" t="s">
        <v>2369</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3"/>
      <c r="AB1645" s="3"/>
    </row>
    <row r="1646" spans="1:28" ht="49" customHeight="1">
      <c r="A1646" s="155" t="str">
        <f>'Reported burning'!A1646</f>
        <v>195l</v>
      </c>
      <c r="B1646" s="155" t="str">
        <f>'Reported burning'!B1646</f>
        <v>195l.1</v>
      </c>
      <c r="C1646" s="155" t="str">
        <f>'Reported burning'!C1646</f>
        <v>Human, deliberate</v>
      </c>
      <c r="D1646" s="155" t="str">
        <f>'Reported burning'!D1646</f>
        <v>ND</v>
      </c>
      <c r="E1646" s="155" t="str">
        <f>'Reported burning'!E1646</f>
        <v>Cattle, Extensive</v>
      </c>
      <c r="F1646" s="155" t="str">
        <f>'Reported burning'!F1646</f>
        <v>ND</v>
      </c>
      <c r="G1646" s="155" t="str">
        <f>'Reported burning'!G1646</f>
        <v>Shrubland (Mixed forest &amp; grassland)</v>
      </c>
      <c r="H1646" s="155" t="str">
        <f>'Reported burning'!H1646</f>
        <v>Presence</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3"/>
      <c r="AB1646" s="3"/>
    </row>
    <row r="1647" spans="1:28" ht="49" customHeight="1">
      <c r="A1647" s="155" t="str">
        <f>'Reported burning'!A1647</f>
        <v>195m</v>
      </c>
      <c r="B1647" s="155" t="str">
        <f>'Reported burning'!B1647</f>
        <v>195m.1</v>
      </c>
      <c r="C1647" s="155" t="str">
        <f>'Reported burning'!C1647</f>
        <v>Human, deliberate</v>
      </c>
      <c r="D1647" s="155" t="str">
        <f>'Reported burning'!D1647</f>
        <v>ND</v>
      </c>
      <c r="E1647" s="155" t="str">
        <f>'Reported burning'!E1647</f>
        <v>Cattle, Extensive</v>
      </c>
      <c r="F1647" s="155" t="str">
        <f>'Reported burning'!F1647</f>
        <v>ND</v>
      </c>
      <c r="G1647" s="155" t="str">
        <f>'Reported burning'!G1647</f>
        <v>Shrubland (Mixed forest &amp; grassland)</v>
      </c>
      <c r="H1647" s="155" t="str">
        <f>'Reported burning'!H1647</f>
        <v>Presence</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3"/>
      <c r="AB1647" s="3"/>
    </row>
    <row r="1648" spans="1:28" ht="49" customHeight="1">
      <c r="A1648" s="155" t="str">
        <f>'Reported burning'!A1648</f>
        <v>195n</v>
      </c>
      <c r="B1648" s="155" t="str">
        <f>'Reported burning'!B1648</f>
        <v>195n.1</v>
      </c>
      <c r="C1648" s="155" t="str">
        <f>'Reported burning'!C1648</f>
        <v>Human, deliberate</v>
      </c>
      <c r="D1648" s="155" t="str">
        <f>'Reported burning'!D1648</f>
        <v>ND</v>
      </c>
      <c r="E1648" s="155" t="str">
        <f>'Reported burning'!E1648</f>
        <v>Cattle, Extensive</v>
      </c>
      <c r="F1648" s="155" t="str">
        <f>'Reported burning'!F1648</f>
        <v>ND</v>
      </c>
      <c r="G1648" s="155" t="str">
        <f>'Reported burning'!G1648</f>
        <v>Shrubland (Mixed forest &amp; grassland)</v>
      </c>
      <c r="H1648" s="155" t="str">
        <f>'Reported burning'!H1648</f>
        <v>Presence</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3"/>
      <c r="AB1648" s="3"/>
    </row>
    <row r="1649" spans="1:28" ht="49" customHeight="1">
      <c r="A1649" s="155" t="str">
        <f>'Reported burning'!A1649</f>
        <v>195o</v>
      </c>
      <c r="B1649" s="155" t="str">
        <f>'Reported burning'!B1649</f>
        <v>195o.1</v>
      </c>
      <c r="C1649" s="155" t="str">
        <f>'Reported burning'!C1649</f>
        <v>Human, deliberate</v>
      </c>
      <c r="D1649" s="155" t="str">
        <f>'Reported burning'!D1649</f>
        <v>ND</v>
      </c>
      <c r="E1649" s="155" t="str">
        <f>'Reported burning'!E1649</f>
        <v>Cattle, Extensive</v>
      </c>
      <c r="F1649" s="155" t="str">
        <f>'Reported burning'!F1649</f>
        <v>ND</v>
      </c>
      <c r="G1649" s="155" t="str">
        <f>'Reported burning'!G1649</f>
        <v>Shrubland (Mixed forest &amp; grassland)</v>
      </c>
      <c r="H1649" s="155"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2276</v>
      </c>
      <c r="X1649" s="4" t="s">
        <v>2276</v>
      </c>
      <c r="Y1649" s="4" t="s">
        <v>2276</v>
      </c>
      <c r="Z1649" s="4" t="s">
        <v>2276</v>
      </c>
      <c r="AA1649" s="3"/>
      <c r="AB1649" s="3"/>
    </row>
    <row r="1650" spans="1:28" ht="49" customHeight="1">
      <c r="A1650" s="155" t="str">
        <f>'Reported burning'!A1650</f>
        <v>195p</v>
      </c>
      <c r="B1650" s="155" t="str">
        <f>'Reported burning'!B1650</f>
        <v>195p.1</v>
      </c>
      <c r="C1650" s="155" t="str">
        <f>'Reported burning'!C1650</f>
        <v>Human, deliberate</v>
      </c>
      <c r="D1650" s="155" t="str">
        <f>'Reported burning'!D1650</f>
        <v>ND</v>
      </c>
      <c r="E1650" s="155" t="str">
        <f>'Reported burning'!E1650</f>
        <v>Cattle, Extensive</v>
      </c>
      <c r="F1650" s="155" t="str">
        <f>'Reported burning'!F1650</f>
        <v>ND</v>
      </c>
      <c r="G1650" s="155" t="str">
        <f>'Reported burning'!G1650</f>
        <v>Shrubland (Mixed forest &amp; grassland)</v>
      </c>
      <c r="H1650" s="155" t="str">
        <f>'Reported burning'!H1650</f>
        <v>Presence</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3"/>
      <c r="AB1650" s="3"/>
    </row>
    <row r="1651" spans="1:28" ht="49" customHeight="1">
      <c r="A1651" s="155" t="str">
        <f>'Reported burning'!A1651</f>
        <v>195q</v>
      </c>
      <c r="B1651" s="155" t="str">
        <f>'Reported burning'!B1651</f>
        <v>195q.1</v>
      </c>
      <c r="C1651" s="155" t="str">
        <f>'Reported burning'!C1651</f>
        <v>Human, deliberate</v>
      </c>
      <c r="D1651" s="155" t="str">
        <f>'Reported burning'!D1651</f>
        <v>ND</v>
      </c>
      <c r="E1651" s="155" t="str">
        <f>'Reported burning'!E1651</f>
        <v>Cattle, Extensive</v>
      </c>
      <c r="F1651" s="155" t="str">
        <f>'Reported burning'!F1651</f>
        <v>ND</v>
      </c>
      <c r="G1651" s="155" t="str">
        <f>'Reported burning'!G1651</f>
        <v>Shrubland (Mixed forest &amp; grassland)</v>
      </c>
      <c r="H1651" s="155" t="str">
        <f>'Reported burning'!H1651</f>
        <v>Presence</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3"/>
      <c r="AB1651" s="3"/>
    </row>
    <row r="1652" spans="1:28" ht="49" customHeight="1">
      <c r="A1652" s="155" t="str">
        <f>'Reported burning'!A1652</f>
        <v>195r</v>
      </c>
      <c r="B1652" s="155" t="str">
        <f>'Reported burning'!B1652</f>
        <v>195r.1</v>
      </c>
      <c r="C1652" s="155" t="str">
        <f>'Reported burning'!C1652</f>
        <v>Human, deliberate</v>
      </c>
      <c r="D1652" s="155" t="str">
        <f>'Reported burning'!D1652</f>
        <v>ND</v>
      </c>
      <c r="E1652" s="155" t="str">
        <f>'Reported burning'!E1652</f>
        <v>Cattle, Extensive</v>
      </c>
      <c r="F1652" s="155" t="str">
        <f>'Reported burning'!F1652</f>
        <v>ND</v>
      </c>
      <c r="G1652" s="155" t="str">
        <f>'Reported burning'!G1652</f>
        <v>Shrubland (Mixed forest &amp; grassland)</v>
      </c>
      <c r="H1652" s="155" t="str">
        <f>'Reported burning'!H1652</f>
        <v>Presence</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3"/>
      <c r="AB1652" s="3"/>
    </row>
    <row r="1653" spans="1:28" ht="49" customHeight="1">
      <c r="A1653" s="155" t="str">
        <f>'Reported burning'!A1653</f>
        <v>195s</v>
      </c>
      <c r="B1653" s="155" t="str">
        <f>'Reported burning'!B1653</f>
        <v>195s.1</v>
      </c>
      <c r="C1653" s="155" t="str">
        <f>'Reported burning'!C1653</f>
        <v>Human, deliberate</v>
      </c>
      <c r="D1653" s="155" t="str">
        <f>'Reported burning'!D1653</f>
        <v>ND</v>
      </c>
      <c r="E1653" s="155" t="str">
        <f>'Reported burning'!E1653</f>
        <v>Cattle, Extensive</v>
      </c>
      <c r="F1653" s="155" t="str">
        <f>'Reported burning'!F1653</f>
        <v>ND</v>
      </c>
      <c r="G1653" s="155" t="str">
        <f>'Reported burning'!G1653</f>
        <v>Shrubland (Mixed forest &amp; grassland)</v>
      </c>
      <c r="H1653" s="155" t="str">
        <f>'Reported burning'!H1653</f>
        <v>Presence</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3"/>
      <c r="AB1653" s="3"/>
    </row>
    <row r="1654" spans="1:28" ht="49" customHeight="1">
      <c r="A1654" s="155" t="str">
        <f>'Reported burning'!A1654</f>
        <v>195t</v>
      </c>
      <c r="B1654" s="155" t="str">
        <f>'Reported burning'!B1654</f>
        <v>195t.1</v>
      </c>
      <c r="C1654" s="155" t="str">
        <f>'Reported burning'!C1654</f>
        <v>Human, deliberate</v>
      </c>
      <c r="D1654" s="155" t="str">
        <f>'Reported burning'!D1654</f>
        <v>ND</v>
      </c>
      <c r="E1654" s="155" t="str">
        <f>'Reported burning'!E1654</f>
        <v>Cattle, Extensive</v>
      </c>
      <c r="F1654" s="155" t="str">
        <f>'Reported burning'!F1654</f>
        <v>ND</v>
      </c>
      <c r="G1654" s="155" t="str">
        <f>'Reported burning'!G1654</f>
        <v>Shrubland (Mixed forest &amp; grassland)</v>
      </c>
      <c r="H1654" s="155" t="str">
        <f>'Reported burning'!H1654</f>
        <v>Presence</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3"/>
      <c r="AB1654" s="3"/>
    </row>
    <row r="1655" spans="1:28" ht="49" customHeight="1">
      <c r="A1655" s="155" t="str">
        <f>'Reported burning'!A1655</f>
        <v>195u</v>
      </c>
      <c r="B1655" s="155" t="str">
        <f>'Reported burning'!B1655</f>
        <v>195u.1</v>
      </c>
      <c r="C1655" s="155" t="str">
        <f>'Reported burning'!C1655</f>
        <v>Human, deliberate</v>
      </c>
      <c r="D1655" s="155" t="str">
        <f>'Reported burning'!D1655</f>
        <v>ND</v>
      </c>
      <c r="E1655" s="155" t="str">
        <f>'Reported burning'!E1655</f>
        <v>Cattle, Extensive</v>
      </c>
      <c r="F1655" s="155" t="str">
        <f>'Reported burning'!F1655</f>
        <v>ND</v>
      </c>
      <c r="G1655" s="155" t="str">
        <f>'Reported burning'!G1655</f>
        <v>Shrubland (Mixed forest &amp; grassland)</v>
      </c>
      <c r="H1655" s="155" t="str">
        <f>'Reported burning'!H1655</f>
        <v>Presence</v>
      </c>
      <c r="I1655" s="3"/>
      <c r="J1655" t="s">
        <v>2367</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3"/>
      <c r="AB1655" s="3"/>
    </row>
    <row r="1656" spans="1:28" ht="49" customHeight="1">
      <c r="A1656" s="155" t="str">
        <f>'Reported burning'!A1656</f>
        <v>195v</v>
      </c>
      <c r="B1656" s="155" t="str">
        <f>'Reported burning'!B1656</f>
        <v>195v.1</v>
      </c>
      <c r="C1656" s="155" t="str">
        <f>'Reported burning'!C1656</f>
        <v>Human, deliberate</v>
      </c>
      <c r="D1656" s="155" t="str">
        <f>'Reported burning'!D1656</f>
        <v>ND</v>
      </c>
      <c r="E1656" s="155" t="str">
        <f>'Reported burning'!E1656</f>
        <v>Cattle, Extensive</v>
      </c>
      <c r="F1656" s="155" t="str">
        <f>'Reported burning'!F1656</f>
        <v>ND</v>
      </c>
      <c r="G1656" s="155" t="str">
        <f>'Reported burning'!G1656</f>
        <v>Shrubland (Mixed forest &amp; grassland)</v>
      </c>
      <c r="H1656" s="155" t="str">
        <f>'Reported burning'!H1656</f>
        <v>Presence</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3"/>
      <c r="AB1656" s="3"/>
    </row>
    <row r="1657" spans="1:28" ht="49" customHeight="1">
      <c r="A1657" s="155" t="str">
        <f>'Reported burning'!A1657</f>
        <v>195w</v>
      </c>
      <c r="B1657" s="155" t="str">
        <f>'Reported burning'!B1657</f>
        <v>195w.1</v>
      </c>
      <c r="C1657" s="155" t="str">
        <f>'Reported burning'!C1657</f>
        <v>Human, deliberate</v>
      </c>
      <c r="D1657" s="155" t="str">
        <f>'Reported burning'!D1657</f>
        <v>ND</v>
      </c>
      <c r="E1657" s="155" t="str">
        <f>'Reported burning'!E1657</f>
        <v>Cattle, Extensive</v>
      </c>
      <c r="F1657" s="155" t="str">
        <f>'Reported burning'!F1657</f>
        <v>ND</v>
      </c>
      <c r="G1657" s="155" t="str">
        <f>'Reported burning'!G1657</f>
        <v>Shrubland (Mixed forest &amp; grassland)</v>
      </c>
      <c r="H1657" s="155" t="str">
        <f>'Reported burning'!H1657</f>
        <v>Presence</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3"/>
      <c r="AB1657" s="3"/>
    </row>
    <row r="1658" spans="1:28" ht="49" customHeight="1">
      <c r="A1658" s="155" t="str">
        <f>'Reported burning'!A1658</f>
        <v>195x</v>
      </c>
      <c r="B1658" s="155" t="str">
        <f>'Reported burning'!B1658</f>
        <v>195x.1</v>
      </c>
      <c r="C1658" s="155" t="str">
        <f>'Reported burning'!C1658</f>
        <v>Human, deliberate</v>
      </c>
      <c r="D1658" s="155" t="str">
        <f>'Reported burning'!D1658</f>
        <v>ND</v>
      </c>
      <c r="E1658" s="155" t="str">
        <f>'Reported burning'!E1658</f>
        <v>Cattle, Extensive</v>
      </c>
      <c r="F1658" s="155" t="str">
        <f>'Reported burning'!F1658</f>
        <v>ND</v>
      </c>
      <c r="G1658" s="155" t="str">
        <f>'Reported burning'!G1658</f>
        <v>Shrubland (Mixed forest &amp; grassland)</v>
      </c>
      <c r="H1658" s="155" t="str">
        <f>'Reported burning'!H1658</f>
        <v>Presence</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3"/>
      <c r="AB1658" s="3"/>
    </row>
    <row r="1659" spans="1:28" ht="49" customHeight="1">
      <c r="A1659" s="155" t="str">
        <f>'Reported burning'!A1659</f>
        <v>195y</v>
      </c>
      <c r="B1659" s="155" t="str">
        <f>'Reported burning'!B1659</f>
        <v>195y.1</v>
      </c>
      <c r="C1659" s="155" t="str">
        <f>'Reported burning'!C1659</f>
        <v>Human, deliberate</v>
      </c>
      <c r="D1659" s="155" t="str">
        <f>'Reported burning'!D1659</f>
        <v>ND</v>
      </c>
      <c r="E1659" s="155" t="str">
        <f>'Reported burning'!E1659</f>
        <v>Cattle, Extensive</v>
      </c>
      <c r="F1659" s="155" t="str">
        <f>'Reported burning'!F1659</f>
        <v>ND</v>
      </c>
      <c r="G1659" s="155" t="str">
        <f>'Reported burning'!G1659</f>
        <v>Shrubland (Mixed forest &amp; grassland)</v>
      </c>
      <c r="H1659" s="155" t="str">
        <f>'Reported burning'!H1659</f>
        <v>Presence</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3"/>
      <c r="AB1659" s="3"/>
    </row>
    <row r="1660" spans="1:28" ht="38" customHeight="1">
      <c r="A1660" s="155" t="str">
        <f>'Reported burning'!A1660</f>
        <v>197a</v>
      </c>
      <c r="B1660" s="155" t="str">
        <f>'Reported burning'!B1660</f>
        <v>197a.1</v>
      </c>
      <c r="C1660" s="155" t="str">
        <f>'Reported burning'!C1660</f>
        <v>All</v>
      </c>
      <c r="D1660" s="155" t="str">
        <f>'Reported burning'!D1660</f>
        <v>All</v>
      </c>
      <c r="E1660" s="155" t="str">
        <f>'Reported burning'!E1660</f>
        <v>All</v>
      </c>
      <c r="F1660" s="155" t="str">
        <f>'Reported burning'!F1660</f>
        <v>All</v>
      </c>
      <c r="G1660" s="155" t="str">
        <f>'Reported burning'!G1660</f>
        <v>All</v>
      </c>
      <c r="H1660" s="155" t="str">
        <f>'Reported burning'!H1660</f>
        <v>Presence</v>
      </c>
      <c r="I1660" s="3"/>
      <c r="J1660" s="4" t="s">
        <v>2276</v>
      </c>
      <c r="K1660" s="4" t="s">
        <v>2276</v>
      </c>
      <c r="L1660" s="4" t="s">
        <v>2276</v>
      </c>
      <c r="M1660" s="4" t="s">
        <v>2276</v>
      </c>
      <c r="N1660" s="4" t="s">
        <v>2276</v>
      </c>
      <c r="O1660" s="4" t="s">
        <v>2276</v>
      </c>
      <c r="P1660" s="4" t="s">
        <v>2276</v>
      </c>
      <c r="Q1660" s="4" t="s">
        <v>2276</v>
      </c>
      <c r="R1660" t="s">
        <v>2362</v>
      </c>
      <c r="S1660" s="4" t="s">
        <v>2276</v>
      </c>
      <c r="T1660" s="4" t="s">
        <v>2276</v>
      </c>
      <c r="U1660" s="4" t="s">
        <v>2276</v>
      </c>
      <c r="V1660" s="4" t="s">
        <v>2276</v>
      </c>
      <c r="W1660" s="4" t="s">
        <v>2276</v>
      </c>
      <c r="X1660" s="3" t="s">
        <v>34</v>
      </c>
      <c r="Y1660" s="3" t="s">
        <v>68</v>
      </c>
      <c r="Z1660" s="3" t="s">
        <v>2655</v>
      </c>
      <c r="AA1660" s="3"/>
      <c r="AB1660" s="3" t="s">
        <v>4948</v>
      </c>
    </row>
    <row r="1661" spans="1:28" ht="38" customHeight="1">
      <c r="A1661" s="155" t="str">
        <f>'Reported burning'!A1661</f>
        <v>197a</v>
      </c>
      <c r="B1661" s="155" t="str">
        <f>'Reported burning'!B1661</f>
        <v>197a.2</v>
      </c>
      <c r="C1661" s="155" t="str">
        <f>'Reported burning'!C1661</f>
        <v>All</v>
      </c>
      <c r="D1661" s="155" t="str">
        <f>'Reported burning'!D1661</f>
        <v>ND</v>
      </c>
      <c r="E1661" s="155" t="str">
        <f>'Reported burning'!E1661</f>
        <v>Cropping, Monoculture, Market-oriented</v>
      </c>
      <c r="F1661" s="155" t="str">
        <f>'Reported burning'!F1661</f>
        <v>Cropland</v>
      </c>
      <c r="G1661" s="155" t="str">
        <f>'Reported burning'!G1661</f>
        <v>Cropland</v>
      </c>
      <c r="H1661" s="155" t="str">
        <f>'Reported burning'!H1661</f>
        <v>Presence</v>
      </c>
      <c r="I1661" s="3"/>
      <c r="J1661" t="s">
        <v>2370</v>
      </c>
      <c r="K1661" s="4" t="s">
        <v>2276</v>
      </c>
      <c r="L1661" s="4" t="s">
        <v>2276</v>
      </c>
      <c r="M1661" s="4" t="s">
        <v>2276</v>
      </c>
      <c r="N1661" s="4" t="s">
        <v>2276</v>
      </c>
      <c r="O1661" s="4" t="s">
        <v>2276</v>
      </c>
      <c r="P1661" t="s">
        <v>2374</v>
      </c>
      <c r="Q1661" s="4" t="s">
        <v>2276</v>
      </c>
      <c r="R1661" s="4" t="s">
        <v>2276</v>
      </c>
      <c r="S1661" s="4" t="s">
        <v>2276</v>
      </c>
      <c r="T1661" s="4" t="s">
        <v>2276</v>
      </c>
      <c r="U1661" s="4" t="s">
        <v>2276</v>
      </c>
      <c r="V1661" s="4" t="s">
        <v>2276</v>
      </c>
      <c r="W1661" s="4" t="s">
        <v>2276</v>
      </c>
      <c r="X1661" s="3" t="s">
        <v>34</v>
      </c>
      <c r="Y1661" s="3" t="s">
        <v>68</v>
      </c>
      <c r="Z1661" s="3" t="s">
        <v>2655</v>
      </c>
      <c r="AA1661" s="4" t="s">
        <v>4946</v>
      </c>
      <c r="AB1661" s="4" t="s">
        <v>4952</v>
      </c>
    </row>
    <row r="1662" spans="1:28" ht="38" customHeight="1">
      <c r="A1662" s="155" t="str">
        <f>'Reported burning'!A1662</f>
        <v>197a</v>
      </c>
      <c r="B1662" s="155" t="str">
        <f>'Reported burning'!B1662</f>
        <v>197a.3</v>
      </c>
      <c r="C1662" s="155" t="str">
        <f>'Reported burning'!C1662</f>
        <v>Human, deliberate</v>
      </c>
      <c r="D1662" s="155" t="str">
        <f>'Reported burning'!D1662</f>
        <v>Crop residue burning</v>
      </c>
      <c r="E1662" s="155" t="str">
        <f>'Reported burning'!E1662</f>
        <v>Cropping, Monoculture, Market-oriented</v>
      </c>
      <c r="F1662" s="155" t="str">
        <f>'Reported burning'!F1662</f>
        <v>Cropland</v>
      </c>
      <c r="G1662" s="155" t="str">
        <f>'Reported burning'!G1662</f>
        <v>ND</v>
      </c>
      <c r="H1662" s="155" t="str">
        <f>'Reported burning'!H1662</f>
        <v>Presence</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3" t="s">
        <v>34</v>
      </c>
      <c r="Y1662" s="3" t="s">
        <v>68</v>
      </c>
      <c r="Z1662" s="3" t="s">
        <v>2655</v>
      </c>
      <c r="AA1662" s="4" t="s">
        <v>4946</v>
      </c>
      <c r="AB1662" s="4" t="s">
        <v>4952</v>
      </c>
    </row>
    <row r="1663" spans="1:28" ht="54" customHeight="1">
      <c r="A1663" s="155" t="str">
        <f>'Reported burning'!A1663</f>
        <v>197a</v>
      </c>
      <c r="B1663" s="155" t="str">
        <f>'Reported burning'!B1663</f>
        <v>197a.4</v>
      </c>
      <c r="C1663" s="155" t="str">
        <f>'Reported burning'!C1663</f>
        <v>All</v>
      </c>
      <c r="D1663" s="155" t="str">
        <f>'Reported burning'!D1663</f>
        <v>All</v>
      </c>
      <c r="E1663" s="155" t="str">
        <f>'Reported burning'!E1663</f>
        <v>Agroforestry, Market-oriented</v>
      </c>
      <c r="F1663" s="155" t="str">
        <f>'Reported burning'!F1663</f>
        <v>ND</v>
      </c>
      <c r="G1663" s="155" t="str">
        <f>'Reported burning'!G1663</f>
        <v>Cropland</v>
      </c>
      <c r="H1663" s="155" t="str">
        <f>'Reported burning'!H1663</f>
        <v>Presence</v>
      </c>
      <c r="I1663" s="3"/>
      <c r="J1663" s="3" t="s">
        <v>2371</v>
      </c>
      <c r="K1663" s="4" t="s">
        <v>2276</v>
      </c>
      <c r="L1663" s="4" t="s">
        <v>2276</v>
      </c>
      <c r="M1663" s="4" t="s">
        <v>2276</v>
      </c>
      <c r="N1663" s="4" t="s">
        <v>2276</v>
      </c>
      <c r="O1663" s="4" t="s">
        <v>2276</v>
      </c>
      <c r="P1663" s="3" t="s">
        <v>2375</v>
      </c>
      <c r="Q1663" s="4" t="s">
        <v>2276</v>
      </c>
      <c r="R1663" s="4" t="s">
        <v>2276</v>
      </c>
      <c r="S1663" s="4" t="s">
        <v>2276</v>
      </c>
      <c r="T1663" s="4" t="s">
        <v>2276</v>
      </c>
      <c r="U1663" s="4" t="s">
        <v>2276</v>
      </c>
      <c r="V1663" s="4" t="s">
        <v>2276</v>
      </c>
      <c r="W1663" s="4" t="s">
        <v>2276</v>
      </c>
      <c r="X1663" s="3" t="s">
        <v>34</v>
      </c>
      <c r="Y1663" s="3" t="s">
        <v>68</v>
      </c>
      <c r="Z1663" s="3" t="s">
        <v>2655</v>
      </c>
      <c r="AA1663" s="4"/>
      <c r="AB1663" s="4" t="s">
        <v>4951</v>
      </c>
    </row>
    <row r="1664" spans="1:28" ht="46.5" customHeight="1">
      <c r="A1664" s="155" t="str">
        <f>'Reported burning'!A1664</f>
        <v>197a</v>
      </c>
      <c r="B1664" s="155" t="str">
        <f>'Reported burning'!B1664</f>
        <v>197a.5</v>
      </c>
      <c r="C1664" s="155" t="str">
        <f>'Reported burning'!C1664</f>
        <v>All</v>
      </c>
      <c r="D1664" s="155" t="str">
        <f>'Reported burning'!D1664</f>
        <v>All</v>
      </c>
      <c r="E1664" s="155" t="str">
        <f>'Reported burning'!E1664</f>
        <v>Cattle, Extensive</v>
      </c>
      <c r="F1664" s="155" t="str">
        <f>'Reported burning'!F1664</f>
        <v>ND</v>
      </c>
      <c r="G1664" s="155" t="str">
        <f>'Reported burning'!G1664</f>
        <v>Pasture</v>
      </c>
      <c r="H1664" s="155" t="str">
        <f>'Reported burning'!H1664</f>
        <v>Presence</v>
      </c>
      <c r="I1664" s="3"/>
      <c r="J1664" s="3" t="s">
        <v>2369</v>
      </c>
      <c r="K1664" s="4" t="s">
        <v>2276</v>
      </c>
      <c r="L1664" s="4" t="s">
        <v>2276</v>
      </c>
      <c r="M1664" s="4" t="s">
        <v>2276</v>
      </c>
      <c r="N1664" s="4" t="s">
        <v>2276</v>
      </c>
      <c r="O1664" s="4" t="s">
        <v>2276</v>
      </c>
      <c r="P1664" s="3" t="s">
        <v>2376</v>
      </c>
      <c r="Q1664" s="4" t="s">
        <v>2276</v>
      </c>
      <c r="R1664" s="4" t="s">
        <v>2276</v>
      </c>
      <c r="S1664" s="4" t="s">
        <v>2276</v>
      </c>
      <c r="T1664" s="4" t="s">
        <v>2276</v>
      </c>
      <c r="U1664" s="4" t="s">
        <v>2276</v>
      </c>
      <c r="V1664" s="4" t="s">
        <v>2276</v>
      </c>
      <c r="W1664" s="4" t="s">
        <v>2276</v>
      </c>
      <c r="X1664" s="3" t="s">
        <v>34</v>
      </c>
      <c r="Y1664" s="3" t="s">
        <v>68</v>
      </c>
      <c r="Z1664" s="3" t="s">
        <v>2655</v>
      </c>
      <c r="AA1664" s="4"/>
      <c r="AB1664" s="4" t="s">
        <v>4952</v>
      </c>
    </row>
    <row r="1665" spans="1:28" ht="34.5" customHeight="1">
      <c r="A1665" s="155" t="str">
        <f>'Reported burning'!A1665</f>
        <v>197a</v>
      </c>
      <c r="B1665" s="155" t="str">
        <f>'Reported burning'!B1665</f>
        <v>197a.6</v>
      </c>
      <c r="C1665" s="155" t="str">
        <f>'Reported burning'!C1665</f>
        <v>All</v>
      </c>
      <c r="D1665" s="155" t="str">
        <f>'Reported burning'!D1665</f>
        <v>All</v>
      </c>
      <c r="E1665" s="155" t="str">
        <f>'Reported burning'!E1665</f>
        <v>ND</v>
      </c>
      <c r="F1665" s="155" t="str">
        <f>'Reported burning'!F1665</f>
        <v>ND</v>
      </c>
      <c r="G1665" s="155" t="str">
        <f>'Reported burning'!G1665</f>
        <v>Forest</v>
      </c>
      <c r="H1665" s="155" t="str">
        <f>'Reported burning'!H1665</f>
        <v>Presence</v>
      </c>
      <c r="I1665" s="3"/>
      <c r="J1665" s="4" t="s">
        <v>2276</v>
      </c>
      <c r="K1665" s="4" t="s">
        <v>2276</v>
      </c>
      <c r="L1665" s="4" t="s">
        <v>2276</v>
      </c>
      <c r="M1665" s="4" t="s">
        <v>2276</v>
      </c>
      <c r="N1665" s="4" t="s">
        <v>2276</v>
      </c>
      <c r="O1665" s="4" t="s">
        <v>2276</v>
      </c>
      <c r="P1665" s="4" t="s">
        <v>2276</v>
      </c>
      <c r="Q1665" s="4" t="s">
        <v>2276</v>
      </c>
      <c r="R1665" s="4" t="s">
        <v>2276</v>
      </c>
      <c r="S1665" s="4" t="s">
        <v>2276</v>
      </c>
      <c r="T1665" s="4" t="s">
        <v>2276</v>
      </c>
      <c r="U1665" s="4" t="s">
        <v>2276</v>
      </c>
      <c r="V1665" s="4" t="s">
        <v>2276</v>
      </c>
      <c r="W1665" s="4" t="s">
        <v>2276</v>
      </c>
      <c r="X1665" s="3" t="s">
        <v>34</v>
      </c>
      <c r="Y1665" s="3" t="s">
        <v>68</v>
      </c>
      <c r="Z1665" s="3" t="s">
        <v>2655</v>
      </c>
      <c r="AA1665" s="3"/>
      <c r="AB1665" s="4" t="s">
        <v>4952</v>
      </c>
    </row>
    <row r="1666" spans="1:28" ht="34.5" customHeight="1">
      <c r="A1666" s="155" t="str">
        <f>'Reported burning'!A1666</f>
        <v>197a</v>
      </c>
      <c r="B1666" s="155" t="str">
        <f>'Reported burning'!B1666</f>
        <v>197a.7</v>
      </c>
      <c r="C1666" s="155" t="str">
        <f>'Reported burning'!C1666</f>
        <v>All</v>
      </c>
      <c r="D1666" s="155" t="str">
        <f>'Reported burning'!D1666</f>
        <v>All</v>
      </c>
      <c r="E1666" s="155" t="str">
        <f>'Reported burning'!E1666</f>
        <v>ND</v>
      </c>
      <c r="F1666" s="155" t="str">
        <f>'Reported burning'!F1666</f>
        <v>ND</v>
      </c>
      <c r="G1666" s="155" t="str">
        <f>'Reported burning'!G1666</f>
        <v>Forest</v>
      </c>
      <c r="H1666" s="155" t="str">
        <f>'Reported burning'!H1666</f>
        <v>Presence</v>
      </c>
      <c r="I1666" s="3"/>
      <c r="J1666" s="4" t="s">
        <v>2276</v>
      </c>
      <c r="K1666" s="4" t="s">
        <v>2276</v>
      </c>
      <c r="L1666" s="4" t="s">
        <v>2276</v>
      </c>
      <c r="M1666" s="4" t="s">
        <v>2276</v>
      </c>
      <c r="N1666" s="4" t="s">
        <v>2276</v>
      </c>
      <c r="O1666" s="4" t="s">
        <v>2276</v>
      </c>
      <c r="P1666" s="4" t="s">
        <v>2276</v>
      </c>
      <c r="Q1666" s="4" t="s">
        <v>2276</v>
      </c>
      <c r="R1666" s="4" t="s">
        <v>2276</v>
      </c>
      <c r="S1666" s="4" t="s">
        <v>2276</v>
      </c>
      <c r="T1666" s="4" t="s">
        <v>2276</v>
      </c>
      <c r="U1666" s="4" t="s">
        <v>2276</v>
      </c>
      <c r="V1666" s="4" t="s">
        <v>2276</v>
      </c>
      <c r="W1666" s="4" t="s">
        <v>2276</v>
      </c>
      <c r="X1666" s="3" t="s">
        <v>34</v>
      </c>
      <c r="Y1666" s="3" t="s">
        <v>68</v>
      </c>
      <c r="Z1666" s="3" t="s">
        <v>2655</v>
      </c>
      <c r="AA1666" s="3"/>
      <c r="AB1666" s="4" t="s">
        <v>4952</v>
      </c>
    </row>
    <row r="1667" spans="1:28" ht="61.5" customHeight="1">
      <c r="A1667" s="155" t="str">
        <f>'Reported burning'!A1667</f>
        <v>198a</v>
      </c>
      <c r="B1667" s="155" t="str">
        <f>'Reported burning'!B1667</f>
        <v>198a.1</v>
      </c>
      <c r="C1667" s="155" t="str">
        <f>'Reported burning'!C1667</f>
        <v>Human, deliberate</v>
      </c>
      <c r="D1667" s="155" t="str">
        <f>'Reported burning'!D1667</f>
        <v>Charcoal production</v>
      </c>
      <c r="E1667" s="155" t="str">
        <f>'Reported burning'!E1667</f>
        <v>Forestry, Small-scale</v>
      </c>
      <c r="F1667" s="155" t="str">
        <f>'Reported burning'!F1667</f>
        <v>Forest</v>
      </c>
      <c r="G1667" s="155" t="str">
        <f>'Reported burning'!G1667</f>
        <v>ND</v>
      </c>
      <c r="H1667" s="155" t="str">
        <f>'Reported burning'!H1667</f>
        <v>Presence</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3"/>
      <c r="AB1667" s="3"/>
    </row>
    <row r="1668" spans="1:28" ht="82" customHeight="1">
      <c r="A1668" s="155" t="str">
        <f>'Reported burning'!A1668</f>
        <v>198b</v>
      </c>
      <c r="B1668" s="155" t="str">
        <f>'Reported burning'!B1668</f>
        <v>198b.1</v>
      </c>
      <c r="C1668" s="155" t="str">
        <f>'Reported burning'!C1668</f>
        <v>Human, deliberate</v>
      </c>
      <c r="D1668" s="155" t="str">
        <f>'Reported burning'!D1668</f>
        <v>Pasture renewal</v>
      </c>
      <c r="E1668" s="155" t="str">
        <f>'Reported burning'!E1668</f>
        <v>Pastoralism, Migratory</v>
      </c>
      <c r="F1668" s="155" t="str">
        <f>'Reported burning'!F1668</f>
        <v>Shrubland (Mixed forest &amp; grassland)</v>
      </c>
      <c r="G1668" s="155" t="str">
        <f>'Reported burning'!G1668</f>
        <v>ND</v>
      </c>
      <c r="H1668" s="155"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2276</v>
      </c>
      <c r="X1668" s="4" t="s">
        <v>2276</v>
      </c>
      <c r="Y1668" s="4" t="s">
        <v>2276</v>
      </c>
      <c r="Z1668" s="4" t="s">
        <v>2276</v>
      </c>
      <c r="AA1668" s="4" t="s">
        <v>4967</v>
      </c>
      <c r="AB1668" s="3"/>
    </row>
    <row r="1669" spans="1:28" ht="42" customHeight="1">
      <c r="A1669" s="159" t="str">
        <f>'Reported burning'!A1669</f>
        <v>199a</v>
      </c>
      <c r="B1669" s="159" t="str">
        <f>'Reported burning'!B1669</f>
        <v>199a.1</v>
      </c>
      <c r="C1669" s="159" t="str">
        <f>'Reported burning'!C1669</f>
        <v>Human, deliberate</v>
      </c>
      <c r="D1669" s="159" t="str">
        <f>'Reported burning'!D1669</f>
        <v>Pasture renewal</v>
      </c>
      <c r="E1669" s="159" t="str">
        <f>'Reported burning'!E1669</f>
        <v>Pastoralism, Migratory</v>
      </c>
      <c r="F1669" s="159" t="str">
        <f>'Reported burning'!F1669</f>
        <v>Shrubland (Mixed forest &amp; grassland)</v>
      </c>
      <c r="G1669" s="159" t="str">
        <f>'Reported burning'!G1669</f>
        <v>ND</v>
      </c>
      <c r="H1669" s="159" t="str">
        <f>'Reported burning'!H1669</f>
        <v>Presence</v>
      </c>
      <c r="I1669" s="5">
        <v>1976</v>
      </c>
      <c r="J1669" s="6" t="s">
        <v>2276</v>
      </c>
      <c r="K1669" s="6" t="s">
        <v>2276</v>
      </c>
      <c r="L1669" s="6" t="s">
        <v>2276</v>
      </c>
      <c r="M1669" s="6" t="s">
        <v>2276</v>
      </c>
      <c r="N1669" s="6" t="s">
        <v>2276</v>
      </c>
      <c r="O1669" s="6" t="s">
        <v>2276</v>
      </c>
      <c r="P1669" s="6" t="s">
        <v>2276</v>
      </c>
      <c r="Q1669" s="6" t="s">
        <v>2276</v>
      </c>
      <c r="R1669" s="6" t="s">
        <v>2276</v>
      </c>
      <c r="S1669" s="6" t="s">
        <v>2276</v>
      </c>
      <c r="T1669" s="6" t="s">
        <v>2276</v>
      </c>
      <c r="U1669" s="6" t="s">
        <v>2276</v>
      </c>
      <c r="V1669" s="6" t="s">
        <v>2276</v>
      </c>
      <c r="W1669" s="6" t="s">
        <v>2276</v>
      </c>
      <c r="X1669" s="6" t="s">
        <v>2276</v>
      </c>
      <c r="Y1669" s="6" t="s">
        <v>2276</v>
      </c>
      <c r="Z1669" s="4" t="s">
        <v>2276</v>
      </c>
      <c r="AA1669" s="3"/>
      <c r="AB1669" s="3"/>
    </row>
    <row r="1670" spans="1:28" ht="42" customHeight="1">
      <c r="A1670" s="155" t="str">
        <f>'Reported burning'!A1670</f>
        <v>199a</v>
      </c>
      <c r="B1670" s="155" t="str">
        <f>'Reported burning'!B1670</f>
        <v>199a.2</v>
      </c>
      <c r="C1670" s="155" t="str">
        <f>'Reported burning'!C1670</f>
        <v>Human, deliberate</v>
      </c>
      <c r="D1670" s="155" t="str">
        <f>'Reported burning'!D1670</f>
        <v>Pest management</v>
      </c>
      <c r="E1670" s="155" t="str">
        <f>'Reported burning'!E1670</f>
        <v>Pastoralism, Migratory</v>
      </c>
      <c r="F1670" s="155" t="str">
        <f>'Reported burning'!F1670</f>
        <v>Shrubland (Mixed forest &amp; grassland)</v>
      </c>
      <c r="G1670" s="155" t="str">
        <f>'Reported burning'!G1670</f>
        <v>ND</v>
      </c>
      <c r="H1670" s="155" t="str">
        <f>'Reported burning'!H1670</f>
        <v>Presence</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3" t="s">
        <v>38</v>
      </c>
      <c r="Y1670" s="3" t="s">
        <v>68</v>
      </c>
      <c r="Z1670" s="4" t="s">
        <v>2276</v>
      </c>
      <c r="AA1670" s="3"/>
      <c r="AB1670" s="3"/>
    </row>
    <row r="1671" spans="1:28" ht="42" customHeight="1">
      <c r="A1671" s="155" t="str">
        <f>'Reported burning'!A1671</f>
        <v>199a</v>
      </c>
      <c r="B1671" s="155" t="str">
        <f>'Reported burning'!B1671</f>
        <v>199a.3</v>
      </c>
      <c r="C1671" s="155" t="str">
        <f>'Reported burning'!C1671</f>
        <v>Human, deliberate</v>
      </c>
      <c r="D1671" s="155" t="str">
        <f>'Reported burning'!D1671</f>
        <v>Hunting</v>
      </c>
      <c r="E1671" s="155" t="str">
        <f>'Reported burning'!E1671</f>
        <v>Forestry, Traditional</v>
      </c>
      <c r="F1671" s="155" t="str">
        <f>'Reported burning'!F1671</f>
        <v>Shrubland (Mixed forest &amp; grassland)</v>
      </c>
      <c r="G1671" s="155" t="str">
        <f>'Reported burning'!G1671</f>
        <v>ND</v>
      </c>
      <c r="H1671" s="155" t="str">
        <f>'Reported burning'!H1671</f>
        <v>Presence</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3"/>
      <c r="AB1671" s="3"/>
    </row>
    <row r="1672" spans="1:28" ht="42" customHeight="1">
      <c r="A1672" s="155" t="str">
        <f>'Reported burning'!A1672</f>
        <v>199a</v>
      </c>
      <c r="B1672" s="155" t="str">
        <f>'Reported burning'!B1672</f>
        <v>199a.4</v>
      </c>
      <c r="C1672" s="155" t="str">
        <f>'Reported burning'!C1672</f>
        <v>Human, deliberate</v>
      </c>
      <c r="D1672" s="155" t="str">
        <f>'Reported burning'!D1672</f>
        <v>Pasture renewal</v>
      </c>
      <c r="E1672" s="155" t="str">
        <f>'Reported burning'!E1672</f>
        <v>Pastoralism, Migratory</v>
      </c>
      <c r="F1672" s="155" t="str">
        <f>'Reported burning'!F1672</f>
        <v>Shrubland (Mixed forest &amp; grassland)</v>
      </c>
      <c r="G1672" s="155" t="str">
        <f>'Reported burning'!G1672</f>
        <v>ND</v>
      </c>
      <c r="H1672" s="155"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2276</v>
      </c>
      <c r="X1672" s="4" t="s">
        <v>2276</v>
      </c>
      <c r="Y1672" s="4" t="s">
        <v>2276</v>
      </c>
      <c r="Z1672" s="4" t="s">
        <v>2276</v>
      </c>
      <c r="AA1672" s="3"/>
      <c r="AB1672" s="3"/>
    </row>
    <row r="1673" spans="1:28" ht="42" customHeight="1">
      <c r="A1673" s="155" t="str">
        <f>'Reported burning'!A1673</f>
        <v>199a</v>
      </c>
      <c r="B1673" s="155" t="str">
        <f>'Reported burning'!B1673</f>
        <v>199a.5</v>
      </c>
      <c r="C1673" s="155" t="str">
        <f>'Reported burning'!C1673</f>
        <v>Human, deliberate</v>
      </c>
      <c r="D1673" s="155" t="str">
        <f>'Reported burning'!D1673</f>
        <v>Pest management</v>
      </c>
      <c r="E1673" s="155" t="str">
        <f>'Reported burning'!E1673</f>
        <v>Pastoralism, Migratory</v>
      </c>
      <c r="F1673" s="155" t="str">
        <f>'Reported burning'!F1673</f>
        <v>Shrubland (Mixed forest &amp; grassland)</v>
      </c>
      <c r="G1673" s="155" t="str">
        <f>'Reported burning'!G1673</f>
        <v>ND</v>
      </c>
      <c r="H1673" s="155"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2276</v>
      </c>
      <c r="X1673" s="4" t="s">
        <v>2276</v>
      </c>
      <c r="Y1673" s="4" t="s">
        <v>2276</v>
      </c>
      <c r="Z1673" s="4" t="s">
        <v>2276</v>
      </c>
      <c r="AA1673" s="3"/>
      <c r="AB1673" s="3"/>
    </row>
    <row r="1674" spans="1:28" ht="42" customHeight="1">
      <c r="A1674" s="155" t="str">
        <f>'Reported burning'!A1674</f>
        <v>199a</v>
      </c>
      <c r="B1674" s="155" t="str">
        <f>'Reported burning'!B1674</f>
        <v>199a.6</v>
      </c>
      <c r="C1674" s="155" t="str">
        <f>'Reported burning'!C1674</f>
        <v>Human, deliberate</v>
      </c>
      <c r="D1674" s="155" t="str">
        <f>'Reported burning'!D1674</f>
        <v>Hunting</v>
      </c>
      <c r="E1674" s="155" t="str">
        <f>'Reported burning'!E1674</f>
        <v>Forestry, Traditional</v>
      </c>
      <c r="F1674" s="155" t="str">
        <f>'Reported burning'!F1674</f>
        <v>Shrubland (Mixed forest &amp; grassland)</v>
      </c>
      <c r="G1674" s="155" t="str">
        <f>'Reported burning'!G1674</f>
        <v>ND</v>
      </c>
      <c r="H1674" s="155"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2276</v>
      </c>
      <c r="X1674" s="4" t="s">
        <v>2276</v>
      </c>
      <c r="Y1674" s="4" t="s">
        <v>2276</v>
      </c>
      <c r="Z1674" s="4" t="s">
        <v>2276</v>
      </c>
      <c r="AA1674" s="3"/>
      <c r="AB1674" s="3"/>
    </row>
    <row r="1675" spans="1:28" ht="42" customHeight="1">
      <c r="A1675" s="155" t="str">
        <f>'Reported burning'!A1675</f>
        <v>199a</v>
      </c>
      <c r="B1675" s="155" t="str">
        <f>'Reported burning'!B1675</f>
        <v>199a.7</v>
      </c>
      <c r="C1675" s="155" t="str">
        <f>'Reported burning'!C1675</f>
        <v>Human, deliberate</v>
      </c>
      <c r="D1675" s="155" t="str">
        <f>'Reported burning'!D1675</f>
        <v>ND</v>
      </c>
      <c r="E1675" s="155" t="str">
        <f>'Reported burning'!E1675</f>
        <v>Pastoralism, Migratory</v>
      </c>
      <c r="F1675" s="155" t="str">
        <f>'Reported burning'!F1675</f>
        <v>Shrubland (Mixed forest &amp; grassland)</v>
      </c>
      <c r="G1675" s="155" t="str">
        <f>'Reported burning'!G1675</f>
        <v>ND</v>
      </c>
      <c r="H1675" s="155" t="str">
        <f>'Reported burning'!H1675</f>
        <v>Presence</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3" t="s">
        <v>38</v>
      </c>
      <c r="Y1675" s="3" t="s">
        <v>68</v>
      </c>
      <c r="Z1675" s="4" t="s">
        <v>2276</v>
      </c>
      <c r="AA1675" s="4" t="s">
        <v>4991</v>
      </c>
      <c r="AB1675" s="3"/>
    </row>
    <row r="1676" spans="1:28" ht="42" customHeight="1">
      <c r="A1676" s="155" t="str">
        <f>'Reported burning'!A1676</f>
        <v>199a</v>
      </c>
      <c r="B1676" s="155" t="str">
        <f>'Reported burning'!B1676</f>
        <v>199a.8</v>
      </c>
      <c r="C1676" s="155" t="str">
        <f>'Reported burning'!C1676</f>
        <v>Human, deliberate</v>
      </c>
      <c r="D1676" s="155" t="str">
        <f>'Reported burning'!D1676</f>
        <v>ND</v>
      </c>
      <c r="E1676" s="155" t="str">
        <f>'Reported burning'!E1676</f>
        <v>Forestry, Traditional</v>
      </c>
      <c r="F1676" s="155" t="str">
        <f>'Reported burning'!F1676</f>
        <v>Shrubland (Mixed forest &amp; grassland)</v>
      </c>
      <c r="G1676" s="155" t="str">
        <f>'Reported burning'!G1676</f>
        <v>ND</v>
      </c>
      <c r="H1676" s="155" t="str">
        <f>'Reported burning'!H1676</f>
        <v>Presence</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3" t="s">
        <v>38</v>
      </c>
      <c r="Y1676" s="3" t="s">
        <v>68</v>
      </c>
      <c r="Z1676" s="4" t="s">
        <v>2276</v>
      </c>
      <c r="AA1676" s="4" t="s">
        <v>4991</v>
      </c>
      <c r="AB1676" s="3"/>
    </row>
    <row r="1677" spans="1:28" ht="46" customHeight="1">
      <c r="A1677" s="155" t="str">
        <f>'Reported burning'!A1677</f>
        <v>200a</v>
      </c>
      <c r="B1677" s="155" t="str">
        <f>'Reported burning'!B1677</f>
        <v>200a.1</v>
      </c>
      <c r="C1677" s="155" t="str">
        <f>'Reported burning'!C1677</f>
        <v>Human, deliberate</v>
      </c>
      <c r="D1677" s="155" t="str">
        <f>'Reported burning'!D1677</f>
        <v>Pasture renewal</v>
      </c>
      <c r="E1677" s="155" t="str">
        <f>'Reported burning'!E1677</f>
        <v>Pastoralism, Migratory</v>
      </c>
      <c r="F1677" s="155" t="str">
        <f>'Reported burning'!F1677</f>
        <v>Shrubland (Mixed forest &amp; grassland)</v>
      </c>
      <c r="G1677" s="155" t="str">
        <f>'Reported burning'!G1677</f>
        <v>ND</v>
      </c>
      <c r="H1677" s="155" t="str">
        <f>'Reported burning'!H1677</f>
        <v>Presence</v>
      </c>
      <c r="I1677" s="3"/>
      <c r="J1677" s="3"/>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c r="AB1677" s="3"/>
    </row>
    <row r="1678" spans="1:28" ht="46" customHeight="1">
      <c r="A1678" s="155" t="str">
        <f>'Reported burning'!A1678</f>
        <v>200a</v>
      </c>
      <c r="B1678" s="155" t="str">
        <f>'Reported burning'!B1678</f>
        <v>200a.2</v>
      </c>
      <c r="C1678" s="155" t="str">
        <f>'Reported burning'!C1678</f>
        <v>Human, deliberate</v>
      </c>
      <c r="D1678" s="155" t="str">
        <f>'Reported burning'!D1678</f>
        <v>Hunting</v>
      </c>
      <c r="E1678" s="155" t="str">
        <f>'Reported burning'!E1678</f>
        <v>Forestry, Traditional</v>
      </c>
      <c r="F1678" s="155" t="str">
        <f>'Reported burning'!F1678</f>
        <v>Shrubland (Mixed forest &amp; grassland)</v>
      </c>
      <c r="G1678" s="155" t="str">
        <f>'Reported burning'!G1678</f>
        <v>ND</v>
      </c>
      <c r="H1678" s="155" t="str">
        <f>'Reported burning'!H1678</f>
        <v>Presence</v>
      </c>
      <c r="I1678" s="3"/>
      <c r="J1678" s="3"/>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c r="AB1678" s="3"/>
    </row>
    <row r="1679" spans="1:28" ht="42" customHeight="1">
      <c r="A1679" s="155" t="str">
        <f>'Reported burning'!A1679</f>
        <v>200a</v>
      </c>
      <c r="B1679" s="155" t="str">
        <f>'Reported burning'!B1679</f>
        <v>200a.3</v>
      </c>
      <c r="C1679" s="155" t="str">
        <f>'Reported burning'!C1679</f>
        <v>Human, deliberate</v>
      </c>
      <c r="D1679" s="155" t="str">
        <f>'Reported burning'!D1679</f>
        <v>Vegetation management</v>
      </c>
      <c r="E1679" s="155" t="str">
        <f>'Reported burning'!E1679</f>
        <v>Pastoralism, Migratory</v>
      </c>
      <c r="F1679" s="155" t="str">
        <f>'Reported burning'!F1679</f>
        <v>Shrubland (Mixed forest &amp; grassland)</v>
      </c>
      <c r="G1679" s="155" t="str">
        <f>'Reported burning'!G1679</f>
        <v>ND</v>
      </c>
      <c r="H1679" s="155" t="str">
        <f>'Reported burning'!H1679</f>
        <v>Presence</v>
      </c>
      <c r="I1679" s="3"/>
      <c r="J1679" s="3"/>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5002</v>
      </c>
      <c r="AB1679" s="3"/>
    </row>
    <row r="1680" spans="1:28" ht="33.5" customHeight="1">
      <c r="A1680" s="155" t="str">
        <f>'Reported burning'!A1680</f>
        <v>200a</v>
      </c>
      <c r="B1680" s="155" t="str">
        <f>'Reported burning'!B1680</f>
        <v>200a.4</v>
      </c>
      <c r="C1680" s="155" t="str">
        <f>'Reported burning'!C1680</f>
        <v>Human, deliberate</v>
      </c>
      <c r="D1680" s="155" t="str">
        <f>'Reported burning'!D1680</f>
        <v>Vegetation management</v>
      </c>
      <c r="E1680" s="155" t="str">
        <f>'Reported burning'!E1680</f>
        <v>Forestry, Traditional</v>
      </c>
      <c r="F1680" s="155" t="str">
        <f>'Reported burning'!F1680</f>
        <v>Shrubland (Mixed forest &amp; grassland)</v>
      </c>
      <c r="G1680" s="155" t="str">
        <f>'Reported burning'!G1680</f>
        <v>ND</v>
      </c>
      <c r="H1680" s="155" t="str">
        <f>'Reported burning'!H1680</f>
        <v>Presence</v>
      </c>
      <c r="I1680" s="3"/>
      <c r="J1680" s="3"/>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5002</v>
      </c>
      <c r="AB1680" s="3"/>
    </row>
    <row r="1681" spans="1:28" ht="50" customHeight="1">
      <c r="A1681" s="155" t="str">
        <f>'Reported burning'!A1681</f>
        <v>201a</v>
      </c>
      <c r="B1681" s="155" t="str">
        <f>'Reported burning'!B1681</f>
        <v>201a.1</v>
      </c>
      <c r="C1681" s="155" t="str">
        <f>'Reported burning'!C1681</f>
        <v>Human, deliberate</v>
      </c>
      <c r="D1681" s="155" t="str">
        <f>'Reported burning'!D1681</f>
        <v>Pasture renewal</v>
      </c>
      <c r="E1681" s="155" t="str">
        <f>'Reported burning'!E1681</f>
        <v>Pastoralism, Migratory</v>
      </c>
      <c r="F1681" s="155" t="str">
        <f>'Reported burning'!F1681</f>
        <v>Forest</v>
      </c>
      <c r="G1681" s="155" t="str">
        <f>'Reported burning'!G1681</f>
        <v>ND</v>
      </c>
      <c r="H1681" s="155"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2276</v>
      </c>
      <c r="X1681" s="4" t="s">
        <v>2276</v>
      </c>
      <c r="Y1681" s="4" t="s">
        <v>2276</v>
      </c>
      <c r="Z1681" s="4" t="s">
        <v>2276</v>
      </c>
      <c r="AA1681" s="4" t="s">
        <v>5098</v>
      </c>
      <c r="AB1681" s="3"/>
    </row>
    <row r="1682" spans="1:28" ht="50" customHeight="1">
      <c r="A1682" s="155" t="str">
        <f>'Reported burning'!A1682</f>
        <v>201a</v>
      </c>
      <c r="B1682" s="155" t="str">
        <f>'Reported burning'!B1682</f>
        <v>201a.2</v>
      </c>
      <c r="C1682" s="155" t="str">
        <f>'Reported burning'!C1682</f>
        <v>Human, deliberate</v>
      </c>
      <c r="D1682" s="155" t="str">
        <f>'Reported burning'!D1682</f>
        <v>Forest management</v>
      </c>
      <c r="E1682" s="155" t="str">
        <f>'Reported burning'!E1682</f>
        <v>Pastoralism, Migratory</v>
      </c>
      <c r="F1682" s="155" t="str">
        <f>'Reported burning'!F1682</f>
        <v>Forest</v>
      </c>
      <c r="G1682" s="155" t="str">
        <f>'Reported burning'!G1682</f>
        <v>ND</v>
      </c>
      <c r="H1682" s="155"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2276</v>
      </c>
      <c r="X1682" s="4" t="s">
        <v>2276</v>
      </c>
      <c r="Y1682" s="4" t="s">
        <v>2276</v>
      </c>
      <c r="Z1682" s="4" t="s">
        <v>2276</v>
      </c>
      <c r="AA1682" s="4" t="s">
        <v>5098</v>
      </c>
      <c r="AB1682" s="3"/>
    </row>
    <row r="1683" spans="1:28" ht="50" customHeight="1">
      <c r="A1683" s="155" t="str">
        <f>'Reported burning'!A1683</f>
        <v>201a</v>
      </c>
      <c r="B1683" s="155" t="str">
        <f>'Reported burning'!B1683</f>
        <v>201a.3</v>
      </c>
      <c r="C1683" s="155" t="str">
        <f>'Reported burning'!C1683</f>
        <v>Human, deliberate</v>
      </c>
      <c r="D1683" s="155" t="str">
        <f>'Reported burning'!D1683</f>
        <v>Conservation</v>
      </c>
      <c r="E1683" s="155" t="str">
        <f>'Reported burning'!E1683</f>
        <v>Biodiversity conservation</v>
      </c>
      <c r="F1683" s="155" t="str">
        <f>'Reported burning'!F1683</f>
        <v>Forest</v>
      </c>
      <c r="G1683" s="155" t="str">
        <f>'Reported burning'!G1683</f>
        <v>ND</v>
      </c>
      <c r="H1683" s="155" t="str">
        <f>'Reported burning'!H1683</f>
        <v>Presence</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5097</v>
      </c>
      <c r="AB1683" s="3"/>
    </row>
    <row r="1684" spans="1:28" ht="46.5" customHeight="1">
      <c r="A1684" s="155" t="str">
        <f>'Reported burning'!A1684</f>
        <v>202a</v>
      </c>
      <c r="B1684" s="155" t="str">
        <f>'Reported burning'!B1684</f>
        <v>202a.1</v>
      </c>
      <c r="C1684" s="155" t="str">
        <f>'Reported burning'!C1684</f>
        <v>Human, deliberate</v>
      </c>
      <c r="D1684" s="155" t="str">
        <f>'Reported burning'!D1684</f>
        <v>Rangeland management</v>
      </c>
      <c r="E1684" s="155" t="str">
        <f>'Reported burning'!E1684</f>
        <v>Pastoralism, Migratory</v>
      </c>
      <c r="F1684" s="155" t="str">
        <f>'Reported burning'!F1684</f>
        <v>Shrubland (Mixed forest &amp; grassland)</v>
      </c>
      <c r="G1684" s="155" t="str">
        <f>'Reported burning'!G1684</f>
        <v>ND</v>
      </c>
      <c r="H1684" s="155" t="str">
        <f>'Reported burning'!H1684</f>
        <v>Presence</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3"/>
      <c r="AB1684" s="3"/>
    </row>
    <row r="1685" spans="1:28" ht="87">
      <c r="A1685" s="155" t="str">
        <f>'Reported burning'!A1685</f>
        <v>203a</v>
      </c>
      <c r="B1685" s="155" t="str">
        <f>'Reported burning'!B1685</f>
        <v>203a.1</v>
      </c>
      <c r="C1685" s="155" t="str">
        <f>'Reported burning'!C1685</f>
        <v>Human, deliberate</v>
      </c>
      <c r="D1685" s="155" t="str">
        <f>'Reported burning'!D1685</f>
        <v>Pest management</v>
      </c>
      <c r="E1685" s="155" t="str">
        <f>'Reported burning'!E1685</f>
        <v>Pastoralism, Migratory</v>
      </c>
      <c r="F1685" s="155" t="str">
        <f>'Reported burning'!F1685</f>
        <v>Shrubland (Mixed forest &amp; grassland)</v>
      </c>
      <c r="G1685" s="155" t="str">
        <f>'Reported burning'!G1685</f>
        <v>ND</v>
      </c>
      <c r="H1685" s="155" t="str">
        <f>'Reported burning'!H1685</f>
        <v>Presence</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5113</v>
      </c>
      <c r="AB1685" s="3"/>
    </row>
    <row r="1686" spans="1:28" ht="51.5" customHeight="1">
      <c r="A1686" s="155" t="str">
        <f>'Reported burning'!A1686</f>
        <v>203a</v>
      </c>
      <c r="B1686" s="155" t="str">
        <f>'Reported burning'!B1686</f>
        <v>203a.2</v>
      </c>
      <c r="C1686" s="155" t="str">
        <f>'Reported burning'!C1686</f>
        <v>Human, deliberate</v>
      </c>
      <c r="D1686" s="155" t="str">
        <f>'Reported burning'!D1686</f>
        <v>Pest management</v>
      </c>
      <c r="E1686" s="155" t="str">
        <f>'Reported burning'!E1686</f>
        <v>Cattle, Extensive</v>
      </c>
      <c r="F1686" s="155" t="str">
        <f>'Reported burning'!F1686</f>
        <v>Shrubland (Mixed forest &amp; grassland)</v>
      </c>
      <c r="G1686" s="155" t="str">
        <f>'Reported burning'!G1686</f>
        <v>ND</v>
      </c>
      <c r="H1686" s="155" t="str">
        <f>'Reported burning'!H1686</f>
        <v>Presence</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5114</v>
      </c>
      <c r="AB1686" s="3"/>
    </row>
    <row r="1687" spans="1:28" ht="31" customHeight="1">
      <c r="A1687" s="155" t="str">
        <f>'Reported burning'!A1687</f>
        <v>204a</v>
      </c>
      <c r="B1687" s="155" t="str">
        <f>'Reported burning'!B1687</f>
        <v>204a.1</v>
      </c>
      <c r="C1687" s="155" t="str">
        <f>'Reported burning'!C1687</f>
        <v>Human, deliberate</v>
      </c>
      <c r="D1687" s="155" t="str">
        <f>'Reported burning'!D1687</f>
        <v>Rangeland management</v>
      </c>
      <c r="E1687" s="155" t="str">
        <f>'Reported burning'!E1687</f>
        <v>Pastoralism, Migratory</v>
      </c>
      <c r="F1687" s="155" t="str">
        <f>'Reported burning'!F1687</f>
        <v>Shrubland (Mixed forest &amp; grassland)</v>
      </c>
      <c r="G1687" s="155" t="str">
        <f>'Reported burning'!G1687</f>
        <v>ND</v>
      </c>
      <c r="H1687" s="155" t="str">
        <f>'Reported burning'!H1687</f>
        <v>Presence</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3"/>
      <c r="AB1687" s="3"/>
    </row>
    <row r="1688" spans="1:28" ht="31" customHeight="1">
      <c r="A1688" s="155" t="str">
        <f>'Reported burning'!A1688</f>
        <v>205a</v>
      </c>
      <c r="B1688" s="155" t="str">
        <f>'Reported burning'!B1688</f>
        <v>205a.1</v>
      </c>
      <c r="C1688" s="155" t="str">
        <f>'Reported burning'!C1688</f>
        <v>Human, deliberate</v>
      </c>
      <c r="D1688" s="155" t="str">
        <f>'Reported burning'!D1688</f>
        <v>Pyrome management</v>
      </c>
      <c r="E1688" s="155" t="str">
        <f>'Reported burning'!E1688</f>
        <v>Biodiversity conservation</v>
      </c>
      <c r="F1688" s="155" t="str">
        <f>'Reported burning'!F1688</f>
        <v>Shrubland (Mixed forest &amp; grassland)</v>
      </c>
      <c r="G1688" s="155" t="str">
        <f>'Reported burning'!G1688</f>
        <v>Shrubland (Mixed forest &amp; grassland)</v>
      </c>
      <c r="H1688" s="155"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2276</v>
      </c>
      <c r="Y1688" s="4" t="s">
        <v>2276</v>
      </c>
      <c r="Z1688" s="4" t="s">
        <v>2276</v>
      </c>
      <c r="AA1688" s="3"/>
      <c r="AB1688" s="3"/>
    </row>
    <row r="1689" spans="1:28" ht="31" customHeight="1">
      <c r="A1689" s="155" t="str">
        <f>'Reported burning'!A1689</f>
        <v>205b</v>
      </c>
      <c r="B1689" s="155" t="str">
        <f>'Reported burning'!B1689</f>
        <v>205b.1</v>
      </c>
      <c r="C1689" s="155" t="str">
        <f>'Reported burning'!C1689</f>
        <v>Human, deliberate</v>
      </c>
      <c r="D1689" s="155" t="str">
        <f>'Reported burning'!D1689</f>
        <v>Pyrome management</v>
      </c>
      <c r="E1689" s="155" t="str">
        <f>'Reported burning'!E1689</f>
        <v>Biodiversity conservation</v>
      </c>
      <c r="F1689" s="155" t="str">
        <f>'Reported burning'!F1689</f>
        <v>Shrubland (Mixed forest &amp; grassland)</v>
      </c>
      <c r="G1689" s="155" t="str">
        <f>'Reported burning'!G1689</f>
        <v>Shrubland (Mixed forest &amp; grassland)</v>
      </c>
      <c r="H1689" s="155"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2276</v>
      </c>
      <c r="Y1689" s="4" t="s">
        <v>2276</v>
      </c>
      <c r="Z1689" s="4" t="s">
        <v>2276</v>
      </c>
      <c r="AA1689" s="3"/>
      <c r="AB1689" s="3"/>
    </row>
    <row r="1690" spans="1:28" ht="31" customHeight="1">
      <c r="A1690" s="155" t="str">
        <f>'Reported burning'!A1690</f>
        <v>205c</v>
      </c>
      <c r="B1690" s="155" t="str">
        <f>'Reported burning'!B1690</f>
        <v>205c.1</v>
      </c>
      <c r="C1690" s="155" t="str">
        <f>'Reported burning'!C1690</f>
        <v>Human, deliberate</v>
      </c>
      <c r="D1690" s="155" t="str">
        <f>'Reported burning'!D1690</f>
        <v>Pyrome management</v>
      </c>
      <c r="E1690" s="155" t="str">
        <f>'Reported burning'!E1690</f>
        <v>Biodiversity conservation</v>
      </c>
      <c r="F1690" s="155" t="str">
        <f>'Reported burning'!F1690</f>
        <v>Shrubland (Mixed forest &amp; grassland)</v>
      </c>
      <c r="G1690" s="155" t="str">
        <f>'Reported burning'!G1690</f>
        <v>Shrubland (Mixed forest &amp; grassland)</v>
      </c>
      <c r="H1690" s="155"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2276</v>
      </c>
      <c r="Y1690" s="4" t="s">
        <v>2276</v>
      </c>
      <c r="Z1690" s="4" t="s">
        <v>2276</v>
      </c>
      <c r="AA1690" s="3"/>
      <c r="AB1690" s="3"/>
    </row>
    <row r="1691" spans="1:28" ht="31" customHeight="1">
      <c r="A1691" s="155" t="str">
        <f>'Reported burning'!A1691</f>
        <v>205d</v>
      </c>
      <c r="B1691" s="155" t="str">
        <f>'Reported burning'!B1691</f>
        <v>205d.1</v>
      </c>
      <c r="C1691" s="155" t="str">
        <f>'Reported burning'!C1691</f>
        <v>Human, deliberate</v>
      </c>
      <c r="D1691" s="155" t="str">
        <f>'Reported burning'!D1691</f>
        <v>Pyrome management</v>
      </c>
      <c r="E1691" s="155" t="str">
        <f>'Reported burning'!E1691</f>
        <v>Biodiversity conservation</v>
      </c>
      <c r="F1691" s="155" t="str">
        <f>'Reported burning'!F1691</f>
        <v>Shrubland (Mixed forest &amp; grassland)</v>
      </c>
      <c r="G1691" s="155" t="str">
        <f>'Reported burning'!G1691</f>
        <v>Shrubland (Mixed forest &amp; grassland)</v>
      </c>
      <c r="H1691" s="155"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2276</v>
      </c>
      <c r="Y1691" s="4" t="s">
        <v>2276</v>
      </c>
      <c r="Z1691" s="4" t="s">
        <v>2276</v>
      </c>
      <c r="AA1691" s="3"/>
      <c r="AB1691" s="3"/>
    </row>
    <row r="1692" spans="1:28" ht="31" customHeight="1">
      <c r="A1692" s="155" t="str">
        <f>'Reported burning'!A1692</f>
        <v>205e</v>
      </c>
      <c r="B1692" s="155" t="str">
        <f>'Reported burning'!B1692</f>
        <v>205e.1</v>
      </c>
      <c r="C1692" s="155" t="str">
        <f>'Reported burning'!C1692</f>
        <v>Human, deliberate</v>
      </c>
      <c r="D1692" s="155" t="str">
        <f>'Reported burning'!D1692</f>
        <v>Pyrome management</v>
      </c>
      <c r="E1692" s="155" t="str">
        <f>'Reported burning'!E1692</f>
        <v>Biodiversity conservation</v>
      </c>
      <c r="F1692" s="155" t="str">
        <f>'Reported burning'!F1692</f>
        <v>Shrubland (Mixed forest &amp; grassland)</v>
      </c>
      <c r="G1692" s="155" t="str">
        <f>'Reported burning'!G1692</f>
        <v>Shrubland (Mixed forest &amp; grassland)</v>
      </c>
      <c r="H1692" s="155"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2276</v>
      </c>
      <c r="Y1692" s="4" t="s">
        <v>2276</v>
      </c>
      <c r="Z1692" s="4" t="s">
        <v>2276</v>
      </c>
      <c r="AA1692" s="3"/>
      <c r="AB1692" s="3"/>
    </row>
    <row r="1693" spans="1:28" ht="85.5" customHeight="1">
      <c r="A1693" s="155" t="str">
        <f>'Reported burning'!A1693</f>
        <v>205f</v>
      </c>
      <c r="B1693" s="155" t="str">
        <f>'Reported burning'!B1693</f>
        <v>205f.1</v>
      </c>
      <c r="C1693" s="155" t="str">
        <f>'Reported burning'!C1693</f>
        <v>Human, deliberate</v>
      </c>
      <c r="D1693" s="155" t="str">
        <f>'Reported burning'!D1693</f>
        <v>Pyrome management</v>
      </c>
      <c r="E1693" s="155" t="str">
        <f>'Reported burning'!E1693</f>
        <v>Biodiversity conservation</v>
      </c>
      <c r="F1693" s="155" t="str">
        <f>'Reported burning'!F1693</f>
        <v>Shrubland (Mixed forest &amp; grassland)</v>
      </c>
      <c r="G1693" s="155" t="str">
        <f>'Reported burning'!G1693</f>
        <v>Shrubland (Mixed forest &amp; grassland)</v>
      </c>
      <c r="H1693" s="155" t="str">
        <f>'Reported burning'!H1693</f>
        <v>Presence</v>
      </c>
      <c r="I1693" s="3"/>
      <c r="J1693" s="4" t="s">
        <v>2276</v>
      </c>
      <c r="K1693" s="4" t="s">
        <v>2276</v>
      </c>
      <c r="L1693" s="3" t="s">
        <v>2362</v>
      </c>
      <c r="M1693" s="4" t="s">
        <v>2276</v>
      </c>
      <c r="N1693" s="3" t="s">
        <v>2382</v>
      </c>
      <c r="O1693" s="4" t="s">
        <v>2276</v>
      </c>
      <c r="P1693" s="4" t="s">
        <v>2276</v>
      </c>
      <c r="Q1693" s="4" t="s">
        <v>2276</v>
      </c>
      <c r="R1693" s="4" t="s">
        <v>2276</v>
      </c>
      <c r="S1693" s="4" t="s">
        <v>2276</v>
      </c>
      <c r="T1693" s="4" t="s">
        <v>2276</v>
      </c>
      <c r="U1693" s="4" t="s">
        <v>2276</v>
      </c>
      <c r="V1693" s="4" t="s">
        <v>2276</v>
      </c>
      <c r="W1693" s="3" t="s">
        <v>2401</v>
      </c>
      <c r="X1693" s="3" t="s">
        <v>86</v>
      </c>
      <c r="Y1693" s="3" t="s">
        <v>34</v>
      </c>
      <c r="Z1693" s="3" t="s">
        <v>2655</v>
      </c>
      <c r="AA1693" s="3" t="s">
        <v>5165</v>
      </c>
      <c r="AB1693" s="4" t="s">
        <v>5184</v>
      </c>
    </row>
    <row r="1694" spans="1:28" ht="85.5" customHeight="1">
      <c r="A1694" s="155" t="str">
        <f>'Reported burning'!A1694</f>
        <v>205g</v>
      </c>
      <c r="B1694" s="155" t="str">
        <f>'Reported burning'!B1694</f>
        <v>205g.1</v>
      </c>
      <c r="C1694" s="155" t="str">
        <f>'Reported burning'!C1694</f>
        <v>Human, deliberate</v>
      </c>
      <c r="D1694" s="155" t="str">
        <f>'Reported burning'!D1694</f>
        <v>Pyrome management</v>
      </c>
      <c r="E1694" s="155" t="str">
        <f>'Reported burning'!E1694</f>
        <v>Biodiversity conservation</v>
      </c>
      <c r="F1694" s="155" t="str">
        <f>'Reported burning'!F1694</f>
        <v>Shrubland (Mixed forest &amp; grassland)</v>
      </c>
      <c r="G1694" s="155" t="str">
        <f>'Reported burning'!G1694</f>
        <v>Shrubland (Mixed forest &amp; grassland)</v>
      </c>
      <c r="H1694" s="155" t="str">
        <f>'Reported burning'!H1694</f>
        <v>Presence</v>
      </c>
      <c r="I1694" s="3"/>
      <c r="J1694" s="4" t="s">
        <v>2276</v>
      </c>
      <c r="K1694" s="4" t="s">
        <v>2276</v>
      </c>
      <c r="L1694" s="3" t="s">
        <v>2362</v>
      </c>
      <c r="M1694" s="4" t="s">
        <v>2276</v>
      </c>
      <c r="N1694" s="3" t="s">
        <v>2382</v>
      </c>
      <c r="O1694" s="4" t="s">
        <v>2276</v>
      </c>
      <c r="P1694" s="4" t="s">
        <v>2276</v>
      </c>
      <c r="Q1694" s="4" t="s">
        <v>2276</v>
      </c>
      <c r="R1694" s="4" t="s">
        <v>2276</v>
      </c>
      <c r="S1694" s="4" t="s">
        <v>2276</v>
      </c>
      <c r="T1694" s="4" t="s">
        <v>2276</v>
      </c>
      <c r="U1694" s="4" t="s">
        <v>2276</v>
      </c>
      <c r="V1694" s="4" t="s">
        <v>2276</v>
      </c>
      <c r="W1694" s="3" t="s">
        <v>2401</v>
      </c>
      <c r="X1694" s="3" t="s">
        <v>86</v>
      </c>
      <c r="Y1694" s="3" t="s">
        <v>34</v>
      </c>
      <c r="Z1694" s="3" t="s">
        <v>2655</v>
      </c>
      <c r="AA1694" s="3" t="s">
        <v>5165</v>
      </c>
      <c r="AB1694" s="4" t="s">
        <v>5184</v>
      </c>
    </row>
    <row r="1695" spans="1:28" ht="85.5" customHeight="1">
      <c r="A1695" s="155" t="str">
        <f>'Reported burning'!A1695</f>
        <v>205h</v>
      </c>
      <c r="B1695" s="155" t="str">
        <f>'Reported burning'!B1695</f>
        <v>205h.1</v>
      </c>
      <c r="C1695" s="155" t="str">
        <f>'Reported burning'!C1695</f>
        <v>Human, deliberate</v>
      </c>
      <c r="D1695" s="155" t="str">
        <f>'Reported burning'!D1695</f>
        <v>Pyrome management</v>
      </c>
      <c r="E1695" s="155" t="str">
        <f>'Reported burning'!E1695</f>
        <v>Biodiversity conservation</v>
      </c>
      <c r="F1695" s="155" t="str">
        <f>'Reported burning'!F1695</f>
        <v>Shrubland (Mixed forest &amp; grassland)</v>
      </c>
      <c r="G1695" s="155" t="str">
        <f>'Reported burning'!G1695</f>
        <v>Shrubland (Mixed forest &amp; grassland)</v>
      </c>
      <c r="H1695" s="155" t="str">
        <f>'Reported burning'!H1695</f>
        <v>Presence</v>
      </c>
      <c r="I1695" s="3"/>
      <c r="J1695" s="4" t="s">
        <v>2276</v>
      </c>
      <c r="K1695" s="4" t="s">
        <v>2276</v>
      </c>
      <c r="L1695" s="3" t="s">
        <v>2362</v>
      </c>
      <c r="M1695" s="4" t="s">
        <v>2276</v>
      </c>
      <c r="N1695" s="3" t="s">
        <v>2382</v>
      </c>
      <c r="O1695" s="4" t="s">
        <v>2276</v>
      </c>
      <c r="P1695" s="4" t="s">
        <v>2276</v>
      </c>
      <c r="Q1695" s="4" t="s">
        <v>2276</v>
      </c>
      <c r="R1695" s="4" t="s">
        <v>2276</v>
      </c>
      <c r="S1695" s="4" t="s">
        <v>2276</v>
      </c>
      <c r="T1695" s="4" t="s">
        <v>2276</v>
      </c>
      <c r="U1695" s="4" t="s">
        <v>2276</v>
      </c>
      <c r="V1695" s="4" t="s">
        <v>2276</v>
      </c>
      <c r="W1695" s="3" t="s">
        <v>2402</v>
      </c>
      <c r="X1695" s="3" t="s">
        <v>86</v>
      </c>
      <c r="Y1695" s="3" t="s">
        <v>34</v>
      </c>
      <c r="Z1695" s="3" t="s">
        <v>2655</v>
      </c>
      <c r="AA1695" s="3" t="s">
        <v>5165</v>
      </c>
      <c r="AB1695" s="4" t="s">
        <v>5184</v>
      </c>
    </row>
    <row r="1696" spans="1:28" ht="85.5" customHeight="1">
      <c r="A1696" s="155" t="str">
        <f>'Reported burning'!A1696</f>
        <v>205i</v>
      </c>
      <c r="B1696" s="155" t="str">
        <f>'Reported burning'!B1696</f>
        <v>205i.1</v>
      </c>
      <c r="C1696" s="155" t="str">
        <f>'Reported burning'!C1696</f>
        <v>Human, deliberate</v>
      </c>
      <c r="D1696" s="155" t="str">
        <f>'Reported burning'!D1696</f>
        <v>Pyrome management</v>
      </c>
      <c r="E1696" s="155" t="str">
        <f>'Reported burning'!E1696</f>
        <v>Biodiversity conservation</v>
      </c>
      <c r="F1696" s="155" t="str">
        <f>'Reported burning'!F1696</f>
        <v>Shrubland (Mixed forest &amp; grassland)</v>
      </c>
      <c r="G1696" s="155" t="str">
        <f>'Reported burning'!G1696</f>
        <v>Shrubland (Mixed forest &amp; grassland)</v>
      </c>
      <c r="H1696" s="155" t="str">
        <f>'Reported burning'!H1696</f>
        <v>Presence</v>
      </c>
      <c r="I1696" s="3"/>
      <c r="J1696" s="4" t="s">
        <v>2276</v>
      </c>
      <c r="K1696" s="4" t="s">
        <v>2276</v>
      </c>
      <c r="L1696" s="3" t="s">
        <v>2362</v>
      </c>
      <c r="M1696" s="4" t="s">
        <v>2276</v>
      </c>
      <c r="N1696" s="3" t="s">
        <v>2382</v>
      </c>
      <c r="O1696" s="4" t="s">
        <v>2276</v>
      </c>
      <c r="P1696" s="4" t="s">
        <v>2276</v>
      </c>
      <c r="Q1696" s="4" t="s">
        <v>2276</v>
      </c>
      <c r="R1696" s="4" t="s">
        <v>2276</v>
      </c>
      <c r="S1696" s="4" t="s">
        <v>2276</v>
      </c>
      <c r="T1696" s="4" t="s">
        <v>2276</v>
      </c>
      <c r="U1696" s="4" t="s">
        <v>2276</v>
      </c>
      <c r="V1696" s="4" t="s">
        <v>2276</v>
      </c>
      <c r="W1696" s="3" t="s">
        <v>2402</v>
      </c>
      <c r="X1696" s="3" t="s">
        <v>86</v>
      </c>
      <c r="Y1696" s="3" t="s">
        <v>34</v>
      </c>
      <c r="Z1696" s="3" t="s">
        <v>2655</v>
      </c>
      <c r="AA1696" s="3" t="s">
        <v>5165</v>
      </c>
      <c r="AB1696" s="4" t="s">
        <v>5184</v>
      </c>
    </row>
    <row r="1697" spans="1:28" ht="85.5" customHeight="1">
      <c r="A1697" s="155" t="str">
        <f>'Reported burning'!A1697</f>
        <v>205j</v>
      </c>
      <c r="B1697" s="155" t="str">
        <f>'Reported burning'!B1697</f>
        <v>205j.1</v>
      </c>
      <c r="C1697" s="155" t="str">
        <f>'Reported burning'!C1697</f>
        <v>Human, deliberate</v>
      </c>
      <c r="D1697" s="155" t="str">
        <f>'Reported burning'!D1697</f>
        <v>Pyrome management</v>
      </c>
      <c r="E1697" s="155" t="str">
        <f>'Reported burning'!E1697</f>
        <v>Biodiversity conservation</v>
      </c>
      <c r="F1697" s="155" t="str">
        <f>'Reported burning'!F1697</f>
        <v>Shrubland (Mixed forest &amp; grassland)</v>
      </c>
      <c r="G1697" s="155" t="str">
        <f>'Reported burning'!G1697</f>
        <v>Shrubland (Mixed forest &amp; grassland)</v>
      </c>
      <c r="H1697" s="155" t="str">
        <f>'Reported burning'!H1697</f>
        <v>Presence</v>
      </c>
      <c r="I1697" s="3"/>
      <c r="J1697" s="4" t="s">
        <v>2276</v>
      </c>
      <c r="K1697" s="4" t="s">
        <v>2276</v>
      </c>
      <c r="L1697" s="3" t="s">
        <v>2362</v>
      </c>
      <c r="M1697" s="4" t="s">
        <v>2276</v>
      </c>
      <c r="N1697" s="3" t="s">
        <v>2382</v>
      </c>
      <c r="O1697" s="4" t="s">
        <v>2276</v>
      </c>
      <c r="P1697" s="4" t="s">
        <v>2276</v>
      </c>
      <c r="Q1697" s="4" t="s">
        <v>2276</v>
      </c>
      <c r="R1697" s="4" t="s">
        <v>2276</v>
      </c>
      <c r="S1697" s="4" t="s">
        <v>2276</v>
      </c>
      <c r="T1697" s="4" t="s">
        <v>2276</v>
      </c>
      <c r="U1697" s="4" t="s">
        <v>2276</v>
      </c>
      <c r="V1697" s="4" t="s">
        <v>2276</v>
      </c>
      <c r="W1697" s="3" t="s">
        <v>2402</v>
      </c>
      <c r="X1697" s="3" t="s">
        <v>86</v>
      </c>
      <c r="Y1697" s="3" t="s">
        <v>34</v>
      </c>
      <c r="Z1697" s="3" t="s">
        <v>2655</v>
      </c>
      <c r="AA1697" s="3" t="s">
        <v>5165</v>
      </c>
      <c r="AB1697" s="4" t="s">
        <v>5184</v>
      </c>
    </row>
    <row r="1698" spans="1:28" ht="36.5" customHeight="1">
      <c r="A1698" s="155" t="str">
        <f>'Reported burning'!A1698</f>
        <v>205a</v>
      </c>
      <c r="B1698" s="155" t="str">
        <f>'Reported burning'!B1698</f>
        <v>205a.2</v>
      </c>
      <c r="C1698" s="155" t="str">
        <f>'Reported burning'!C1698</f>
        <v>All</v>
      </c>
      <c r="D1698" s="155" t="str">
        <f>'Reported burning'!D1698</f>
        <v>All</v>
      </c>
      <c r="E1698" s="155" t="str">
        <f>'Reported burning'!E1698</f>
        <v>All</v>
      </c>
      <c r="F1698" s="155" t="str">
        <f>'Reported burning'!F1698</f>
        <v>ND</v>
      </c>
      <c r="G1698" s="155" t="str">
        <f>'Reported burning'!G1698</f>
        <v>Shrubland (Mixed forest &amp; grassland)</v>
      </c>
      <c r="H1698" s="155" t="str">
        <f>'Reported burning'!H1698</f>
        <v>Presence</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3" t="s">
        <v>86</v>
      </c>
      <c r="Y1698" s="3" t="s">
        <v>34</v>
      </c>
      <c r="Z1698" s="3" t="s">
        <v>2276</v>
      </c>
      <c r="AA1698" s="3"/>
      <c r="AB1698" s="4"/>
    </row>
    <row r="1699" spans="1:28" ht="36.5" customHeight="1">
      <c r="A1699" s="155" t="str">
        <f>'Reported burning'!A1699</f>
        <v>205b</v>
      </c>
      <c r="B1699" s="155" t="str">
        <f>'Reported burning'!B1699</f>
        <v>205b.2</v>
      </c>
      <c r="C1699" s="155" t="str">
        <f>'Reported burning'!C1699</f>
        <v>All</v>
      </c>
      <c r="D1699" s="155" t="str">
        <f>'Reported burning'!D1699</f>
        <v>All</v>
      </c>
      <c r="E1699" s="155" t="str">
        <f>'Reported burning'!E1699</f>
        <v>All</v>
      </c>
      <c r="F1699" s="155" t="str">
        <f>'Reported burning'!F1699</f>
        <v>ND</v>
      </c>
      <c r="G1699" s="155" t="str">
        <f>'Reported burning'!G1699</f>
        <v>Shrubland (Mixed forest &amp; grassland)</v>
      </c>
      <c r="H1699" s="155" t="str">
        <f>'Reported burning'!H1699</f>
        <v>Presence</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3" t="s">
        <v>86</v>
      </c>
      <c r="Y1699" s="3" t="s">
        <v>34</v>
      </c>
      <c r="Z1699" s="3" t="s">
        <v>2276</v>
      </c>
      <c r="AA1699" s="3"/>
      <c r="AB1699" s="4"/>
    </row>
    <row r="1700" spans="1:28" ht="36.5" customHeight="1">
      <c r="A1700" s="155" t="str">
        <f>'Reported burning'!A1700</f>
        <v>205c</v>
      </c>
      <c r="B1700" s="155" t="str">
        <f>'Reported burning'!B1700</f>
        <v>205c.2</v>
      </c>
      <c r="C1700" s="155" t="str">
        <f>'Reported burning'!C1700</f>
        <v>All</v>
      </c>
      <c r="D1700" s="155" t="str">
        <f>'Reported burning'!D1700</f>
        <v>All</v>
      </c>
      <c r="E1700" s="155" t="str">
        <f>'Reported burning'!E1700</f>
        <v>All</v>
      </c>
      <c r="F1700" s="155" t="str">
        <f>'Reported burning'!F1700</f>
        <v>ND</v>
      </c>
      <c r="G1700" s="155" t="str">
        <f>'Reported burning'!G1700</f>
        <v>Shrubland (Mixed forest &amp; grassland)</v>
      </c>
      <c r="H1700" s="155" t="str">
        <f>'Reported burning'!H1700</f>
        <v>Presence</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3" t="s">
        <v>86</v>
      </c>
      <c r="Y1700" s="3" t="s">
        <v>34</v>
      </c>
      <c r="Z1700" s="3" t="s">
        <v>2276</v>
      </c>
      <c r="AA1700" s="3"/>
      <c r="AB1700" s="4"/>
    </row>
    <row r="1701" spans="1:28" ht="36.5" customHeight="1">
      <c r="A1701" s="155" t="str">
        <f>'Reported burning'!A1701</f>
        <v>205d</v>
      </c>
      <c r="B1701" s="155" t="str">
        <f>'Reported burning'!B1701</f>
        <v>205d.2</v>
      </c>
      <c r="C1701" s="155" t="str">
        <f>'Reported burning'!C1701</f>
        <v>All</v>
      </c>
      <c r="D1701" s="155" t="str">
        <f>'Reported burning'!D1701</f>
        <v>All</v>
      </c>
      <c r="E1701" s="155" t="str">
        <f>'Reported burning'!E1701</f>
        <v>All</v>
      </c>
      <c r="F1701" s="155" t="str">
        <f>'Reported burning'!F1701</f>
        <v>ND</v>
      </c>
      <c r="G1701" s="155" t="str">
        <f>'Reported burning'!G1701</f>
        <v>Shrubland (Mixed forest &amp; grassland)</v>
      </c>
      <c r="H1701" s="155" t="str">
        <f>'Reported burning'!H1701</f>
        <v>Presence</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3" t="s">
        <v>86</v>
      </c>
      <c r="Y1701" s="3" t="s">
        <v>34</v>
      </c>
      <c r="Z1701" s="3" t="s">
        <v>2276</v>
      </c>
      <c r="AA1701" s="3"/>
      <c r="AB1701" s="4"/>
    </row>
    <row r="1702" spans="1:28" ht="36.5" customHeight="1">
      <c r="A1702" s="155" t="str">
        <f>'Reported burning'!A1702</f>
        <v>205e</v>
      </c>
      <c r="B1702" s="155" t="str">
        <f>'Reported burning'!B1702</f>
        <v>205e.2</v>
      </c>
      <c r="C1702" s="155" t="str">
        <f>'Reported burning'!C1702</f>
        <v>All</v>
      </c>
      <c r="D1702" s="155" t="str">
        <f>'Reported burning'!D1702</f>
        <v>All</v>
      </c>
      <c r="E1702" s="155" t="str">
        <f>'Reported burning'!E1702</f>
        <v>All</v>
      </c>
      <c r="F1702" s="155" t="str">
        <f>'Reported burning'!F1702</f>
        <v>ND</v>
      </c>
      <c r="G1702" s="155" t="str">
        <f>'Reported burning'!G1702</f>
        <v>Shrubland (Mixed forest &amp; grassland)</v>
      </c>
      <c r="H1702" s="155" t="str">
        <f>'Reported burning'!H1702</f>
        <v>Presence</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3" t="s">
        <v>86</v>
      </c>
      <c r="Y1702" s="3" t="s">
        <v>34</v>
      </c>
      <c r="Z1702" s="3" t="s">
        <v>2276</v>
      </c>
      <c r="AA1702" s="3"/>
      <c r="AB1702" s="4"/>
    </row>
    <row r="1703" spans="1:28" ht="36.5" customHeight="1">
      <c r="A1703" s="155" t="str">
        <f>'Reported burning'!A1703</f>
        <v>205f</v>
      </c>
      <c r="B1703" s="155" t="str">
        <f>'Reported burning'!B1703</f>
        <v>205f.2</v>
      </c>
      <c r="C1703" s="155" t="str">
        <f>'Reported burning'!C1703</f>
        <v>All</v>
      </c>
      <c r="D1703" s="155" t="str">
        <f>'Reported burning'!D1703</f>
        <v>All</v>
      </c>
      <c r="E1703" s="155" t="str">
        <f>'Reported burning'!E1703</f>
        <v>All</v>
      </c>
      <c r="F1703" s="155" t="str">
        <f>'Reported burning'!F1703</f>
        <v>ND</v>
      </c>
      <c r="G1703" s="155" t="str">
        <f>'Reported burning'!G1703</f>
        <v>Shrubland (Mixed forest &amp; grassland)</v>
      </c>
      <c r="H1703" s="155" t="str">
        <f>'Reported burning'!H1703</f>
        <v>Presence</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3" t="s">
        <v>404</v>
      </c>
      <c r="Y1703" s="3" t="s">
        <v>68</v>
      </c>
      <c r="Z1703" s="3" t="s">
        <v>2276</v>
      </c>
      <c r="AA1703" s="3"/>
      <c r="AB1703" s="3"/>
    </row>
    <row r="1704" spans="1:28" ht="36.5" customHeight="1">
      <c r="A1704" s="155" t="str">
        <f>'Reported burning'!A1704</f>
        <v>205g</v>
      </c>
      <c r="B1704" s="155" t="str">
        <f>'Reported burning'!B1704</f>
        <v>205g.2</v>
      </c>
      <c r="C1704" s="155" t="str">
        <f>'Reported burning'!C1704</f>
        <v>All</v>
      </c>
      <c r="D1704" s="155" t="str">
        <f>'Reported burning'!D1704</f>
        <v>All</v>
      </c>
      <c r="E1704" s="155" t="str">
        <f>'Reported burning'!E1704</f>
        <v>All</v>
      </c>
      <c r="F1704" s="155" t="str">
        <f>'Reported burning'!F1704</f>
        <v>ND</v>
      </c>
      <c r="G1704" s="155" t="str">
        <f>'Reported burning'!G1704</f>
        <v>Shrubland (Mixed forest &amp; grassland)</v>
      </c>
      <c r="H1704" s="155" t="str">
        <f>'Reported burning'!H1704</f>
        <v>Presence</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3" t="s">
        <v>404</v>
      </c>
      <c r="Y1704" s="3" t="s">
        <v>68</v>
      </c>
      <c r="Z1704" s="3" t="s">
        <v>2276</v>
      </c>
      <c r="AA1704" s="3"/>
      <c r="AB1704" s="3"/>
    </row>
    <row r="1705" spans="1:28" ht="36.5" customHeight="1">
      <c r="A1705" s="155" t="str">
        <f>'Reported burning'!A1705</f>
        <v>205h</v>
      </c>
      <c r="B1705" s="155" t="str">
        <f>'Reported burning'!B1705</f>
        <v>205h.2</v>
      </c>
      <c r="C1705" s="155" t="str">
        <f>'Reported burning'!C1705</f>
        <v>All</v>
      </c>
      <c r="D1705" s="155" t="str">
        <f>'Reported burning'!D1705</f>
        <v>All</v>
      </c>
      <c r="E1705" s="155" t="str">
        <f>'Reported burning'!E1705</f>
        <v>All</v>
      </c>
      <c r="F1705" s="155" t="str">
        <f>'Reported burning'!F1705</f>
        <v>ND</v>
      </c>
      <c r="G1705" s="155" t="str">
        <f>'Reported burning'!G1705</f>
        <v>Shrubland (Mixed forest &amp; grassland)</v>
      </c>
      <c r="H1705" s="155" t="str">
        <f>'Reported burning'!H1705</f>
        <v>Presence</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3" t="s">
        <v>404</v>
      </c>
      <c r="Y1705" s="3" t="s">
        <v>68</v>
      </c>
      <c r="Z1705" s="3" t="s">
        <v>2276</v>
      </c>
      <c r="AA1705" s="3"/>
      <c r="AB1705" s="3"/>
    </row>
    <row r="1706" spans="1:28" ht="36.5" customHeight="1">
      <c r="A1706" s="155" t="str">
        <f>'Reported burning'!A1706</f>
        <v>205i</v>
      </c>
      <c r="B1706" s="155" t="str">
        <f>'Reported burning'!B1706</f>
        <v>205i.2</v>
      </c>
      <c r="C1706" s="155" t="str">
        <f>'Reported burning'!C1706</f>
        <v>All</v>
      </c>
      <c r="D1706" s="155" t="str">
        <f>'Reported burning'!D1706</f>
        <v>All</v>
      </c>
      <c r="E1706" s="155" t="str">
        <f>'Reported burning'!E1706</f>
        <v>All</v>
      </c>
      <c r="F1706" s="155" t="str">
        <f>'Reported burning'!F1706</f>
        <v>ND</v>
      </c>
      <c r="G1706" s="155" t="str">
        <f>'Reported burning'!G1706</f>
        <v>Shrubland (Mixed forest &amp; grassland)</v>
      </c>
      <c r="H1706" s="155" t="str">
        <f>'Reported burning'!H1706</f>
        <v>Presence</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3" t="s">
        <v>404</v>
      </c>
      <c r="Y1706" s="3" t="s">
        <v>68</v>
      </c>
      <c r="Z1706" s="3" t="s">
        <v>2276</v>
      </c>
      <c r="AA1706" s="3"/>
      <c r="AB1706" s="3"/>
    </row>
    <row r="1707" spans="1:28" ht="36.5" customHeight="1">
      <c r="A1707" s="155" t="str">
        <f>'Reported burning'!A1707</f>
        <v>205j</v>
      </c>
      <c r="B1707" s="155" t="str">
        <f>'Reported burning'!B1707</f>
        <v>205j.2</v>
      </c>
      <c r="C1707" s="155" t="str">
        <f>'Reported burning'!C1707</f>
        <v>All</v>
      </c>
      <c r="D1707" s="155" t="str">
        <f>'Reported burning'!D1707</f>
        <v>All</v>
      </c>
      <c r="E1707" s="155" t="str">
        <f>'Reported burning'!E1707</f>
        <v>All</v>
      </c>
      <c r="F1707" s="155" t="str">
        <f>'Reported burning'!F1707</f>
        <v>ND</v>
      </c>
      <c r="G1707" s="155" t="str">
        <f>'Reported burning'!G1707</f>
        <v>Shrubland (Mixed forest &amp; grassland)</v>
      </c>
      <c r="H1707" s="155" t="str">
        <f>'Reported burning'!H1707</f>
        <v>Presence</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3" t="s">
        <v>404</v>
      </c>
      <c r="Y1707" s="3" t="s">
        <v>68</v>
      </c>
      <c r="Z1707" s="3" t="s">
        <v>2276</v>
      </c>
      <c r="AA1707" s="3"/>
      <c r="AB1707" s="3"/>
    </row>
    <row r="1708" spans="1:28" ht="36.5" customHeight="1">
      <c r="A1708" s="155" t="str">
        <f>'Reported burning'!A1708</f>
        <v>205a</v>
      </c>
      <c r="B1708" s="155" t="str">
        <f>'Reported burning'!B1708</f>
        <v>205a.3</v>
      </c>
      <c r="C1708" s="155" t="str">
        <f>'Reported burning'!C1708</f>
        <v>All</v>
      </c>
      <c r="D1708" s="155" t="str">
        <f>'Reported burning'!D1708</f>
        <v>All</v>
      </c>
      <c r="E1708" s="155" t="str">
        <f>'Reported burning'!E1708</f>
        <v>All</v>
      </c>
      <c r="F1708" s="155" t="str">
        <f>'Reported burning'!F1708</f>
        <v>ND</v>
      </c>
      <c r="G1708" s="155" t="str">
        <f>'Reported burning'!G1708</f>
        <v>Shrubland (Mixed forest &amp; grassland)</v>
      </c>
      <c r="H1708" s="155" t="str">
        <f>'Reported burning'!H1708</f>
        <v>Presence</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3" t="s">
        <v>404</v>
      </c>
      <c r="Y1708" s="3" t="s">
        <v>68</v>
      </c>
      <c r="Z1708" s="3" t="s">
        <v>2276</v>
      </c>
      <c r="AA1708" s="3"/>
      <c r="AB1708" s="3"/>
    </row>
    <row r="1709" spans="1:28" ht="36.5" customHeight="1">
      <c r="A1709" s="155" t="str">
        <f>'Reported burning'!A1709</f>
        <v>205b</v>
      </c>
      <c r="B1709" s="155" t="str">
        <f>'Reported burning'!B1709</f>
        <v>205b.3</v>
      </c>
      <c r="C1709" s="155" t="str">
        <f>'Reported burning'!C1709</f>
        <v>All</v>
      </c>
      <c r="D1709" s="155" t="str">
        <f>'Reported burning'!D1709</f>
        <v>All</v>
      </c>
      <c r="E1709" s="155" t="str">
        <f>'Reported burning'!E1709</f>
        <v>All</v>
      </c>
      <c r="F1709" s="155" t="str">
        <f>'Reported burning'!F1709</f>
        <v>ND</v>
      </c>
      <c r="G1709" s="155" t="str">
        <f>'Reported burning'!G1709</f>
        <v>Shrubland (Mixed forest &amp; grassland)</v>
      </c>
      <c r="H1709" s="155" t="str">
        <f>'Reported burning'!H1709</f>
        <v>Presence</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3" t="s">
        <v>404</v>
      </c>
      <c r="Y1709" s="3" t="s">
        <v>68</v>
      </c>
      <c r="Z1709" s="3" t="s">
        <v>2276</v>
      </c>
      <c r="AA1709" s="3"/>
      <c r="AB1709" s="3"/>
    </row>
    <row r="1710" spans="1:28" ht="36.5" customHeight="1">
      <c r="A1710" s="155" t="str">
        <f>'Reported burning'!A1710</f>
        <v>205c</v>
      </c>
      <c r="B1710" s="155" t="str">
        <f>'Reported burning'!B1710</f>
        <v>205c.3</v>
      </c>
      <c r="C1710" s="155" t="str">
        <f>'Reported burning'!C1710</f>
        <v>All</v>
      </c>
      <c r="D1710" s="155" t="str">
        <f>'Reported burning'!D1710</f>
        <v>All</v>
      </c>
      <c r="E1710" s="155" t="str">
        <f>'Reported burning'!E1710</f>
        <v>All</v>
      </c>
      <c r="F1710" s="155" t="str">
        <f>'Reported burning'!F1710</f>
        <v>ND</v>
      </c>
      <c r="G1710" s="155" t="str">
        <f>'Reported burning'!G1710</f>
        <v>Shrubland (Mixed forest &amp; grassland)</v>
      </c>
      <c r="H1710" s="155" t="str">
        <f>'Reported burning'!H1710</f>
        <v>Presence</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3" t="s">
        <v>404</v>
      </c>
      <c r="Y1710" s="3" t="s">
        <v>68</v>
      </c>
      <c r="Z1710" s="3" t="s">
        <v>2276</v>
      </c>
      <c r="AA1710" s="3"/>
      <c r="AB1710" s="3"/>
    </row>
    <row r="1711" spans="1:28" ht="36.5" customHeight="1">
      <c r="A1711" s="155" t="str">
        <f>'Reported burning'!A1711</f>
        <v>205d</v>
      </c>
      <c r="B1711" s="155" t="str">
        <f>'Reported burning'!B1711</f>
        <v>205d.3</v>
      </c>
      <c r="C1711" s="155" t="str">
        <f>'Reported burning'!C1711</f>
        <v>All</v>
      </c>
      <c r="D1711" s="155" t="str">
        <f>'Reported burning'!D1711</f>
        <v>All</v>
      </c>
      <c r="E1711" s="155" t="str">
        <f>'Reported burning'!E1711</f>
        <v>All</v>
      </c>
      <c r="F1711" s="155" t="str">
        <f>'Reported burning'!F1711</f>
        <v>ND</v>
      </c>
      <c r="G1711" s="155" t="str">
        <f>'Reported burning'!G1711</f>
        <v>Shrubland (Mixed forest &amp; grassland)</v>
      </c>
      <c r="H1711" s="155" t="str">
        <f>'Reported burning'!H1711</f>
        <v>Presence</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3" t="s">
        <v>404</v>
      </c>
      <c r="Y1711" s="3" t="s">
        <v>68</v>
      </c>
      <c r="Z1711" s="3" t="s">
        <v>2276</v>
      </c>
      <c r="AA1711" s="3"/>
      <c r="AB1711" s="3"/>
    </row>
    <row r="1712" spans="1:28" ht="36.5" customHeight="1">
      <c r="A1712" s="155" t="str">
        <f>'Reported burning'!A1712</f>
        <v>205e</v>
      </c>
      <c r="B1712" s="155" t="str">
        <f>'Reported burning'!B1712</f>
        <v>205e.3</v>
      </c>
      <c r="C1712" s="155" t="str">
        <f>'Reported burning'!C1712</f>
        <v>All</v>
      </c>
      <c r="D1712" s="155" t="str">
        <f>'Reported burning'!D1712</f>
        <v>All</v>
      </c>
      <c r="E1712" s="155" t="str">
        <f>'Reported burning'!E1712</f>
        <v>All</v>
      </c>
      <c r="F1712" s="155" t="str">
        <f>'Reported burning'!F1712</f>
        <v>ND</v>
      </c>
      <c r="G1712" s="155" t="str">
        <f>'Reported burning'!G1712</f>
        <v>Shrubland (Mixed forest &amp; grassland)</v>
      </c>
      <c r="H1712" s="155" t="str">
        <f>'Reported burning'!H1712</f>
        <v>Presence</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3" t="s">
        <v>404</v>
      </c>
      <c r="Y1712" s="3" t="s">
        <v>68</v>
      </c>
      <c r="Z1712" s="3" t="s">
        <v>2276</v>
      </c>
      <c r="AA1712" s="3"/>
      <c r="AB1712" s="3"/>
    </row>
    <row r="1713" spans="1:28" ht="36.5" customHeight="1">
      <c r="A1713" s="155" t="str">
        <f>'Reported burning'!A1713</f>
        <v>205f</v>
      </c>
      <c r="B1713" s="155" t="str">
        <f>'Reported burning'!B1713</f>
        <v>205f.3</v>
      </c>
      <c r="C1713" s="155" t="str">
        <f>'Reported burning'!C1713</f>
        <v>Human, escaped</v>
      </c>
      <c r="D1713" s="155" t="str">
        <f>'Reported burning'!D1713</f>
        <v>Pyrome management</v>
      </c>
      <c r="E1713" s="155" t="str">
        <f>'Reported burning'!E1713</f>
        <v>Biodiversity conservation</v>
      </c>
      <c r="F1713" s="155" t="str">
        <f>'Reported burning'!F1713</f>
        <v>Shrubland (Mixed forest &amp; grassland)</v>
      </c>
      <c r="G1713" s="155" t="str">
        <f>'Reported burning'!G1713</f>
        <v>Shrubland (Mixed forest &amp; grassland)</v>
      </c>
      <c r="H1713" s="155" t="str">
        <f>'Reported burning'!H1713</f>
        <v>Presence</v>
      </c>
      <c r="I1713" s="3"/>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3" t="s">
        <v>405</v>
      </c>
      <c r="Y1713" s="3" t="s">
        <v>35</v>
      </c>
      <c r="Z1713" s="3" t="s">
        <v>2276</v>
      </c>
      <c r="AA1713" s="4" t="s">
        <v>5185</v>
      </c>
      <c r="AB1713" s="3"/>
    </row>
    <row r="1714" spans="1:28" ht="36.5" customHeight="1">
      <c r="A1714" s="155" t="str">
        <f>'Reported burning'!A1714</f>
        <v>205g</v>
      </c>
      <c r="B1714" s="155" t="str">
        <f>'Reported burning'!B1714</f>
        <v>205g.3</v>
      </c>
      <c r="C1714" s="155" t="str">
        <f>'Reported burning'!C1714</f>
        <v>Human, escaped</v>
      </c>
      <c r="D1714" s="155" t="str">
        <f>'Reported burning'!D1714</f>
        <v>Pyrome management</v>
      </c>
      <c r="E1714" s="155" t="str">
        <f>'Reported burning'!E1714</f>
        <v>Biodiversity conservation</v>
      </c>
      <c r="F1714" s="155" t="str">
        <f>'Reported burning'!F1714</f>
        <v>Shrubland (Mixed forest &amp; grassland)</v>
      </c>
      <c r="G1714" s="155" t="str">
        <f>'Reported burning'!G1714</f>
        <v>Shrubland (Mixed forest &amp; grassland)</v>
      </c>
      <c r="H1714" s="155" t="str">
        <f>'Reported burning'!H1714</f>
        <v>Presence</v>
      </c>
      <c r="I1714" s="3"/>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3" t="s">
        <v>405</v>
      </c>
      <c r="Y1714" s="3" t="s">
        <v>35</v>
      </c>
      <c r="Z1714" s="3" t="s">
        <v>2276</v>
      </c>
      <c r="AA1714" s="4" t="s">
        <v>5185</v>
      </c>
      <c r="AB1714" s="3"/>
    </row>
    <row r="1715" spans="1:28" ht="36.5" customHeight="1">
      <c r="A1715" s="155" t="str">
        <f>'Reported burning'!A1715</f>
        <v>205f</v>
      </c>
      <c r="B1715" s="155" t="str">
        <f>'Reported burning'!B1715</f>
        <v>205f.4</v>
      </c>
      <c r="C1715" s="155" t="str">
        <f>'Reported burning'!C1715</f>
        <v>Human, accidental</v>
      </c>
      <c r="D1715" s="155" t="str">
        <f>'Reported burning'!D1715</f>
        <v>Accidental</v>
      </c>
      <c r="E1715" s="155" t="str">
        <f>'Reported burning'!E1715</f>
        <v>Tourism manager</v>
      </c>
      <c r="F1715" s="155" t="str">
        <f>'Reported burning'!F1715</f>
        <v>ND</v>
      </c>
      <c r="G1715" s="155" t="str">
        <f>'Reported burning'!G1715</f>
        <v>Shrubland (Mixed forest &amp; grassland)</v>
      </c>
      <c r="H1715" s="155" t="str">
        <f>'Reported burning'!H1715</f>
        <v>Presence</v>
      </c>
      <c r="I1715" s="3"/>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3" t="s">
        <v>405</v>
      </c>
      <c r="Y1715" s="3" t="s">
        <v>35</v>
      </c>
      <c r="Z1715" s="3" t="s">
        <v>2276</v>
      </c>
      <c r="AA1715" s="4" t="s">
        <v>5185</v>
      </c>
      <c r="AB1715" s="3"/>
    </row>
    <row r="1716" spans="1:28" ht="36.5" customHeight="1">
      <c r="A1716" s="155" t="str">
        <f>'Reported burning'!A1716</f>
        <v>205g</v>
      </c>
      <c r="B1716" s="155" t="str">
        <f>'Reported burning'!B1716</f>
        <v>205g.4</v>
      </c>
      <c r="C1716" s="155" t="str">
        <f>'Reported burning'!C1716</f>
        <v>Human, accidental</v>
      </c>
      <c r="D1716" s="155" t="str">
        <f>'Reported burning'!D1716</f>
        <v>Accidental</v>
      </c>
      <c r="E1716" s="155" t="str">
        <f>'Reported burning'!E1716</f>
        <v>Tourism manager</v>
      </c>
      <c r="F1716" s="155" t="str">
        <f>'Reported burning'!F1716</f>
        <v>ND</v>
      </c>
      <c r="G1716" s="155" t="str">
        <f>'Reported burning'!G1716</f>
        <v>Shrubland (Mixed forest &amp; grassland)</v>
      </c>
      <c r="H1716" s="155" t="str">
        <f>'Reported burning'!H1716</f>
        <v>Presence</v>
      </c>
      <c r="I1716" s="3"/>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3" t="s">
        <v>405</v>
      </c>
      <c r="Y1716" s="3" t="s">
        <v>35</v>
      </c>
      <c r="Z1716" s="3" t="s">
        <v>2276</v>
      </c>
      <c r="AA1716" s="4" t="s">
        <v>5185</v>
      </c>
      <c r="AB1716" s="3"/>
    </row>
    <row r="1717" spans="1:28" ht="36.5" customHeight="1">
      <c r="A1717" s="155" t="str">
        <f>'Reported burning'!A1717</f>
        <v>205f</v>
      </c>
      <c r="B1717" s="155" t="str">
        <f>'Reported burning'!B1717</f>
        <v>205f.5</v>
      </c>
      <c r="C1717" s="155" t="str">
        <f>'Reported burning'!C1717</f>
        <v>Human, accidental</v>
      </c>
      <c r="D1717" s="155" t="str">
        <f>'Reported burning'!D1717</f>
        <v>Accidental</v>
      </c>
      <c r="E1717" s="155" t="str">
        <f>'Reported burning'!E1717</f>
        <v>Urban planner</v>
      </c>
      <c r="F1717" s="155" t="str">
        <f>'Reported burning'!F1717</f>
        <v>ND</v>
      </c>
      <c r="G1717" s="155" t="str">
        <f>'Reported burning'!G1717</f>
        <v>Shrubland (Mixed forest &amp; grassland)</v>
      </c>
      <c r="H1717" s="155" t="str">
        <f>'Reported burning'!H1717</f>
        <v>Presence</v>
      </c>
      <c r="I1717" s="3"/>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3" t="s">
        <v>405</v>
      </c>
      <c r="Y1717" s="3" t="s">
        <v>35</v>
      </c>
      <c r="Z1717" s="3" t="s">
        <v>2276</v>
      </c>
      <c r="AA1717" s="4" t="s">
        <v>5185</v>
      </c>
      <c r="AB1717" s="3"/>
    </row>
    <row r="1718" spans="1:28" ht="36.5" customHeight="1">
      <c r="A1718" s="155" t="str">
        <f>'Reported burning'!A1718</f>
        <v>205g</v>
      </c>
      <c r="B1718" s="155" t="str">
        <f>'Reported burning'!B1718</f>
        <v>205g.5</v>
      </c>
      <c r="C1718" s="155" t="str">
        <f>'Reported burning'!C1718</f>
        <v>Human, accidental</v>
      </c>
      <c r="D1718" s="155" t="str">
        <f>'Reported burning'!D1718</f>
        <v>Accidental</v>
      </c>
      <c r="E1718" s="155" t="str">
        <f>'Reported burning'!E1718</f>
        <v>Urban planner</v>
      </c>
      <c r="F1718" s="155" t="str">
        <f>'Reported burning'!F1718</f>
        <v>ND</v>
      </c>
      <c r="G1718" s="155" t="str">
        <f>'Reported burning'!G1718</f>
        <v>Shrubland (Mixed forest &amp; grassland)</v>
      </c>
      <c r="H1718" s="155" t="str">
        <f>'Reported burning'!H1718</f>
        <v>Presence</v>
      </c>
      <c r="I1718" s="3"/>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3" t="s">
        <v>405</v>
      </c>
      <c r="Y1718" s="3" t="s">
        <v>35</v>
      </c>
      <c r="Z1718" s="3" t="s">
        <v>2276</v>
      </c>
      <c r="AA1718" s="4" t="s">
        <v>5185</v>
      </c>
      <c r="AB1718" s="3"/>
    </row>
    <row r="1719" spans="1:28" ht="36.5" customHeight="1">
      <c r="A1719" s="155" t="str">
        <f>'Reported burning'!A1719</f>
        <v>205f</v>
      </c>
      <c r="B1719" s="155" t="str">
        <f>'Reported burning'!B1719</f>
        <v>205f.6</v>
      </c>
      <c r="C1719" s="155" t="str">
        <f>'Reported burning'!C1719</f>
        <v>Human, deliberate</v>
      </c>
      <c r="D1719" s="155" t="str">
        <f>'Reported burning'!D1719</f>
        <v>Hunting</v>
      </c>
      <c r="E1719" s="155" t="str">
        <f>'Reported burning'!E1719</f>
        <v>Forestry, Traditional</v>
      </c>
      <c r="F1719" s="155" t="str">
        <f>'Reported burning'!F1719</f>
        <v>ND</v>
      </c>
      <c r="G1719" s="155" t="str">
        <f>'Reported burning'!G1719</f>
        <v>Shrubland (Mixed forest &amp; grassland)</v>
      </c>
      <c r="H1719" s="155" t="str">
        <f>'Reported burning'!H1719</f>
        <v>Presence</v>
      </c>
      <c r="I1719" s="3"/>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3" t="s">
        <v>405</v>
      </c>
      <c r="Y1719" s="3" t="s">
        <v>35</v>
      </c>
      <c r="Z1719" s="3" t="s">
        <v>2276</v>
      </c>
      <c r="AA1719" s="4" t="s">
        <v>5185</v>
      </c>
      <c r="AB1719" s="3"/>
    </row>
    <row r="1720" spans="1:28" ht="36.5" customHeight="1">
      <c r="A1720" s="155" t="str">
        <f>'Reported burning'!A1720</f>
        <v>205g</v>
      </c>
      <c r="B1720" s="155" t="str">
        <f>'Reported burning'!B1720</f>
        <v>205g.6</v>
      </c>
      <c r="C1720" s="155" t="str">
        <f>'Reported burning'!C1720</f>
        <v>Human, deliberate</v>
      </c>
      <c r="D1720" s="155" t="str">
        <f>'Reported burning'!D1720</f>
        <v>Hunting</v>
      </c>
      <c r="E1720" s="155" t="str">
        <f>'Reported burning'!E1720</f>
        <v>Forestry, Traditional</v>
      </c>
      <c r="F1720" s="155" t="str">
        <f>'Reported burning'!F1720</f>
        <v>ND</v>
      </c>
      <c r="G1720" s="155" t="str">
        <f>'Reported burning'!G1720</f>
        <v>Shrubland (Mixed forest &amp; grassland)</v>
      </c>
      <c r="H1720" s="155" t="str">
        <f>'Reported burning'!H1720</f>
        <v>Presence</v>
      </c>
      <c r="I1720" s="3"/>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3" t="s">
        <v>405</v>
      </c>
      <c r="Y1720" s="3" t="s">
        <v>35</v>
      </c>
      <c r="Z1720" s="3" t="s">
        <v>2276</v>
      </c>
      <c r="AA1720" s="4" t="s">
        <v>5185</v>
      </c>
      <c r="AB1720" s="3"/>
    </row>
    <row r="1721" spans="1:28" ht="29">
      <c r="A1721" s="155" t="str">
        <f>'Reported burning'!A1721</f>
        <v>205f</v>
      </c>
      <c r="B1721" s="155" t="str">
        <f>'Reported burning'!B1721</f>
        <v>205f.7</v>
      </c>
      <c r="C1721" s="155" t="str">
        <f>'Reported burning'!C1721</f>
        <v>Lightning</v>
      </c>
      <c r="D1721" s="155" t="str">
        <f>'Reported burning'!D1721</f>
        <v>ND</v>
      </c>
      <c r="E1721" s="155" t="str">
        <f>'Reported burning'!E1721</f>
        <v>ND</v>
      </c>
      <c r="F1721" s="155" t="str">
        <f>'Reported burning'!F1721</f>
        <v>ND</v>
      </c>
      <c r="G1721" s="155" t="str">
        <f>'Reported burning'!G1721</f>
        <v>Shrubland (Mixed forest &amp; grassland)</v>
      </c>
      <c r="H1721" s="155" t="str">
        <f>'Reported burning'!H1721</f>
        <v>Presence</v>
      </c>
      <c r="I1721" s="3"/>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3" t="s">
        <v>405</v>
      </c>
      <c r="Y1721" s="3" t="s">
        <v>35</v>
      </c>
      <c r="Z1721" s="3" t="s">
        <v>2276</v>
      </c>
      <c r="AA1721" s="4" t="s">
        <v>5185</v>
      </c>
      <c r="AB1721" s="3"/>
    </row>
    <row r="1722" spans="1:28" ht="29">
      <c r="A1722" s="155" t="str">
        <f>'Reported burning'!A1722</f>
        <v>205g</v>
      </c>
      <c r="B1722" s="155" t="str">
        <f>'Reported burning'!B1722</f>
        <v>205g.7</v>
      </c>
      <c r="C1722" s="155" t="str">
        <f>'Reported burning'!C1722</f>
        <v>Lightning</v>
      </c>
      <c r="D1722" s="155" t="str">
        <f>'Reported burning'!D1722</f>
        <v>ND</v>
      </c>
      <c r="E1722" s="155" t="str">
        <f>'Reported burning'!E1722</f>
        <v>ND</v>
      </c>
      <c r="F1722" s="155" t="str">
        <f>'Reported burning'!F1722</f>
        <v>ND</v>
      </c>
      <c r="G1722" s="155" t="str">
        <f>'Reported burning'!G1722</f>
        <v>Shrubland (Mixed forest &amp; grassland)</v>
      </c>
      <c r="H1722" s="155" t="str">
        <f>'Reported burning'!H1722</f>
        <v>Presence</v>
      </c>
      <c r="I1722" s="3"/>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3" t="s">
        <v>405</v>
      </c>
      <c r="Y1722" s="3" t="s">
        <v>35</v>
      </c>
      <c r="Z1722" s="3" t="s">
        <v>2276</v>
      </c>
      <c r="AA1722" s="4" t="s">
        <v>5185</v>
      </c>
      <c r="AB1722" s="3"/>
    </row>
    <row r="1723" spans="1:28" ht="37" customHeight="1">
      <c r="A1723" s="155" t="str">
        <f>'Reported burning'!A1723</f>
        <v>206a</v>
      </c>
      <c r="B1723" s="155" t="str">
        <f>'Reported burning'!B1723</f>
        <v>206a.1</v>
      </c>
      <c r="C1723" s="155" t="str">
        <f>'Reported burning'!C1723</f>
        <v>Human, deliberate</v>
      </c>
      <c r="D1723" s="155" t="str">
        <f>'Reported burning'!D1723</f>
        <v>Land clearance</v>
      </c>
      <c r="E1723" s="155" t="str">
        <f>'Reported burning'!E1723</f>
        <v>Cropping, Monoculture, Market-oriented</v>
      </c>
      <c r="F1723" s="155" t="str">
        <f>'Reported burning'!F1723</f>
        <v>Forest</v>
      </c>
      <c r="G1723" s="155" t="str">
        <f>'Reported burning'!G1723</f>
        <v>ND</v>
      </c>
      <c r="H1723" s="155" t="str">
        <f>'Reported burning'!H1723</f>
        <v>Presence</v>
      </c>
      <c r="I1723" s="3"/>
      <c r="J1723" s="4" t="s">
        <v>2276</v>
      </c>
      <c r="K1723" s="4" t="s">
        <v>2276</v>
      </c>
      <c r="L1723" s="4" t="s">
        <v>2276</v>
      </c>
      <c r="M1723" s="4" t="s">
        <v>2276</v>
      </c>
      <c r="N1723" s="4" t="s">
        <v>2276</v>
      </c>
      <c r="O1723" s="4" t="s">
        <v>2276</v>
      </c>
      <c r="P1723" s="4" t="s">
        <v>2276</v>
      </c>
      <c r="Q1723" s="4" t="s">
        <v>2276</v>
      </c>
      <c r="R1723" s="4" t="s">
        <v>2276</v>
      </c>
      <c r="S1723" s="4" t="s">
        <v>2276</v>
      </c>
      <c r="T1723" s="4" t="s">
        <v>2276</v>
      </c>
      <c r="U1723" s="4" t="s">
        <v>2276</v>
      </c>
      <c r="V1723" s="4" t="s">
        <v>2276</v>
      </c>
      <c r="W1723" s="4" t="s">
        <v>2276</v>
      </c>
      <c r="X1723" s="4" t="s">
        <v>2276</v>
      </c>
      <c r="Y1723" s="4" t="s">
        <v>2276</v>
      </c>
      <c r="Z1723" s="4" t="s">
        <v>2276</v>
      </c>
      <c r="AA1723" s="3"/>
      <c r="AB1723" s="3"/>
    </row>
    <row r="1724" spans="1:28" ht="37" customHeight="1">
      <c r="A1724" s="155" t="str">
        <f>'Reported burning'!A1724</f>
        <v>206a</v>
      </c>
      <c r="B1724" s="155" t="str">
        <f>'Reported burning'!B1724</f>
        <v>206a.3</v>
      </c>
      <c r="C1724" s="155" t="str">
        <f>'Reported burning'!C1724</f>
        <v>Human, deliberate</v>
      </c>
      <c r="D1724" s="155" t="str">
        <f>'Reported burning'!D1724</f>
        <v>Harvesting of Timber</v>
      </c>
      <c r="E1724" s="155" t="str">
        <f>'Reported burning'!E1724</f>
        <v>Forestry, Small-scale</v>
      </c>
      <c r="F1724" s="155" t="str">
        <f>'Reported burning'!F1724</f>
        <v>Forest</v>
      </c>
      <c r="G1724" s="155" t="str">
        <f>'Reported burning'!G1724</f>
        <v>ND</v>
      </c>
      <c r="H1724" s="155" t="str">
        <f>'Reported burning'!H1724</f>
        <v>Presence</v>
      </c>
      <c r="I1724" s="3"/>
      <c r="J1724" s="4" t="s">
        <v>2276</v>
      </c>
      <c r="K1724" s="4" t="s">
        <v>2276</v>
      </c>
      <c r="L1724" s="4" t="s">
        <v>2276</v>
      </c>
      <c r="M1724" s="4" t="s">
        <v>2276</v>
      </c>
      <c r="N1724" s="4" t="s">
        <v>2276</v>
      </c>
      <c r="O1724" s="4" t="s">
        <v>2276</v>
      </c>
      <c r="P1724" s="4" t="s">
        <v>2276</v>
      </c>
      <c r="Q1724" s="4" t="s">
        <v>2276</v>
      </c>
      <c r="R1724" s="4" t="s">
        <v>2276</v>
      </c>
      <c r="S1724" s="4" t="s">
        <v>2276</v>
      </c>
      <c r="T1724" s="4" t="s">
        <v>2276</v>
      </c>
      <c r="U1724" s="4" t="s">
        <v>2276</v>
      </c>
      <c r="V1724" s="4" t="s">
        <v>2276</v>
      </c>
      <c r="W1724" s="4" t="s">
        <v>2276</v>
      </c>
      <c r="X1724" s="4" t="s">
        <v>2276</v>
      </c>
      <c r="Y1724" s="4" t="s">
        <v>2276</v>
      </c>
      <c r="Z1724" s="4" t="s">
        <v>2276</v>
      </c>
      <c r="AA1724" s="3"/>
      <c r="AB1724" s="3"/>
    </row>
    <row r="1725" spans="1:28" ht="37" customHeight="1">
      <c r="A1725" s="155" t="str">
        <f>'Reported burning'!A1725</f>
        <v>206a</v>
      </c>
      <c r="B1725" s="155" t="str">
        <f>'Reported burning'!B1725</f>
        <v>206a.4</v>
      </c>
      <c r="C1725" s="155" t="str">
        <f>'Reported burning'!C1725</f>
        <v>Human, deliberate</v>
      </c>
      <c r="D1725" s="155" t="str">
        <f>'Reported burning'!D1725</f>
        <v>Charcoal production</v>
      </c>
      <c r="E1725" s="155" t="str">
        <f>'Reported burning'!E1725</f>
        <v>Forestry, Small-scale</v>
      </c>
      <c r="F1725" s="155" t="str">
        <f>'Reported burning'!F1725</f>
        <v>Forest</v>
      </c>
      <c r="G1725" s="155" t="str">
        <f>'Reported burning'!G1725</f>
        <v>ND</v>
      </c>
      <c r="H1725" s="155" t="str">
        <f>'Reported burning'!H1725</f>
        <v>Presence</v>
      </c>
      <c r="I1725" s="3"/>
      <c r="J1725" s="4" t="s">
        <v>2276</v>
      </c>
      <c r="K1725" s="4" t="s">
        <v>2276</v>
      </c>
      <c r="L1725" s="4" t="s">
        <v>2276</v>
      </c>
      <c r="M1725" s="4" t="s">
        <v>2276</v>
      </c>
      <c r="N1725" s="4" t="s">
        <v>2276</v>
      </c>
      <c r="O1725" s="4" t="s">
        <v>2276</v>
      </c>
      <c r="P1725" s="4" t="s">
        <v>2276</v>
      </c>
      <c r="Q1725" s="4" t="s">
        <v>2276</v>
      </c>
      <c r="R1725" s="4" t="s">
        <v>2276</v>
      </c>
      <c r="S1725" s="4" t="s">
        <v>2276</v>
      </c>
      <c r="T1725" s="4" t="s">
        <v>2276</v>
      </c>
      <c r="U1725" s="4" t="s">
        <v>2276</v>
      </c>
      <c r="V1725" s="4" t="s">
        <v>2276</v>
      </c>
      <c r="W1725" s="4" t="s">
        <v>2276</v>
      </c>
      <c r="X1725" s="4" t="s">
        <v>2276</v>
      </c>
      <c r="Y1725" s="4" t="s">
        <v>2276</v>
      </c>
      <c r="Z1725" s="4" t="s">
        <v>2276</v>
      </c>
      <c r="AA1725" s="3"/>
      <c r="AB1725" s="3"/>
    </row>
    <row r="1726" spans="1:28" ht="37" customHeight="1">
      <c r="A1726" s="155" t="str">
        <f>'Reported burning'!A1726</f>
        <v>206a</v>
      </c>
      <c r="B1726" s="155" t="str">
        <f>'Reported burning'!B1726</f>
        <v>206a.5</v>
      </c>
      <c r="C1726" s="155" t="str">
        <f>'Reported burning'!C1726</f>
        <v>Human, deliberate</v>
      </c>
      <c r="D1726" s="155" t="str">
        <f>'Reported burning'!D1726</f>
        <v>Crop field preparation</v>
      </c>
      <c r="E1726" s="155" t="str">
        <f>'Reported burning'!E1726</f>
        <v>Cropping, Swidden</v>
      </c>
      <c r="F1726" s="155" t="str">
        <f>'Reported burning'!F1726</f>
        <v>Secondary vegetation</v>
      </c>
      <c r="G1726" s="155" t="str">
        <f>'Reported burning'!G1726</f>
        <v>ND</v>
      </c>
      <c r="H1726" s="155" t="str">
        <f>'Reported burning'!H1726</f>
        <v>Presence</v>
      </c>
      <c r="I1726" s="3"/>
      <c r="J1726" s="4" t="s">
        <v>2276</v>
      </c>
      <c r="K1726" s="4" t="s">
        <v>2276</v>
      </c>
      <c r="L1726" s="4" t="s">
        <v>2276</v>
      </c>
      <c r="M1726" s="4" t="s">
        <v>2276</v>
      </c>
      <c r="N1726" s="4" t="s">
        <v>2276</v>
      </c>
      <c r="O1726" s="4" t="s">
        <v>2276</v>
      </c>
      <c r="P1726" s="4" t="s">
        <v>2276</v>
      </c>
      <c r="Q1726" s="4" t="s">
        <v>2276</v>
      </c>
      <c r="R1726" s="4" t="s">
        <v>2276</v>
      </c>
      <c r="S1726" s="4" t="s">
        <v>2276</v>
      </c>
      <c r="T1726" s="4" t="s">
        <v>2276</v>
      </c>
      <c r="U1726" s="4" t="s">
        <v>2276</v>
      </c>
      <c r="V1726" s="4" t="s">
        <v>2276</v>
      </c>
      <c r="W1726" s="4" t="s">
        <v>2276</v>
      </c>
      <c r="X1726" s="4" t="s">
        <v>2276</v>
      </c>
      <c r="Y1726" s="4" t="s">
        <v>2276</v>
      </c>
      <c r="Z1726" s="4" t="s">
        <v>2276</v>
      </c>
      <c r="AA1726" s="3"/>
      <c r="AB1726" s="3"/>
    </row>
    <row r="1727" spans="1:28" ht="37" customHeight="1">
      <c r="A1727" s="155" t="str">
        <f>'Reported burning'!A1727</f>
        <v>206a</v>
      </c>
      <c r="B1727" s="155" t="str">
        <f>'Reported burning'!B1727</f>
        <v>206a.6</v>
      </c>
      <c r="C1727" s="155" t="str">
        <f>'Reported burning'!C1727</f>
        <v>Human, deliberate</v>
      </c>
      <c r="D1727" s="155" t="str">
        <f>'Reported burning'!D1727</f>
        <v>Hunting</v>
      </c>
      <c r="E1727" s="155" t="str">
        <f>'Reported burning'!E1727</f>
        <v>Forestry, Small-scale</v>
      </c>
      <c r="F1727" s="155" t="str">
        <f>'Reported burning'!F1727</f>
        <v>Forest</v>
      </c>
      <c r="G1727" s="155" t="str">
        <f>'Reported burning'!G1727</f>
        <v>ND</v>
      </c>
      <c r="H1727" s="155" t="str">
        <f>'Reported burning'!H1727</f>
        <v>Presence</v>
      </c>
      <c r="I1727" s="3"/>
      <c r="J1727" s="4" t="s">
        <v>2276</v>
      </c>
      <c r="K1727" s="4" t="s">
        <v>2276</v>
      </c>
      <c r="L1727" s="4" t="s">
        <v>2276</v>
      </c>
      <c r="M1727" s="4" t="s">
        <v>2276</v>
      </c>
      <c r="N1727" s="4" t="s">
        <v>2276</v>
      </c>
      <c r="O1727" s="4" t="s">
        <v>2276</v>
      </c>
      <c r="P1727" s="4" t="s">
        <v>2276</v>
      </c>
      <c r="Q1727" s="4" t="s">
        <v>2276</v>
      </c>
      <c r="R1727" s="4" t="s">
        <v>2276</v>
      </c>
      <c r="S1727" s="4" t="s">
        <v>2276</v>
      </c>
      <c r="T1727" s="4" t="s">
        <v>2276</v>
      </c>
      <c r="U1727" s="4" t="s">
        <v>2276</v>
      </c>
      <c r="V1727" s="4" t="s">
        <v>2276</v>
      </c>
      <c r="W1727" s="4" t="s">
        <v>2276</v>
      </c>
      <c r="X1727" s="4" t="s">
        <v>2276</v>
      </c>
      <c r="Y1727" s="4" t="s">
        <v>2276</v>
      </c>
      <c r="Z1727" s="4" t="s">
        <v>2276</v>
      </c>
      <c r="AA1727" s="3"/>
      <c r="AB1727" s="3"/>
    </row>
    <row r="1728" spans="1:28" ht="37" customHeight="1">
      <c r="A1728" s="155" t="str">
        <f>'Reported burning'!A1728</f>
        <v>206a</v>
      </c>
      <c r="B1728" s="155" t="str">
        <f>'Reported burning'!B1728</f>
        <v>206a.7</v>
      </c>
      <c r="C1728" s="155" t="str">
        <f>'Reported burning'!C1728</f>
        <v>Human, deliberate</v>
      </c>
      <c r="D1728" s="155" t="str">
        <f>'Reported burning'!D1728</f>
        <v>Fishing</v>
      </c>
      <c r="E1728" s="155" t="str">
        <f>'Reported burning'!E1728</f>
        <v>Forestry, Small-scale</v>
      </c>
      <c r="F1728" s="155" t="str">
        <f>'Reported burning'!F1728</f>
        <v>Forest</v>
      </c>
      <c r="G1728" s="155" t="str">
        <f>'Reported burning'!G1728</f>
        <v>ND</v>
      </c>
      <c r="H1728" s="155" t="str">
        <f>'Reported burning'!H1728</f>
        <v>Presence</v>
      </c>
      <c r="I1728" s="3"/>
      <c r="J1728" s="4" t="s">
        <v>2276</v>
      </c>
      <c r="K1728" s="4" t="s">
        <v>2276</v>
      </c>
      <c r="L1728" s="4" t="s">
        <v>2276</v>
      </c>
      <c r="M1728" s="4" t="s">
        <v>2276</v>
      </c>
      <c r="N1728" s="4" t="s">
        <v>2276</v>
      </c>
      <c r="O1728" s="4" t="s">
        <v>2276</v>
      </c>
      <c r="P1728" s="4" t="s">
        <v>2276</v>
      </c>
      <c r="Q1728" s="4" t="s">
        <v>2276</v>
      </c>
      <c r="R1728" s="4" t="s">
        <v>2276</v>
      </c>
      <c r="S1728" s="4" t="s">
        <v>2276</v>
      </c>
      <c r="T1728" s="4" t="s">
        <v>2276</v>
      </c>
      <c r="U1728" s="4" t="s">
        <v>2276</v>
      </c>
      <c r="V1728" s="4" t="s">
        <v>2276</v>
      </c>
      <c r="W1728" s="4" t="s">
        <v>2276</v>
      </c>
      <c r="X1728" s="4" t="s">
        <v>2276</v>
      </c>
      <c r="Y1728" s="4" t="s">
        <v>2276</v>
      </c>
      <c r="Z1728" s="4" t="s">
        <v>2276</v>
      </c>
      <c r="AA1728" s="3"/>
      <c r="AB1728" s="3"/>
    </row>
    <row r="1729" spans="1:28" ht="37" customHeight="1">
      <c r="A1729" s="155" t="str">
        <f>'Reported burning'!A1729</f>
        <v>206a</v>
      </c>
      <c r="B1729" s="155" t="str">
        <f>'Reported burning'!B1729</f>
        <v>206a.8</v>
      </c>
      <c r="C1729" s="155" t="str">
        <f>'Reported burning'!C1729</f>
        <v>Human, deliberate</v>
      </c>
      <c r="D1729" s="155" t="str">
        <f>'Reported burning'!D1729</f>
        <v>Harvesting of NTFP</v>
      </c>
      <c r="E1729" s="155" t="str">
        <f>'Reported burning'!E1729</f>
        <v>Forestry, Small-scale</v>
      </c>
      <c r="F1729" s="155" t="str">
        <f>'Reported burning'!F1729</f>
        <v>Forest</v>
      </c>
      <c r="G1729" s="155" t="str">
        <f>'Reported burning'!G1729</f>
        <v>ND</v>
      </c>
      <c r="H1729" s="155" t="str">
        <f>'Reported burning'!H1729</f>
        <v>Presence</v>
      </c>
      <c r="I1729" s="3"/>
      <c r="J1729" s="4" t="s">
        <v>2276</v>
      </c>
      <c r="K1729" s="4" t="s">
        <v>2276</v>
      </c>
      <c r="L1729" s="4" t="s">
        <v>2276</v>
      </c>
      <c r="M1729" s="4" t="s">
        <v>2276</v>
      </c>
      <c r="N1729" s="4" t="s">
        <v>2276</v>
      </c>
      <c r="O1729" s="4" t="s">
        <v>2276</v>
      </c>
      <c r="P1729" s="4" t="s">
        <v>2276</v>
      </c>
      <c r="Q1729" s="4" t="s">
        <v>2276</v>
      </c>
      <c r="R1729" s="4" t="s">
        <v>2276</v>
      </c>
      <c r="S1729" s="4" t="s">
        <v>2276</v>
      </c>
      <c r="T1729" s="4" t="s">
        <v>2276</v>
      </c>
      <c r="U1729" s="4" t="s">
        <v>2276</v>
      </c>
      <c r="V1729" s="4" t="s">
        <v>2276</v>
      </c>
      <c r="W1729" s="4" t="s">
        <v>2276</v>
      </c>
      <c r="X1729" s="4" t="s">
        <v>2276</v>
      </c>
      <c r="Y1729" s="4" t="s">
        <v>2276</v>
      </c>
      <c r="Z1729" s="4" t="s">
        <v>2276</v>
      </c>
      <c r="AA1729" s="3"/>
      <c r="AB1729" s="3"/>
    </row>
    <row r="1730" spans="1:28" ht="37" customHeight="1">
      <c r="A1730" s="155" t="str">
        <f>'Reported burning'!A1730</f>
        <v>206a</v>
      </c>
      <c r="B1730" s="155" t="str">
        <f>'Reported burning'!B1730</f>
        <v>206a.9</v>
      </c>
      <c r="C1730" s="155" t="str">
        <f>'Reported burning'!C1730</f>
        <v>Human, deliberate</v>
      </c>
      <c r="D1730" s="155" t="str">
        <f>'Reported burning'!D1730</f>
        <v>Accessibility</v>
      </c>
      <c r="E1730" s="155" t="str">
        <f>'Reported burning'!E1730</f>
        <v>Forestry, Small-scale</v>
      </c>
      <c r="F1730" s="155" t="str">
        <f>'Reported burning'!F1730</f>
        <v>Forest</v>
      </c>
      <c r="G1730" s="155" t="str">
        <f>'Reported burning'!G1730</f>
        <v>ND</v>
      </c>
      <c r="H1730" s="155" t="str">
        <f>'Reported burning'!H1730</f>
        <v>Presence</v>
      </c>
      <c r="I1730" s="3"/>
      <c r="J1730" s="4" t="s">
        <v>2276</v>
      </c>
      <c r="K1730" s="4" t="s">
        <v>2276</v>
      </c>
      <c r="L1730" s="4" t="s">
        <v>2276</v>
      </c>
      <c r="M1730" s="4" t="s">
        <v>2276</v>
      </c>
      <c r="N1730" s="4" t="s">
        <v>2276</v>
      </c>
      <c r="O1730" s="4" t="s">
        <v>2276</v>
      </c>
      <c r="P1730" s="4" t="s">
        <v>2276</v>
      </c>
      <c r="Q1730" s="4" t="s">
        <v>2276</v>
      </c>
      <c r="R1730" s="4" t="s">
        <v>2276</v>
      </c>
      <c r="S1730" s="4" t="s">
        <v>2276</v>
      </c>
      <c r="T1730" s="4" t="s">
        <v>2276</v>
      </c>
      <c r="U1730" s="4" t="s">
        <v>2276</v>
      </c>
      <c r="V1730" s="4" t="s">
        <v>2276</v>
      </c>
      <c r="W1730" s="4" t="s">
        <v>2276</v>
      </c>
      <c r="X1730" s="4" t="s">
        <v>2276</v>
      </c>
      <c r="Y1730" s="4" t="s">
        <v>2276</v>
      </c>
      <c r="Z1730" s="4" t="s">
        <v>2276</v>
      </c>
      <c r="AA1730" s="3"/>
      <c r="AB1730" s="3"/>
    </row>
    <row r="1731" spans="1:28" ht="92" customHeight="1">
      <c r="A1731" s="159" t="str">
        <f>'Reported burning'!A1731</f>
        <v>206a</v>
      </c>
      <c r="B1731" s="159" t="str">
        <f>'Reported burning'!B1731</f>
        <v>206a.10</v>
      </c>
      <c r="C1731" s="159" t="str">
        <f>'Reported burning'!C1731</f>
        <v>Unknown</v>
      </c>
      <c r="D1731" s="159" t="str">
        <f>'Reported burning'!D1731</f>
        <v>All</v>
      </c>
      <c r="E1731" s="159" t="str">
        <f>'Reported burning'!E1731</f>
        <v>All</v>
      </c>
      <c r="F1731" s="159" t="str">
        <f>'Reported burning'!F1731</f>
        <v>ND</v>
      </c>
      <c r="G1731" s="159" t="str">
        <f>'Reported burning'!G1731</f>
        <v>ND</v>
      </c>
      <c r="H1731" s="159" t="str">
        <f>'Reported burning'!H1731</f>
        <v>Presence</v>
      </c>
      <c r="I1731" s="5"/>
      <c r="J1731" s="4" t="s">
        <v>2276</v>
      </c>
      <c r="K1731" s="4" t="s">
        <v>2276</v>
      </c>
      <c r="L1731" s="4" t="s">
        <v>2276</v>
      </c>
      <c r="M1731" s="4" t="s">
        <v>2276</v>
      </c>
      <c r="N1731" s="4" t="s">
        <v>2276</v>
      </c>
      <c r="O1731" s="4" t="s">
        <v>2276</v>
      </c>
      <c r="P1731" s="4" t="s">
        <v>2276</v>
      </c>
      <c r="Q1731" s="4" t="s">
        <v>2276</v>
      </c>
      <c r="R1731" s="4" t="s">
        <v>2276</v>
      </c>
      <c r="S1731" s="4" t="s">
        <v>2276</v>
      </c>
      <c r="T1731" s="4" t="s">
        <v>2276</v>
      </c>
      <c r="U1731" s="4" t="s">
        <v>2276</v>
      </c>
      <c r="V1731" s="3" t="s">
        <v>2390</v>
      </c>
      <c r="W1731" s="4" t="s">
        <v>2276</v>
      </c>
      <c r="X1731" s="4" t="s">
        <v>2276</v>
      </c>
      <c r="Y1731" s="4" t="s">
        <v>2276</v>
      </c>
      <c r="Z1731" s="4" t="s">
        <v>2276</v>
      </c>
      <c r="AA1731" s="3"/>
      <c r="AB1731" s="4" t="s">
        <v>5205</v>
      </c>
    </row>
    <row r="1732" spans="1:28" ht="58">
      <c r="A1732" s="159" t="str">
        <f>'Reported burning'!A1732</f>
        <v>207a</v>
      </c>
      <c r="B1732" s="159" t="str">
        <f>'Reported burning'!B1732</f>
        <v>207a.1</v>
      </c>
      <c r="C1732" s="159" t="str">
        <f>'Reported burning'!C1732</f>
        <v>Human, deliberate</v>
      </c>
      <c r="D1732" s="159" t="str">
        <f>'Reported burning'!D1732</f>
        <v>Conservation</v>
      </c>
      <c r="E1732" s="159" t="str">
        <f>'Reported burning'!E1732</f>
        <v>Biodiversity conservation</v>
      </c>
      <c r="F1732" s="159" t="str">
        <f>'Reported burning'!F1732</f>
        <v>Grassland</v>
      </c>
      <c r="G1732" s="159" t="str">
        <f>'Reported burning'!G1732</f>
        <v>Grassland</v>
      </c>
      <c r="H1732" s="159" t="str">
        <f>'Reported burning'!H1732</f>
        <v>Presence</v>
      </c>
      <c r="I1732" s="5"/>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38</v>
      </c>
      <c r="Y1732" s="3" t="s">
        <v>86</v>
      </c>
      <c r="Z1732" s="3" t="s">
        <v>2276</v>
      </c>
      <c r="AA1732" s="4" t="s">
        <v>5218</v>
      </c>
      <c r="AB1732" s="3"/>
    </row>
    <row r="1733" spans="1:28" ht="58">
      <c r="A1733" s="159" t="str">
        <f>'Reported burning'!A1733</f>
        <v>207a</v>
      </c>
      <c r="B1733" s="159" t="str">
        <f>'Reported burning'!B1733</f>
        <v>207a.2</v>
      </c>
      <c r="C1733" s="159" t="str">
        <f>'Reported burning'!C1733</f>
        <v>Human, deliberate</v>
      </c>
      <c r="D1733" s="159" t="str">
        <f>'Reported burning'!D1733</f>
        <v>Cultural &amp; Spiritual</v>
      </c>
      <c r="E1733" s="159" t="str">
        <f>'Reported burning'!E1733</f>
        <v>Biodiversity conservation</v>
      </c>
      <c r="F1733" s="159" t="str">
        <f>'Reported burning'!F1733</f>
        <v>Grassland</v>
      </c>
      <c r="G1733" s="159" t="str">
        <f>'Reported burning'!G1733</f>
        <v>Grassland</v>
      </c>
      <c r="H1733" s="159" t="str">
        <f>'Reported burning'!H1733</f>
        <v>Presence</v>
      </c>
      <c r="I1733" s="5"/>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38</v>
      </c>
      <c r="Y1733" s="3" t="s">
        <v>86</v>
      </c>
      <c r="Z1733" s="3" t="s">
        <v>2276</v>
      </c>
      <c r="AA1733" s="4" t="s">
        <v>5218</v>
      </c>
      <c r="AB1733" s="3"/>
    </row>
    <row r="1734" spans="1:28" ht="35.5" customHeight="1">
      <c r="A1734" s="159" t="str">
        <f>'Reported burning'!A1734</f>
        <v>208a</v>
      </c>
      <c r="B1734" s="159" t="str">
        <f>'Reported burning'!B1734</f>
        <v>208a.1</v>
      </c>
      <c r="C1734" s="159" t="str">
        <f>'Reported burning'!C1734</f>
        <v>Human, deliberate</v>
      </c>
      <c r="D1734" s="159" t="str">
        <f>'Reported burning'!D1734</f>
        <v>Pasture renewal</v>
      </c>
      <c r="E1734" s="159" t="str">
        <f>'Reported burning'!E1734</f>
        <v>Pastoralism, Migratory</v>
      </c>
      <c r="F1734" s="159" t="str">
        <f>'Reported burning'!F1734</f>
        <v>Grassland</v>
      </c>
      <c r="G1734" s="159" t="str">
        <f>'Reported burning'!G1734</f>
        <v>ND</v>
      </c>
      <c r="H1734" s="159" t="str">
        <f>'Reported burning'!H1734</f>
        <v>Presence</v>
      </c>
      <c r="I1734" s="5"/>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c r="AB1734" s="3"/>
    </row>
    <row r="1735" spans="1:28" ht="35.5" customHeight="1">
      <c r="A1735" s="159" t="str">
        <f>'Reported burning'!A1735</f>
        <v>208a</v>
      </c>
      <c r="B1735" s="159" t="str">
        <f>'Reported burning'!B1735</f>
        <v>208a.2</v>
      </c>
      <c r="C1735" s="159" t="str">
        <f>'Reported burning'!C1735</f>
        <v>Human, deliberate</v>
      </c>
      <c r="D1735" s="159" t="str">
        <f>'Reported burning'!D1735</f>
        <v>Land clearance</v>
      </c>
      <c r="E1735" s="159" t="str">
        <f>'Reported burning'!E1735</f>
        <v>Cropping, Monoculture, Subsistence-oriented</v>
      </c>
      <c r="F1735" s="159" t="str">
        <f>'Reported burning'!F1735</f>
        <v>Shrubland (Mixed forest &amp; grassland)</v>
      </c>
      <c r="G1735" s="159" t="str">
        <f>'Reported burning'!G1735</f>
        <v>ND</v>
      </c>
      <c r="H1735" s="159" t="str">
        <f>'Reported burning'!H1735</f>
        <v>Presence</v>
      </c>
      <c r="I1735" s="5"/>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c r="AB1735" s="3"/>
    </row>
    <row r="1736" spans="1:28" ht="35.5" customHeight="1">
      <c r="A1736" s="159" t="str">
        <f>'Reported burning'!A1736</f>
        <v>208a</v>
      </c>
      <c r="B1736" s="159" t="str">
        <f>'Reported burning'!B1736</f>
        <v>208a.3</v>
      </c>
      <c r="C1736" s="159" t="str">
        <f>'Reported burning'!C1736</f>
        <v>Human, deliberate</v>
      </c>
      <c r="D1736" s="159" t="str">
        <f>'Reported burning'!D1736</f>
        <v>Hunting</v>
      </c>
      <c r="E1736" s="159" t="str">
        <f>'Reported burning'!E1736</f>
        <v>Forestry, Traditional</v>
      </c>
      <c r="F1736" s="159" t="str">
        <f>'Reported burning'!F1736</f>
        <v>Grassland</v>
      </c>
      <c r="G1736" s="159" t="str">
        <f>'Reported burning'!G1736</f>
        <v>ND</v>
      </c>
      <c r="H1736" s="159" t="str">
        <f>'Reported burning'!H1736</f>
        <v>Presence</v>
      </c>
      <c r="I1736" s="5"/>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c r="AB1736" s="3"/>
    </row>
    <row r="1737" spans="1:28" ht="35.5" customHeight="1">
      <c r="A1737" s="159" t="str">
        <f>'Reported burning'!A1737</f>
        <v>208a</v>
      </c>
      <c r="B1737" s="159" t="str">
        <f>'Reported burning'!B1737</f>
        <v>208a.4</v>
      </c>
      <c r="C1737" s="159" t="str">
        <f>'Reported burning'!C1737</f>
        <v>Human, deliberate</v>
      </c>
      <c r="D1737" s="159" t="str">
        <f>'Reported burning'!D1737</f>
        <v>Harvesting of NTFP</v>
      </c>
      <c r="E1737" s="159" t="str">
        <f>'Reported burning'!E1737</f>
        <v>Forestry, Traditional</v>
      </c>
      <c r="F1737" s="159" t="str">
        <f>'Reported burning'!F1737</f>
        <v>Forest</v>
      </c>
      <c r="G1737" s="159" t="str">
        <f>'Reported burning'!G1737</f>
        <v>ND</v>
      </c>
      <c r="H1737" s="159" t="str">
        <f>'Reported burning'!H1737</f>
        <v>Presence</v>
      </c>
      <c r="I1737" s="5"/>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c r="AB1737" s="3"/>
    </row>
    <row r="1738" spans="1:28" ht="35.5" customHeight="1">
      <c r="A1738" s="159" t="str">
        <f>'Reported burning'!A1738</f>
        <v>208a</v>
      </c>
      <c r="B1738" s="159" t="str">
        <f>'Reported burning'!B1738</f>
        <v>208a.5</v>
      </c>
      <c r="C1738" s="159" t="str">
        <f>'Reported burning'!C1738</f>
        <v>Human, deliberate</v>
      </c>
      <c r="D1738" s="159" t="str">
        <f>'Reported burning'!D1738</f>
        <v>Harvesting of Timber</v>
      </c>
      <c r="E1738" s="159" t="str">
        <f>'Reported burning'!E1738</f>
        <v>Forestry, Small-scale</v>
      </c>
      <c r="F1738" s="159" t="str">
        <f>'Reported burning'!F1738</f>
        <v>Forest</v>
      </c>
      <c r="G1738" s="159" t="str">
        <f>'Reported burning'!G1738</f>
        <v>ND</v>
      </c>
      <c r="H1738" s="159" t="str">
        <f>'Reported burning'!H1738</f>
        <v>Presence</v>
      </c>
      <c r="I1738" s="5"/>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c r="AB1738" s="3"/>
    </row>
    <row r="1739" spans="1:28" ht="63.5" customHeight="1">
      <c r="A1739" s="159" t="str">
        <f>'Reported burning'!A1739</f>
        <v>209a</v>
      </c>
      <c r="B1739" s="159" t="str">
        <f>'Reported burning'!B1739</f>
        <v>209a.1</v>
      </c>
      <c r="C1739" s="159" t="str">
        <f>'Reported burning'!C1739</f>
        <v>Human, deliberate</v>
      </c>
      <c r="D1739" s="159" t="str">
        <f>'Reported burning'!D1739</f>
        <v>Pasture renewal</v>
      </c>
      <c r="E1739" s="159" t="str">
        <f>'Reported burning'!E1739</f>
        <v>Pastoralism, Migratory</v>
      </c>
      <c r="F1739" s="159" t="str">
        <f>'Reported burning'!F1739</f>
        <v>Forest</v>
      </c>
      <c r="G1739" s="159" t="str">
        <f>'Reported burning'!G1739</f>
        <v>Forest</v>
      </c>
      <c r="H1739" s="159" t="str">
        <f>'Reported burning'!H1739</f>
        <v>Presence</v>
      </c>
      <c r="I1739" s="5"/>
      <c r="J1739" s="3" t="s">
        <v>2276</v>
      </c>
      <c r="K1739" s="3" t="s">
        <v>2276</v>
      </c>
      <c r="L1739" s="3" t="s">
        <v>2276</v>
      </c>
      <c r="M1739" s="3" t="s">
        <v>2276</v>
      </c>
      <c r="N1739" s="3" t="s">
        <v>2276</v>
      </c>
      <c r="O1739" s="3" t="s">
        <v>2276</v>
      </c>
      <c r="P1739" s="21" t="s">
        <v>2376</v>
      </c>
      <c r="Q1739" s="3" t="s">
        <v>2276</v>
      </c>
      <c r="R1739" s="21" t="s">
        <v>2374</v>
      </c>
      <c r="S1739" s="3" t="s">
        <v>2276</v>
      </c>
      <c r="T1739" s="3" t="s">
        <v>2276</v>
      </c>
      <c r="U1739" s="3" t="s">
        <v>2276</v>
      </c>
      <c r="V1739" s="3" t="s">
        <v>2276</v>
      </c>
      <c r="W1739" s="3" t="s">
        <v>2276</v>
      </c>
      <c r="X1739" s="3" t="s">
        <v>2276</v>
      </c>
      <c r="Y1739" s="3" t="s">
        <v>2276</v>
      </c>
      <c r="Z1739" s="3" t="s">
        <v>2276</v>
      </c>
      <c r="AA1739" s="3"/>
      <c r="AB1739" s="4" t="s">
        <v>5336</v>
      </c>
    </row>
    <row r="1740" spans="1:28" ht="35.5" customHeight="1">
      <c r="A1740" s="159" t="str">
        <f>'Reported burning'!A1740</f>
        <v>209a</v>
      </c>
      <c r="B1740" s="159" t="str">
        <f>'Reported burning'!B1740</f>
        <v>209a.2</v>
      </c>
      <c r="C1740" s="159" t="str">
        <f>'Reported burning'!C1740</f>
        <v>Human, deliberate</v>
      </c>
      <c r="D1740" s="159" t="str">
        <f>'Reported burning'!D1740</f>
        <v>Harvesting of NTFP</v>
      </c>
      <c r="E1740" s="159" t="str">
        <f>'Reported burning'!E1740</f>
        <v>Forestry, Traditional</v>
      </c>
      <c r="F1740" s="159" t="str">
        <f>'Reported burning'!F1740</f>
        <v>Forest</v>
      </c>
      <c r="G1740" s="159" t="str">
        <f>'Reported burning'!G1740</f>
        <v>Forest</v>
      </c>
      <c r="H1740" s="159" t="str">
        <f>'Reported burning'!H1740</f>
        <v>Presence</v>
      </c>
      <c r="I1740" s="5"/>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c r="AB1740" s="3"/>
    </row>
    <row r="1741" spans="1:28" ht="35.5" customHeight="1">
      <c r="A1741" s="159" t="str">
        <f>'Reported burning'!A1741</f>
        <v>209a</v>
      </c>
      <c r="B1741" s="159" t="str">
        <f>'Reported burning'!B1741</f>
        <v>209a.3</v>
      </c>
      <c r="C1741" s="159" t="str">
        <f>'Reported burning'!C1741</f>
        <v>Human, deliberate</v>
      </c>
      <c r="D1741" s="159" t="str">
        <f>'Reported burning'!D1741</f>
        <v>Hunting</v>
      </c>
      <c r="E1741" s="159" t="str">
        <f>'Reported burning'!E1741</f>
        <v>Forestry, Traditional</v>
      </c>
      <c r="F1741" s="159" t="str">
        <f>'Reported burning'!F1741</f>
        <v>Forest</v>
      </c>
      <c r="G1741" s="159" t="str">
        <f>'Reported burning'!G1741</f>
        <v>Forest</v>
      </c>
      <c r="H1741" s="159" t="str">
        <f>'Reported burning'!H1741</f>
        <v>Presence</v>
      </c>
      <c r="I1741" s="5"/>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c r="AB1741" s="3"/>
    </row>
    <row r="1742" spans="1:28" ht="35.5" customHeight="1">
      <c r="A1742" s="159" t="str">
        <f>'Reported burning'!A1742</f>
        <v>209a</v>
      </c>
      <c r="B1742" s="159" t="str">
        <f>'Reported burning'!B1742</f>
        <v>209a.4</v>
      </c>
      <c r="C1742" s="159" t="str">
        <f>'Reported burning'!C1742</f>
        <v>Human, deliberate</v>
      </c>
      <c r="D1742" s="159" t="str">
        <f>'Reported burning'!D1742</f>
        <v>Harvesting of Timber</v>
      </c>
      <c r="E1742" s="159" t="str">
        <f>'Reported burning'!E1742</f>
        <v>Forestry, Small-scale</v>
      </c>
      <c r="F1742" s="159" t="str">
        <f>'Reported burning'!F1742</f>
        <v>Forest</v>
      </c>
      <c r="G1742" s="159" t="str">
        <f>'Reported burning'!G1742</f>
        <v>Forest</v>
      </c>
      <c r="H1742" s="159" t="str">
        <f>'Reported burning'!H1742</f>
        <v>Presence</v>
      </c>
      <c r="I1742" s="5"/>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c r="AB1742" s="3"/>
    </row>
    <row r="1743" spans="1:28" ht="35.5" customHeight="1">
      <c r="A1743" s="159" t="str">
        <f>'Reported burning'!A1743</f>
        <v>209a</v>
      </c>
      <c r="B1743" s="159" t="str">
        <f>'Reported burning'!B1743</f>
        <v>209a.5</v>
      </c>
      <c r="C1743" s="159" t="str">
        <f>'Reported burning'!C1743</f>
        <v>Human, deliberate</v>
      </c>
      <c r="D1743" s="159" t="str">
        <f>'Reported burning'!D1743</f>
        <v>Arson</v>
      </c>
      <c r="E1743" s="159" t="str">
        <f>'Reported burning'!E1743</f>
        <v>ND</v>
      </c>
      <c r="F1743" s="159" t="str">
        <f>'Reported burning'!F1743</f>
        <v>ND</v>
      </c>
      <c r="G1743" s="159" t="str">
        <f>'Reported burning'!G1743</f>
        <v>Forest</v>
      </c>
      <c r="H1743" s="159" t="str">
        <f>'Reported burning'!H1743</f>
        <v>Presence</v>
      </c>
      <c r="I1743" s="5"/>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c r="AB1743" s="3"/>
    </row>
    <row r="1744" spans="1:28" ht="35.5" customHeight="1">
      <c r="A1744" s="159" t="str">
        <f>'Reported burning'!A1744</f>
        <v>209a</v>
      </c>
      <c r="B1744" s="159" t="str">
        <f>'Reported burning'!B1744</f>
        <v>209a.6</v>
      </c>
      <c r="C1744" s="159" t="str">
        <f>'Reported burning'!C1744</f>
        <v>Human, deliberate</v>
      </c>
      <c r="D1744" s="159" t="str">
        <f>'Reported burning'!D1744</f>
        <v>Crop field preparation</v>
      </c>
      <c r="E1744" s="159" t="str">
        <f>'Reported burning'!E1744</f>
        <v>Cropping, Swidden</v>
      </c>
      <c r="F1744" s="159" t="str">
        <f>'Reported burning'!F1744</f>
        <v>Forest</v>
      </c>
      <c r="G1744" s="159" t="str">
        <f>'Reported burning'!G1744</f>
        <v>ND</v>
      </c>
      <c r="H1744" s="159" t="str">
        <f>'Reported burning'!H1744</f>
        <v>Presence</v>
      </c>
      <c r="I1744" s="5"/>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c r="AB1744" s="3"/>
    </row>
    <row r="1745" spans="1:28" ht="35.5" customHeight="1">
      <c r="A1745" s="159" t="str">
        <f>'Reported burning'!A1745</f>
        <v>209a</v>
      </c>
      <c r="B1745" s="159" t="str">
        <f>'Reported burning'!B1745</f>
        <v>209a.7</v>
      </c>
      <c r="C1745" s="159" t="str">
        <f>'Reported burning'!C1745</f>
        <v>Human, escaped</v>
      </c>
      <c r="D1745" s="159" t="str">
        <f>'Reported burning'!D1745</f>
        <v>Charcoal production</v>
      </c>
      <c r="E1745" s="159" t="str">
        <f>'Reported burning'!E1745</f>
        <v>ND</v>
      </c>
      <c r="F1745" s="159" t="str">
        <f>'Reported burning'!F1745</f>
        <v>ND</v>
      </c>
      <c r="G1745" s="159" t="str">
        <f>'Reported burning'!G1745</f>
        <v>Forest</v>
      </c>
      <c r="H1745" s="159" t="str">
        <f>'Reported burning'!H1745</f>
        <v>Presence</v>
      </c>
      <c r="I1745" s="5"/>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c r="AB1745" s="3"/>
    </row>
    <row r="1746" spans="1:28" ht="35.5" customHeight="1">
      <c r="A1746" s="159" t="str">
        <f>'Reported burning'!A1746</f>
        <v>209a</v>
      </c>
      <c r="B1746" s="159" t="str">
        <f>'Reported burning'!B1746</f>
        <v>209a.8</v>
      </c>
      <c r="C1746" s="159" t="str">
        <f>'Reported burning'!C1746</f>
        <v>Human, accidental</v>
      </c>
      <c r="D1746" s="159" t="str">
        <f>'Reported burning'!D1746</f>
        <v>ND</v>
      </c>
      <c r="E1746" s="159" t="str">
        <f>'Reported burning'!E1746</f>
        <v>All</v>
      </c>
      <c r="F1746" s="159" t="str">
        <f>'Reported burning'!F1746</f>
        <v>ND</v>
      </c>
      <c r="G1746" s="159" t="str">
        <f>'Reported burning'!G1746</f>
        <v>Forest</v>
      </c>
      <c r="H1746" s="159" t="str">
        <f>'Reported burning'!H1746</f>
        <v>Presence</v>
      </c>
      <c r="I1746" s="5"/>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c r="AB1746" s="3"/>
    </row>
    <row r="1747" spans="1:28" ht="35.5" customHeight="1">
      <c r="A1747" s="159" t="str">
        <f>'Reported burning'!A1747</f>
        <v>209a</v>
      </c>
      <c r="B1747" s="159" t="str">
        <f>'Reported burning'!B1747</f>
        <v>209a.9</v>
      </c>
      <c r="C1747" s="159" t="str">
        <f>'Reported burning'!C1747</f>
        <v>Human, escaped</v>
      </c>
      <c r="D1747" s="159" t="str">
        <f>'Reported burning'!D1747</f>
        <v>Cultural &amp; Spiritual</v>
      </c>
      <c r="E1747" s="159" t="str">
        <f>'Reported burning'!E1747</f>
        <v>All</v>
      </c>
      <c r="F1747" s="159" t="str">
        <f>'Reported burning'!F1747</f>
        <v>ND</v>
      </c>
      <c r="G1747" s="159" t="str">
        <f>'Reported burning'!G1747</f>
        <v>Forest</v>
      </c>
      <c r="H1747" s="159" t="str">
        <f>'Reported burning'!H1747</f>
        <v>Presence</v>
      </c>
      <c r="I1747" s="5"/>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c r="AB1747" s="3"/>
    </row>
    <row r="1748" spans="1:28" ht="35.5" customHeight="1">
      <c r="A1748" s="159" t="str">
        <f>'Reported burning'!A1748</f>
        <v>209a</v>
      </c>
      <c r="B1748" s="159" t="str">
        <f>'Reported burning'!B1748</f>
        <v>209a.10</v>
      </c>
      <c r="C1748" s="159" t="str">
        <f>'Reported burning'!C1748</f>
        <v>Human, escaped</v>
      </c>
      <c r="D1748" s="159" t="str">
        <f>'Reported burning'!D1748</f>
        <v>Domestic</v>
      </c>
      <c r="E1748" s="159" t="str">
        <f>'Reported burning'!E1748</f>
        <v>All</v>
      </c>
      <c r="F1748" s="159" t="str">
        <f>'Reported burning'!F1748</f>
        <v>ND</v>
      </c>
      <c r="G1748" s="159" t="str">
        <f>'Reported burning'!G1748</f>
        <v>Forest</v>
      </c>
      <c r="H1748" s="159" t="str">
        <f>'Reported burning'!H1748</f>
        <v>Presence</v>
      </c>
      <c r="I1748" s="5"/>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c r="AB1748" s="3"/>
    </row>
    <row r="1749" spans="1:28" ht="35.5" customHeight="1">
      <c r="A1749" s="159" t="str">
        <f>'Reported burning'!A1749</f>
        <v>209b</v>
      </c>
      <c r="B1749" s="159" t="str">
        <f>'Reported burning'!B1749</f>
        <v>209b.1</v>
      </c>
      <c r="C1749" s="159" t="str">
        <f>'Reported burning'!C1749</f>
        <v>Human, deliberate</v>
      </c>
      <c r="D1749" s="159" t="str">
        <f>'Reported burning'!D1749</f>
        <v>Pasture renewal</v>
      </c>
      <c r="E1749" s="159" t="str">
        <f>'Reported burning'!E1749</f>
        <v>Pastoralism, Migratory</v>
      </c>
      <c r="F1749" s="159" t="str">
        <f>'Reported burning'!F1749</f>
        <v>Forest</v>
      </c>
      <c r="G1749" s="159" t="str">
        <f>'Reported burning'!G1749</f>
        <v>Forest</v>
      </c>
      <c r="H1749" s="159" t="str">
        <f>'Reported burning'!H1749</f>
        <v>Presence</v>
      </c>
      <c r="I1749" s="5"/>
      <c r="J1749" s="3" t="s">
        <v>2276</v>
      </c>
      <c r="K1749" s="3" t="s">
        <v>2276</v>
      </c>
      <c r="L1749" s="3" t="s">
        <v>2276</v>
      </c>
      <c r="M1749" s="3" t="s">
        <v>2276</v>
      </c>
      <c r="N1749" s="3" t="s">
        <v>2276</v>
      </c>
      <c r="O1749" s="3" t="s">
        <v>2276</v>
      </c>
      <c r="P1749" s="21" t="s">
        <v>2376</v>
      </c>
      <c r="Q1749" s="3" t="s">
        <v>2276</v>
      </c>
      <c r="R1749" s="21" t="s">
        <v>2374</v>
      </c>
      <c r="S1749" s="3" t="s">
        <v>2276</v>
      </c>
      <c r="T1749" s="3" t="s">
        <v>2276</v>
      </c>
      <c r="U1749" s="3" t="s">
        <v>2276</v>
      </c>
      <c r="V1749" s="3" t="s">
        <v>2276</v>
      </c>
      <c r="W1749" s="3" t="s">
        <v>2276</v>
      </c>
      <c r="X1749" s="3" t="s">
        <v>2276</v>
      </c>
      <c r="Y1749" s="3" t="s">
        <v>2276</v>
      </c>
      <c r="Z1749" s="3" t="s">
        <v>2276</v>
      </c>
      <c r="AA1749" s="3"/>
      <c r="AB1749" s="4" t="s">
        <v>5336</v>
      </c>
    </row>
    <row r="1750" spans="1:28" ht="35.5" customHeight="1">
      <c r="A1750" s="159" t="str">
        <f>'Reported burning'!A1750</f>
        <v>209b</v>
      </c>
      <c r="B1750" s="159" t="str">
        <f>'Reported burning'!B1750</f>
        <v>209b.2</v>
      </c>
      <c r="C1750" s="159" t="str">
        <f>'Reported burning'!C1750</f>
        <v>Human, deliberate</v>
      </c>
      <c r="D1750" s="159" t="str">
        <f>'Reported burning'!D1750</f>
        <v>Harvesting of NTFP</v>
      </c>
      <c r="E1750" s="159" t="str">
        <f>'Reported burning'!E1750</f>
        <v>Forestry, Traditional</v>
      </c>
      <c r="F1750" s="159" t="str">
        <f>'Reported burning'!F1750</f>
        <v>Forest</v>
      </c>
      <c r="G1750" s="159" t="str">
        <f>'Reported burning'!G1750</f>
        <v>Forest</v>
      </c>
      <c r="H1750" s="159" t="str">
        <f>'Reported burning'!H1750</f>
        <v>Presence</v>
      </c>
      <c r="I1750" s="5"/>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c r="AB1750" s="3"/>
    </row>
    <row r="1751" spans="1:28" ht="35.5" customHeight="1">
      <c r="A1751" s="159" t="str">
        <f>'Reported burning'!A1751</f>
        <v>209b</v>
      </c>
      <c r="B1751" s="159" t="str">
        <f>'Reported burning'!B1751</f>
        <v>209b.3</v>
      </c>
      <c r="C1751" s="159" t="str">
        <f>'Reported burning'!C1751</f>
        <v>Human, deliberate</v>
      </c>
      <c r="D1751" s="159" t="str">
        <f>'Reported burning'!D1751</f>
        <v>Hunting</v>
      </c>
      <c r="E1751" s="159" t="str">
        <f>'Reported burning'!E1751</f>
        <v>Forestry, Traditional</v>
      </c>
      <c r="F1751" s="159" t="str">
        <f>'Reported burning'!F1751</f>
        <v>Forest</v>
      </c>
      <c r="G1751" s="159" t="str">
        <f>'Reported burning'!G1751</f>
        <v>Forest</v>
      </c>
      <c r="H1751" s="159" t="str">
        <f>'Reported burning'!H1751</f>
        <v>Presence</v>
      </c>
      <c r="I1751" s="5"/>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c r="AB1751" s="3"/>
    </row>
    <row r="1752" spans="1:28" ht="35.5" customHeight="1">
      <c r="A1752" s="159" t="str">
        <f>'Reported burning'!A1752</f>
        <v>209b</v>
      </c>
      <c r="B1752" s="159" t="str">
        <f>'Reported burning'!B1752</f>
        <v>209b.4</v>
      </c>
      <c r="C1752" s="159" t="str">
        <f>'Reported burning'!C1752</f>
        <v>Human, deliberate</v>
      </c>
      <c r="D1752" s="159" t="str">
        <f>'Reported burning'!D1752</f>
        <v>Harvesting of Timber</v>
      </c>
      <c r="E1752" s="159" t="str">
        <f>'Reported burning'!E1752</f>
        <v>Forestry, Small-scale</v>
      </c>
      <c r="F1752" s="159" t="str">
        <f>'Reported burning'!F1752</f>
        <v>Forest</v>
      </c>
      <c r="G1752" s="159" t="str">
        <f>'Reported burning'!G1752</f>
        <v>Forest</v>
      </c>
      <c r="H1752" s="159" t="str">
        <f>'Reported burning'!H1752</f>
        <v>Presence</v>
      </c>
      <c r="I1752" s="5"/>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c r="AB1752" s="3"/>
    </row>
    <row r="1753" spans="1:28" ht="35.5" customHeight="1">
      <c r="A1753" s="159" t="str">
        <f>'Reported burning'!A1753</f>
        <v>209b</v>
      </c>
      <c r="B1753" s="159" t="str">
        <f>'Reported burning'!B1753</f>
        <v>209b.5</v>
      </c>
      <c r="C1753" s="159" t="str">
        <f>'Reported burning'!C1753</f>
        <v>Human, deliberate</v>
      </c>
      <c r="D1753" s="159" t="str">
        <f>'Reported burning'!D1753</f>
        <v>Arson</v>
      </c>
      <c r="E1753" s="159" t="str">
        <f>'Reported burning'!E1753</f>
        <v>ND</v>
      </c>
      <c r="F1753" s="159" t="str">
        <f>'Reported burning'!F1753</f>
        <v>ND</v>
      </c>
      <c r="G1753" s="159" t="str">
        <f>'Reported burning'!G1753</f>
        <v>Forest</v>
      </c>
      <c r="H1753" s="159" t="str">
        <f>'Reported burning'!H1753</f>
        <v>Presence</v>
      </c>
      <c r="I1753" s="5"/>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c r="AB1753" s="3"/>
    </row>
    <row r="1754" spans="1:28" ht="35.5" customHeight="1">
      <c r="A1754" s="159" t="str">
        <f>'Reported burning'!A1754</f>
        <v>209b</v>
      </c>
      <c r="B1754" s="159" t="str">
        <f>'Reported burning'!B1754</f>
        <v>209b.6</v>
      </c>
      <c r="C1754" s="159" t="str">
        <f>'Reported burning'!C1754</f>
        <v>Human, deliberate</v>
      </c>
      <c r="D1754" s="159" t="str">
        <f>'Reported burning'!D1754</f>
        <v>Crop field preparation</v>
      </c>
      <c r="E1754" s="159" t="str">
        <f>'Reported burning'!E1754</f>
        <v>Cropping, Swidden</v>
      </c>
      <c r="F1754" s="159" t="str">
        <f>'Reported burning'!F1754</f>
        <v>Forest</v>
      </c>
      <c r="G1754" s="159" t="str">
        <f>'Reported burning'!G1754</f>
        <v>ND</v>
      </c>
      <c r="H1754" s="159" t="str">
        <f>'Reported burning'!H1754</f>
        <v>Presence</v>
      </c>
      <c r="I1754" s="5"/>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c r="AB1754" s="3"/>
    </row>
    <row r="1755" spans="1:28" ht="35.5" customHeight="1">
      <c r="A1755" s="159" t="str">
        <f>'Reported burning'!A1755</f>
        <v>209b</v>
      </c>
      <c r="B1755" s="159" t="str">
        <f>'Reported burning'!B1755</f>
        <v>209b.7</v>
      </c>
      <c r="C1755" s="159" t="str">
        <f>'Reported burning'!C1755</f>
        <v>Human, escaped</v>
      </c>
      <c r="D1755" s="159" t="str">
        <f>'Reported burning'!D1755</f>
        <v>Charcoal production</v>
      </c>
      <c r="E1755" s="159" t="str">
        <f>'Reported burning'!E1755</f>
        <v>ND</v>
      </c>
      <c r="F1755" s="159" t="str">
        <f>'Reported burning'!F1755</f>
        <v>ND</v>
      </c>
      <c r="G1755" s="159" t="str">
        <f>'Reported burning'!G1755</f>
        <v>Forest</v>
      </c>
      <c r="H1755" s="159" t="str">
        <f>'Reported burning'!H1755</f>
        <v>Presence</v>
      </c>
      <c r="I1755" s="5"/>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c r="AB1755" s="3"/>
    </row>
    <row r="1756" spans="1:28" ht="35.5" customHeight="1">
      <c r="A1756" s="159" t="str">
        <f>'Reported burning'!A1756</f>
        <v>209b</v>
      </c>
      <c r="B1756" s="159" t="str">
        <f>'Reported burning'!B1756</f>
        <v>209b.8</v>
      </c>
      <c r="C1756" s="159" t="str">
        <f>'Reported burning'!C1756</f>
        <v>Human, accidental</v>
      </c>
      <c r="D1756" s="159" t="str">
        <f>'Reported burning'!D1756</f>
        <v>ND</v>
      </c>
      <c r="E1756" s="159" t="str">
        <f>'Reported burning'!E1756</f>
        <v>All</v>
      </c>
      <c r="F1756" s="159" t="str">
        <f>'Reported burning'!F1756</f>
        <v>ND</v>
      </c>
      <c r="G1756" s="159" t="str">
        <f>'Reported burning'!G1756</f>
        <v>Forest</v>
      </c>
      <c r="H1756" s="159" t="str">
        <f>'Reported burning'!H1756</f>
        <v>Presence</v>
      </c>
      <c r="I1756" s="5"/>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c r="AB1756" s="3"/>
    </row>
    <row r="1757" spans="1:28" ht="35.5" customHeight="1">
      <c r="A1757" s="159" t="str">
        <f>'Reported burning'!A1757</f>
        <v>209b</v>
      </c>
      <c r="B1757" s="159" t="str">
        <f>'Reported burning'!B1757</f>
        <v>209b.9</v>
      </c>
      <c r="C1757" s="159" t="str">
        <f>'Reported burning'!C1757</f>
        <v>Human, escaped</v>
      </c>
      <c r="D1757" s="159" t="str">
        <f>'Reported burning'!D1757</f>
        <v>Cultural &amp; Spiritual</v>
      </c>
      <c r="E1757" s="159" t="str">
        <f>'Reported burning'!E1757</f>
        <v>All</v>
      </c>
      <c r="F1757" s="159" t="str">
        <f>'Reported burning'!F1757</f>
        <v>ND</v>
      </c>
      <c r="G1757" s="159" t="str">
        <f>'Reported burning'!G1757</f>
        <v>Forest</v>
      </c>
      <c r="H1757" s="159" t="str">
        <f>'Reported burning'!H1757</f>
        <v>Presence</v>
      </c>
      <c r="I1757" s="5"/>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c r="AB1757" s="3"/>
    </row>
    <row r="1758" spans="1:28" ht="35.5" customHeight="1">
      <c r="A1758" s="159" t="str">
        <f>'Reported burning'!A1758</f>
        <v>209b</v>
      </c>
      <c r="B1758" s="159" t="str">
        <f>'Reported burning'!B1758</f>
        <v>209b.10</v>
      </c>
      <c r="C1758" s="159" t="str">
        <f>'Reported burning'!C1758</f>
        <v>Human, escaped</v>
      </c>
      <c r="D1758" s="159" t="str">
        <f>'Reported burning'!D1758</f>
        <v>Domestic</v>
      </c>
      <c r="E1758" s="159" t="str">
        <f>'Reported burning'!E1758</f>
        <v>All</v>
      </c>
      <c r="F1758" s="159" t="str">
        <f>'Reported burning'!F1758</f>
        <v>ND</v>
      </c>
      <c r="G1758" s="159" t="str">
        <f>'Reported burning'!G1758</f>
        <v>Forest</v>
      </c>
      <c r="H1758" s="159" t="str">
        <f>'Reported burning'!H1758</f>
        <v>Presence</v>
      </c>
      <c r="I1758" s="5"/>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c r="AB1758" s="3"/>
    </row>
    <row r="1759" spans="1:28" ht="35.5" customHeight="1">
      <c r="A1759" s="159" t="str">
        <f>'Reported burning'!A1759</f>
        <v>209c</v>
      </c>
      <c r="B1759" s="159" t="str">
        <f>'Reported burning'!B1759</f>
        <v>209c.1</v>
      </c>
      <c r="C1759" s="159" t="str">
        <f>'Reported burning'!C1759</f>
        <v>Human, deliberate</v>
      </c>
      <c r="D1759" s="159" t="str">
        <f>'Reported burning'!D1759</f>
        <v>Pasture renewal</v>
      </c>
      <c r="E1759" s="159" t="str">
        <f>'Reported burning'!E1759</f>
        <v>Pastoralism, Migratory</v>
      </c>
      <c r="F1759" s="159" t="str">
        <f>'Reported burning'!F1759</f>
        <v>Forest</v>
      </c>
      <c r="G1759" s="159" t="str">
        <f>'Reported burning'!G1759</f>
        <v>Forest</v>
      </c>
      <c r="H1759" s="159" t="str">
        <f>'Reported burning'!H1759</f>
        <v>Presence</v>
      </c>
      <c r="I1759" s="5"/>
      <c r="J1759" s="3" t="s">
        <v>2276</v>
      </c>
      <c r="K1759" s="3" t="s">
        <v>2276</v>
      </c>
      <c r="L1759" s="3" t="s">
        <v>2276</v>
      </c>
      <c r="M1759" s="3" t="s">
        <v>2276</v>
      </c>
      <c r="N1759" s="3" t="s">
        <v>2276</v>
      </c>
      <c r="O1759" s="3" t="s">
        <v>2276</v>
      </c>
      <c r="P1759" s="21" t="s">
        <v>2376</v>
      </c>
      <c r="Q1759" s="3" t="s">
        <v>2276</v>
      </c>
      <c r="R1759" s="21" t="s">
        <v>2374</v>
      </c>
      <c r="S1759" s="3" t="s">
        <v>2276</v>
      </c>
      <c r="T1759" s="3" t="s">
        <v>2276</v>
      </c>
      <c r="U1759" s="3" t="s">
        <v>2276</v>
      </c>
      <c r="V1759" s="3" t="s">
        <v>2276</v>
      </c>
      <c r="W1759" s="3" t="s">
        <v>2276</v>
      </c>
      <c r="X1759" s="3" t="s">
        <v>2276</v>
      </c>
      <c r="Y1759" s="3" t="s">
        <v>2276</v>
      </c>
      <c r="Z1759" s="3" t="s">
        <v>2276</v>
      </c>
      <c r="AA1759" s="3"/>
      <c r="AB1759" s="4" t="s">
        <v>5336</v>
      </c>
    </row>
    <row r="1760" spans="1:28" ht="35.5" customHeight="1">
      <c r="A1760" s="159" t="str">
        <f>'Reported burning'!A1760</f>
        <v>209c</v>
      </c>
      <c r="B1760" s="159" t="str">
        <f>'Reported burning'!B1760</f>
        <v>209c.2</v>
      </c>
      <c r="C1760" s="159" t="str">
        <f>'Reported burning'!C1760</f>
        <v>Human, deliberate</v>
      </c>
      <c r="D1760" s="159" t="str">
        <f>'Reported burning'!D1760</f>
        <v>Harvesting of NTFP</v>
      </c>
      <c r="E1760" s="159" t="str">
        <f>'Reported burning'!E1760</f>
        <v>Forestry, Traditional</v>
      </c>
      <c r="F1760" s="159" t="str">
        <f>'Reported burning'!F1760</f>
        <v>Forest</v>
      </c>
      <c r="G1760" s="159" t="str">
        <f>'Reported burning'!G1760</f>
        <v>Forest</v>
      </c>
      <c r="H1760" s="159" t="str">
        <f>'Reported burning'!H1760</f>
        <v>Presence</v>
      </c>
      <c r="I1760" s="5"/>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c r="AB1760" s="3"/>
    </row>
    <row r="1761" spans="1:28" ht="35.5" customHeight="1">
      <c r="A1761" s="159" t="str">
        <f>'Reported burning'!A1761</f>
        <v>209c</v>
      </c>
      <c r="B1761" s="159" t="str">
        <f>'Reported burning'!B1761</f>
        <v>209c.3</v>
      </c>
      <c r="C1761" s="159" t="str">
        <f>'Reported burning'!C1761</f>
        <v>Human, deliberate</v>
      </c>
      <c r="D1761" s="159" t="str">
        <f>'Reported burning'!D1761</f>
        <v>Hunting</v>
      </c>
      <c r="E1761" s="159" t="str">
        <f>'Reported burning'!E1761</f>
        <v>Forestry, Traditional</v>
      </c>
      <c r="F1761" s="159" t="str">
        <f>'Reported burning'!F1761</f>
        <v>Forest</v>
      </c>
      <c r="G1761" s="159" t="str">
        <f>'Reported burning'!G1761</f>
        <v>Forest</v>
      </c>
      <c r="H1761" s="159" t="str">
        <f>'Reported burning'!H1761</f>
        <v>Presence</v>
      </c>
      <c r="I1761" s="5"/>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c r="AB1761" s="3"/>
    </row>
    <row r="1762" spans="1:28" ht="35.5" customHeight="1">
      <c r="A1762" s="159" t="str">
        <f>'Reported burning'!A1762</f>
        <v>209c</v>
      </c>
      <c r="B1762" s="159" t="str">
        <f>'Reported burning'!B1762</f>
        <v>209c.4</v>
      </c>
      <c r="C1762" s="159" t="str">
        <f>'Reported burning'!C1762</f>
        <v>Human, deliberate</v>
      </c>
      <c r="D1762" s="159" t="str">
        <f>'Reported burning'!D1762</f>
        <v>Harvesting of Timber</v>
      </c>
      <c r="E1762" s="159" t="str">
        <f>'Reported burning'!E1762</f>
        <v>Forestry, Small-scale</v>
      </c>
      <c r="F1762" s="159" t="str">
        <f>'Reported burning'!F1762</f>
        <v>Forest</v>
      </c>
      <c r="G1762" s="159" t="str">
        <f>'Reported burning'!G1762</f>
        <v>Forest</v>
      </c>
      <c r="H1762" s="159" t="str">
        <f>'Reported burning'!H1762</f>
        <v>Presence</v>
      </c>
      <c r="I1762" s="5"/>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c r="AB1762" s="3"/>
    </row>
    <row r="1763" spans="1:28" ht="35.5" customHeight="1">
      <c r="A1763" s="159" t="str">
        <f>'Reported burning'!A1763</f>
        <v>209c</v>
      </c>
      <c r="B1763" s="159" t="str">
        <f>'Reported burning'!B1763</f>
        <v>209c.5</v>
      </c>
      <c r="C1763" s="159" t="str">
        <f>'Reported burning'!C1763</f>
        <v>Human, deliberate</v>
      </c>
      <c r="D1763" s="159" t="str">
        <f>'Reported burning'!D1763</f>
        <v>Arson</v>
      </c>
      <c r="E1763" s="159" t="str">
        <f>'Reported burning'!E1763</f>
        <v>ND</v>
      </c>
      <c r="F1763" s="159" t="str">
        <f>'Reported burning'!F1763</f>
        <v>ND</v>
      </c>
      <c r="G1763" s="159" t="str">
        <f>'Reported burning'!G1763</f>
        <v>Forest</v>
      </c>
      <c r="H1763" s="159" t="str">
        <f>'Reported burning'!H1763</f>
        <v>Presence</v>
      </c>
      <c r="I1763" s="5"/>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c r="AB1763" s="3"/>
    </row>
    <row r="1764" spans="1:28" ht="35.5" customHeight="1">
      <c r="A1764" s="159" t="str">
        <f>'Reported burning'!A1764</f>
        <v>209c</v>
      </c>
      <c r="B1764" s="159" t="str">
        <f>'Reported burning'!B1764</f>
        <v>209c.6</v>
      </c>
      <c r="C1764" s="159" t="str">
        <f>'Reported burning'!C1764</f>
        <v>Human, deliberate</v>
      </c>
      <c r="D1764" s="159" t="str">
        <f>'Reported burning'!D1764</f>
        <v>Crop field preparation</v>
      </c>
      <c r="E1764" s="159" t="str">
        <f>'Reported burning'!E1764</f>
        <v>Cropping, Swidden</v>
      </c>
      <c r="F1764" s="159" t="str">
        <f>'Reported burning'!F1764</f>
        <v>Forest</v>
      </c>
      <c r="G1764" s="159" t="str">
        <f>'Reported burning'!G1764</f>
        <v>ND</v>
      </c>
      <c r="H1764" s="159" t="str">
        <f>'Reported burning'!H1764</f>
        <v>Presence</v>
      </c>
      <c r="I1764" s="5"/>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c r="AB1764" s="3"/>
    </row>
    <row r="1765" spans="1:28" ht="35.5" customHeight="1">
      <c r="A1765" s="159" t="str">
        <f>'Reported burning'!A1765</f>
        <v>209c</v>
      </c>
      <c r="B1765" s="159" t="str">
        <f>'Reported burning'!B1765</f>
        <v>209c.7</v>
      </c>
      <c r="C1765" s="159" t="str">
        <f>'Reported burning'!C1765</f>
        <v>Human, escaped</v>
      </c>
      <c r="D1765" s="159" t="str">
        <f>'Reported burning'!D1765</f>
        <v>Charcoal production</v>
      </c>
      <c r="E1765" s="159" t="str">
        <f>'Reported burning'!E1765</f>
        <v>ND</v>
      </c>
      <c r="F1765" s="159" t="str">
        <f>'Reported burning'!F1765</f>
        <v>ND</v>
      </c>
      <c r="G1765" s="159" t="str">
        <f>'Reported burning'!G1765</f>
        <v>Forest</v>
      </c>
      <c r="H1765" s="159" t="str">
        <f>'Reported burning'!H1765</f>
        <v>Presence</v>
      </c>
      <c r="I1765" s="5"/>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c r="AB1765" s="3"/>
    </row>
    <row r="1766" spans="1:28" ht="35.5" customHeight="1">
      <c r="A1766" s="159" t="str">
        <f>'Reported burning'!A1766</f>
        <v>209c</v>
      </c>
      <c r="B1766" s="159" t="str">
        <f>'Reported burning'!B1766</f>
        <v>209c.8</v>
      </c>
      <c r="C1766" s="159" t="str">
        <f>'Reported burning'!C1766</f>
        <v>Human, accidental</v>
      </c>
      <c r="D1766" s="159" t="str">
        <f>'Reported burning'!D1766</f>
        <v>ND</v>
      </c>
      <c r="E1766" s="159" t="str">
        <f>'Reported burning'!E1766</f>
        <v>All</v>
      </c>
      <c r="F1766" s="159" t="str">
        <f>'Reported burning'!F1766</f>
        <v>ND</v>
      </c>
      <c r="G1766" s="159" t="str">
        <f>'Reported burning'!G1766</f>
        <v>Forest</v>
      </c>
      <c r="H1766" s="159" t="str">
        <f>'Reported burning'!H1766</f>
        <v>Presence</v>
      </c>
      <c r="I1766" s="5"/>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c r="AB1766" s="3"/>
    </row>
    <row r="1767" spans="1:28" ht="35.5" customHeight="1">
      <c r="A1767" s="159" t="str">
        <f>'Reported burning'!A1767</f>
        <v>209c</v>
      </c>
      <c r="B1767" s="159" t="str">
        <f>'Reported burning'!B1767</f>
        <v>209c.9</v>
      </c>
      <c r="C1767" s="159" t="str">
        <f>'Reported burning'!C1767</f>
        <v>Human, escaped</v>
      </c>
      <c r="D1767" s="159" t="str">
        <f>'Reported burning'!D1767</f>
        <v>Cultural &amp; Spiritual</v>
      </c>
      <c r="E1767" s="159" t="str">
        <f>'Reported burning'!E1767</f>
        <v>All</v>
      </c>
      <c r="F1767" s="159" t="str">
        <f>'Reported burning'!F1767</f>
        <v>ND</v>
      </c>
      <c r="G1767" s="159" t="str">
        <f>'Reported burning'!G1767</f>
        <v>Forest</v>
      </c>
      <c r="H1767" s="159" t="str">
        <f>'Reported burning'!H1767</f>
        <v>Presence</v>
      </c>
      <c r="I1767" s="5"/>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c r="AB1767" s="3"/>
    </row>
    <row r="1768" spans="1:28" ht="35.5" customHeight="1">
      <c r="A1768" s="159" t="str">
        <f>'Reported burning'!A1768</f>
        <v>209c</v>
      </c>
      <c r="B1768" s="159" t="str">
        <f>'Reported burning'!B1768</f>
        <v>209c.10</v>
      </c>
      <c r="C1768" s="159" t="str">
        <f>'Reported burning'!C1768</f>
        <v>Human, escaped</v>
      </c>
      <c r="D1768" s="159" t="str">
        <f>'Reported burning'!D1768</f>
        <v>Domestic</v>
      </c>
      <c r="E1768" s="159" t="str">
        <f>'Reported burning'!E1768</f>
        <v>All</v>
      </c>
      <c r="F1768" s="159" t="str">
        <f>'Reported burning'!F1768</f>
        <v>ND</v>
      </c>
      <c r="G1768" s="159" t="str">
        <f>'Reported burning'!G1768</f>
        <v>Forest</v>
      </c>
      <c r="H1768" s="159" t="str">
        <f>'Reported burning'!H1768</f>
        <v>Presence</v>
      </c>
      <c r="I1768" s="5"/>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c r="AB1768" s="3"/>
    </row>
    <row r="1769" spans="1:28" ht="35.5" customHeight="1">
      <c r="A1769" s="159" t="str">
        <f>'Reported burning'!A1769</f>
        <v>209d</v>
      </c>
      <c r="B1769" s="159" t="str">
        <f>'Reported burning'!B1769</f>
        <v>209d.1</v>
      </c>
      <c r="C1769" s="159" t="str">
        <f>'Reported burning'!C1769</f>
        <v>Human, deliberate</v>
      </c>
      <c r="D1769" s="159" t="str">
        <f>'Reported burning'!D1769</f>
        <v>Pasture renewal</v>
      </c>
      <c r="E1769" s="159" t="str">
        <f>'Reported burning'!E1769</f>
        <v>Pastoralism, Migratory</v>
      </c>
      <c r="F1769" s="159" t="str">
        <f>'Reported burning'!F1769</f>
        <v>Forest</v>
      </c>
      <c r="G1769" s="159" t="str">
        <f>'Reported burning'!G1769</f>
        <v>Forest</v>
      </c>
      <c r="H1769" s="159" t="str">
        <f>'Reported burning'!H1769</f>
        <v>Presence</v>
      </c>
      <c r="I1769" s="5"/>
      <c r="J1769" s="3" t="s">
        <v>2276</v>
      </c>
      <c r="K1769" s="3" t="s">
        <v>2276</v>
      </c>
      <c r="L1769" s="3" t="s">
        <v>2276</v>
      </c>
      <c r="M1769" s="3" t="s">
        <v>2276</v>
      </c>
      <c r="N1769" s="3" t="s">
        <v>2276</v>
      </c>
      <c r="O1769" s="3" t="s">
        <v>2276</v>
      </c>
      <c r="P1769" s="21" t="s">
        <v>2376</v>
      </c>
      <c r="Q1769" s="3" t="s">
        <v>2276</v>
      </c>
      <c r="R1769" s="21" t="s">
        <v>2374</v>
      </c>
      <c r="S1769" s="3" t="s">
        <v>2276</v>
      </c>
      <c r="T1769" s="3" t="s">
        <v>2276</v>
      </c>
      <c r="U1769" s="3" t="s">
        <v>2276</v>
      </c>
      <c r="V1769" s="3" t="s">
        <v>2276</v>
      </c>
      <c r="W1769" s="3" t="s">
        <v>2276</v>
      </c>
      <c r="X1769" s="3" t="s">
        <v>2276</v>
      </c>
      <c r="Y1769" s="3" t="s">
        <v>2276</v>
      </c>
      <c r="Z1769" s="3" t="s">
        <v>2276</v>
      </c>
      <c r="AA1769" s="3"/>
      <c r="AB1769" s="4" t="s">
        <v>5336</v>
      </c>
    </row>
    <row r="1770" spans="1:28" ht="35.5" customHeight="1">
      <c r="A1770" s="159" t="str">
        <f>'Reported burning'!A1770</f>
        <v>209d</v>
      </c>
      <c r="B1770" s="159" t="str">
        <f>'Reported burning'!B1770</f>
        <v>209d.2</v>
      </c>
      <c r="C1770" s="159" t="str">
        <f>'Reported burning'!C1770</f>
        <v>Human, deliberate</v>
      </c>
      <c r="D1770" s="159" t="str">
        <f>'Reported burning'!D1770</f>
        <v>Harvesting of NTFP</v>
      </c>
      <c r="E1770" s="159" t="str">
        <f>'Reported burning'!E1770</f>
        <v>Forestry, Traditional</v>
      </c>
      <c r="F1770" s="159" t="str">
        <f>'Reported burning'!F1770</f>
        <v>Forest</v>
      </c>
      <c r="G1770" s="159" t="str">
        <f>'Reported burning'!G1770</f>
        <v>Forest</v>
      </c>
      <c r="H1770" s="159" t="str">
        <f>'Reported burning'!H1770</f>
        <v>Presence</v>
      </c>
      <c r="I1770" s="5"/>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c r="AB1770" s="3"/>
    </row>
    <row r="1771" spans="1:28" ht="35.5" customHeight="1">
      <c r="A1771" s="159" t="str">
        <f>'Reported burning'!A1771</f>
        <v>209d</v>
      </c>
      <c r="B1771" s="159" t="str">
        <f>'Reported burning'!B1771</f>
        <v>209d.3</v>
      </c>
      <c r="C1771" s="159" t="str">
        <f>'Reported burning'!C1771</f>
        <v>Human, deliberate</v>
      </c>
      <c r="D1771" s="159" t="str">
        <f>'Reported burning'!D1771</f>
        <v>Hunting</v>
      </c>
      <c r="E1771" s="159" t="str">
        <f>'Reported burning'!E1771</f>
        <v>Forestry, Traditional</v>
      </c>
      <c r="F1771" s="159" t="str">
        <f>'Reported burning'!F1771</f>
        <v>Forest</v>
      </c>
      <c r="G1771" s="159" t="str">
        <f>'Reported burning'!G1771</f>
        <v>Forest</v>
      </c>
      <c r="H1771" s="159" t="str">
        <f>'Reported burning'!H1771</f>
        <v>Presence</v>
      </c>
      <c r="I1771" s="5"/>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c r="AB1771" s="3"/>
    </row>
    <row r="1772" spans="1:28" ht="35.5" customHeight="1">
      <c r="A1772" s="159" t="str">
        <f>'Reported burning'!A1772</f>
        <v>209d</v>
      </c>
      <c r="B1772" s="159" t="str">
        <f>'Reported burning'!B1772</f>
        <v>209d.4</v>
      </c>
      <c r="C1772" s="159" t="str">
        <f>'Reported burning'!C1772</f>
        <v>Human, deliberate</v>
      </c>
      <c r="D1772" s="159" t="str">
        <f>'Reported burning'!D1772</f>
        <v>Harvesting of Timber</v>
      </c>
      <c r="E1772" s="159" t="str">
        <f>'Reported burning'!E1772</f>
        <v>Forestry, Small-scale</v>
      </c>
      <c r="F1772" s="159" t="str">
        <f>'Reported burning'!F1772</f>
        <v>Forest</v>
      </c>
      <c r="G1772" s="159" t="str">
        <f>'Reported burning'!G1772</f>
        <v>Forest</v>
      </c>
      <c r="H1772" s="159" t="str">
        <f>'Reported burning'!H1772</f>
        <v>Presence</v>
      </c>
      <c r="I1772" s="5"/>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c r="AB1772" s="3"/>
    </row>
    <row r="1773" spans="1:28" ht="35.5" customHeight="1">
      <c r="A1773" s="159" t="str">
        <f>'Reported burning'!A1773</f>
        <v>209d</v>
      </c>
      <c r="B1773" s="159" t="str">
        <f>'Reported burning'!B1773</f>
        <v>209d.5</v>
      </c>
      <c r="C1773" s="159" t="str">
        <f>'Reported burning'!C1773</f>
        <v>Human, deliberate</v>
      </c>
      <c r="D1773" s="159" t="str">
        <f>'Reported burning'!D1773</f>
        <v>Arson</v>
      </c>
      <c r="E1773" s="159" t="str">
        <f>'Reported burning'!E1773</f>
        <v>ND</v>
      </c>
      <c r="F1773" s="159" t="str">
        <f>'Reported burning'!F1773</f>
        <v>ND</v>
      </c>
      <c r="G1773" s="159" t="str">
        <f>'Reported burning'!G1773</f>
        <v>Forest</v>
      </c>
      <c r="H1773" s="159" t="str">
        <f>'Reported burning'!H1773</f>
        <v>Presence</v>
      </c>
      <c r="I1773" s="5"/>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c r="AB1773" s="3"/>
    </row>
    <row r="1774" spans="1:28" ht="35.5" customHeight="1">
      <c r="A1774" s="159" t="str">
        <f>'Reported burning'!A1774</f>
        <v>209d</v>
      </c>
      <c r="B1774" s="159" t="str">
        <f>'Reported burning'!B1774</f>
        <v>209d.6</v>
      </c>
      <c r="C1774" s="159" t="str">
        <f>'Reported burning'!C1774</f>
        <v>Human, deliberate</v>
      </c>
      <c r="D1774" s="159" t="str">
        <f>'Reported burning'!D1774</f>
        <v>Crop field preparation</v>
      </c>
      <c r="E1774" s="159" t="str">
        <f>'Reported burning'!E1774</f>
        <v>Cropping, Swidden</v>
      </c>
      <c r="F1774" s="159" t="str">
        <f>'Reported burning'!F1774</f>
        <v>Forest</v>
      </c>
      <c r="G1774" s="159" t="str">
        <f>'Reported burning'!G1774</f>
        <v>ND</v>
      </c>
      <c r="H1774" s="159" t="str">
        <f>'Reported burning'!H1774</f>
        <v>Presence</v>
      </c>
      <c r="I1774" s="5"/>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c r="AB1774" s="3"/>
    </row>
    <row r="1775" spans="1:28" ht="35.5" customHeight="1">
      <c r="A1775" s="159" t="str">
        <f>'Reported burning'!A1775</f>
        <v>209d</v>
      </c>
      <c r="B1775" s="159" t="str">
        <f>'Reported burning'!B1775</f>
        <v>209d.7</v>
      </c>
      <c r="C1775" s="159" t="str">
        <f>'Reported burning'!C1775</f>
        <v>Human, escaped</v>
      </c>
      <c r="D1775" s="159" t="str">
        <f>'Reported burning'!D1775</f>
        <v>Charcoal production</v>
      </c>
      <c r="E1775" s="159" t="str">
        <f>'Reported burning'!E1775</f>
        <v>ND</v>
      </c>
      <c r="F1775" s="159" t="str">
        <f>'Reported burning'!F1775</f>
        <v>ND</v>
      </c>
      <c r="G1775" s="159" t="str">
        <f>'Reported burning'!G1775</f>
        <v>Forest</v>
      </c>
      <c r="H1775" s="159" t="str">
        <f>'Reported burning'!H1775</f>
        <v>Presence</v>
      </c>
      <c r="I1775" s="5"/>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c r="AB1775" s="3"/>
    </row>
    <row r="1776" spans="1:28" ht="35.5" customHeight="1">
      <c r="A1776" s="159" t="str">
        <f>'Reported burning'!A1776</f>
        <v>209d</v>
      </c>
      <c r="B1776" s="159" t="str">
        <f>'Reported burning'!B1776</f>
        <v>209d.8</v>
      </c>
      <c r="C1776" s="159" t="str">
        <f>'Reported burning'!C1776</f>
        <v>Human, accidental</v>
      </c>
      <c r="D1776" s="159" t="str">
        <f>'Reported burning'!D1776</f>
        <v>ND</v>
      </c>
      <c r="E1776" s="159" t="str">
        <f>'Reported burning'!E1776</f>
        <v>All</v>
      </c>
      <c r="F1776" s="159" t="str">
        <f>'Reported burning'!F1776</f>
        <v>ND</v>
      </c>
      <c r="G1776" s="159" t="str">
        <f>'Reported burning'!G1776</f>
        <v>Forest</v>
      </c>
      <c r="H1776" s="159" t="str">
        <f>'Reported burning'!H1776</f>
        <v>Presence</v>
      </c>
      <c r="I1776" s="5"/>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c r="AB1776" s="3"/>
    </row>
    <row r="1777" spans="1:28" ht="35.5" customHeight="1">
      <c r="A1777" s="159" t="str">
        <f>'Reported burning'!A1777</f>
        <v>209d</v>
      </c>
      <c r="B1777" s="159" t="str">
        <f>'Reported burning'!B1777</f>
        <v>209d.9</v>
      </c>
      <c r="C1777" s="159" t="str">
        <f>'Reported burning'!C1777</f>
        <v>Human, escaped</v>
      </c>
      <c r="D1777" s="159" t="str">
        <f>'Reported burning'!D1777</f>
        <v>Cultural &amp; Spiritual</v>
      </c>
      <c r="E1777" s="159" t="str">
        <f>'Reported burning'!E1777</f>
        <v>All</v>
      </c>
      <c r="F1777" s="159" t="str">
        <f>'Reported burning'!F1777</f>
        <v>ND</v>
      </c>
      <c r="G1777" s="159" t="str">
        <f>'Reported burning'!G1777</f>
        <v>Forest</v>
      </c>
      <c r="H1777" s="159" t="str">
        <f>'Reported burning'!H1777</f>
        <v>Presence</v>
      </c>
      <c r="I1777" s="5"/>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c r="AB1777" s="3"/>
    </row>
    <row r="1778" spans="1:28" ht="35.5" customHeight="1">
      <c r="A1778" s="159" t="str">
        <f>'Reported burning'!A1778</f>
        <v>209d</v>
      </c>
      <c r="B1778" s="159" t="str">
        <f>'Reported burning'!B1778</f>
        <v>209d.10</v>
      </c>
      <c r="C1778" s="159" t="str">
        <f>'Reported burning'!C1778</f>
        <v>Human, escaped</v>
      </c>
      <c r="D1778" s="159" t="str">
        <f>'Reported burning'!D1778</f>
        <v>Domestic</v>
      </c>
      <c r="E1778" s="159" t="str">
        <f>'Reported burning'!E1778</f>
        <v>All</v>
      </c>
      <c r="F1778" s="159" t="str">
        <f>'Reported burning'!F1778</f>
        <v>ND</v>
      </c>
      <c r="G1778" s="159" t="str">
        <f>'Reported burning'!G1778</f>
        <v>Forest</v>
      </c>
      <c r="H1778" s="159" t="str">
        <f>'Reported burning'!H1778</f>
        <v>Presence</v>
      </c>
      <c r="I1778" s="5"/>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c r="AB1778" s="3"/>
    </row>
    <row r="1779" spans="1:28" ht="35.5" customHeight="1">
      <c r="A1779" s="159" t="str">
        <f>'Reported burning'!A1779</f>
        <v>209e</v>
      </c>
      <c r="B1779" s="159" t="str">
        <f>'Reported burning'!B1779</f>
        <v>209e.1</v>
      </c>
      <c r="C1779" s="159" t="str">
        <f>'Reported burning'!C1779</f>
        <v>Human, deliberate</v>
      </c>
      <c r="D1779" s="159" t="str">
        <f>'Reported burning'!D1779</f>
        <v>Pasture renewal</v>
      </c>
      <c r="E1779" s="159" t="str">
        <f>'Reported burning'!E1779</f>
        <v>Pastoralism, Migratory</v>
      </c>
      <c r="F1779" s="159" t="str">
        <f>'Reported burning'!F1779</f>
        <v>Forest</v>
      </c>
      <c r="G1779" s="159" t="str">
        <f>'Reported burning'!G1779</f>
        <v>Forest</v>
      </c>
      <c r="H1779" s="159" t="str">
        <f>'Reported burning'!H1779</f>
        <v>Presence</v>
      </c>
      <c r="I1779" s="5"/>
      <c r="J1779" s="3" t="s">
        <v>2276</v>
      </c>
      <c r="K1779" s="3" t="s">
        <v>2276</v>
      </c>
      <c r="L1779" s="3" t="s">
        <v>2276</v>
      </c>
      <c r="M1779" s="3" t="s">
        <v>2276</v>
      </c>
      <c r="N1779" s="3" t="s">
        <v>2276</v>
      </c>
      <c r="O1779" s="3" t="s">
        <v>2276</v>
      </c>
      <c r="P1779" s="21" t="s">
        <v>2376</v>
      </c>
      <c r="Q1779" s="3" t="s">
        <v>2276</v>
      </c>
      <c r="R1779" s="21" t="s">
        <v>2374</v>
      </c>
      <c r="S1779" s="3" t="s">
        <v>2276</v>
      </c>
      <c r="T1779" s="3" t="s">
        <v>2276</v>
      </c>
      <c r="U1779" s="3" t="s">
        <v>2276</v>
      </c>
      <c r="V1779" s="3" t="s">
        <v>2276</v>
      </c>
      <c r="W1779" s="3" t="s">
        <v>2276</v>
      </c>
      <c r="X1779" s="3" t="s">
        <v>2276</v>
      </c>
      <c r="Y1779" s="3" t="s">
        <v>2276</v>
      </c>
      <c r="Z1779" s="3" t="s">
        <v>2276</v>
      </c>
      <c r="AA1779" s="3"/>
      <c r="AB1779" s="4" t="s">
        <v>5336</v>
      </c>
    </row>
    <row r="1780" spans="1:28" ht="35.5" customHeight="1">
      <c r="A1780" s="159" t="str">
        <f>'Reported burning'!A1780</f>
        <v>209e</v>
      </c>
      <c r="B1780" s="159" t="str">
        <f>'Reported burning'!B1780</f>
        <v>209e.2</v>
      </c>
      <c r="C1780" s="159" t="str">
        <f>'Reported burning'!C1780</f>
        <v>Human, deliberate</v>
      </c>
      <c r="D1780" s="159" t="str">
        <f>'Reported burning'!D1780</f>
        <v>Harvesting of NTFP</v>
      </c>
      <c r="E1780" s="159" t="str">
        <f>'Reported burning'!E1780</f>
        <v>Forestry, Traditional</v>
      </c>
      <c r="F1780" s="159" t="str">
        <f>'Reported burning'!F1780</f>
        <v>Forest</v>
      </c>
      <c r="G1780" s="159" t="str">
        <f>'Reported burning'!G1780</f>
        <v>Forest</v>
      </c>
      <c r="H1780" s="159" t="str">
        <f>'Reported burning'!H1780</f>
        <v>Presence</v>
      </c>
      <c r="I1780" s="5"/>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c r="AB1780" s="3"/>
    </row>
    <row r="1781" spans="1:28" ht="35.5" customHeight="1">
      <c r="A1781" s="159" t="str">
        <f>'Reported burning'!A1781</f>
        <v>209e</v>
      </c>
      <c r="B1781" s="159" t="str">
        <f>'Reported burning'!B1781</f>
        <v>209e.3</v>
      </c>
      <c r="C1781" s="159" t="str">
        <f>'Reported burning'!C1781</f>
        <v>Human, deliberate</v>
      </c>
      <c r="D1781" s="159" t="str">
        <f>'Reported burning'!D1781</f>
        <v>Hunting</v>
      </c>
      <c r="E1781" s="159" t="str">
        <f>'Reported burning'!E1781</f>
        <v>Forestry, Traditional</v>
      </c>
      <c r="F1781" s="159" t="str">
        <f>'Reported burning'!F1781</f>
        <v>Forest</v>
      </c>
      <c r="G1781" s="159" t="str">
        <f>'Reported burning'!G1781</f>
        <v>Forest</v>
      </c>
      <c r="H1781" s="159" t="str">
        <f>'Reported burning'!H1781</f>
        <v>Presence</v>
      </c>
      <c r="I1781" s="5"/>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c r="AB1781" s="3"/>
    </row>
    <row r="1782" spans="1:28" ht="35.5" customHeight="1">
      <c r="A1782" s="159" t="str">
        <f>'Reported burning'!A1782</f>
        <v>209e</v>
      </c>
      <c r="B1782" s="159" t="str">
        <f>'Reported burning'!B1782</f>
        <v>209e.4</v>
      </c>
      <c r="C1782" s="159" t="str">
        <f>'Reported burning'!C1782</f>
        <v>Human, deliberate</v>
      </c>
      <c r="D1782" s="159" t="str">
        <f>'Reported burning'!D1782</f>
        <v>Harvesting of Timber</v>
      </c>
      <c r="E1782" s="159" t="str">
        <f>'Reported burning'!E1782</f>
        <v>Forestry, Small-scale</v>
      </c>
      <c r="F1782" s="159" t="str">
        <f>'Reported burning'!F1782</f>
        <v>Forest</v>
      </c>
      <c r="G1782" s="159" t="str">
        <f>'Reported burning'!G1782</f>
        <v>Forest</v>
      </c>
      <c r="H1782" s="159" t="str">
        <f>'Reported burning'!H1782</f>
        <v>Presence</v>
      </c>
      <c r="I1782" s="5"/>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c r="AB1782" s="3"/>
    </row>
    <row r="1783" spans="1:28" ht="35.5" customHeight="1">
      <c r="A1783" s="159" t="str">
        <f>'Reported burning'!A1783</f>
        <v>209e</v>
      </c>
      <c r="B1783" s="159" t="str">
        <f>'Reported burning'!B1783</f>
        <v>209e.5</v>
      </c>
      <c r="C1783" s="159" t="str">
        <f>'Reported burning'!C1783</f>
        <v>Human, deliberate</v>
      </c>
      <c r="D1783" s="159" t="str">
        <f>'Reported burning'!D1783</f>
        <v>Arson</v>
      </c>
      <c r="E1783" s="159" t="str">
        <f>'Reported burning'!E1783</f>
        <v>ND</v>
      </c>
      <c r="F1783" s="159" t="str">
        <f>'Reported burning'!F1783</f>
        <v>ND</v>
      </c>
      <c r="G1783" s="159" t="str">
        <f>'Reported burning'!G1783</f>
        <v>Forest</v>
      </c>
      <c r="H1783" s="159" t="str">
        <f>'Reported burning'!H1783</f>
        <v>Presence</v>
      </c>
      <c r="I1783" s="5"/>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c r="AB1783" s="3"/>
    </row>
    <row r="1784" spans="1:28" ht="35.5" customHeight="1">
      <c r="A1784" s="159" t="str">
        <f>'Reported burning'!A1784</f>
        <v>209e</v>
      </c>
      <c r="B1784" s="159" t="str">
        <f>'Reported burning'!B1784</f>
        <v>209e.6</v>
      </c>
      <c r="C1784" s="159" t="str">
        <f>'Reported burning'!C1784</f>
        <v>Human, deliberate</v>
      </c>
      <c r="D1784" s="159" t="str">
        <f>'Reported burning'!D1784</f>
        <v>Crop field preparation</v>
      </c>
      <c r="E1784" s="159" t="str">
        <f>'Reported burning'!E1784</f>
        <v>Cropping, Swidden</v>
      </c>
      <c r="F1784" s="159" t="str">
        <f>'Reported burning'!F1784</f>
        <v>Forest</v>
      </c>
      <c r="G1784" s="159" t="str">
        <f>'Reported burning'!G1784</f>
        <v>ND</v>
      </c>
      <c r="H1784" s="159" t="str">
        <f>'Reported burning'!H1784</f>
        <v>Presence</v>
      </c>
      <c r="I1784" s="5"/>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c r="AB1784" s="3"/>
    </row>
    <row r="1785" spans="1:28" ht="35.5" customHeight="1">
      <c r="A1785" s="159" t="str">
        <f>'Reported burning'!A1785</f>
        <v>209e</v>
      </c>
      <c r="B1785" s="159" t="str">
        <f>'Reported burning'!B1785</f>
        <v>209e.7</v>
      </c>
      <c r="C1785" s="159" t="str">
        <f>'Reported burning'!C1785</f>
        <v>Human, escaped</v>
      </c>
      <c r="D1785" s="159" t="str">
        <f>'Reported burning'!D1785</f>
        <v>Charcoal production</v>
      </c>
      <c r="E1785" s="159" t="str">
        <f>'Reported burning'!E1785</f>
        <v>ND</v>
      </c>
      <c r="F1785" s="159" t="str">
        <f>'Reported burning'!F1785</f>
        <v>ND</v>
      </c>
      <c r="G1785" s="159" t="str">
        <f>'Reported burning'!G1785</f>
        <v>Forest</v>
      </c>
      <c r="H1785" s="159" t="str">
        <f>'Reported burning'!H1785</f>
        <v>Presence</v>
      </c>
      <c r="I1785" s="5"/>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c r="AB1785" s="3"/>
    </row>
    <row r="1786" spans="1:28" ht="35.5" customHeight="1">
      <c r="A1786" s="159" t="str">
        <f>'Reported burning'!A1786</f>
        <v>209e</v>
      </c>
      <c r="B1786" s="159" t="str">
        <f>'Reported burning'!B1786</f>
        <v>209e.8</v>
      </c>
      <c r="C1786" s="159" t="str">
        <f>'Reported burning'!C1786</f>
        <v>Human, accidental</v>
      </c>
      <c r="D1786" s="159" t="str">
        <f>'Reported burning'!D1786</f>
        <v>ND</v>
      </c>
      <c r="E1786" s="159" t="str">
        <f>'Reported burning'!E1786</f>
        <v>All</v>
      </c>
      <c r="F1786" s="159" t="str">
        <f>'Reported burning'!F1786</f>
        <v>ND</v>
      </c>
      <c r="G1786" s="159" t="str">
        <f>'Reported burning'!G1786</f>
        <v>Forest</v>
      </c>
      <c r="H1786" s="159" t="str">
        <f>'Reported burning'!H1786</f>
        <v>Presence</v>
      </c>
      <c r="I1786" s="5"/>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c r="AB1786" s="3"/>
    </row>
    <row r="1787" spans="1:28" ht="35.5" customHeight="1">
      <c r="A1787" s="159" t="str">
        <f>'Reported burning'!A1787</f>
        <v>209e</v>
      </c>
      <c r="B1787" s="159" t="str">
        <f>'Reported burning'!B1787</f>
        <v>209e.9</v>
      </c>
      <c r="C1787" s="159" t="str">
        <f>'Reported burning'!C1787</f>
        <v>Human, escaped</v>
      </c>
      <c r="D1787" s="159" t="str">
        <f>'Reported burning'!D1787</f>
        <v>Cultural &amp; Spiritual</v>
      </c>
      <c r="E1787" s="159" t="str">
        <f>'Reported burning'!E1787</f>
        <v>All</v>
      </c>
      <c r="F1787" s="159" t="str">
        <f>'Reported burning'!F1787</f>
        <v>ND</v>
      </c>
      <c r="G1787" s="159" t="str">
        <f>'Reported burning'!G1787</f>
        <v>Forest</v>
      </c>
      <c r="H1787" s="159" t="str">
        <f>'Reported burning'!H1787</f>
        <v>Presence</v>
      </c>
      <c r="I1787" s="5"/>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c r="AB1787" s="3"/>
    </row>
    <row r="1788" spans="1:28" ht="35.5" customHeight="1">
      <c r="A1788" s="159" t="str">
        <f>'Reported burning'!A1788</f>
        <v>209e</v>
      </c>
      <c r="B1788" s="159" t="str">
        <f>'Reported burning'!B1788</f>
        <v>209e.10</v>
      </c>
      <c r="C1788" s="159" t="str">
        <f>'Reported burning'!C1788</f>
        <v>Human, escaped</v>
      </c>
      <c r="D1788" s="159" t="str">
        <f>'Reported burning'!D1788</f>
        <v>Domestic</v>
      </c>
      <c r="E1788" s="159" t="str">
        <f>'Reported burning'!E1788</f>
        <v>All</v>
      </c>
      <c r="F1788" s="159" t="str">
        <f>'Reported burning'!F1788</f>
        <v>ND</v>
      </c>
      <c r="G1788" s="159" t="str">
        <f>'Reported burning'!G1788</f>
        <v>Forest</v>
      </c>
      <c r="H1788" s="159" t="str">
        <f>'Reported burning'!H1788</f>
        <v>Presence</v>
      </c>
      <c r="I1788" s="5"/>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c r="AB1788" s="3"/>
    </row>
    <row r="1789" spans="1:28" ht="35.5" customHeight="1">
      <c r="A1789" s="159" t="str">
        <f>'Reported burning'!A1789</f>
        <v>209f</v>
      </c>
      <c r="B1789" s="159" t="str">
        <f>'Reported burning'!B1789</f>
        <v>209f.1</v>
      </c>
      <c r="C1789" s="159" t="str">
        <f>'Reported burning'!C1789</f>
        <v>Human, deliberate</v>
      </c>
      <c r="D1789" s="159" t="str">
        <f>'Reported burning'!D1789</f>
        <v>Pasture renewal</v>
      </c>
      <c r="E1789" s="159" t="str">
        <f>'Reported burning'!E1789</f>
        <v>Pastoralism, Migratory</v>
      </c>
      <c r="F1789" s="159" t="str">
        <f>'Reported burning'!F1789</f>
        <v>Forest</v>
      </c>
      <c r="G1789" s="159" t="str">
        <f>'Reported burning'!G1789</f>
        <v>Forest</v>
      </c>
      <c r="H1789" s="159" t="str">
        <f>'Reported burning'!H1789</f>
        <v>Presence</v>
      </c>
      <c r="I1789" s="5"/>
      <c r="J1789" s="3" t="s">
        <v>2276</v>
      </c>
      <c r="K1789" s="3" t="s">
        <v>2276</v>
      </c>
      <c r="L1789" s="3" t="s">
        <v>2276</v>
      </c>
      <c r="M1789" s="3" t="s">
        <v>2276</v>
      </c>
      <c r="N1789" s="3" t="s">
        <v>2276</v>
      </c>
      <c r="O1789" s="3" t="s">
        <v>2276</v>
      </c>
      <c r="P1789" s="21" t="s">
        <v>2376</v>
      </c>
      <c r="Q1789" s="3" t="s">
        <v>2276</v>
      </c>
      <c r="R1789" s="21" t="s">
        <v>2374</v>
      </c>
      <c r="S1789" s="3" t="s">
        <v>2276</v>
      </c>
      <c r="T1789" s="3" t="s">
        <v>2276</v>
      </c>
      <c r="U1789" s="3" t="s">
        <v>2276</v>
      </c>
      <c r="V1789" s="3" t="s">
        <v>2276</v>
      </c>
      <c r="W1789" s="3" t="s">
        <v>2276</v>
      </c>
      <c r="X1789" s="3" t="s">
        <v>2276</v>
      </c>
      <c r="Y1789" s="3" t="s">
        <v>2276</v>
      </c>
      <c r="Z1789" s="3" t="s">
        <v>2276</v>
      </c>
      <c r="AA1789" s="3"/>
      <c r="AB1789" s="4" t="s">
        <v>5336</v>
      </c>
    </row>
    <row r="1790" spans="1:28" ht="35.5" customHeight="1">
      <c r="A1790" s="159" t="str">
        <f>'Reported burning'!A1790</f>
        <v>209f</v>
      </c>
      <c r="B1790" s="159" t="str">
        <f>'Reported burning'!B1790</f>
        <v>209f.2</v>
      </c>
      <c r="C1790" s="159" t="str">
        <f>'Reported burning'!C1790</f>
        <v>Human, deliberate</v>
      </c>
      <c r="D1790" s="159" t="str">
        <f>'Reported burning'!D1790</f>
        <v>Harvesting of NTFP</v>
      </c>
      <c r="E1790" s="159" t="str">
        <f>'Reported burning'!E1790</f>
        <v>Forestry, Traditional</v>
      </c>
      <c r="F1790" s="159" t="str">
        <f>'Reported burning'!F1790</f>
        <v>Forest</v>
      </c>
      <c r="G1790" s="159" t="str">
        <f>'Reported burning'!G1790</f>
        <v>Forest</v>
      </c>
      <c r="H1790" s="159" t="str">
        <f>'Reported burning'!H1790</f>
        <v>Presence</v>
      </c>
      <c r="I1790" s="5"/>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c r="AB1790" s="3"/>
    </row>
    <row r="1791" spans="1:28" ht="35.5" customHeight="1">
      <c r="A1791" s="159" t="str">
        <f>'Reported burning'!A1791</f>
        <v>209f</v>
      </c>
      <c r="B1791" s="159" t="str">
        <f>'Reported burning'!B1791</f>
        <v>209f.3</v>
      </c>
      <c r="C1791" s="159" t="str">
        <f>'Reported burning'!C1791</f>
        <v>Human, deliberate</v>
      </c>
      <c r="D1791" s="159" t="str">
        <f>'Reported burning'!D1791</f>
        <v>Hunting</v>
      </c>
      <c r="E1791" s="159" t="str">
        <f>'Reported burning'!E1791</f>
        <v>Forestry, Traditional</v>
      </c>
      <c r="F1791" s="159" t="str">
        <f>'Reported burning'!F1791</f>
        <v>Forest</v>
      </c>
      <c r="G1791" s="159" t="str">
        <f>'Reported burning'!G1791</f>
        <v>Forest</v>
      </c>
      <c r="H1791" s="159" t="str">
        <f>'Reported burning'!H1791</f>
        <v>Presence</v>
      </c>
      <c r="I1791" s="5"/>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c r="AB1791" s="3"/>
    </row>
    <row r="1792" spans="1:28" ht="35.5" customHeight="1">
      <c r="A1792" s="159" t="str">
        <f>'Reported burning'!A1792</f>
        <v>209f</v>
      </c>
      <c r="B1792" s="159" t="str">
        <f>'Reported burning'!B1792</f>
        <v>209f.4</v>
      </c>
      <c r="C1792" s="159" t="str">
        <f>'Reported burning'!C1792</f>
        <v>Human, deliberate</v>
      </c>
      <c r="D1792" s="159" t="str">
        <f>'Reported burning'!D1792</f>
        <v>Harvesting of Timber</v>
      </c>
      <c r="E1792" s="159" t="str">
        <f>'Reported burning'!E1792</f>
        <v>Forestry, Small-scale</v>
      </c>
      <c r="F1792" s="159" t="str">
        <f>'Reported burning'!F1792</f>
        <v>Forest</v>
      </c>
      <c r="G1792" s="159" t="str">
        <f>'Reported burning'!G1792</f>
        <v>Forest</v>
      </c>
      <c r="H1792" s="159" t="str">
        <f>'Reported burning'!H1792</f>
        <v>Presence</v>
      </c>
      <c r="I1792" s="5"/>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c r="AB1792" s="3"/>
    </row>
    <row r="1793" spans="1:28" ht="35.5" customHeight="1">
      <c r="A1793" s="159" t="str">
        <f>'Reported burning'!A1793</f>
        <v>209f</v>
      </c>
      <c r="B1793" s="159" t="str">
        <f>'Reported burning'!B1793</f>
        <v>209f.5</v>
      </c>
      <c r="C1793" s="159" t="str">
        <f>'Reported burning'!C1793</f>
        <v>Human, deliberate</v>
      </c>
      <c r="D1793" s="159" t="str">
        <f>'Reported burning'!D1793</f>
        <v>Arson</v>
      </c>
      <c r="E1793" s="159" t="str">
        <f>'Reported burning'!E1793</f>
        <v>ND</v>
      </c>
      <c r="F1793" s="159" t="str">
        <f>'Reported burning'!F1793</f>
        <v>ND</v>
      </c>
      <c r="G1793" s="159" t="str">
        <f>'Reported burning'!G1793</f>
        <v>Forest</v>
      </c>
      <c r="H1793" s="159" t="str">
        <f>'Reported burning'!H1793</f>
        <v>Presence</v>
      </c>
      <c r="I1793" s="5"/>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c r="AB1793" s="3"/>
    </row>
    <row r="1794" spans="1:28" ht="35.5" customHeight="1">
      <c r="A1794" s="159" t="str">
        <f>'Reported burning'!A1794</f>
        <v>209f</v>
      </c>
      <c r="B1794" s="159" t="str">
        <f>'Reported burning'!B1794</f>
        <v>209f.6</v>
      </c>
      <c r="C1794" s="159" t="str">
        <f>'Reported burning'!C1794</f>
        <v>Human, deliberate</v>
      </c>
      <c r="D1794" s="159" t="str">
        <f>'Reported burning'!D1794</f>
        <v>Crop field preparation</v>
      </c>
      <c r="E1794" s="159" t="str">
        <f>'Reported burning'!E1794</f>
        <v>Cropping, Swidden</v>
      </c>
      <c r="F1794" s="159" t="str">
        <f>'Reported burning'!F1794</f>
        <v>Forest</v>
      </c>
      <c r="G1794" s="159" t="str">
        <f>'Reported burning'!G1794</f>
        <v>ND</v>
      </c>
      <c r="H1794" s="159" t="str">
        <f>'Reported burning'!H1794</f>
        <v>Presence</v>
      </c>
      <c r="I1794" s="5"/>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c r="AB1794" s="3"/>
    </row>
    <row r="1795" spans="1:28" ht="35.5" customHeight="1">
      <c r="A1795" s="159" t="str">
        <f>'Reported burning'!A1795</f>
        <v>209f</v>
      </c>
      <c r="B1795" s="159" t="str">
        <f>'Reported burning'!B1795</f>
        <v>209f.7</v>
      </c>
      <c r="C1795" s="159" t="str">
        <f>'Reported burning'!C1795</f>
        <v>Human, escaped</v>
      </c>
      <c r="D1795" s="159" t="str">
        <f>'Reported burning'!D1795</f>
        <v>Charcoal production</v>
      </c>
      <c r="E1795" s="159" t="str">
        <f>'Reported burning'!E1795</f>
        <v>ND</v>
      </c>
      <c r="F1795" s="159" t="str">
        <f>'Reported burning'!F1795</f>
        <v>ND</v>
      </c>
      <c r="G1795" s="159" t="str">
        <f>'Reported burning'!G1795</f>
        <v>Forest</v>
      </c>
      <c r="H1795" s="159" t="str">
        <f>'Reported burning'!H1795</f>
        <v>Presence</v>
      </c>
      <c r="I1795" s="5"/>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c r="AB1795" s="3"/>
    </row>
    <row r="1796" spans="1:28" ht="35.5" customHeight="1">
      <c r="A1796" s="159" t="str">
        <f>'Reported burning'!A1796</f>
        <v>209f</v>
      </c>
      <c r="B1796" s="159" t="str">
        <f>'Reported burning'!B1796</f>
        <v>209f.8</v>
      </c>
      <c r="C1796" s="159" t="str">
        <f>'Reported burning'!C1796</f>
        <v>Human, accidental</v>
      </c>
      <c r="D1796" s="159" t="str">
        <f>'Reported burning'!D1796</f>
        <v>ND</v>
      </c>
      <c r="E1796" s="159" t="str">
        <f>'Reported burning'!E1796</f>
        <v>All</v>
      </c>
      <c r="F1796" s="159" t="str">
        <f>'Reported burning'!F1796</f>
        <v>ND</v>
      </c>
      <c r="G1796" s="159" t="str">
        <f>'Reported burning'!G1796</f>
        <v>Forest</v>
      </c>
      <c r="H1796" s="159" t="str">
        <f>'Reported burning'!H1796</f>
        <v>Presence</v>
      </c>
      <c r="I1796" s="5"/>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c r="AB1796" s="3"/>
    </row>
    <row r="1797" spans="1:28" ht="35.5" customHeight="1">
      <c r="A1797" s="159" t="str">
        <f>'Reported burning'!A1797</f>
        <v>209f</v>
      </c>
      <c r="B1797" s="159" t="str">
        <f>'Reported burning'!B1797</f>
        <v>209f.9</v>
      </c>
      <c r="C1797" s="159" t="str">
        <f>'Reported burning'!C1797</f>
        <v>Human, escaped</v>
      </c>
      <c r="D1797" s="159" t="str">
        <f>'Reported burning'!D1797</f>
        <v>Cultural &amp; Spiritual</v>
      </c>
      <c r="E1797" s="159" t="str">
        <f>'Reported burning'!E1797</f>
        <v>All</v>
      </c>
      <c r="F1797" s="159" t="str">
        <f>'Reported burning'!F1797</f>
        <v>ND</v>
      </c>
      <c r="G1797" s="159" t="str">
        <f>'Reported burning'!G1797</f>
        <v>Forest</v>
      </c>
      <c r="H1797" s="159" t="str">
        <f>'Reported burning'!H1797</f>
        <v>Presence</v>
      </c>
      <c r="I1797" s="5"/>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c r="AB1797" s="3"/>
    </row>
    <row r="1798" spans="1:28" ht="35.5" customHeight="1">
      <c r="A1798" s="159" t="str">
        <f>'Reported burning'!A1798</f>
        <v>209f</v>
      </c>
      <c r="B1798" s="159" t="str">
        <f>'Reported burning'!B1798</f>
        <v>209f.10</v>
      </c>
      <c r="C1798" s="159" t="str">
        <f>'Reported burning'!C1798</f>
        <v>Human, escaped</v>
      </c>
      <c r="D1798" s="159" t="str">
        <f>'Reported burning'!D1798</f>
        <v>Domestic</v>
      </c>
      <c r="E1798" s="159" t="str">
        <f>'Reported burning'!E1798</f>
        <v>All</v>
      </c>
      <c r="F1798" s="159" t="str">
        <f>'Reported burning'!F1798</f>
        <v>ND</v>
      </c>
      <c r="G1798" s="159" t="str">
        <f>'Reported burning'!G1798</f>
        <v>Forest</v>
      </c>
      <c r="H1798" s="159" t="str">
        <f>'Reported burning'!H1798</f>
        <v>Presence</v>
      </c>
      <c r="I1798" s="5"/>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c r="AB1798" s="3"/>
    </row>
    <row r="1799" spans="1:28" ht="35.5" customHeight="1">
      <c r="A1799" s="159" t="str">
        <f>'Reported burning'!A1799</f>
        <v>209g</v>
      </c>
      <c r="B1799" s="159" t="str">
        <f>'Reported burning'!B1799</f>
        <v>209g.1</v>
      </c>
      <c r="C1799" s="159" t="str">
        <f>'Reported burning'!C1799</f>
        <v>Human, deliberate</v>
      </c>
      <c r="D1799" s="159" t="str">
        <f>'Reported burning'!D1799</f>
        <v>Pasture renewal</v>
      </c>
      <c r="E1799" s="159" t="str">
        <f>'Reported burning'!E1799</f>
        <v>Pastoralism, Migratory</v>
      </c>
      <c r="F1799" s="159" t="str">
        <f>'Reported burning'!F1799</f>
        <v>Forest</v>
      </c>
      <c r="G1799" s="159" t="str">
        <f>'Reported burning'!G1799</f>
        <v>Forest</v>
      </c>
      <c r="H1799" s="159" t="str">
        <f>'Reported burning'!H1799</f>
        <v>Presence</v>
      </c>
      <c r="I1799" s="5"/>
      <c r="J1799" s="3" t="s">
        <v>2276</v>
      </c>
      <c r="K1799" s="3" t="s">
        <v>2276</v>
      </c>
      <c r="L1799" s="3" t="s">
        <v>2276</v>
      </c>
      <c r="M1799" s="3" t="s">
        <v>2276</v>
      </c>
      <c r="N1799" s="3" t="s">
        <v>2276</v>
      </c>
      <c r="O1799" s="3" t="s">
        <v>2276</v>
      </c>
      <c r="P1799" s="21" t="s">
        <v>2376</v>
      </c>
      <c r="Q1799" s="3" t="s">
        <v>2276</v>
      </c>
      <c r="R1799" s="21" t="s">
        <v>2374</v>
      </c>
      <c r="S1799" s="3" t="s">
        <v>2276</v>
      </c>
      <c r="T1799" s="3" t="s">
        <v>2276</v>
      </c>
      <c r="U1799" s="3" t="s">
        <v>2276</v>
      </c>
      <c r="V1799" s="3" t="s">
        <v>2276</v>
      </c>
      <c r="W1799" s="3" t="s">
        <v>2276</v>
      </c>
      <c r="X1799" s="3" t="s">
        <v>2276</v>
      </c>
      <c r="Y1799" s="3" t="s">
        <v>2276</v>
      </c>
      <c r="Z1799" s="3" t="s">
        <v>2276</v>
      </c>
      <c r="AA1799" s="3"/>
      <c r="AB1799" s="4" t="s">
        <v>5336</v>
      </c>
    </row>
    <row r="1800" spans="1:28" ht="35.5" customHeight="1">
      <c r="A1800" s="159" t="str">
        <f>'Reported burning'!A1800</f>
        <v>209g</v>
      </c>
      <c r="B1800" s="159" t="str">
        <f>'Reported burning'!B1800</f>
        <v>209g.2</v>
      </c>
      <c r="C1800" s="159" t="str">
        <f>'Reported burning'!C1800</f>
        <v>Human, deliberate</v>
      </c>
      <c r="D1800" s="159" t="str">
        <f>'Reported burning'!D1800</f>
        <v>Harvesting of NTFP</v>
      </c>
      <c r="E1800" s="159" t="str">
        <f>'Reported burning'!E1800</f>
        <v>Forestry, Traditional</v>
      </c>
      <c r="F1800" s="159" t="str">
        <f>'Reported burning'!F1800</f>
        <v>Forest</v>
      </c>
      <c r="G1800" s="159" t="str">
        <f>'Reported burning'!G1800</f>
        <v>Forest</v>
      </c>
      <c r="H1800" s="159" t="str">
        <f>'Reported burning'!H1800</f>
        <v>Presence</v>
      </c>
      <c r="I1800" s="5"/>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c r="AB1800" s="3"/>
    </row>
    <row r="1801" spans="1:28" ht="35.5" customHeight="1">
      <c r="A1801" s="159" t="str">
        <f>'Reported burning'!A1801</f>
        <v>209g</v>
      </c>
      <c r="B1801" s="159" t="str">
        <f>'Reported burning'!B1801</f>
        <v>209g.3</v>
      </c>
      <c r="C1801" s="159" t="str">
        <f>'Reported burning'!C1801</f>
        <v>Human, deliberate</v>
      </c>
      <c r="D1801" s="159" t="str">
        <f>'Reported burning'!D1801</f>
        <v>Hunting</v>
      </c>
      <c r="E1801" s="159" t="str">
        <f>'Reported burning'!E1801</f>
        <v>Forestry, Traditional</v>
      </c>
      <c r="F1801" s="159" t="str">
        <f>'Reported burning'!F1801</f>
        <v>Forest</v>
      </c>
      <c r="G1801" s="159" t="str">
        <f>'Reported burning'!G1801</f>
        <v>Forest</v>
      </c>
      <c r="H1801" s="159" t="str">
        <f>'Reported burning'!H1801</f>
        <v>Presence</v>
      </c>
      <c r="I1801" s="5"/>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c r="AB1801" s="3"/>
    </row>
    <row r="1802" spans="1:28" ht="35.5" customHeight="1">
      <c r="A1802" s="159" t="str">
        <f>'Reported burning'!A1802</f>
        <v>209g</v>
      </c>
      <c r="B1802" s="159" t="str">
        <f>'Reported burning'!B1802</f>
        <v>209g.4</v>
      </c>
      <c r="C1802" s="159" t="str">
        <f>'Reported burning'!C1802</f>
        <v>Human, deliberate</v>
      </c>
      <c r="D1802" s="159" t="str">
        <f>'Reported burning'!D1802</f>
        <v>Harvesting of Timber</v>
      </c>
      <c r="E1802" s="159" t="str">
        <f>'Reported burning'!E1802</f>
        <v>Forestry, Small-scale</v>
      </c>
      <c r="F1802" s="159" t="str">
        <f>'Reported burning'!F1802</f>
        <v>Forest</v>
      </c>
      <c r="G1802" s="159" t="str">
        <f>'Reported burning'!G1802</f>
        <v>Forest</v>
      </c>
      <c r="H1802" s="159" t="str">
        <f>'Reported burning'!H1802</f>
        <v>Presence</v>
      </c>
      <c r="I1802" s="5"/>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c r="AB1802" s="3"/>
    </row>
    <row r="1803" spans="1:28" ht="35.5" customHeight="1">
      <c r="A1803" s="159" t="str">
        <f>'Reported burning'!A1803</f>
        <v>209g</v>
      </c>
      <c r="B1803" s="159" t="str">
        <f>'Reported burning'!B1803</f>
        <v>209g.5</v>
      </c>
      <c r="C1803" s="159" t="str">
        <f>'Reported burning'!C1803</f>
        <v>Human, deliberate</v>
      </c>
      <c r="D1803" s="159" t="str">
        <f>'Reported burning'!D1803</f>
        <v>Arson</v>
      </c>
      <c r="E1803" s="159" t="str">
        <f>'Reported burning'!E1803</f>
        <v>ND</v>
      </c>
      <c r="F1803" s="159" t="str">
        <f>'Reported burning'!F1803</f>
        <v>ND</v>
      </c>
      <c r="G1803" s="159" t="str">
        <f>'Reported burning'!G1803</f>
        <v>Forest</v>
      </c>
      <c r="H1803" s="159" t="str">
        <f>'Reported burning'!H1803</f>
        <v>Presence</v>
      </c>
      <c r="I1803" s="5"/>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c r="AB1803" s="3"/>
    </row>
    <row r="1804" spans="1:28" ht="35.5" customHeight="1">
      <c r="A1804" s="159" t="str">
        <f>'Reported burning'!A1804</f>
        <v>209g</v>
      </c>
      <c r="B1804" s="159" t="str">
        <f>'Reported burning'!B1804</f>
        <v>209g.6</v>
      </c>
      <c r="C1804" s="159" t="str">
        <f>'Reported burning'!C1804</f>
        <v>Human, deliberate</v>
      </c>
      <c r="D1804" s="159" t="str">
        <f>'Reported burning'!D1804</f>
        <v>Crop field preparation</v>
      </c>
      <c r="E1804" s="159" t="str">
        <f>'Reported burning'!E1804</f>
        <v>Cropping, Swidden</v>
      </c>
      <c r="F1804" s="159" t="str">
        <f>'Reported burning'!F1804</f>
        <v>Forest</v>
      </c>
      <c r="G1804" s="159" t="str">
        <f>'Reported burning'!G1804</f>
        <v>ND</v>
      </c>
      <c r="H1804" s="159" t="str">
        <f>'Reported burning'!H1804</f>
        <v>Presence</v>
      </c>
      <c r="I1804" s="5"/>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c r="AB1804" s="3"/>
    </row>
    <row r="1805" spans="1:28" ht="35.5" customHeight="1">
      <c r="A1805" s="159" t="str">
        <f>'Reported burning'!A1805</f>
        <v>209g</v>
      </c>
      <c r="B1805" s="159" t="str">
        <f>'Reported burning'!B1805</f>
        <v>209g.7</v>
      </c>
      <c r="C1805" s="159" t="str">
        <f>'Reported burning'!C1805</f>
        <v>Human, escaped</v>
      </c>
      <c r="D1805" s="159" t="str">
        <f>'Reported burning'!D1805</f>
        <v>Charcoal production</v>
      </c>
      <c r="E1805" s="159" t="str">
        <f>'Reported burning'!E1805</f>
        <v>ND</v>
      </c>
      <c r="F1805" s="159" t="str">
        <f>'Reported burning'!F1805</f>
        <v>ND</v>
      </c>
      <c r="G1805" s="159" t="str">
        <f>'Reported burning'!G1805</f>
        <v>Forest</v>
      </c>
      <c r="H1805" s="159" t="str">
        <f>'Reported burning'!H1805</f>
        <v>Presence</v>
      </c>
      <c r="I1805" s="5"/>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c r="AB1805" s="3"/>
    </row>
    <row r="1806" spans="1:28" ht="35.5" customHeight="1">
      <c r="A1806" s="159" t="str">
        <f>'Reported burning'!A1806</f>
        <v>209g</v>
      </c>
      <c r="B1806" s="159" t="str">
        <f>'Reported burning'!B1806</f>
        <v>209g.8</v>
      </c>
      <c r="C1806" s="159" t="str">
        <f>'Reported burning'!C1806</f>
        <v>Human, accidental</v>
      </c>
      <c r="D1806" s="159" t="str">
        <f>'Reported burning'!D1806</f>
        <v>ND</v>
      </c>
      <c r="E1806" s="159" t="str">
        <f>'Reported burning'!E1806</f>
        <v>All</v>
      </c>
      <c r="F1806" s="159" t="str">
        <f>'Reported burning'!F1806</f>
        <v>ND</v>
      </c>
      <c r="G1806" s="159" t="str">
        <f>'Reported burning'!G1806</f>
        <v>Forest</v>
      </c>
      <c r="H1806" s="159" t="str">
        <f>'Reported burning'!H1806</f>
        <v>Presence</v>
      </c>
      <c r="I1806" s="5"/>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c r="AB1806" s="3"/>
    </row>
    <row r="1807" spans="1:28" ht="35.5" customHeight="1">
      <c r="A1807" s="159" t="str">
        <f>'Reported burning'!A1807</f>
        <v>209g</v>
      </c>
      <c r="B1807" s="159" t="str">
        <f>'Reported burning'!B1807</f>
        <v>209g.9</v>
      </c>
      <c r="C1807" s="159" t="str">
        <f>'Reported burning'!C1807</f>
        <v>Human, escaped</v>
      </c>
      <c r="D1807" s="159" t="str">
        <f>'Reported burning'!D1807</f>
        <v>Cultural &amp; Spiritual</v>
      </c>
      <c r="E1807" s="159" t="str">
        <f>'Reported burning'!E1807</f>
        <v>All</v>
      </c>
      <c r="F1807" s="159" t="str">
        <f>'Reported burning'!F1807</f>
        <v>ND</v>
      </c>
      <c r="G1807" s="159" t="str">
        <f>'Reported burning'!G1807</f>
        <v>Forest</v>
      </c>
      <c r="H1807" s="159" t="str">
        <f>'Reported burning'!H1807</f>
        <v>Presence</v>
      </c>
      <c r="I1807" s="5"/>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c r="AB1807" s="3"/>
    </row>
    <row r="1808" spans="1:28" ht="35.5" customHeight="1">
      <c r="A1808" s="159" t="str">
        <f>'Reported burning'!A1808</f>
        <v>209g</v>
      </c>
      <c r="B1808" s="159" t="str">
        <f>'Reported burning'!B1808</f>
        <v>209g.10</v>
      </c>
      <c r="C1808" s="159" t="str">
        <f>'Reported burning'!C1808</f>
        <v>Human, escaped</v>
      </c>
      <c r="D1808" s="159" t="str">
        <f>'Reported burning'!D1808</f>
        <v>Domestic</v>
      </c>
      <c r="E1808" s="159" t="str">
        <f>'Reported burning'!E1808</f>
        <v>All</v>
      </c>
      <c r="F1808" s="159" t="str">
        <f>'Reported burning'!F1808</f>
        <v>ND</v>
      </c>
      <c r="G1808" s="159" t="str">
        <f>'Reported burning'!G1808</f>
        <v>Forest</v>
      </c>
      <c r="H1808" s="159" t="str">
        <f>'Reported burning'!H1808</f>
        <v>Presence</v>
      </c>
      <c r="I1808" s="5"/>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c r="AB1808" s="3"/>
    </row>
    <row r="1809" spans="1:28" ht="29" customHeight="1">
      <c r="A1809" s="159" t="str">
        <f>'Reported burning'!A1809</f>
        <v>209a</v>
      </c>
      <c r="B1809" s="159" t="str">
        <f>'Reported burning'!B1809</f>
        <v>209a.11</v>
      </c>
      <c r="C1809" s="159" t="str">
        <f>'Reported burning'!C1809</f>
        <v>All</v>
      </c>
      <c r="D1809" s="159" t="str">
        <f>'Reported burning'!D1809</f>
        <v>ND</v>
      </c>
      <c r="E1809" s="159" t="str">
        <f>'Reported burning'!E1809</f>
        <v>All</v>
      </c>
      <c r="F1809" s="159" t="str">
        <f>'Reported burning'!F1809</f>
        <v>ND</v>
      </c>
      <c r="G1809" s="159" t="str">
        <f>'Reported burning'!G1809</f>
        <v>Forest</v>
      </c>
      <c r="H1809" s="159" t="str">
        <f>'Reported burning'!H1809</f>
        <v>Presence</v>
      </c>
      <c r="I1809" s="5"/>
      <c r="J1809" s="3" t="s">
        <v>2276</v>
      </c>
      <c r="K1809" s="3" t="s">
        <v>2276</v>
      </c>
      <c r="L1809" s="3" t="s">
        <v>2276</v>
      </c>
      <c r="M1809" s="3" t="s">
        <v>2276</v>
      </c>
      <c r="N1809" s="3" t="s">
        <v>2276</v>
      </c>
      <c r="O1809" s="3" t="s">
        <v>2276</v>
      </c>
      <c r="P1809" s="21" t="s">
        <v>2376</v>
      </c>
      <c r="Q1809" s="3" t="s">
        <v>2276</v>
      </c>
      <c r="R1809" s="21" t="s">
        <v>2374</v>
      </c>
      <c r="S1809" s="3" t="s">
        <v>2276</v>
      </c>
      <c r="T1809" s="3" t="s">
        <v>2276</v>
      </c>
      <c r="U1809" s="3" t="s">
        <v>2276</v>
      </c>
      <c r="V1809" s="3" t="s">
        <v>2276</v>
      </c>
      <c r="W1809" s="3" t="s">
        <v>2276</v>
      </c>
      <c r="X1809" s="3" t="s">
        <v>399</v>
      </c>
      <c r="Y1809" s="3" t="s">
        <v>86</v>
      </c>
      <c r="Z1809" s="3" t="s">
        <v>76</v>
      </c>
      <c r="AA1809" s="3"/>
      <c r="AB1809" s="3" t="s">
        <v>5335</v>
      </c>
    </row>
    <row r="1810" spans="1:28" ht="29" customHeight="1">
      <c r="A1810" s="159" t="str">
        <f>'Reported burning'!A1810</f>
        <v>209a</v>
      </c>
      <c r="B1810" s="159" t="str">
        <f>'Reported burning'!B1810</f>
        <v>209a.12</v>
      </c>
      <c r="C1810" s="159" t="str">
        <f>'Reported burning'!C1810</f>
        <v>All</v>
      </c>
      <c r="D1810" s="159" t="str">
        <f>'Reported burning'!D1810</f>
        <v>ND</v>
      </c>
      <c r="E1810" s="159" t="str">
        <f>'Reported burning'!E1810</f>
        <v>All</v>
      </c>
      <c r="F1810" s="159" t="str">
        <f>'Reported burning'!F1810</f>
        <v>ND</v>
      </c>
      <c r="G1810" s="159" t="str">
        <f>'Reported burning'!G1810</f>
        <v>Forest</v>
      </c>
      <c r="H1810" s="159" t="str">
        <f>'Reported burning'!H1810</f>
        <v>Presence</v>
      </c>
      <c r="I1810" s="5"/>
      <c r="J1810" s="3" t="s">
        <v>2276</v>
      </c>
      <c r="K1810" s="3" t="s">
        <v>2276</v>
      </c>
      <c r="L1810" s="3" t="s">
        <v>2276</v>
      </c>
      <c r="M1810" s="3" t="s">
        <v>2276</v>
      </c>
      <c r="N1810" s="3" t="s">
        <v>2276</v>
      </c>
      <c r="O1810" s="3" t="s">
        <v>2276</v>
      </c>
      <c r="P1810" s="21" t="s">
        <v>2376</v>
      </c>
      <c r="Q1810" s="3" t="s">
        <v>2276</v>
      </c>
      <c r="R1810" s="21" t="s">
        <v>2374</v>
      </c>
      <c r="S1810" s="3" t="s">
        <v>2276</v>
      </c>
      <c r="T1810" s="3" t="s">
        <v>2276</v>
      </c>
      <c r="U1810" s="3" t="s">
        <v>2276</v>
      </c>
      <c r="V1810" s="3" t="s">
        <v>2276</v>
      </c>
      <c r="W1810" s="3" t="s">
        <v>2276</v>
      </c>
      <c r="X1810" s="3" t="s">
        <v>399</v>
      </c>
      <c r="Y1810" s="3" t="s">
        <v>86</v>
      </c>
      <c r="Z1810" s="3" t="s">
        <v>76</v>
      </c>
      <c r="AA1810" s="3"/>
      <c r="AB1810" s="3" t="s">
        <v>5335</v>
      </c>
    </row>
    <row r="1811" spans="1:28" ht="29" customHeight="1">
      <c r="A1811" s="159" t="str">
        <f>'Reported burning'!A1811</f>
        <v>209b</v>
      </c>
      <c r="B1811" s="159" t="str">
        <f>'Reported burning'!B1811</f>
        <v>209b.11</v>
      </c>
      <c r="C1811" s="159" t="str">
        <f>'Reported burning'!C1811</f>
        <v>All</v>
      </c>
      <c r="D1811" s="159" t="str">
        <f>'Reported burning'!D1811</f>
        <v>ND</v>
      </c>
      <c r="E1811" s="159" t="str">
        <f>'Reported burning'!E1811</f>
        <v>All</v>
      </c>
      <c r="F1811" s="159" t="str">
        <f>'Reported burning'!F1811</f>
        <v>ND</v>
      </c>
      <c r="G1811" s="159" t="str">
        <f>'Reported burning'!G1811</f>
        <v>Forest</v>
      </c>
      <c r="H1811" s="159" t="str">
        <f>'Reported burning'!H1811</f>
        <v>Presence</v>
      </c>
      <c r="I1811" s="5"/>
      <c r="J1811" s="3" t="s">
        <v>2276</v>
      </c>
      <c r="K1811" s="3" t="s">
        <v>2276</v>
      </c>
      <c r="L1811" s="3" t="s">
        <v>2276</v>
      </c>
      <c r="M1811" s="3" t="s">
        <v>2276</v>
      </c>
      <c r="N1811" s="3" t="s">
        <v>2276</v>
      </c>
      <c r="O1811" s="3" t="s">
        <v>2276</v>
      </c>
      <c r="P1811" s="21" t="s">
        <v>2376</v>
      </c>
      <c r="Q1811" s="3" t="s">
        <v>2276</v>
      </c>
      <c r="R1811" s="21" t="s">
        <v>2374</v>
      </c>
      <c r="S1811" s="3" t="s">
        <v>2276</v>
      </c>
      <c r="T1811" s="3" t="s">
        <v>2276</v>
      </c>
      <c r="U1811" s="3" t="s">
        <v>2276</v>
      </c>
      <c r="V1811" s="3" t="s">
        <v>2276</v>
      </c>
      <c r="W1811" s="3" t="s">
        <v>2276</v>
      </c>
      <c r="X1811" s="3" t="s">
        <v>399</v>
      </c>
      <c r="Y1811" s="3" t="s">
        <v>86</v>
      </c>
      <c r="Z1811" s="3" t="s">
        <v>76</v>
      </c>
      <c r="AA1811" s="3"/>
      <c r="AB1811" s="3" t="s">
        <v>5335</v>
      </c>
    </row>
    <row r="1812" spans="1:28" ht="29" customHeight="1">
      <c r="A1812" s="159" t="str">
        <f>'Reported burning'!A1812</f>
        <v>209b</v>
      </c>
      <c r="B1812" s="159" t="str">
        <f>'Reported burning'!B1812</f>
        <v>209b.12</v>
      </c>
      <c r="C1812" s="159" t="str">
        <f>'Reported burning'!C1812</f>
        <v>All</v>
      </c>
      <c r="D1812" s="159" t="str">
        <f>'Reported burning'!D1812</f>
        <v>ND</v>
      </c>
      <c r="E1812" s="159" t="str">
        <f>'Reported burning'!E1812</f>
        <v>All</v>
      </c>
      <c r="F1812" s="159" t="str">
        <f>'Reported burning'!F1812</f>
        <v>ND</v>
      </c>
      <c r="G1812" s="159" t="str">
        <f>'Reported burning'!G1812</f>
        <v>Forest</v>
      </c>
      <c r="H1812" s="159" t="str">
        <f>'Reported burning'!H1812</f>
        <v>Presence</v>
      </c>
      <c r="I1812" s="5"/>
      <c r="J1812" s="3" t="s">
        <v>2276</v>
      </c>
      <c r="K1812" s="3" t="s">
        <v>2276</v>
      </c>
      <c r="L1812" s="3" t="s">
        <v>2276</v>
      </c>
      <c r="M1812" s="3" t="s">
        <v>2276</v>
      </c>
      <c r="N1812" s="3" t="s">
        <v>2276</v>
      </c>
      <c r="O1812" s="3" t="s">
        <v>2276</v>
      </c>
      <c r="P1812" s="21" t="s">
        <v>2376</v>
      </c>
      <c r="Q1812" s="3" t="s">
        <v>2276</v>
      </c>
      <c r="R1812" s="21" t="s">
        <v>2374</v>
      </c>
      <c r="S1812" s="3" t="s">
        <v>2276</v>
      </c>
      <c r="T1812" s="3" t="s">
        <v>2276</v>
      </c>
      <c r="U1812" s="3" t="s">
        <v>2276</v>
      </c>
      <c r="V1812" s="3" t="s">
        <v>2276</v>
      </c>
      <c r="W1812" s="3" t="s">
        <v>2276</v>
      </c>
      <c r="X1812" s="3" t="s">
        <v>399</v>
      </c>
      <c r="Y1812" s="3" t="s">
        <v>86</v>
      </c>
      <c r="Z1812" s="3" t="s">
        <v>76</v>
      </c>
      <c r="AA1812" s="3"/>
      <c r="AB1812" s="3" t="s">
        <v>5335</v>
      </c>
    </row>
    <row r="1813" spans="1:28" ht="29" customHeight="1">
      <c r="A1813" s="159" t="str">
        <f>'Reported burning'!A1813</f>
        <v>209c</v>
      </c>
      <c r="B1813" s="159" t="str">
        <f>'Reported burning'!B1813</f>
        <v>209c.11</v>
      </c>
      <c r="C1813" s="159" t="str">
        <f>'Reported burning'!C1813</f>
        <v>All</v>
      </c>
      <c r="D1813" s="159" t="str">
        <f>'Reported burning'!D1813</f>
        <v>ND</v>
      </c>
      <c r="E1813" s="159" t="str">
        <f>'Reported burning'!E1813</f>
        <v>All</v>
      </c>
      <c r="F1813" s="159" t="str">
        <f>'Reported burning'!F1813</f>
        <v>ND</v>
      </c>
      <c r="G1813" s="159" t="str">
        <f>'Reported burning'!G1813</f>
        <v>Forest</v>
      </c>
      <c r="H1813" s="159" t="str">
        <f>'Reported burning'!H1813</f>
        <v>Presence</v>
      </c>
      <c r="I1813" s="5"/>
      <c r="J1813" s="3" t="s">
        <v>2276</v>
      </c>
      <c r="K1813" s="3" t="s">
        <v>2276</v>
      </c>
      <c r="L1813" s="3" t="s">
        <v>2276</v>
      </c>
      <c r="M1813" s="3" t="s">
        <v>2276</v>
      </c>
      <c r="N1813" s="3" t="s">
        <v>2276</v>
      </c>
      <c r="O1813" s="3" t="s">
        <v>2276</v>
      </c>
      <c r="P1813" s="21" t="s">
        <v>2376</v>
      </c>
      <c r="Q1813" s="3" t="s">
        <v>2276</v>
      </c>
      <c r="R1813" s="21" t="s">
        <v>2374</v>
      </c>
      <c r="S1813" s="3" t="s">
        <v>2276</v>
      </c>
      <c r="T1813" s="3" t="s">
        <v>2276</v>
      </c>
      <c r="U1813" s="3" t="s">
        <v>2276</v>
      </c>
      <c r="V1813" s="3" t="s">
        <v>2276</v>
      </c>
      <c r="W1813" s="3" t="s">
        <v>2276</v>
      </c>
      <c r="X1813" s="3" t="s">
        <v>399</v>
      </c>
      <c r="Y1813" s="3" t="s">
        <v>86</v>
      </c>
      <c r="Z1813" s="3" t="s">
        <v>76</v>
      </c>
      <c r="AA1813" s="3"/>
      <c r="AB1813" s="3" t="s">
        <v>5335</v>
      </c>
    </row>
    <row r="1814" spans="1:28" ht="29" customHeight="1">
      <c r="A1814" s="159" t="str">
        <f>'Reported burning'!A1814</f>
        <v>209c</v>
      </c>
      <c r="B1814" s="159" t="str">
        <f>'Reported burning'!B1814</f>
        <v>209c.12</v>
      </c>
      <c r="C1814" s="159" t="str">
        <f>'Reported burning'!C1814</f>
        <v>All</v>
      </c>
      <c r="D1814" s="159" t="str">
        <f>'Reported burning'!D1814</f>
        <v>ND</v>
      </c>
      <c r="E1814" s="159" t="str">
        <f>'Reported burning'!E1814</f>
        <v>All</v>
      </c>
      <c r="F1814" s="159" t="str">
        <f>'Reported burning'!F1814</f>
        <v>ND</v>
      </c>
      <c r="G1814" s="159" t="str">
        <f>'Reported burning'!G1814</f>
        <v>Forest</v>
      </c>
      <c r="H1814" s="159" t="str">
        <f>'Reported burning'!H1814</f>
        <v>Presence</v>
      </c>
      <c r="I1814" s="5"/>
      <c r="J1814" s="3" t="s">
        <v>2276</v>
      </c>
      <c r="K1814" s="3" t="s">
        <v>2276</v>
      </c>
      <c r="L1814" s="3" t="s">
        <v>2276</v>
      </c>
      <c r="M1814" s="3" t="s">
        <v>2276</v>
      </c>
      <c r="N1814" s="3" t="s">
        <v>2276</v>
      </c>
      <c r="O1814" s="3" t="s">
        <v>2276</v>
      </c>
      <c r="P1814" s="21" t="s">
        <v>2376</v>
      </c>
      <c r="Q1814" s="3" t="s">
        <v>2276</v>
      </c>
      <c r="R1814" s="21" t="s">
        <v>2374</v>
      </c>
      <c r="S1814" s="3" t="s">
        <v>2276</v>
      </c>
      <c r="T1814" s="3" t="s">
        <v>2276</v>
      </c>
      <c r="U1814" s="3" t="s">
        <v>2276</v>
      </c>
      <c r="V1814" s="3" t="s">
        <v>2276</v>
      </c>
      <c r="W1814" s="3" t="s">
        <v>2276</v>
      </c>
      <c r="X1814" s="3" t="s">
        <v>399</v>
      </c>
      <c r="Y1814" s="3" t="s">
        <v>86</v>
      </c>
      <c r="Z1814" s="3" t="s">
        <v>76</v>
      </c>
      <c r="AA1814" s="3"/>
      <c r="AB1814" s="3" t="s">
        <v>5335</v>
      </c>
    </row>
    <row r="1815" spans="1:28" ht="29" customHeight="1">
      <c r="A1815" s="159" t="str">
        <f>'Reported burning'!A1815</f>
        <v>209d</v>
      </c>
      <c r="B1815" s="159" t="str">
        <f>'Reported burning'!B1815</f>
        <v>209d.11</v>
      </c>
      <c r="C1815" s="159" t="str">
        <f>'Reported burning'!C1815</f>
        <v>All</v>
      </c>
      <c r="D1815" s="159" t="str">
        <f>'Reported burning'!D1815</f>
        <v>ND</v>
      </c>
      <c r="E1815" s="159" t="str">
        <f>'Reported burning'!E1815</f>
        <v>All</v>
      </c>
      <c r="F1815" s="159" t="str">
        <f>'Reported burning'!F1815</f>
        <v>ND</v>
      </c>
      <c r="G1815" s="159" t="str">
        <f>'Reported burning'!G1815</f>
        <v>Forest</v>
      </c>
      <c r="H1815" s="159" t="str">
        <f>'Reported burning'!H1815</f>
        <v>Presence</v>
      </c>
      <c r="I1815" s="5"/>
      <c r="J1815" s="3" t="s">
        <v>2276</v>
      </c>
      <c r="K1815" s="3" t="s">
        <v>2276</v>
      </c>
      <c r="L1815" s="3" t="s">
        <v>2276</v>
      </c>
      <c r="M1815" s="3" t="s">
        <v>2276</v>
      </c>
      <c r="N1815" s="3" t="s">
        <v>2276</v>
      </c>
      <c r="O1815" s="3" t="s">
        <v>2276</v>
      </c>
      <c r="P1815" s="21" t="s">
        <v>2376</v>
      </c>
      <c r="Q1815" s="3" t="s">
        <v>2276</v>
      </c>
      <c r="R1815" s="21" t="s">
        <v>2374</v>
      </c>
      <c r="S1815" s="3" t="s">
        <v>2276</v>
      </c>
      <c r="T1815" s="3" t="s">
        <v>2276</v>
      </c>
      <c r="U1815" s="3" t="s">
        <v>2276</v>
      </c>
      <c r="V1815" s="3" t="s">
        <v>2276</v>
      </c>
      <c r="W1815" s="3" t="s">
        <v>2276</v>
      </c>
      <c r="X1815" s="3" t="s">
        <v>399</v>
      </c>
      <c r="Y1815" s="3" t="s">
        <v>86</v>
      </c>
      <c r="Z1815" s="3" t="s">
        <v>76</v>
      </c>
      <c r="AA1815" s="3"/>
      <c r="AB1815" s="3" t="s">
        <v>5335</v>
      </c>
    </row>
    <row r="1816" spans="1:28" ht="29" customHeight="1">
      <c r="A1816" s="159" t="str">
        <f>'Reported burning'!A1816</f>
        <v>209d</v>
      </c>
      <c r="B1816" s="159" t="str">
        <f>'Reported burning'!B1816</f>
        <v>209d.12</v>
      </c>
      <c r="C1816" s="159" t="str">
        <f>'Reported burning'!C1816</f>
        <v>All</v>
      </c>
      <c r="D1816" s="159" t="str">
        <f>'Reported burning'!D1816</f>
        <v>ND</v>
      </c>
      <c r="E1816" s="159" t="str">
        <f>'Reported burning'!E1816</f>
        <v>All</v>
      </c>
      <c r="F1816" s="159" t="str">
        <f>'Reported burning'!F1816</f>
        <v>ND</v>
      </c>
      <c r="G1816" s="159" t="str">
        <f>'Reported burning'!G1816</f>
        <v>Forest</v>
      </c>
      <c r="H1816" s="159" t="str">
        <f>'Reported burning'!H1816</f>
        <v>Presence</v>
      </c>
      <c r="I1816" s="5"/>
      <c r="J1816" s="3" t="s">
        <v>2276</v>
      </c>
      <c r="K1816" s="3" t="s">
        <v>2276</v>
      </c>
      <c r="L1816" s="3" t="s">
        <v>2276</v>
      </c>
      <c r="M1816" s="3" t="s">
        <v>2276</v>
      </c>
      <c r="N1816" s="3" t="s">
        <v>2276</v>
      </c>
      <c r="O1816" s="3" t="s">
        <v>2276</v>
      </c>
      <c r="P1816" s="21" t="s">
        <v>2376</v>
      </c>
      <c r="Q1816" s="3" t="s">
        <v>2276</v>
      </c>
      <c r="R1816" s="21" t="s">
        <v>2374</v>
      </c>
      <c r="S1816" s="3" t="s">
        <v>2276</v>
      </c>
      <c r="T1816" s="3" t="s">
        <v>2276</v>
      </c>
      <c r="U1816" s="3" t="s">
        <v>2276</v>
      </c>
      <c r="V1816" s="3" t="s">
        <v>2276</v>
      </c>
      <c r="W1816" s="3" t="s">
        <v>2276</v>
      </c>
      <c r="X1816" s="3" t="s">
        <v>399</v>
      </c>
      <c r="Y1816" s="3" t="s">
        <v>86</v>
      </c>
      <c r="Z1816" s="3" t="s">
        <v>76</v>
      </c>
      <c r="AA1816" s="3"/>
      <c r="AB1816" s="3" t="s">
        <v>5335</v>
      </c>
    </row>
    <row r="1817" spans="1:28" ht="29" customHeight="1">
      <c r="A1817" s="159" t="str">
        <f>'Reported burning'!A1817</f>
        <v>209e</v>
      </c>
      <c r="B1817" s="159" t="str">
        <f>'Reported burning'!B1817</f>
        <v>209e.11</v>
      </c>
      <c r="C1817" s="159" t="str">
        <f>'Reported burning'!C1817</f>
        <v>All</v>
      </c>
      <c r="D1817" s="159" t="str">
        <f>'Reported burning'!D1817</f>
        <v>ND</v>
      </c>
      <c r="E1817" s="159" t="str">
        <f>'Reported burning'!E1817</f>
        <v>All</v>
      </c>
      <c r="F1817" s="159" t="str">
        <f>'Reported burning'!F1817</f>
        <v>ND</v>
      </c>
      <c r="G1817" s="159" t="str">
        <f>'Reported burning'!G1817</f>
        <v>Forest</v>
      </c>
      <c r="H1817" s="159" t="str">
        <f>'Reported burning'!H1817</f>
        <v>Presence</v>
      </c>
      <c r="I1817" s="5"/>
      <c r="J1817" s="3" t="s">
        <v>2276</v>
      </c>
      <c r="K1817" s="3" t="s">
        <v>2276</v>
      </c>
      <c r="L1817" s="3" t="s">
        <v>2276</v>
      </c>
      <c r="M1817" s="3" t="s">
        <v>2276</v>
      </c>
      <c r="N1817" s="3" t="s">
        <v>2276</v>
      </c>
      <c r="O1817" s="3" t="s">
        <v>2276</v>
      </c>
      <c r="P1817" s="21" t="s">
        <v>2376</v>
      </c>
      <c r="Q1817" s="3" t="s">
        <v>2276</v>
      </c>
      <c r="R1817" s="21" t="s">
        <v>2374</v>
      </c>
      <c r="S1817" s="3" t="s">
        <v>2276</v>
      </c>
      <c r="T1817" s="3" t="s">
        <v>2276</v>
      </c>
      <c r="U1817" s="3" t="s">
        <v>2276</v>
      </c>
      <c r="V1817" s="3" t="s">
        <v>2276</v>
      </c>
      <c r="W1817" s="3" t="s">
        <v>2276</v>
      </c>
      <c r="X1817" s="3" t="s">
        <v>399</v>
      </c>
      <c r="Y1817" s="3" t="s">
        <v>86</v>
      </c>
      <c r="Z1817" s="3" t="s">
        <v>76</v>
      </c>
      <c r="AA1817" s="3"/>
      <c r="AB1817" s="3" t="s">
        <v>5335</v>
      </c>
    </row>
    <row r="1818" spans="1:28" ht="29" customHeight="1">
      <c r="A1818" s="159" t="str">
        <f>'Reported burning'!A1818</f>
        <v>209e</v>
      </c>
      <c r="B1818" s="159" t="str">
        <f>'Reported burning'!B1818</f>
        <v>209e.12</v>
      </c>
      <c r="C1818" s="159" t="str">
        <f>'Reported burning'!C1818</f>
        <v>All</v>
      </c>
      <c r="D1818" s="159" t="str">
        <f>'Reported burning'!D1818</f>
        <v>ND</v>
      </c>
      <c r="E1818" s="159" t="str">
        <f>'Reported burning'!E1818</f>
        <v>All</v>
      </c>
      <c r="F1818" s="159" t="str">
        <f>'Reported burning'!F1818</f>
        <v>ND</v>
      </c>
      <c r="G1818" s="159" t="str">
        <f>'Reported burning'!G1818</f>
        <v>Forest</v>
      </c>
      <c r="H1818" s="159" t="str">
        <f>'Reported burning'!H1818</f>
        <v>Presence</v>
      </c>
      <c r="I1818" s="5"/>
      <c r="J1818" s="3" t="s">
        <v>2276</v>
      </c>
      <c r="K1818" s="3" t="s">
        <v>2276</v>
      </c>
      <c r="L1818" s="3" t="s">
        <v>2276</v>
      </c>
      <c r="M1818" s="3" t="s">
        <v>2276</v>
      </c>
      <c r="N1818" s="3" t="s">
        <v>2276</v>
      </c>
      <c r="O1818" s="3" t="s">
        <v>2276</v>
      </c>
      <c r="P1818" s="21" t="s">
        <v>2376</v>
      </c>
      <c r="Q1818" s="3" t="s">
        <v>2276</v>
      </c>
      <c r="R1818" s="21" t="s">
        <v>2374</v>
      </c>
      <c r="S1818" s="3" t="s">
        <v>2276</v>
      </c>
      <c r="T1818" s="3" t="s">
        <v>2276</v>
      </c>
      <c r="U1818" s="3" t="s">
        <v>2276</v>
      </c>
      <c r="V1818" s="3" t="s">
        <v>2276</v>
      </c>
      <c r="W1818" s="3" t="s">
        <v>2276</v>
      </c>
      <c r="X1818" s="3" t="s">
        <v>399</v>
      </c>
      <c r="Y1818" s="3" t="s">
        <v>86</v>
      </c>
      <c r="Z1818" s="3" t="s">
        <v>76</v>
      </c>
      <c r="AA1818" s="3"/>
      <c r="AB1818" s="3" t="s">
        <v>5335</v>
      </c>
    </row>
    <row r="1819" spans="1:28" ht="29" customHeight="1">
      <c r="A1819" s="159" t="str">
        <f>'Reported burning'!A1819</f>
        <v>209f</v>
      </c>
      <c r="B1819" s="159" t="str">
        <f>'Reported burning'!B1819</f>
        <v>209f.11</v>
      </c>
      <c r="C1819" s="159" t="str">
        <f>'Reported burning'!C1819</f>
        <v>All</v>
      </c>
      <c r="D1819" s="159" t="str">
        <f>'Reported burning'!D1819</f>
        <v>ND</v>
      </c>
      <c r="E1819" s="159" t="str">
        <f>'Reported burning'!E1819</f>
        <v>All</v>
      </c>
      <c r="F1819" s="159" t="str">
        <f>'Reported burning'!F1819</f>
        <v>ND</v>
      </c>
      <c r="G1819" s="159" t="str">
        <f>'Reported burning'!G1819</f>
        <v>Forest</v>
      </c>
      <c r="H1819" s="159" t="str">
        <f>'Reported burning'!H1819</f>
        <v>Presence</v>
      </c>
      <c r="I1819" s="5"/>
      <c r="J1819" s="3" t="s">
        <v>2276</v>
      </c>
      <c r="K1819" s="3" t="s">
        <v>2276</v>
      </c>
      <c r="L1819" s="3" t="s">
        <v>2276</v>
      </c>
      <c r="M1819" s="3" t="s">
        <v>2276</v>
      </c>
      <c r="N1819" s="3" t="s">
        <v>2276</v>
      </c>
      <c r="O1819" s="3" t="s">
        <v>2276</v>
      </c>
      <c r="P1819" s="21" t="s">
        <v>2376</v>
      </c>
      <c r="Q1819" s="3" t="s">
        <v>2276</v>
      </c>
      <c r="R1819" s="21" t="s">
        <v>2374</v>
      </c>
      <c r="S1819" s="3" t="s">
        <v>2276</v>
      </c>
      <c r="T1819" s="3" t="s">
        <v>2276</v>
      </c>
      <c r="U1819" s="3" t="s">
        <v>2276</v>
      </c>
      <c r="V1819" s="3" t="s">
        <v>2276</v>
      </c>
      <c r="W1819" s="3" t="s">
        <v>2276</v>
      </c>
      <c r="X1819" s="3" t="s">
        <v>399</v>
      </c>
      <c r="Y1819" s="3" t="s">
        <v>86</v>
      </c>
      <c r="Z1819" s="3" t="s">
        <v>76</v>
      </c>
      <c r="AA1819" s="3"/>
      <c r="AB1819" s="3" t="s">
        <v>5335</v>
      </c>
    </row>
    <row r="1820" spans="1:28" ht="29" customHeight="1">
      <c r="A1820" s="159" t="str">
        <f>'Reported burning'!A1820</f>
        <v>209f</v>
      </c>
      <c r="B1820" s="159" t="str">
        <f>'Reported burning'!B1820</f>
        <v>209f.12</v>
      </c>
      <c r="C1820" s="159" t="str">
        <f>'Reported burning'!C1820</f>
        <v>All</v>
      </c>
      <c r="D1820" s="159" t="str">
        <f>'Reported burning'!D1820</f>
        <v>ND</v>
      </c>
      <c r="E1820" s="159" t="str">
        <f>'Reported burning'!E1820</f>
        <v>All</v>
      </c>
      <c r="F1820" s="159" t="str">
        <f>'Reported burning'!F1820</f>
        <v>ND</v>
      </c>
      <c r="G1820" s="159" t="str">
        <f>'Reported burning'!G1820</f>
        <v>Forest</v>
      </c>
      <c r="H1820" s="159" t="str">
        <f>'Reported burning'!H1820</f>
        <v>Presence</v>
      </c>
      <c r="I1820" s="5"/>
      <c r="J1820" s="3" t="s">
        <v>2276</v>
      </c>
      <c r="K1820" s="3" t="s">
        <v>2276</v>
      </c>
      <c r="L1820" s="3" t="s">
        <v>2276</v>
      </c>
      <c r="M1820" s="3" t="s">
        <v>2276</v>
      </c>
      <c r="N1820" s="3" t="s">
        <v>2276</v>
      </c>
      <c r="O1820" s="3" t="s">
        <v>2276</v>
      </c>
      <c r="P1820" s="21" t="s">
        <v>2376</v>
      </c>
      <c r="Q1820" s="3" t="s">
        <v>2276</v>
      </c>
      <c r="R1820" s="21" t="s">
        <v>2374</v>
      </c>
      <c r="S1820" s="3" t="s">
        <v>2276</v>
      </c>
      <c r="T1820" s="3" t="s">
        <v>2276</v>
      </c>
      <c r="U1820" s="3" t="s">
        <v>2276</v>
      </c>
      <c r="V1820" s="3" t="s">
        <v>2276</v>
      </c>
      <c r="W1820" s="3" t="s">
        <v>2276</v>
      </c>
      <c r="X1820" s="3" t="s">
        <v>399</v>
      </c>
      <c r="Y1820" s="3" t="s">
        <v>86</v>
      </c>
      <c r="Z1820" s="3" t="s">
        <v>76</v>
      </c>
      <c r="AA1820" s="3"/>
      <c r="AB1820" s="3" t="s">
        <v>5335</v>
      </c>
    </row>
    <row r="1821" spans="1:28" ht="29" customHeight="1">
      <c r="A1821" s="159" t="str">
        <f>'Reported burning'!A1821</f>
        <v>209g</v>
      </c>
      <c r="B1821" s="159" t="str">
        <f>'Reported burning'!B1821</f>
        <v>209g.11</v>
      </c>
      <c r="C1821" s="159" t="str">
        <f>'Reported burning'!C1821</f>
        <v>All</v>
      </c>
      <c r="D1821" s="159" t="str">
        <f>'Reported burning'!D1821</f>
        <v>ND</v>
      </c>
      <c r="E1821" s="159" t="str">
        <f>'Reported burning'!E1821</f>
        <v>All</v>
      </c>
      <c r="F1821" s="159" t="str">
        <f>'Reported burning'!F1821</f>
        <v>ND</v>
      </c>
      <c r="G1821" s="159" t="str">
        <f>'Reported burning'!G1821</f>
        <v>Forest</v>
      </c>
      <c r="H1821" s="159" t="str">
        <f>'Reported burning'!H1821</f>
        <v>Presence</v>
      </c>
      <c r="I1821" s="5"/>
      <c r="J1821" s="3" t="s">
        <v>2276</v>
      </c>
      <c r="K1821" s="3" t="s">
        <v>2276</v>
      </c>
      <c r="L1821" s="3" t="s">
        <v>2276</v>
      </c>
      <c r="M1821" s="3" t="s">
        <v>2276</v>
      </c>
      <c r="N1821" s="3" t="s">
        <v>2276</v>
      </c>
      <c r="O1821" s="3" t="s">
        <v>2276</v>
      </c>
      <c r="P1821" s="21" t="s">
        <v>2376</v>
      </c>
      <c r="Q1821" s="3" t="s">
        <v>2276</v>
      </c>
      <c r="R1821" s="21" t="s">
        <v>2374</v>
      </c>
      <c r="S1821" s="3" t="s">
        <v>2276</v>
      </c>
      <c r="T1821" s="3" t="s">
        <v>2276</v>
      </c>
      <c r="U1821" s="3" t="s">
        <v>2276</v>
      </c>
      <c r="V1821" s="3" t="s">
        <v>2276</v>
      </c>
      <c r="W1821" s="3" t="s">
        <v>2276</v>
      </c>
      <c r="X1821" s="3" t="s">
        <v>399</v>
      </c>
      <c r="Y1821" s="3" t="s">
        <v>86</v>
      </c>
      <c r="Z1821" s="3" t="s">
        <v>76</v>
      </c>
      <c r="AA1821" s="3"/>
      <c r="AB1821" s="3" t="s">
        <v>5335</v>
      </c>
    </row>
    <row r="1822" spans="1:28" ht="29" customHeight="1">
      <c r="A1822" s="159" t="str">
        <f>'Reported burning'!A1822</f>
        <v>209g</v>
      </c>
      <c r="B1822" s="159" t="str">
        <f>'Reported burning'!B1822</f>
        <v>209g.12</v>
      </c>
      <c r="C1822" s="159" t="str">
        <f>'Reported burning'!C1822</f>
        <v>All</v>
      </c>
      <c r="D1822" s="159" t="str">
        <f>'Reported burning'!D1822</f>
        <v>ND</v>
      </c>
      <c r="E1822" s="159" t="str">
        <f>'Reported burning'!E1822</f>
        <v>All</v>
      </c>
      <c r="F1822" s="159" t="str">
        <f>'Reported burning'!F1822</f>
        <v>ND</v>
      </c>
      <c r="G1822" s="159" t="str">
        <f>'Reported burning'!G1822</f>
        <v>Forest</v>
      </c>
      <c r="H1822" s="159" t="str">
        <f>'Reported burning'!H1822</f>
        <v>Presence</v>
      </c>
      <c r="I1822" s="5"/>
      <c r="J1822" s="3" t="s">
        <v>2276</v>
      </c>
      <c r="K1822" s="3" t="s">
        <v>2276</v>
      </c>
      <c r="L1822" s="3" t="s">
        <v>2276</v>
      </c>
      <c r="M1822" s="3" t="s">
        <v>2276</v>
      </c>
      <c r="N1822" s="3" t="s">
        <v>2276</v>
      </c>
      <c r="O1822" s="3" t="s">
        <v>2276</v>
      </c>
      <c r="P1822" s="21" t="s">
        <v>2376</v>
      </c>
      <c r="Q1822" s="3" t="s">
        <v>2276</v>
      </c>
      <c r="R1822" s="21" t="s">
        <v>2374</v>
      </c>
      <c r="S1822" s="3" t="s">
        <v>2276</v>
      </c>
      <c r="T1822" s="3" t="s">
        <v>2276</v>
      </c>
      <c r="U1822" s="3" t="s">
        <v>2276</v>
      </c>
      <c r="V1822" s="3" t="s">
        <v>2276</v>
      </c>
      <c r="W1822" s="3" t="s">
        <v>2276</v>
      </c>
      <c r="X1822" s="3" t="s">
        <v>399</v>
      </c>
      <c r="Y1822" s="3" t="s">
        <v>86</v>
      </c>
      <c r="Z1822" s="3" t="s">
        <v>76</v>
      </c>
      <c r="AA1822" s="3"/>
      <c r="AB1822" s="3" t="s">
        <v>5335</v>
      </c>
    </row>
    <row r="1823" spans="1:28" ht="32.5" customHeight="1">
      <c r="A1823" s="159" t="str">
        <f>'Reported burning'!A1823</f>
        <v>210a</v>
      </c>
      <c r="B1823" s="159" t="str">
        <f>'Reported burning'!B1823</f>
        <v>210a.1</v>
      </c>
      <c r="C1823" s="159" t="str">
        <f>'Reported burning'!C1823</f>
        <v>Human, deliberate</v>
      </c>
      <c r="D1823" s="159" t="str">
        <f>'Reported burning'!D1823</f>
        <v>Crop field preparation</v>
      </c>
      <c r="E1823" s="159" t="str">
        <f>'Reported burning'!E1823</f>
        <v>Cropping, Swidden</v>
      </c>
      <c r="F1823" s="159" t="str">
        <f>'Reported burning'!G1823</f>
        <v>ND</v>
      </c>
      <c r="G1823" s="159" t="str">
        <f>'Reported burning'!F1823</f>
        <v>Forest</v>
      </c>
      <c r="H1823" s="159" t="str">
        <f>'Reported burning'!H1823</f>
        <v>Presence</v>
      </c>
      <c r="I1823" s="5"/>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3"/>
      <c r="AB1823" s="3"/>
    </row>
    <row r="1824" spans="1:28" ht="32.5" customHeight="1">
      <c r="A1824" s="159" t="str">
        <f>'Reported burning'!A1824</f>
        <v>210a</v>
      </c>
      <c r="B1824" s="159" t="str">
        <f>'Reported burning'!B1824</f>
        <v>210a.2</v>
      </c>
      <c r="C1824" s="159" t="str">
        <f>'Reported burning'!C1824</f>
        <v>Human, deliberate</v>
      </c>
      <c r="D1824" s="159" t="str">
        <f>'Reported burning'!D1824</f>
        <v>Land clearance</v>
      </c>
      <c r="E1824" s="159" t="str">
        <f>'Reported burning'!E1824</f>
        <v>Cropping, Swidden</v>
      </c>
      <c r="F1824" s="159" t="str">
        <f>'Reported burning'!G1824</f>
        <v>ND</v>
      </c>
      <c r="G1824" s="159" t="str">
        <f>'Reported burning'!F1824</f>
        <v>Forest</v>
      </c>
      <c r="H1824" s="159" t="str">
        <f>'Reported burning'!H1824</f>
        <v>Presence</v>
      </c>
      <c r="I1824" s="5"/>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3"/>
      <c r="AB1824" s="3"/>
    </row>
    <row r="1825" spans="1:28" ht="32.5" customHeight="1">
      <c r="A1825" s="159" t="str">
        <f>'Reported burning'!A1825</f>
        <v>210a</v>
      </c>
      <c r="B1825" s="159" t="str">
        <f>'Reported burning'!B1825</f>
        <v>210a.3</v>
      </c>
      <c r="C1825" s="159" t="str">
        <f>'Reported burning'!C1825</f>
        <v>Human, deliberate</v>
      </c>
      <c r="D1825" s="159" t="str">
        <f>'Reported burning'!D1825</f>
        <v>Land clearance</v>
      </c>
      <c r="E1825" s="159" t="str">
        <f>'Reported burning'!E1825</f>
        <v>Cropping, Monoculture, Market-oriented</v>
      </c>
      <c r="F1825" s="159" t="str">
        <f>'Reported burning'!G1825</f>
        <v>ND</v>
      </c>
      <c r="G1825" s="159" t="str">
        <f>'Reported burning'!F1825</f>
        <v>Forest</v>
      </c>
      <c r="H1825" s="159" t="str">
        <f>'Reported burning'!H1825</f>
        <v>Presence</v>
      </c>
      <c r="I1825" s="5"/>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3"/>
      <c r="AB1825" s="3"/>
    </row>
    <row r="1826" spans="1:28" ht="32.5" customHeight="1">
      <c r="A1826" s="159" t="str">
        <f>'Reported burning'!A1826</f>
        <v>210b</v>
      </c>
      <c r="B1826" s="159" t="str">
        <f>'Reported burning'!B1826</f>
        <v>210b.1</v>
      </c>
      <c r="C1826" s="159" t="str">
        <f>'Reported burning'!C1826</f>
        <v>Human, deliberate</v>
      </c>
      <c r="D1826" s="159" t="str">
        <f>'Reported burning'!D1826</f>
        <v>Crop field preparation</v>
      </c>
      <c r="E1826" s="159" t="str">
        <f>'Reported burning'!E1826</f>
        <v>Cropping, Swidden</v>
      </c>
      <c r="F1826" s="159" t="str">
        <f>'Reported burning'!G1826</f>
        <v>ND</v>
      </c>
      <c r="G1826" s="159" t="str">
        <f>'Reported burning'!F1826</f>
        <v>Forest</v>
      </c>
      <c r="H1826" s="159"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2276</v>
      </c>
      <c r="X1826" s="4" t="s">
        <v>2276</v>
      </c>
      <c r="Y1826" s="4" t="s">
        <v>2276</v>
      </c>
      <c r="Z1826" s="4" t="s">
        <v>2276</v>
      </c>
      <c r="AA1826" s="4" t="s">
        <v>5352</v>
      </c>
      <c r="AB1826" s="3"/>
    </row>
    <row r="1827" spans="1:28" ht="32.5" customHeight="1">
      <c r="A1827" s="159" t="str">
        <f>'Reported burning'!A1827</f>
        <v>210b</v>
      </c>
      <c r="B1827" s="159" t="str">
        <f>'Reported burning'!B1827</f>
        <v>210b.2</v>
      </c>
      <c r="C1827" s="159" t="str">
        <f>'Reported burning'!C1827</f>
        <v>Human, deliberate</v>
      </c>
      <c r="D1827" s="159" t="str">
        <f>'Reported burning'!D1827</f>
        <v>Land clearance</v>
      </c>
      <c r="E1827" s="159" t="str">
        <f>'Reported burning'!E1827</f>
        <v>Cropping, Swidden</v>
      </c>
      <c r="F1827" s="159" t="str">
        <f>'Reported burning'!G1827</f>
        <v>ND</v>
      </c>
      <c r="G1827" s="159" t="str">
        <f>'Reported burning'!F1827</f>
        <v>Forest</v>
      </c>
      <c r="H1827" s="159"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2276</v>
      </c>
      <c r="X1827" s="4" t="s">
        <v>2276</v>
      </c>
      <c r="Y1827" s="4" t="s">
        <v>2276</v>
      </c>
      <c r="Z1827" s="4" t="s">
        <v>2276</v>
      </c>
      <c r="AA1827" s="4" t="s">
        <v>5352</v>
      </c>
      <c r="AB1827" s="3"/>
    </row>
    <row r="1828" spans="1:28" ht="32.5" customHeight="1">
      <c r="A1828" s="159" t="str">
        <f>'Reported burning'!A1828</f>
        <v>210b</v>
      </c>
      <c r="B1828" s="159" t="str">
        <f>'Reported burning'!B1828</f>
        <v>210b.3</v>
      </c>
      <c r="C1828" s="159" t="str">
        <f>'Reported burning'!C1828</f>
        <v>Human, deliberate</v>
      </c>
      <c r="D1828" s="159" t="str">
        <f>'Reported burning'!D1828</f>
        <v>Land clearance</v>
      </c>
      <c r="E1828" s="159" t="str">
        <f>'Reported burning'!E1828</f>
        <v>Cropping, Monoculture, Market-oriented</v>
      </c>
      <c r="F1828" s="159" t="str">
        <f>'Reported burning'!G1828</f>
        <v>ND</v>
      </c>
      <c r="G1828" s="159" t="str">
        <f>'Reported burning'!F1828</f>
        <v>Forest</v>
      </c>
      <c r="H1828" s="159"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2276</v>
      </c>
      <c r="X1828" s="4" t="s">
        <v>2276</v>
      </c>
      <c r="Y1828" s="4" t="s">
        <v>2276</v>
      </c>
      <c r="Z1828" s="4" t="s">
        <v>2276</v>
      </c>
      <c r="AA1828" s="4" t="s">
        <v>5352</v>
      </c>
      <c r="AB1828" s="3"/>
    </row>
    <row r="1829" spans="1:28" ht="32.5" customHeight="1">
      <c r="A1829" s="159" t="str">
        <f>'Reported burning'!A1829</f>
        <v>210c</v>
      </c>
      <c r="B1829" s="159" t="str">
        <f>'Reported burning'!B1829</f>
        <v>210c.1</v>
      </c>
      <c r="C1829" s="159" t="str">
        <f>'Reported burning'!C1829</f>
        <v>Human, deliberate</v>
      </c>
      <c r="D1829" s="159" t="str">
        <f>'Reported burning'!D1829</f>
        <v>Crop field preparation</v>
      </c>
      <c r="E1829" s="159" t="str">
        <f>'Reported burning'!E1829</f>
        <v>Cropping, Swidden</v>
      </c>
      <c r="F1829" s="159" t="str">
        <f>'Reported burning'!F1829</f>
        <v>Forest</v>
      </c>
      <c r="G1829" s="159" t="str">
        <f>'Reported burning'!G1829</f>
        <v>ND</v>
      </c>
      <c r="H1829" s="159" t="str">
        <f>'Reported burning'!H1829</f>
        <v>Presence</v>
      </c>
      <c r="I1829" s="5"/>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3"/>
      <c r="AB1829" s="3"/>
    </row>
    <row r="1830" spans="1:28" ht="32.5" customHeight="1">
      <c r="A1830" s="159" t="str">
        <f>'Reported burning'!A1830</f>
        <v>210c</v>
      </c>
      <c r="B1830" s="159" t="str">
        <f>'Reported burning'!B1830</f>
        <v>210c.2</v>
      </c>
      <c r="C1830" s="159" t="str">
        <f>'Reported burning'!C1830</f>
        <v>Human, deliberate</v>
      </c>
      <c r="D1830" s="159" t="str">
        <f>'Reported burning'!D1830</f>
        <v>Land clearance</v>
      </c>
      <c r="E1830" s="159" t="str">
        <f>'Reported burning'!E1830</f>
        <v>Cropping, Swidden</v>
      </c>
      <c r="F1830" s="159" t="str">
        <f>'Reported burning'!F1830</f>
        <v>Forest</v>
      </c>
      <c r="G1830" s="159" t="str">
        <f>'Reported burning'!G1830</f>
        <v>ND</v>
      </c>
      <c r="H1830" s="159" t="str">
        <f>'Reported burning'!H1830</f>
        <v>Presence</v>
      </c>
      <c r="I1830" s="5"/>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3"/>
      <c r="AB1830" s="3"/>
    </row>
    <row r="1831" spans="1:28" ht="32.5" customHeight="1">
      <c r="A1831" s="159" t="str">
        <f>'Reported burning'!A1831</f>
        <v>210c</v>
      </c>
      <c r="B1831" s="159" t="str">
        <f>'Reported burning'!B1831</f>
        <v>210c.3</v>
      </c>
      <c r="C1831" s="159" t="str">
        <f>'Reported burning'!C1831</f>
        <v>Human, deliberate</v>
      </c>
      <c r="D1831" s="159" t="str">
        <f>'Reported burning'!D1831</f>
        <v>Land clearance</v>
      </c>
      <c r="E1831" s="159" t="str">
        <f>'Reported burning'!E1831</f>
        <v>Cropping, Monoculture, Market-oriented</v>
      </c>
      <c r="F1831" s="159" t="str">
        <f>'Reported burning'!F1831</f>
        <v>Forest</v>
      </c>
      <c r="G1831" s="159" t="str">
        <f>'Reported burning'!G1831</f>
        <v>ND</v>
      </c>
      <c r="H1831" s="159" t="str">
        <f>'Reported burning'!H1831</f>
        <v>Presence</v>
      </c>
      <c r="I1831" s="5"/>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3"/>
      <c r="AB1831" s="3"/>
    </row>
    <row r="1832" spans="1:28" ht="29">
      <c r="A1832" s="159" t="str">
        <f>'Reported burning'!A1832</f>
        <v>211a</v>
      </c>
      <c r="B1832" s="159" t="str">
        <f>'Reported burning'!B1832</f>
        <v>211a.1</v>
      </c>
      <c r="C1832" s="159" t="str">
        <f>'Reported burning'!C1832</f>
        <v>Human, deliberate</v>
      </c>
      <c r="D1832" s="159" t="str">
        <f>'Reported burning'!D1832</f>
        <v>Hunting</v>
      </c>
      <c r="E1832" s="159" t="str">
        <f>'Reported burning'!E1832</f>
        <v>Forestry, Traditional</v>
      </c>
      <c r="F1832" s="159" t="str">
        <f>'Reported burning'!F1832</f>
        <v>Shrubland (Mixed forest &amp; grassland)</v>
      </c>
      <c r="G1832" s="159" t="str">
        <f>'Reported burning'!G1832</f>
        <v>ND</v>
      </c>
      <c r="H1832" s="159" t="str">
        <f>'Reported burning'!H1832</f>
        <v>Presence</v>
      </c>
      <c r="I1832" s="5"/>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3"/>
      <c r="AB1832" s="3"/>
    </row>
    <row r="1833" spans="1:28" ht="86" customHeight="1">
      <c r="A1833" s="159" t="str">
        <f>'Reported burning'!A1833</f>
        <v>211a</v>
      </c>
      <c r="B1833" s="159" t="str">
        <f>'Reported burning'!B1833</f>
        <v>211a.2</v>
      </c>
      <c r="C1833" s="159" t="str">
        <f>'Reported burning'!C1833</f>
        <v>Human, deliberate</v>
      </c>
      <c r="D1833" s="159" t="str">
        <f>'Reported burning'!D1833</f>
        <v>Crop field preparation</v>
      </c>
      <c r="E1833" s="159" t="str">
        <f>'Reported burning'!E1833</f>
        <v>Cropping, Swidden</v>
      </c>
      <c r="F1833" s="159" t="str">
        <f>'Reported burning'!F1833</f>
        <v>Secondary vegetation</v>
      </c>
      <c r="G1833" s="159" t="str">
        <f>'Reported burning'!G1833</f>
        <v>ND</v>
      </c>
      <c r="H1833" s="159" t="str">
        <f>'Reported burning'!H1833</f>
        <v>Presence</v>
      </c>
      <c r="I1833" s="5"/>
      <c r="J1833" s="4" t="s">
        <v>2276</v>
      </c>
      <c r="K1833" s="4" t="s">
        <v>2276</v>
      </c>
      <c r="L1833" s="4" t="s">
        <v>2276</v>
      </c>
      <c r="M1833" s="4" t="s">
        <v>2276</v>
      </c>
      <c r="N1833" s="4" t="s">
        <v>2276</v>
      </c>
      <c r="O1833" s="4" t="s">
        <v>2276</v>
      </c>
      <c r="P1833" s="4" t="s">
        <v>2276</v>
      </c>
      <c r="Q1833" s="4" t="s">
        <v>2276</v>
      </c>
      <c r="R1833" s="4" t="s">
        <v>2276</v>
      </c>
      <c r="S1833" s="4" t="s">
        <v>2276</v>
      </c>
      <c r="T1833" s="21" t="s">
        <v>2527</v>
      </c>
      <c r="U1833" s="4" t="s">
        <v>2276</v>
      </c>
      <c r="V1833" s="4" t="s">
        <v>2276</v>
      </c>
      <c r="W1833" s="21" t="s">
        <v>2401</v>
      </c>
      <c r="X1833" s="4" t="s">
        <v>2276</v>
      </c>
      <c r="Y1833" s="4" t="s">
        <v>2276</v>
      </c>
      <c r="Z1833" s="4" t="s">
        <v>2276</v>
      </c>
      <c r="AA1833" s="4" t="s">
        <v>5368</v>
      </c>
      <c r="AB1833" s="4" t="s">
        <v>5367</v>
      </c>
    </row>
    <row r="1834" spans="1:28" ht="29" customHeight="1">
      <c r="A1834" s="159" t="str">
        <f>'Reported burning'!A1834</f>
        <v>212a</v>
      </c>
      <c r="B1834" s="159" t="str">
        <f>'Reported burning'!B1834</f>
        <v>212a.1</v>
      </c>
      <c r="C1834" s="159" t="str">
        <f>'Reported burning'!C1834</f>
        <v>Human, deliberate</v>
      </c>
      <c r="D1834" s="159" t="str">
        <f>'Reported burning'!D1834</f>
        <v>Pyrome management</v>
      </c>
      <c r="E1834" s="159" t="str">
        <f>'Reported burning'!E1834</f>
        <v>Forestry, Traditional</v>
      </c>
      <c r="F1834" s="159" t="str">
        <f>'Reported burning'!F1834</f>
        <v>Forest</v>
      </c>
      <c r="G1834" s="159" t="str">
        <f>'Reported burning'!G1834</f>
        <v>ND</v>
      </c>
      <c r="H1834" s="159" t="str">
        <f>'Reported burning'!H1834</f>
        <v>Presence</v>
      </c>
      <c r="I1834" s="5"/>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3" t="s">
        <v>189</v>
      </c>
      <c r="Y1834" s="3" t="s">
        <v>405</v>
      </c>
      <c r="Z1834" s="3" t="s">
        <v>2655</v>
      </c>
      <c r="AA1834" s="3" t="s">
        <v>5378</v>
      </c>
      <c r="AB1834" s="3"/>
    </row>
    <row r="1835" spans="1:28" ht="33.5" customHeight="1">
      <c r="A1835" s="159" t="str">
        <f>'Reported burning'!A1835</f>
        <v>212a</v>
      </c>
      <c r="B1835" s="159" t="str">
        <f>'Reported burning'!B1835</f>
        <v>212a.2</v>
      </c>
      <c r="C1835" s="159" t="str">
        <f>'Reported burning'!C1835</f>
        <v>Human, deliberate</v>
      </c>
      <c r="D1835" s="159" t="str">
        <f>'Reported burning'!D1835</f>
        <v>Pasture renewal</v>
      </c>
      <c r="E1835" s="159" t="str">
        <f>'Reported burning'!E1835</f>
        <v>Cattle, Extensive</v>
      </c>
      <c r="F1835" s="159" t="str">
        <f>'Reported burning'!F1835</f>
        <v>Grassland</v>
      </c>
      <c r="G1835" s="159" t="str">
        <f>'Reported burning'!G1835</f>
        <v>ND</v>
      </c>
      <c r="H1835" s="159" t="str">
        <f>'Reported burning'!H1835</f>
        <v>Presence</v>
      </c>
      <c r="I1835" s="5"/>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3" t="s">
        <v>189</v>
      </c>
      <c r="Y1835" s="3" t="s">
        <v>38</v>
      </c>
      <c r="Z1835" s="3" t="s">
        <v>2276</v>
      </c>
      <c r="AA1835" s="4" t="s">
        <v>5377</v>
      </c>
      <c r="AB1835" s="3"/>
    </row>
    <row r="1836" spans="1:28" ht="29" customHeight="1">
      <c r="A1836" s="159" t="str">
        <f>'Reported burning'!A1836</f>
        <v>212a</v>
      </c>
      <c r="B1836" s="159" t="str">
        <f>'Reported burning'!B1836</f>
        <v>212a.3</v>
      </c>
      <c r="C1836" s="159" t="str">
        <f>'Reported burning'!C1836</f>
        <v>Human, deliberate</v>
      </c>
      <c r="D1836" s="159" t="str">
        <f>'Reported burning'!D1836</f>
        <v>Harvesting of NTFP</v>
      </c>
      <c r="E1836" s="159" t="str">
        <f>'Reported burning'!E1836</f>
        <v>Forestry, Traditional</v>
      </c>
      <c r="F1836" s="159" t="str">
        <f>'Reported burning'!F1836</f>
        <v>Forest</v>
      </c>
      <c r="G1836" s="159" t="str">
        <f>'Reported burning'!G1836</f>
        <v>ND</v>
      </c>
      <c r="H1836" s="159" t="str">
        <f>'Reported burning'!H1836</f>
        <v>Presence</v>
      </c>
      <c r="I1836" s="5"/>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3" t="s">
        <v>189</v>
      </c>
      <c r="Y1836" s="3" t="s">
        <v>405</v>
      </c>
      <c r="Z1836" s="3" t="s">
        <v>2655</v>
      </c>
      <c r="AA1836" s="3" t="s">
        <v>5378</v>
      </c>
      <c r="AB1836" s="3"/>
    </row>
    <row r="1837" spans="1:28" ht="37" customHeight="1">
      <c r="A1837" s="159" t="str">
        <f>'Reported burning'!A1837</f>
        <v>213a</v>
      </c>
      <c r="B1837" s="159" t="str">
        <f>'Reported burning'!B1837</f>
        <v>213a.1</v>
      </c>
      <c r="C1837" s="159" t="str">
        <f>'Reported burning'!C1837</f>
        <v>Human, deliberate</v>
      </c>
      <c r="D1837" s="159" t="str">
        <f>'Reported burning'!D1837</f>
        <v>Pyrome management</v>
      </c>
      <c r="E1837" s="159" t="str">
        <f>'Reported burning'!E1837</f>
        <v>Biodiversity conservation</v>
      </c>
      <c r="F1837" s="159" t="str">
        <f>'Reported burning'!F1837</f>
        <v>Shrubland (Mixed forest &amp; grassland)</v>
      </c>
      <c r="G1837" s="159" t="str">
        <f>'Reported burning'!G1837</f>
        <v>ND</v>
      </c>
      <c r="H1837" s="159" t="str">
        <f>'Reported burning'!H1837</f>
        <v>Presence</v>
      </c>
      <c r="I1837" s="5"/>
      <c r="J1837" s="4" t="s">
        <v>2276</v>
      </c>
      <c r="K1837" s="4" t="s">
        <v>2276</v>
      </c>
      <c r="L1837" s="4" t="s">
        <v>2276</v>
      </c>
      <c r="M1837" s="4" t="s">
        <v>2276</v>
      </c>
      <c r="N1837" s="4" t="s">
        <v>2276</v>
      </c>
      <c r="O1837" s="4" t="s">
        <v>2276</v>
      </c>
      <c r="P1837" s="4" t="s">
        <v>2276</v>
      </c>
      <c r="Q1837" s="4" t="s">
        <v>2276</v>
      </c>
      <c r="R1837" s="4" t="s">
        <v>2276</v>
      </c>
      <c r="S1837" s="4" t="s">
        <v>2276</v>
      </c>
      <c r="T1837" s="4" t="s">
        <v>2276</v>
      </c>
      <c r="U1837" s="4" t="s">
        <v>2276</v>
      </c>
      <c r="V1837" s="4" t="s">
        <v>2276</v>
      </c>
      <c r="W1837" s="14" t="s">
        <v>2404</v>
      </c>
      <c r="X1837" s="4" t="s">
        <v>2276</v>
      </c>
      <c r="Y1837" s="4" t="s">
        <v>2276</v>
      </c>
      <c r="Z1837" s="4" t="s">
        <v>2276</v>
      </c>
      <c r="AA1837" s="4" t="s">
        <v>5396</v>
      </c>
      <c r="AB1837" s="4" t="s">
        <v>5392</v>
      </c>
    </row>
    <row r="1838" spans="1:28" ht="50" customHeight="1">
      <c r="A1838" s="159" t="str">
        <f>'Reported burning'!A1838</f>
        <v>213a</v>
      </c>
      <c r="B1838" s="159" t="str">
        <f>'Reported burning'!B1838</f>
        <v>213a.2</v>
      </c>
      <c r="C1838" s="159" t="str">
        <f>'Reported burning'!C1838</f>
        <v>Human, deliberate</v>
      </c>
      <c r="D1838" s="159" t="str">
        <f>'Reported burning'!D1838</f>
        <v>Pyrome management</v>
      </c>
      <c r="E1838" s="159" t="str">
        <f>'Reported burning'!E1838</f>
        <v>Forestry, Traditional</v>
      </c>
      <c r="F1838" s="159" t="str">
        <f>'Reported burning'!F1838</f>
        <v>Shrubland (Mixed forest &amp; grassland)</v>
      </c>
      <c r="G1838" s="159" t="str">
        <f>'Reported burning'!G1838</f>
        <v>ND</v>
      </c>
      <c r="H1838" s="159" t="str">
        <f>'Reported burning'!H1838</f>
        <v>Presence</v>
      </c>
      <c r="I1838" s="5"/>
      <c r="J1838" s="4" t="s">
        <v>2276</v>
      </c>
      <c r="K1838" s="4" t="s">
        <v>2276</v>
      </c>
      <c r="L1838" s="4" t="s">
        <v>2276</v>
      </c>
      <c r="M1838" s="4" t="s">
        <v>2276</v>
      </c>
      <c r="N1838" s="4" t="s">
        <v>2276</v>
      </c>
      <c r="O1838" s="4" t="s">
        <v>2276</v>
      </c>
      <c r="P1838" s="4" t="s">
        <v>2276</v>
      </c>
      <c r="Q1838" s="4" t="s">
        <v>2276</v>
      </c>
      <c r="R1838" s="4" t="s">
        <v>2276</v>
      </c>
      <c r="S1838" s="4" t="s">
        <v>2276</v>
      </c>
      <c r="T1838" s="4" t="s">
        <v>2276</v>
      </c>
      <c r="U1838" s="4" t="s">
        <v>2276</v>
      </c>
      <c r="V1838" s="4" t="s">
        <v>2276</v>
      </c>
      <c r="W1838" s="4" t="s">
        <v>2276</v>
      </c>
      <c r="X1838" s="4" t="s">
        <v>2276</v>
      </c>
      <c r="Y1838" s="4" t="s">
        <v>2276</v>
      </c>
      <c r="Z1838" s="4" t="s">
        <v>2276</v>
      </c>
      <c r="AA1838" s="4" t="s">
        <v>5397</v>
      </c>
      <c r="AB1838" s="4" t="s">
        <v>5391</v>
      </c>
    </row>
    <row r="1839" spans="1:28" ht="34.5" customHeight="1">
      <c r="A1839" s="159" t="str">
        <f>'Reported burning'!A1839</f>
        <v>213a</v>
      </c>
      <c r="B1839" s="159" t="str">
        <f>'Reported burning'!B1839</f>
        <v>213a.3</v>
      </c>
      <c r="C1839" s="159" t="str">
        <f>'Reported burning'!C1839</f>
        <v>Human, escaped</v>
      </c>
      <c r="D1839" s="159" t="str">
        <f>'Reported burning'!D1839</f>
        <v>Pyrome management</v>
      </c>
      <c r="E1839" s="159" t="str">
        <f>'Reported burning'!E1839</f>
        <v>Biodiversity conservation</v>
      </c>
      <c r="F1839" s="159" t="str">
        <f>'Reported burning'!F1839</f>
        <v>Shrubland (Mixed forest &amp; grassland)</v>
      </c>
      <c r="G1839" s="159" t="str">
        <f>'Reported burning'!G1839</f>
        <v>ND</v>
      </c>
      <c r="H1839" s="159" t="str">
        <f>'Reported burning'!H1839</f>
        <v>Presence</v>
      </c>
      <c r="I1839" s="5"/>
      <c r="J1839" s="4" t="s">
        <v>2276</v>
      </c>
      <c r="K1839" s="4" t="s">
        <v>2276</v>
      </c>
      <c r="L1839" s="4" t="s">
        <v>2276</v>
      </c>
      <c r="M1839" s="4" t="s">
        <v>2276</v>
      </c>
      <c r="N1839" s="4" t="s">
        <v>2276</v>
      </c>
      <c r="O1839" s="4" t="s">
        <v>2276</v>
      </c>
      <c r="P1839" s="4" t="s">
        <v>2276</v>
      </c>
      <c r="Q1839" s="4" t="s">
        <v>2276</v>
      </c>
      <c r="R1839" s="4" t="s">
        <v>2276</v>
      </c>
      <c r="S1839" s="4" t="s">
        <v>2276</v>
      </c>
      <c r="T1839" s="4" t="s">
        <v>2276</v>
      </c>
      <c r="U1839" s="4" t="s">
        <v>2276</v>
      </c>
      <c r="V1839" s="4" t="s">
        <v>2276</v>
      </c>
      <c r="W1839" s="4" t="s">
        <v>2276</v>
      </c>
      <c r="X1839" s="4" t="s">
        <v>2276</v>
      </c>
      <c r="Y1839" s="4" t="s">
        <v>2276</v>
      </c>
      <c r="Z1839" s="4" t="s">
        <v>2276</v>
      </c>
      <c r="AA1839" s="3"/>
      <c r="AB1839" s="3"/>
    </row>
    <row r="1840" spans="1:28" ht="45.5" customHeight="1">
      <c r="A1840" s="159" t="str">
        <f>'Reported burning'!A1840</f>
        <v>214a</v>
      </c>
      <c r="B1840" s="159" t="str">
        <f>'Reported burning'!B1840</f>
        <v>214a.1</v>
      </c>
      <c r="C1840" s="159" t="str">
        <f>'Reported burning'!C1840</f>
        <v>Human, deliberate</v>
      </c>
      <c r="D1840" s="159" t="str">
        <f>'Reported burning'!D1840</f>
        <v>Pyrome management</v>
      </c>
      <c r="E1840" s="159" t="str">
        <f>'Reported burning'!E1840</f>
        <v>Forestry, Traditional</v>
      </c>
      <c r="F1840" s="159" t="str">
        <f>'Reported burning'!F1840</f>
        <v>Shrubland (Mixed forest &amp; grassland)</v>
      </c>
      <c r="G1840" s="159" t="str">
        <f>'Reported burning'!G1840</f>
        <v>ND</v>
      </c>
      <c r="H1840" s="159" t="str">
        <f>'Reported burning'!H1840</f>
        <v>Presence</v>
      </c>
      <c r="I1840" s="5"/>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3" t="s">
        <v>38</v>
      </c>
      <c r="Y1840" s="3" t="s">
        <v>68</v>
      </c>
      <c r="Z1840" s="4" t="s">
        <v>2276</v>
      </c>
      <c r="AA1840" s="3"/>
      <c r="AB1840" s="3"/>
    </row>
    <row r="1841" spans="1:28" ht="45.5" customHeight="1">
      <c r="A1841" s="159" t="str">
        <f>'Reported burning'!A1841</f>
        <v>214a</v>
      </c>
      <c r="B1841" s="159" t="str">
        <f>'Reported burning'!B1841</f>
        <v>214a.2</v>
      </c>
      <c r="C1841" s="159" t="str">
        <f>'Reported burning'!C1841</f>
        <v>Human, deliberate</v>
      </c>
      <c r="D1841" s="159" t="str">
        <f>'Reported burning'!D1841</f>
        <v>Hunting</v>
      </c>
      <c r="E1841" s="159" t="str">
        <f>'Reported burning'!E1841</f>
        <v>Forestry, Traditional</v>
      </c>
      <c r="F1841" s="159" t="str">
        <f>'Reported burning'!F1841</f>
        <v>Shrubland (Mixed forest &amp; grassland)</v>
      </c>
      <c r="G1841" s="159" t="str">
        <f>'Reported burning'!G1841</f>
        <v>ND</v>
      </c>
      <c r="H1841" s="159" t="str">
        <f>'Reported burning'!H1841</f>
        <v>Presence</v>
      </c>
      <c r="I1841" s="5"/>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3" t="s">
        <v>38</v>
      </c>
      <c r="Y1841" s="3" t="s">
        <v>68</v>
      </c>
      <c r="Z1841" s="4" t="s">
        <v>2276</v>
      </c>
      <c r="AA1841" s="3"/>
      <c r="AB1841" s="3"/>
    </row>
    <row r="1842" spans="1:28" ht="45.5" customHeight="1">
      <c r="A1842" s="159" t="str">
        <f>'Reported burning'!A1842</f>
        <v>214a</v>
      </c>
      <c r="B1842" s="159" t="str">
        <f>'Reported burning'!B1842</f>
        <v>214a.3</v>
      </c>
      <c r="C1842" s="159" t="str">
        <f>'Reported burning'!C1842</f>
        <v>Human, deliberate</v>
      </c>
      <c r="D1842" s="159" t="str">
        <f>'Reported burning'!D1842</f>
        <v>ND</v>
      </c>
      <c r="E1842" s="159" t="str">
        <f>'Reported burning'!E1842</f>
        <v>Forestry, Traditional</v>
      </c>
      <c r="F1842" s="159" t="str">
        <f>'Reported burning'!F1842</f>
        <v>Shrubland (Mixed forest &amp; grassland)</v>
      </c>
      <c r="G1842" s="159" t="str">
        <f>'Reported burning'!G1842</f>
        <v>ND</v>
      </c>
      <c r="H1842" s="159" t="str">
        <f>'Reported burning'!H1842</f>
        <v>Presence</v>
      </c>
      <c r="I1842" s="5"/>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3" t="s">
        <v>38</v>
      </c>
      <c r="Y1842" s="3" t="s">
        <v>68</v>
      </c>
      <c r="Z1842" s="4" t="s">
        <v>2276</v>
      </c>
      <c r="AA1842" s="3"/>
      <c r="AB1842" s="3"/>
    </row>
    <row r="1843" spans="1:28" ht="53.5" customHeight="1">
      <c r="A1843" s="159" t="str">
        <f>'Reported burning'!A1843</f>
        <v>214a</v>
      </c>
      <c r="B1843" s="159" t="str">
        <f>'Reported burning'!B1843</f>
        <v>214a.4</v>
      </c>
      <c r="C1843" s="159" t="str">
        <f>'Reported burning'!C1843</f>
        <v>Human, deliberate</v>
      </c>
      <c r="D1843" s="159" t="str">
        <f>'Reported burning'!D1843</f>
        <v>Pasture renewal</v>
      </c>
      <c r="E1843" s="159" t="str">
        <f>'Reported burning'!E1843</f>
        <v>Cattle, Intensive</v>
      </c>
      <c r="F1843" s="159" t="str">
        <f>'Reported burning'!F1843</f>
        <v>Pasture</v>
      </c>
      <c r="G1843" s="159" t="str">
        <f>'Reported burning'!G1843</f>
        <v>ND</v>
      </c>
      <c r="H1843" s="159" t="str">
        <f>'Reported burning'!H1843</f>
        <v>Presence</v>
      </c>
      <c r="I1843" s="5"/>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3" t="s">
        <v>38</v>
      </c>
      <c r="Y1843" s="3" t="s">
        <v>68</v>
      </c>
      <c r="Z1843" s="4" t="s">
        <v>2276</v>
      </c>
      <c r="AA1843" s="19" t="s">
        <v>5412</v>
      </c>
      <c r="AB1843" s="3"/>
    </row>
    <row r="1844" spans="1:28" ht="45.5" customHeight="1">
      <c r="A1844" s="159" t="str">
        <f>'Reported burning'!A1844</f>
        <v>214a</v>
      </c>
      <c r="B1844" s="159" t="str">
        <f>'Reported burning'!B1844</f>
        <v>214a.5</v>
      </c>
      <c r="C1844" s="159" t="str">
        <f>'Reported burning'!C1844</f>
        <v>Human, deliberate</v>
      </c>
      <c r="D1844" s="159" t="str">
        <f>'Reported burning'!D1844</f>
        <v>Pyrome management</v>
      </c>
      <c r="E1844" s="159" t="str">
        <f>'Reported burning'!E1844</f>
        <v>Cattle, Intensive</v>
      </c>
      <c r="F1844" s="159" t="str">
        <f>'Reported burning'!F1844</f>
        <v>Pasture</v>
      </c>
      <c r="G1844" s="159" t="str">
        <f>'Reported burning'!G1844</f>
        <v>ND</v>
      </c>
      <c r="H1844" s="159" t="str">
        <f>'Reported burning'!H1844</f>
        <v>Presence</v>
      </c>
      <c r="I1844" s="5"/>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3" t="s">
        <v>38</v>
      </c>
      <c r="Y1844" s="3" t="s">
        <v>68</v>
      </c>
      <c r="Z1844" s="4" t="s">
        <v>2276</v>
      </c>
      <c r="AA1844" s="3"/>
      <c r="AB1844" s="3"/>
    </row>
    <row r="1845" spans="1:28" ht="32.5" customHeight="1">
      <c r="A1845" s="155" t="str">
        <f>'Reported burning'!A1845</f>
        <v>215a</v>
      </c>
      <c r="B1845" s="155" t="str">
        <f>'Reported burning'!B1845</f>
        <v>215a.1</v>
      </c>
      <c r="C1845" s="155" t="str">
        <f>'Reported burning'!C1845</f>
        <v>Human, deliberate</v>
      </c>
      <c r="D1845" s="155" t="str">
        <f>'Reported burning'!D1845</f>
        <v>Pyrome management</v>
      </c>
      <c r="E1845" s="155" t="str">
        <f>'Reported burning'!E1845</f>
        <v>Biodiversity conservation</v>
      </c>
      <c r="F1845" s="155" t="str">
        <f>'Reported burning'!F1845</f>
        <v>Forest</v>
      </c>
      <c r="G1845" s="155" t="str">
        <f>'Reported burning'!G1845</f>
        <v>ND</v>
      </c>
      <c r="H1845" s="155" t="str">
        <f>'Reported burning'!H1845</f>
        <v>Presence</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3"/>
      <c r="AB1845" s="3"/>
    </row>
    <row r="1846" spans="1:28" ht="81" customHeight="1">
      <c r="A1846" s="155" t="str">
        <f>'Reported burning'!A1846</f>
        <v>215a</v>
      </c>
      <c r="B1846" s="155" t="str">
        <f>'Reported burning'!B1846</f>
        <v>215a.2</v>
      </c>
      <c r="C1846" s="155" t="str">
        <f>'Reported burning'!C1846</f>
        <v>Human, deliberate</v>
      </c>
      <c r="D1846" s="155" t="str">
        <f>'Reported burning'!D1846</f>
        <v>Harvesting of NTFP</v>
      </c>
      <c r="E1846" s="155" t="str">
        <f>'Reported burning'!E1846</f>
        <v>Forestry, Traditional</v>
      </c>
      <c r="F1846" s="155" t="str">
        <f>'Reported burning'!F1846</f>
        <v>Grassland</v>
      </c>
      <c r="G1846" s="155" t="str">
        <f>'Reported burning'!G1846</f>
        <v>ND</v>
      </c>
      <c r="H1846" s="155" t="str">
        <f>'Reported burning'!H1846</f>
        <v>Presence</v>
      </c>
      <c r="I1846" s="3"/>
      <c r="J1846" s="4" t="s">
        <v>2276</v>
      </c>
      <c r="K1846" s="4" t="s">
        <v>2276</v>
      </c>
      <c r="L1846" s="4" t="s">
        <v>2276</v>
      </c>
      <c r="M1846" s="21" t="s">
        <v>2373</v>
      </c>
      <c r="N1846" s="4" t="s">
        <v>2276</v>
      </c>
      <c r="O1846" s="4" t="s">
        <v>2276</v>
      </c>
      <c r="P1846" s="4" t="s">
        <v>2276</v>
      </c>
      <c r="Q1846" s="4" t="s">
        <v>2276</v>
      </c>
      <c r="R1846" s="4" t="s">
        <v>2276</v>
      </c>
      <c r="S1846" s="4" t="s">
        <v>2276</v>
      </c>
      <c r="T1846" s="21" t="s">
        <v>2527</v>
      </c>
      <c r="U1846" s="4" t="s">
        <v>2276</v>
      </c>
      <c r="V1846" s="4" t="s">
        <v>2276</v>
      </c>
      <c r="W1846" s="21" t="s">
        <v>2401</v>
      </c>
      <c r="X1846" s="4" t="s">
        <v>2276</v>
      </c>
      <c r="Y1846" s="4" t="s">
        <v>2276</v>
      </c>
      <c r="Z1846" s="4" t="s">
        <v>2276</v>
      </c>
      <c r="AA1846" s="3"/>
      <c r="AB1846" s="4" t="s">
        <v>5419</v>
      </c>
    </row>
    <row r="1847" spans="1:28" ht="45.5" customHeight="1">
      <c r="A1847" s="159" t="str">
        <f>'Reported burning'!A1847</f>
        <v>216a</v>
      </c>
      <c r="B1847" s="159" t="str">
        <f>'Reported burning'!B1847</f>
        <v>216a.1</v>
      </c>
      <c r="C1847" s="159" t="str">
        <f>'Reported burning'!C1847</f>
        <v>Human, deliberate</v>
      </c>
      <c r="D1847" s="159" t="str">
        <f>'Reported burning'!D1847</f>
        <v>Pyrome management</v>
      </c>
      <c r="E1847" s="159" t="str">
        <f>'Reported burning'!E1847</f>
        <v>Biodiversity conservation</v>
      </c>
      <c r="F1847" s="159" t="str">
        <f>'Reported burning'!F1847</f>
        <v>Shrubland (Mixed forest &amp; grassland)</v>
      </c>
      <c r="G1847" s="159" t="str">
        <f>'Reported burning'!G1847</f>
        <v>ND</v>
      </c>
      <c r="H1847" s="159" t="str">
        <f>'Reported burning'!H1847</f>
        <v>Presence</v>
      </c>
      <c r="I1847" s="5"/>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3" t="s">
        <v>38</v>
      </c>
      <c r="Y1847" s="3" t="s">
        <v>404</v>
      </c>
      <c r="Z1847" s="3" t="s">
        <v>2655</v>
      </c>
      <c r="AA1847" s="3"/>
      <c r="AB1847" s="3"/>
    </row>
    <row r="1848" spans="1:28" ht="45.5" customHeight="1">
      <c r="A1848" s="159" t="str">
        <f>'Reported burning'!A1848</f>
        <v>216a</v>
      </c>
      <c r="B1848" s="159" t="str">
        <f>'Reported burning'!B1848</f>
        <v>216a.2</v>
      </c>
      <c r="C1848" s="159" t="str">
        <f>'Reported burning'!C1848</f>
        <v>Human, deliberate</v>
      </c>
      <c r="D1848" s="159" t="str">
        <f>'Reported burning'!D1848</f>
        <v>Pyrome management</v>
      </c>
      <c r="E1848" s="159" t="str">
        <f>'Reported burning'!E1848</f>
        <v>Forestry, Traditional</v>
      </c>
      <c r="F1848" s="159" t="str">
        <f>'Reported burning'!F1848</f>
        <v>Shrubland (Mixed forest &amp; grassland)</v>
      </c>
      <c r="G1848" s="159" t="str">
        <f>'Reported burning'!G1848</f>
        <v>ND</v>
      </c>
      <c r="H1848" s="159" t="str">
        <f>'Reported burning'!H1848</f>
        <v>Presence</v>
      </c>
      <c r="I1848" s="5"/>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3" t="s">
        <v>38</v>
      </c>
      <c r="Y1848" s="3" t="s">
        <v>404</v>
      </c>
      <c r="Z1848" s="3" t="s">
        <v>2655</v>
      </c>
      <c r="AA1848" s="3"/>
      <c r="AB1848" s="3"/>
    </row>
    <row r="1849" spans="1:28" ht="31.5" customHeight="1">
      <c r="A1849" s="159" t="str">
        <f>'Reported burning'!A1849</f>
        <v>217a</v>
      </c>
      <c r="B1849" s="159" t="str">
        <f>'Reported burning'!B1849</f>
        <v>217a.1</v>
      </c>
      <c r="C1849" s="159" t="str">
        <f>'Reported burning'!C1849</f>
        <v>Human, deliberate</v>
      </c>
      <c r="D1849" s="159" t="str">
        <f>'Reported burning'!D1849</f>
        <v>Pyrome management</v>
      </c>
      <c r="E1849" s="159" t="str">
        <f>'Reported burning'!E1849</f>
        <v>Biodiversity conservation</v>
      </c>
      <c r="F1849" s="159" t="str">
        <f>'Reported burning'!F1849</f>
        <v>Forest</v>
      </c>
      <c r="G1849" s="159" t="str">
        <f>'Reported burning'!G1849</f>
        <v>ND</v>
      </c>
      <c r="H1849" s="159"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2276</v>
      </c>
      <c r="Y1849" s="4" t="s">
        <v>2276</v>
      </c>
      <c r="Z1849" s="4" t="s">
        <v>2276</v>
      </c>
      <c r="AA1849" s="4" t="s">
        <v>5435</v>
      </c>
      <c r="AB1849" s="3"/>
    </row>
    <row r="1850" spans="1:28" ht="31.5" customHeight="1">
      <c r="A1850" s="159" t="str">
        <f>'Reported burning'!A1850</f>
        <v>217a</v>
      </c>
      <c r="B1850" s="159" t="str">
        <f>'Reported burning'!B1850</f>
        <v>217a.2</v>
      </c>
      <c r="C1850" s="159" t="str">
        <f>'Reported burning'!C1850</f>
        <v>Human, deliberate</v>
      </c>
      <c r="D1850" s="159" t="str">
        <f>'Reported burning'!D1850</f>
        <v>Pyrome management</v>
      </c>
      <c r="E1850" s="159" t="str">
        <f>'Reported burning'!E1850</f>
        <v>Forestry, Traditional</v>
      </c>
      <c r="F1850" s="159" t="str">
        <f>'Reported burning'!F1850</f>
        <v>Forest</v>
      </c>
      <c r="G1850" s="159" t="str">
        <f>'Reported burning'!G1850</f>
        <v>ND</v>
      </c>
      <c r="H1850" s="159"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2276</v>
      </c>
      <c r="Y1850" s="4" t="s">
        <v>2276</v>
      </c>
      <c r="Z1850" s="4" t="s">
        <v>2276</v>
      </c>
      <c r="AA1850" s="4" t="s">
        <v>5435</v>
      </c>
      <c r="AB1850" s="3"/>
    </row>
    <row r="1851" spans="1:28" ht="31.5" customHeight="1">
      <c r="A1851" s="159" t="str">
        <f>'Reported burning'!A1851</f>
        <v>217a</v>
      </c>
      <c r="B1851" s="159" t="str">
        <f>'Reported burning'!B1851</f>
        <v>217a.3</v>
      </c>
      <c r="C1851" s="159" t="str">
        <f>'Reported burning'!C1851</f>
        <v>Lightning</v>
      </c>
      <c r="D1851" s="159" t="str">
        <f>'Reported burning'!D1851</f>
        <v>ND</v>
      </c>
      <c r="E1851" s="159" t="str">
        <f>'Reported burning'!E1851</f>
        <v>ND</v>
      </c>
      <c r="F1851" s="159" t="str">
        <f>'Reported burning'!F1851</f>
        <v>ND</v>
      </c>
      <c r="G1851" s="159" t="str">
        <f>'Reported burning'!G1851</f>
        <v>Forest</v>
      </c>
      <c r="H1851" s="159" t="str">
        <f>'Reported burning'!H1851</f>
        <v>Presence</v>
      </c>
      <c r="I1851" s="3">
        <v>2016</v>
      </c>
      <c r="J1851" s="4" t="s">
        <v>2276</v>
      </c>
      <c r="K1851" s="4" t="s">
        <v>2276</v>
      </c>
      <c r="L1851" s="4" t="s">
        <v>2276</v>
      </c>
      <c r="M1851" s="4" t="s">
        <v>2276</v>
      </c>
      <c r="N1851" s="4" t="s">
        <v>2276</v>
      </c>
      <c r="O1851" s="4" t="s">
        <v>2276</v>
      </c>
      <c r="P1851" s="4" t="s">
        <v>2276</v>
      </c>
      <c r="Q1851" s="4" t="s">
        <v>2276</v>
      </c>
      <c r="R1851" s="4" t="s">
        <v>2276</v>
      </c>
      <c r="S1851" s="4" t="s">
        <v>2276</v>
      </c>
      <c r="T1851" s="4" t="s">
        <v>2276</v>
      </c>
      <c r="U1851" s="4" t="s">
        <v>2276</v>
      </c>
      <c r="V1851" s="4" t="s">
        <v>2276</v>
      </c>
      <c r="W1851" s="4" t="s">
        <v>2276</v>
      </c>
      <c r="X1851" s="3" t="s">
        <v>405</v>
      </c>
      <c r="Y1851" s="4" t="s">
        <v>2276</v>
      </c>
      <c r="Z1851" s="4" t="s">
        <v>2276</v>
      </c>
      <c r="AA1851" s="4" t="s">
        <v>5436</v>
      </c>
      <c r="AB1851" s="3"/>
    </row>
    <row r="1852" spans="1:28" ht="31.5" customHeight="1">
      <c r="A1852" s="159" t="str">
        <f>'Reported burning'!A1852</f>
        <v>217a</v>
      </c>
      <c r="B1852" s="159" t="str">
        <f>'Reported burning'!B1852</f>
        <v>217a.4</v>
      </c>
      <c r="C1852" s="159" t="str">
        <f>'Reported burning'!C1852</f>
        <v>Human, deliberate</v>
      </c>
      <c r="D1852" s="159" t="str">
        <f>'Reported burning'!D1852</f>
        <v>Pyrome management</v>
      </c>
      <c r="E1852" s="159" t="str">
        <f>'Reported burning'!E1852</f>
        <v>Biodiversity conservation</v>
      </c>
      <c r="F1852" s="159" t="str">
        <f>'Reported burning'!F1852</f>
        <v>Forest</v>
      </c>
      <c r="G1852" s="159" t="str">
        <f>'Reported burning'!G1852</f>
        <v>ND</v>
      </c>
      <c r="H1852" s="159" t="str">
        <f>'Reported burning'!H1852</f>
        <v>Presence</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5435</v>
      </c>
      <c r="AB1852" s="3"/>
    </row>
    <row r="1853" spans="1:28" ht="31.5" customHeight="1">
      <c r="A1853" s="159" t="str">
        <f>'Reported burning'!A1853</f>
        <v>217a</v>
      </c>
      <c r="B1853" s="159" t="str">
        <f>'Reported burning'!B1853</f>
        <v>217a.5</v>
      </c>
      <c r="C1853" s="159" t="str">
        <f>'Reported burning'!C1853</f>
        <v>Human, deliberate</v>
      </c>
      <c r="D1853" s="159" t="str">
        <f>'Reported burning'!D1853</f>
        <v>Pyrome management</v>
      </c>
      <c r="E1853" s="159" t="str">
        <f>'Reported burning'!E1853</f>
        <v>Forestry, Traditional</v>
      </c>
      <c r="F1853" s="159" t="str">
        <f>'Reported burning'!F1853</f>
        <v>Forest</v>
      </c>
      <c r="G1853" s="159" t="str">
        <f>'Reported burning'!G1853</f>
        <v>ND</v>
      </c>
      <c r="H1853" s="159" t="str">
        <f>'Reported burning'!H1853</f>
        <v>Presence</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5435</v>
      </c>
      <c r="AB1853" s="3"/>
    </row>
    <row r="1854" spans="1:28" ht="51.5" customHeight="1">
      <c r="A1854" s="155" t="str">
        <f>'Reported burning'!A1854</f>
        <v>218a</v>
      </c>
      <c r="B1854" s="155" t="str">
        <f>'Reported burning'!B1854</f>
        <v>218a.1</v>
      </c>
      <c r="C1854" s="155" t="str">
        <f>'Reported burning'!C1854</f>
        <v>Human, deliberate</v>
      </c>
      <c r="D1854" s="155" t="str">
        <f>'Reported burning'!D1854</f>
        <v>Crop field preparation</v>
      </c>
      <c r="E1854" s="155" t="str">
        <f>'Reported burning'!E1854</f>
        <v>Cropping, Swidden</v>
      </c>
      <c r="F1854" s="155" t="str">
        <f>'Reported burning'!F1854</f>
        <v>Secondary vegetation</v>
      </c>
      <c r="G1854" s="155" t="str">
        <f>'Reported burning'!G1854</f>
        <v>ND</v>
      </c>
      <c r="H1854" s="155" t="str">
        <f>'Reported burning'!H1854</f>
        <v>Presence</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21" t="s">
        <v>2404</v>
      </c>
      <c r="X1854" s="3" t="s">
        <v>86</v>
      </c>
      <c r="Y1854" s="3" t="s">
        <v>86</v>
      </c>
      <c r="Z1854" s="4" t="s">
        <v>2276</v>
      </c>
      <c r="AA1854" s="3"/>
      <c r="AB1854" s="19" t="s">
        <v>5463</v>
      </c>
    </row>
    <row r="1855" spans="1:28" ht="50.5" customHeight="1">
      <c r="A1855" s="155" t="str">
        <f>'Reported burning'!A1855</f>
        <v>218a</v>
      </c>
      <c r="B1855" s="155" t="str">
        <f>'Reported burning'!B1855</f>
        <v>218a.2</v>
      </c>
      <c r="C1855" s="155" t="str">
        <f>'Reported burning'!C1855</f>
        <v>Human, deliberate</v>
      </c>
      <c r="D1855" s="155" t="str">
        <f>'Reported burning'!D1855</f>
        <v>Crop field preparation</v>
      </c>
      <c r="E1855" s="155" t="str">
        <f>'Reported burning'!E1855</f>
        <v>Cropping, Swidden</v>
      </c>
      <c r="F1855" s="155" t="str">
        <f>'Reported burning'!F1855</f>
        <v>Cropland</v>
      </c>
      <c r="G1855" s="155" t="str">
        <f>'Reported burning'!G1855</f>
        <v>ND</v>
      </c>
      <c r="H1855" s="155" t="str">
        <f>'Reported burning'!H1855</f>
        <v>Presence</v>
      </c>
      <c r="I1855" s="5"/>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3" t="s">
        <v>86</v>
      </c>
      <c r="Y1855" s="3" t="s">
        <v>86</v>
      </c>
      <c r="Z1855" s="4" t="s">
        <v>2276</v>
      </c>
      <c r="AA1855" s="3"/>
      <c r="AB1855" s="3"/>
    </row>
    <row r="1856" spans="1:28" ht="50.5" customHeight="1">
      <c r="A1856" s="155" t="str">
        <f>'Reported burning'!A1856</f>
        <v>218a</v>
      </c>
      <c r="B1856" s="155" t="str">
        <f>'Reported burning'!B1856</f>
        <v>218a.3</v>
      </c>
      <c r="C1856" s="155" t="str">
        <f>'Reported burning'!C1856</f>
        <v>Human, deliberate</v>
      </c>
      <c r="D1856" s="155" t="str">
        <f>'Reported burning'!D1856</f>
        <v>Crop residue burning</v>
      </c>
      <c r="E1856" s="155" t="str">
        <f>'Reported burning'!E1856</f>
        <v>Cropping, Swidden</v>
      </c>
      <c r="F1856" s="155" t="str">
        <f>'Reported burning'!F1856</f>
        <v>Cropland</v>
      </c>
      <c r="G1856" s="155" t="str">
        <f>'Reported burning'!G1856</f>
        <v>ND</v>
      </c>
      <c r="H1856" s="155" t="str">
        <f>'Reported burning'!H1856</f>
        <v>Presence</v>
      </c>
      <c r="I1856" s="5"/>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3" t="s">
        <v>35</v>
      </c>
      <c r="Y1856" s="3" t="s">
        <v>127</v>
      </c>
      <c r="Z1856" s="3" t="s">
        <v>2655</v>
      </c>
      <c r="AA1856" s="3" t="s">
        <v>5460</v>
      </c>
      <c r="AB1856" s="3"/>
    </row>
    <row r="1857" spans="1:28" ht="50.5" customHeight="1">
      <c r="A1857" s="155" t="str">
        <f>'Reported burning'!A1857</f>
        <v>218a</v>
      </c>
      <c r="B1857" s="155" t="str">
        <f>'Reported burning'!B1857</f>
        <v>218a.4</v>
      </c>
      <c r="C1857" s="155" t="str">
        <f>'Reported burning'!C1857</f>
        <v>Human, deliberate</v>
      </c>
      <c r="D1857" s="155" t="str">
        <f>'Reported burning'!D1857</f>
        <v>Crop field preparation</v>
      </c>
      <c r="E1857" s="155" t="str">
        <f>'Reported burning'!E1857</f>
        <v>Cropping, Monoculture, Subsistence-oriented</v>
      </c>
      <c r="F1857" s="155" t="str">
        <f>'Reported burning'!F1857</f>
        <v>Cropland</v>
      </c>
      <c r="G1857" s="155" t="str">
        <f>'Reported burning'!G1857</f>
        <v>ND</v>
      </c>
      <c r="H1857" s="155" t="str">
        <f>'Reported burning'!H1857</f>
        <v>Presence</v>
      </c>
      <c r="I1857" s="5"/>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3" t="s">
        <v>189</v>
      </c>
      <c r="Y1857" s="3" t="s">
        <v>86</v>
      </c>
      <c r="Z1857" s="3" t="s">
        <v>64</v>
      </c>
      <c r="AA1857" s="19" t="s">
        <v>5459</v>
      </c>
      <c r="AB1857" s="3"/>
    </row>
    <row r="1858" spans="1:28" ht="50.5" customHeight="1">
      <c r="A1858" s="155" t="str">
        <f>'Reported burning'!A1858</f>
        <v>218a</v>
      </c>
      <c r="B1858" s="155" t="str">
        <f>'Reported burning'!B1858</f>
        <v>218a.5</v>
      </c>
      <c r="C1858" s="155" t="str">
        <f>'Reported burning'!C1858</f>
        <v>Human, deliberate</v>
      </c>
      <c r="D1858" s="155" t="str">
        <f>'Reported burning'!D1858</f>
        <v>Pasture renewal</v>
      </c>
      <c r="E1858" s="155" t="str">
        <f>'Reported burning'!E1858</f>
        <v>Pastoralism, Migratory</v>
      </c>
      <c r="F1858" s="155" t="str">
        <f>'Reported burning'!F1858</f>
        <v>Shrubland (Mixed forest &amp; grassland)</v>
      </c>
      <c r="G1858" s="155" t="str">
        <f>'Reported burning'!G1858</f>
        <v>ND</v>
      </c>
      <c r="H1858" s="155" t="str">
        <f>'Reported burning'!H1858</f>
        <v>Presence</v>
      </c>
      <c r="I1858" s="5"/>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3" t="s">
        <v>38</v>
      </c>
      <c r="Y1858" s="3" t="s">
        <v>86</v>
      </c>
      <c r="Z1858" s="4" t="s">
        <v>2276</v>
      </c>
      <c r="AA1858" s="3" t="s">
        <v>5460</v>
      </c>
      <c r="AB1858" s="3"/>
    </row>
    <row r="1859" spans="1:28" ht="50.5" customHeight="1">
      <c r="A1859" s="155" t="str">
        <f>'Reported burning'!A1859</f>
        <v>218a</v>
      </c>
      <c r="B1859" s="155" t="str">
        <f>'Reported burning'!B1859</f>
        <v>218a.6</v>
      </c>
      <c r="C1859" s="155" t="str">
        <f>'Reported burning'!C1859</f>
        <v>Human, deliberate</v>
      </c>
      <c r="D1859" s="155" t="str">
        <f>'Reported burning'!D1859</f>
        <v>Accessibility</v>
      </c>
      <c r="E1859" s="155" t="str">
        <f>'Reported burning'!E1859</f>
        <v>Forestry, Traditional</v>
      </c>
      <c r="F1859" s="155" t="str">
        <f>'Reported burning'!F1859</f>
        <v>Shrubland (Mixed forest &amp; grassland)</v>
      </c>
      <c r="G1859" s="155" t="str">
        <f>'Reported burning'!G1859</f>
        <v>ND</v>
      </c>
      <c r="H1859" s="155" t="str">
        <f>'Reported burning'!H1859</f>
        <v>Presence</v>
      </c>
      <c r="I1859" s="5"/>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3" t="s">
        <v>2276</v>
      </c>
      <c r="Y1859" s="3" t="s">
        <v>2276</v>
      </c>
      <c r="Z1859" s="3" t="s">
        <v>2276</v>
      </c>
      <c r="AA1859" s="3"/>
      <c r="AB1859" s="3"/>
    </row>
    <row r="1860" spans="1:28" ht="50.5" customHeight="1">
      <c r="A1860" s="155" t="str">
        <f>'Reported burning'!A1860</f>
        <v>218a</v>
      </c>
      <c r="B1860" s="155" t="str">
        <f>'Reported burning'!B1860</f>
        <v>218a.7</v>
      </c>
      <c r="C1860" s="155" t="str">
        <f>'Reported burning'!C1860</f>
        <v>Human, deliberate</v>
      </c>
      <c r="D1860" s="155" t="str">
        <f>'Reported burning'!D1860</f>
        <v>Hunting</v>
      </c>
      <c r="E1860" s="155" t="str">
        <f>'Reported burning'!E1860</f>
        <v>Forestry, Traditional</v>
      </c>
      <c r="F1860" s="155" t="str">
        <f>'Reported burning'!F1860</f>
        <v>Shrubland (Mixed forest &amp; grassland)</v>
      </c>
      <c r="G1860" s="155" t="str">
        <f>'Reported burning'!G1860</f>
        <v>ND</v>
      </c>
      <c r="H1860" s="155" t="str">
        <f>'Reported burning'!H1860</f>
        <v>Presence</v>
      </c>
      <c r="I1860" s="5"/>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3" t="s">
        <v>2276</v>
      </c>
      <c r="Y1860" s="3" t="s">
        <v>2276</v>
      </c>
      <c r="Z1860" s="4" t="s">
        <v>2276</v>
      </c>
      <c r="AA1860" s="3"/>
      <c r="AB1860" s="3"/>
    </row>
    <row r="1861" spans="1:28" ht="50.5" customHeight="1">
      <c r="A1861" s="155" t="str">
        <f>'Reported burning'!A1861</f>
        <v>218a</v>
      </c>
      <c r="B1861" s="155" t="str">
        <f>'Reported burning'!B1861</f>
        <v>218a.8</v>
      </c>
      <c r="C1861" s="155" t="str">
        <f>'Reported burning'!C1861</f>
        <v>Human, deliberate</v>
      </c>
      <c r="D1861" s="155" t="str">
        <f>'Reported burning'!D1861</f>
        <v>Harvesting of NTFP</v>
      </c>
      <c r="E1861" s="155" t="str">
        <f>'Reported burning'!E1861</f>
        <v>Forestry, Traditional</v>
      </c>
      <c r="F1861" s="155" t="str">
        <f>'Reported burning'!F1861</f>
        <v>Shrubland (Mixed forest &amp; grassland)</v>
      </c>
      <c r="G1861" s="155" t="str">
        <f>'Reported burning'!G1861</f>
        <v>ND</v>
      </c>
      <c r="H1861" s="155" t="str">
        <f>'Reported burning'!H1861</f>
        <v>Presence</v>
      </c>
      <c r="I1861" s="5"/>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3" t="s">
        <v>2276</v>
      </c>
      <c r="Y1861" s="3" t="s">
        <v>2276</v>
      </c>
      <c r="Z1861" s="3" t="s">
        <v>2276</v>
      </c>
      <c r="AA1861" s="3"/>
      <c r="AB1861" s="3"/>
    </row>
    <row r="1862" spans="1:28" ht="50.5" customHeight="1">
      <c r="A1862" s="159" t="str">
        <f>'Reported burning'!A1862</f>
        <v>218a</v>
      </c>
      <c r="B1862" s="159" t="str">
        <f>'Reported burning'!B1862</f>
        <v>218a.9</v>
      </c>
      <c r="C1862" s="159" t="str">
        <f>'Reported burning'!C1862</f>
        <v>Human, deliberate</v>
      </c>
      <c r="D1862" s="159" t="str">
        <f>'Reported burning'!D1862</f>
        <v>Pest management</v>
      </c>
      <c r="E1862" s="159" t="str">
        <f>'Reported burning'!E1862</f>
        <v>Pastoralism, Migratory</v>
      </c>
      <c r="F1862" s="159" t="str">
        <f>'Reported burning'!F1862</f>
        <v>Shrubland (Mixed forest &amp; grassland)</v>
      </c>
      <c r="G1862" s="159" t="str">
        <f>'Reported burning'!G1862</f>
        <v>ND</v>
      </c>
      <c r="H1862" s="159" t="str">
        <f>'Reported burning'!H1862</f>
        <v>Presence</v>
      </c>
      <c r="I1862" s="5"/>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3"/>
      <c r="AB1862" s="3"/>
    </row>
    <row r="1863" spans="1:28" ht="50.5" customHeight="1">
      <c r="A1863" s="159" t="str">
        <f>'Reported burning'!A1863</f>
        <v>218a</v>
      </c>
      <c r="B1863" s="159" t="str">
        <f>'Reported burning'!B1863</f>
        <v>218a.10</v>
      </c>
      <c r="C1863" s="159" t="str">
        <f>'Reported burning'!C1863</f>
        <v>Human, escaped</v>
      </c>
      <c r="D1863" s="159" t="str">
        <f>'Reported burning'!D1863</f>
        <v>Crop field preparation</v>
      </c>
      <c r="E1863" s="159" t="str">
        <f>'Reported burning'!E1863</f>
        <v>Cropping, Swidden</v>
      </c>
      <c r="F1863" s="159" t="str">
        <f>'Reported burning'!F1863</f>
        <v>Secondary vegetation</v>
      </c>
      <c r="G1863" s="159" t="str">
        <f>'Reported burning'!G1863</f>
        <v>ND</v>
      </c>
      <c r="H1863" s="159" t="str">
        <f>'Reported burning'!H1863</f>
        <v>Presence</v>
      </c>
      <c r="I1863" s="5"/>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3" t="s">
        <v>86</v>
      </c>
      <c r="Y1863" s="3" t="s">
        <v>86</v>
      </c>
      <c r="Z1863" s="4" t="s">
        <v>2276</v>
      </c>
      <c r="AA1863" s="3"/>
      <c r="AB1863" s="3"/>
    </row>
    <row r="1864" spans="1:28" ht="50.5" customHeight="1">
      <c r="A1864" s="159" t="str">
        <f>'Reported burning'!A1864</f>
        <v>218a</v>
      </c>
      <c r="B1864" s="159" t="str">
        <f>'Reported burning'!B1864</f>
        <v>218a.11</v>
      </c>
      <c r="C1864" s="159" t="str">
        <f>'Reported burning'!C1864</f>
        <v>Human, escaped</v>
      </c>
      <c r="D1864" s="159" t="str">
        <f>'Reported burning'!D1864</f>
        <v>Crop field preparation</v>
      </c>
      <c r="E1864" s="159" t="str">
        <f>'Reported burning'!E1864</f>
        <v>Cropping, Swidden</v>
      </c>
      <c r="F1864" s="159" t="str">
        <f>'Reported burning'!F1864</f>
        <v>Cropland</v>
      </c>
      <c r="G1864" s="159" t="str">
        <f>'Reported burning'!G1864</f>
        <v>ND</v>
      </c>
      <c r="H1864" s="159" t="str">
        <f>'Reported burning'!H1864</f>
        <v>Presence</v>
      </c>
      <c r="I1864" s="5"/>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14" t="s">
        <v>2375</v>
      </c>
      <c r="X1864" s="3" t="s">
        <v>86</v>
      </c>
      <c r="Y1864" s="3" t="s">
        <v>86</v>
      </c>
      <c r="Z1864" s="4" t="s">
        <v>2276</v>
      </c>
      <c r="AA1864" s="3"/>
      <c r="AB1864" s="3"/>
    </row>
    <row r="1865" spans="1:28" ht="50.5" customHeight="1">
      <c r="A1865" s="159" t="str">
        <f>'Reported burning'!A1865</f>
        <v>218a</v>
      </c>
      <c r="B1865" s="159" t="str">
        <f>'Reported burning'!B1865</f>
        <v>218a.12</v>
      </c>
      <c r="C1865" s="159" t="str">
        <f>'Reported burning'!C1865</f>
        <v>Human, escaped</v>
      </c>
      <c r="D1865" s="159" t="str">
        <f>'Reported burning'!D1865</f>
        <v>Crop residue burning</v>
      </c>
      <c r="E1865" s="159" t="str">
        <f>'Reported burning'!E1865</f>
        <v>Cropping, Swidden</v>
      </c>
      <c r="F1865" s="159" t="str">
        <f>'Reported burning'!F1865</f>
        <v>Cropland</v>
      </c>
      <c r="G1865" s="159" t="str">
        <f>'Reported burning'!G1865</f>
        <v>ND</v>
      </c>
      <c r="H1865" s="159" t="str">
        <f>'Reported burning'!H1865</f>
        <v>Presence</v>
      </c>
      <c r="I1865" s="5"/>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21" t="s">
        <v>2375</v>
      </c>
      <c r="X1865" s="3" t="s">
        <v>35</v>
      </c>
      <c r="Y1865" s="3" t="s">
        <v>127</v>
      </c>
      <c r="Z1865" s="3" t="s">
        <v>2655</v>
      </c>
      <c r="AA1865" s="3" t="s">
        <v>5460</v>
      </c>
      <c r="AB1865" s="3"/>
    </row>
    <row r="1866" spans="1:28" ht="29">
      <c r="A1866" s="155" t="str">
        <f>'Reported burning'!A1866</f>
        <v>218a</v>
      </c>
      <c r="B1866" s="155" t="str">
        <f>'Reported burning'!B1866</f>
        <v>218a.13</v>
      </c>
      <c r="C1866" s="155" t="str">
        <f>'Reported burning'!C1866</f>
        <v>Human, escaped</v>
      </c>
      <c r="D1866" s="155" t="str">
        <f>'Reported burning'!D1866</f>
        <v>Crop residue burning</v>
      </c>
      <c r="E1866" s="155" t="str">
        <f>'Reported burning'!E1866</f>
        <v>Cropping, Swidden</v>
      </c>
      <c r="F1866" s="155" t="str">
        <f>'Reported burning'!F1866</f>
        <v>Shrubland (Mixed forest &amp; grassland)</v>
      </c>
      <c r="G1866" s="155" t="str">
        <f>'Reported burning'!G1866</f>
        <v>ND</v>
      </c>
      <c r="H1866" s="155" t="str">
        <f>'Reported burning'!H1866</f>
        <v>Presence</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3"/>
      <c r="AB1866" s="3"/>
    </row>
    <row r="1867" spans="1:28" ht="29">
      <c r="A1867" s="155" t="str">
        <f>'Reported burning'!A1867</f>
        <v>218a</v>
      </c>
      <c r="B1867" s="155" t="str">
        <f>'Reported burning'!B1867</f>
        <v>218a.14</v>
      </c>
      <c r="C1867" s="155" t="str">
        <f>'Reported burning'!C1867</f>
        <v>Human, deliberate</v>
      </c>
      <c r="D1867" s="155" t="str">
        <f>'Reported burning'!D1867</f>
        <v>Land clearance</v>
      </c>
      <c r="E1867" s="155" t="str">
        <f>'Reported burning'!E1867</f>
        <v>Cropping, Monoculture, Market-oriented</v>
      </c>
      <c r="F1867" s="155" t="str">
        <f>'Reported burning'!F1867</f>
        <v>Cropland</v>
      </c>
      <c r="G1867" s="155" t="str">
        <f>'Reported burning'!G1867</f>
        <v>ND</v>
      </c>
      <c r="H1867" s="155" t="str">
        <f>'Reported burning'!H1867</f>
        <v>Presence</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3" t="s">
        <v>5475</v>
      </c>
      <c r="AB1867" s="3"/>
    </row>
    <row r="1868" spans="1:28" ht="35.5" customHeight="1">
      <c r="A1868" s="155" t="str">
        <f>'Reported burning'!A1868</f>
        <v>218a</v>
      </c>
      <c r="B1868" s="155" t="str">
        <f>'Reported burning'!B1868</f>
        <v>218a.15</v>
      </c>
      <c r="C1868" s="155" t="str">
        <f>'Reported burning'!C1868</f>
        <v>Human, deliberate</v>
      </c>
      <c r="D1868" s="155" t="str">
        <f>'Reported burning'!D1868</f>
        <v>Vegetation management</v>
      </c>
      <c r="E1868" s="155" t="str">
        <f>'Reported burning'!E1868</f>
        <v>Cropping, Monoculture, Market-oriented</v>
      </c>
      <c r="F1868" s="155" t="str">
        <f>'Reported burning'!F1868</f>
        <v>Cropland</v>
      </c>
      <c r="G1868" s="155" t="str">
        <f>'Reported burning'!G1868</f>
        <v>ND</v>
      </c>
      <c r="H1868" s="155" t="str">
        <f>'Reported burning'!H1868</f>
        <v>Presence</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21" t="s">
        <v>2375</v>
      </c>
      <c r="X1868" s="3" t="s">
        <v>189</v>
      </c>
      <c r="Y1868" s="3" t="s">
        <v>38</v>
      </c>
      <c r="Z1868" s="4" t="s">
        <v>2276</v>
      </c>
      <c r="AA1868" s="3" t="s">
        <v>5474</v>
      </c>
      <c r="AB1868" s="3"/>
    </row>
    <row r="1869" spans="1:28" ht="42.5" customHeight="1">
      <c r="A1869" s="159" t="str">
        <f>'Reported burning'!A1869</f>
        <v>218a</v>
      </c>
      <c r="B1869" s="159" t="str">
        <f>'Reported burning'!B1869</f>
        <v>218a.16</v>
      </c>
      <c r="C1869" s="159" t="str">
        <f>'Reported burning'!C1869</f>
        <v>Human, deliberate</v>
      </c>
      <c r="D1869" s="159" t="str">
        <f>'Reported burning'!D1869</f>
        <v>Arson</v>
      </c>
      <c r="E1869" s="159" t="str">
        <f>'Reported burning'!E1869</f>
        <v>Cropping, Swidden</v>
      </c>
      <c r="F1869" s="159" t="str">
        <f>'Reported burning'!F1869</f>
        <v>Cropland</v>
      </c>
      <c r="G1869" s="159" t="str">
        <f>'Reported burning'!G1869</f>
        <v>ND</v>
      </c>
      <c r="H1869" s="159" t="str">
        <f>'Reported burning'!H1869</f>
        <v>Presence</v>
      </c>
      <c r="I1869" s="5"/>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3"/>
      <c r="AB1869" s="3"/>
    </row>
    <row r="1870" spans="1:28" ht="39" customHeight="1">
      <c r="A1870" s="159" t="str">
        <f>'Reported burning'!A1870</f>
        <v>218a</v>
      </c>
      <c r="B1870" s="159" t="str">
        <f>'Reported burning'!B1870</f>
        <v>218a.17</v>
      </c>
      <c r="C1870" s="159" t="str">
        <f>'Reported burning'!C1870</f>
        <v>Human, deliberate</v>
      </c>
      <c r="D1870" s="159" t="str">
        <f>'Reported burning'!D1870</f>
        <v>Hunting</v>
      </c>
      <c r="E1870" s="159" t="str">
        <f>'Reported burning'!E1870</f>
        <v>Tourism manager</v>
      </c>
      <c r="F1870" s="159" t="str">
        <f>'Reported burning'!F1870</f>
        <v>Shrubland (Mixed forest &amp; grassland)</v>
      </c>
      <c r="G1870" s="159" t="str">
        <f>'Reported burning'!G1870</f>
        <v>ND</v>
      </c>
      <c r="H1870" s="159" t="str">
        <f>'Reported burning'!H1870</f>
        <v>Presence</v>
      </c>
      <c r="I1870" s="5"/>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3"/>
      <c r="AB1870" s="3"/>
    </row>
    <row r="1871" spans="1:28" ht="39" customHeight="1">
      <c r="A1871" s="159" t="str">
        <f>'Reported burning'!A1871</f>
        <v>218a</v>
      </c>
      <c r="B1871" s="159" t="str">
        <f>'Reported burning'!B1871</f>
        <v>218a.18</v>
      </c>
      <c r="C1871" s="159" t="str">
        <f>'Reported burning'!C1871</f>
        <v>Human, deliberate</v>
      </c>
      <c r="D1871" s="159" t="str">
        <f>'Reported burning'!D1871</f>
        <v>Accessibility</v>
      </c>
      <c r="E1871" s="159" t="str">
        <f>'Reported burning'!E1871</f>
        <v>Tourism manager</v>
      </c>
      <c r="F1871" s="159" t="str">
        <f>'Reported burning'!F1871</f>
        <v>Shrubland (Mixed forest &amp; grassland)</v>
      </c>
      <c r="G1871" s="159" t="str">
        <f>'Reported burning'!G1871</f>
        <v>ND</v>
      </c>
      <c r="H1871" s="159" t="str">
        <f>'Reported burning'!H1871</f>
        <v>Presence</v>
      </c>
      <c r="I1871" s="5"/>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3"/>
      <c r="AB1871" s="3"/>
    </row>
    <row r="1872" spans="1:28" ht="36.5" customHeight="1">
      <c r="A1872" s="159" t="str">
        <f>'Reported burning'!A1872</f>
        <v>218a</v>
      </c>
      <c r="B1872" s="159" t="str">
        <f>'Reported burning'!B1872</f>
        <v>218a.19</v>
      </c>
      <c r="C1872" s="159" t="str">
        <f>'Reported burning'!C1872</f>
        <v>Human, deliberate</v>
      </c>
      <c r="D1872" s="159" t="str">
        <f>'Reported burning'!D1872</f>
        <v>Harvesting of Timber</v>
      </c>
      <c r="E1872" s="159" t="str">
        <f>'Reported burning'!E1872</f>
        <v>Forestry, Industrial</v>
      </c>
      <c r="F1872" s="159" t="str">
        <f>'Reported burning'!F1872</f>
        <v>Forest</v>
      </c>
      <c r="G1872" s="159" t="str">
        <f>'Reported burning'!G1872</f>
        <v>ND</v>
      </c>
      <c r="H1872" s="159" t="str">
        <f>'Reported burning'!H1872</f>
        <v>Presence</v>
      </c>
      <c r="I1872" s="5"/>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3"/>
      <c r="AB1872" s="3"/>
    </row>
    <row r="1873" spans="1:28" ht="46.5" customHeight="1">
      <c r="A1873" s="159" t="str">
        <f>'Reported burning'!A1873</f>
        <v>218b</v>
      </c>
      <c r="B1873" s="159" t="str">
        <f>'Reported burning'!B1873</f>
        <v>218b.1</v>
      </c>
      <c r="C1873" s="159" t="str">
        <f>'Reported burning'!C1873</f>
        <v>Human, deliberate</v>
      </c>
      <c r="D1873" s="159" t="str">
        <f>'Reported burning'!D1873</f>
        <v>Crop field preparation</v>
      </c>
      <c r="E1873" s="159" t="str">
        <f>'Reported burning'!E1873</f>
        <v>Cropping, Swidden</v>
      </c>
      <c r="F1873" s="159" t="str">
        <f>'Reported burning'!F1873</f>
        <v>Secondary vegetation</v>
      </c>
      <c r="G1873" s="159" t="str">
        <f>'Reported burning'!G1873</f>
        <v>ND</v>
      </c>
      <c r="H1873" s="159" t="str">
        <f>'Reported burning'!H1873</f>
        <v>Presence</v>
      </c>
      <c r="I1873" s="5"/>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21" t="s">
        <v>2402</v>
      </c>
      <c r="X1873" s="3" t="s">
        <v>86</v>
      </c>
      <c r="Y1873" s="3" t="s">
        <v>86</v>
      </c>
      <c r="Z1873" s="4" t="s">
        <v>2276</v>
      </c>
      <c r="AA1873" s="3"/>
      <c r="AB1873" s="3"/>
    </row>
    <row r="1874" spans="1:28" ht="46.5" customHeight="1">
      <c r="A1874" s="159" t="str">
        <f>'Reported burning'!A1874</f>
        <v>218b</v>
      </c>
      <c r="B1874" s="159" t="str">
        <f>'Reported burning'!B1874</f>
        <v>218b.2</v>
      </c>
      <c r="C1874" s="159" t="str">
        <f>'Reported burning'!C1874</f>
        <v>Human, deliberate</v>
      </c>
      <c r="D1874" s="159" t="str">
        <f>'Reported burning'!D1874</f>
        <v>Pasture renewal</v>
      </c>
      <c r="E1874" s="159" t="str">
        <f>'Reported burning'!E1874</f>
        <v>Pastoralism, Migratory</v>
      </c>
      <c r="F1874" s="159" t="str">
        <f>'Reported burning'!F1874</f>
        <v>Shrubland (Mixed forest &amp; grassland)</v>
      </c>
      <c r="G1874" s="159" t="str">
        <f>'Reported burning'!G1874</f>
        <v>ND</v>
      </c>
      <c r="H1874" s="159" t="str">
        <f>'Reported burning'!H1874</f>
        <v>Presence</v>
      </c>
      <c r="I1874" s="5"/>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3" t="s">
        <v>86</v>
      </c>
      <c r="Y1874" s="3" t="s">
        <v>86</v>
      </c>
      <c r="Z1874" s="4" t="s">
        <v>2276</v>
      </c>
      <c r="AA1874" s="3"/>
      <c r="AB1874" s="3"/>
    </row>
    <row r="1875" spans="1:28" ht="46.5" customHeight="1">
      <c r="A1875" s="159" t="str">
        <f>'Reported burning'!A1875</f>
        <v>218b</v>
      </c>
      <c r="B1875" s="159" t="str">
        <f>'Reported burning'!B1875</f>
        <v>218b.3</v>
      </c>
      <c r="C1875" s="159" t="str">
        <f>'Reported burning'!C1875</f>
        <v>Human, deliberate</v>
      </c>
      <c r="D1875" s="159" t="str">
        <f>'Reported burning'!D1875</f>
        <v>Accessibility</v>
      </c>
      <c r="E1875" s="159" t="str">
        <f>'Reported burning'!E1875</f>
        <v>Forestry, Traditional</v>
      </c>
      <c r="F1875" s="159" t="str">
        <f>'Reported burning'!F1875</f>
        <v>Shrubland (Mixed forest &amp; grassland)</v>
      </c>
      <c r="G1875" s="159" t="str">
        <f>'Reported burning'!G1875</f>
        <v>ND</v>
      </c>
      <c r="H1875" s="159" t="str">
        <f>'Reported burning'!H1875</f>
        <v>Presence</v>
      </c>
      <c r="I1875" s="5"/>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3" t="s">
        <v>2276</v>
      </c>
      <c r="Y1875" s="3" t="s">
        <v>2276</v>
      </c>
      <c r="Z1875" s="4" t="s">
        <v>2276</v>
      </c>
      <c r="AA1875" s="3"/>
      <c r="AB1875" s="3"/>
    </row>
    <row r="1876" spans="1:28" ht="46.5" customHeight="1">
      <c r="A1876" s="159" t="str">
        <f>'Reported burning'!A1876</f>
        <v>218b</v>
      </c>
      <c r="B1876" s="159" t="str">
        <f>'Reported burning'!B1876</f>
        <v>218b.4</v>
      </c>
      <c r="C1876" s="159" t="str">
        <f>'Reported burning'!C1876</f>
        <v>Human, deliberate</v>
      </c>
      <c r="D1876" s="159" t="str">
        <f>'Reported burning'!D1876</f>
        <v>Hunting</v>
      </c>
      <c r="E1876" s="159" t="str">
        <f>'Reported burning'!E1876</f>
        <v>Forestry, Traditional</v>
      </c>
      <c r="F1876" s="159" t="str">
        <f>'Reported burning'!F1876</f>
        <v>Shrubland (Mixed forest &amp; grassland)</v>
      </c>
      <c r="G1876" s="159" t="str">
        <f>'Reported burning'!G1876</f>
        <v>ND</v>
      </c>
      <c r="H1876" s="159" t="str">
        <f>'Reported burning'!H1876</f>
        <v>Presence</v>
      </c>
      <c r="I1876" s="5"/>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3" t="s">
        <v>189</v>
      </c>
      <c r="Y1876" s="3" t="s">
        <v>86</v>
      </c>
      <c r="Z1876" s="4" t="s">
        <v>2276</v>
      </c>
      <c r="AA1876" s="3"/>
      <c r="AB1876" s="3"/>
    </row>
    <row r="1877" spans="1:28" ht="46.5" customHeight="1">
      <c r="A1877" s="159" t="str">
        <f>'Reported burning'!A1877</f>
        <v>218b</v>
      </c>
      <c r="B1877" s="159" t="str">
        <f>'Reported burning'!B1877</f>
        <v>218b.5</v>
      </c>
      <c r="C1877" s="159" t="str">
        <f>'Reported burning'!C1877</f>
        <v>Human, deliberate</v>
      </c>
      <c r="D1877" s="159" t="str">
        <f>'Reported burning'!D1877</f>
        <v>Harvesting of NTFP</v>
      </c>
      <c r="E1877" s="159" t="str">
        <f>'Reported burning'!E1877</f>
        <v>Forestry, Traditional</v>
      </c>
      <c r="F1877" s="159" t="str">
        <f>'Reported burning'!F1877</f>
        <v>Shrubland (Mixed forest &amp; grassland)</v>
      </c>
      <c r="G1877" s="159" t="str">
        <f>'Reported burning'!G1877</f>
        <v>ND</v>
      </c>
      <c r="H1877" s="159" t="str">
        <f>'Reported burning'!H1877</f>
        <v>Presence</v>
      </c>
      <c r="I1877" s="5"/>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3" t="s">
        <v>188</v>
      </c>
      <c r="Y1877" s="3" t="s">
        <v>189</v>
      </c>
      <c r="Z1877" s="4" t="s">
        <v>2276</v>
      </c>
      <c r="AA1877" s="3"/>
      <c r="AB1877" s="3"/>
    </row>
    <row r="1878" spans="1:28" ht="46.5" customHeight="1">
      <c r="A1878" s="159" t="str">
        <f>'Reported burning'!A1878</f>
        <v>218b</v>
      </c>
      <c r="B1878" s="159" t="str">
        <f>'Reported burning'!B1878</f>
        <v>218b.6</v>
      </c>
      <c r="C1878" s="159" t="str">
        <f>'Reported burning'!C1878</f>
        <v>Human, deliberate</v>
      </c>
      <c r="D1878" s="159" t="str">
        <f>'Reported burning'!D1878</f>
        <v>Pest management</v>
      </c>
      <c r="E1878" s="159" t="str">
        <f>'Reported burning'!E1878</f>
        <v>Pastoralism, Migratory</v>
      </c>
      <c r="F1878" s="159" t="str">
        <f>'Reported burning'!F1878</f>
        <v>Shrubland (Mixed forest &amp; grassland)</v>
      </c>
      <c r="G1878" s="159" t="str">
        <f>'Reported burning'!G1878</f>
        <v>ND</v>
      </c>
      <c r="H1878" s="159" t="str">
        <f>'Reported burning'!H1878</f>
        <v>Presence</v>
      </c>
      <c r="I1878" s="5"/>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3"/>
      <c r="AB1878" s="3"/>
    </row>
    <row r="1879" spans="1:28" ht="46.5" customHeight="1">
      <c r="A1879" s="159" t="str">
        <f>'Reported burning'!A1879</f>
        <v>218b</v>
      </c>
      <c r="B1879" s="159" t="str">
        <f>'Reported burning'!B1879</f>
        <v>218b.7</v>
      </c>
      <c r="C1879" s="159" t="str">
        <f>'Reported burning'!C1879</f>
        <v>Human, escaped</v>
      </c>
      <c r="D1879" s="159" t="str">
        <f>'Reported burning'!D1879</f>
        <v>Crop field preparation</v>
      </c>
      <c r="E1879" s="159" t="str">
        <f>'Reported burning'!E1879</f>
        <v>Cropping, Swidden</v>
      </c>
      <c r="F1879" s="159" t="str">
        <f>'Reported burning'!F1879</f>
        <v>Secondary vegetation</v>
      </c>
      <c r="G1879" s="159" t="str">
        <f>'Reported burning'!G1879</f>
        <v>ND</v>
      </c>
      <c r="H1879" s="159" t="str">
        <f>'Reported burning'!H1879</f>
        <v>Presence</v>
      </c>
      <c r="I1879" s="5"/>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3" t="s">
        <v>86</v>
      </c>
      <c r="Y1879" s="3" t="s">
        <v>86</v>
      </c>
      <c r="Z1879" s="4" t="s">
        <v>2276</v>
      </c>
      <c r="AA1879" s="3"/>
      <c r="AB1879" s="3"/>
    </row>
    <row r="1880" spans="1:28" ht="46.5" customHeight="1">
      <c r="A1880" s="159" t="str">
        <f>'Reported burning'!A1880</f>
        <v>218b</v>
      </c>
      <c r="B1880" s="159" t="str">
        <f>'Reported burning'!B1880</f>
        <v>218b.8</v>
      </c>
      <c r="C1880" s="159" t="str">
        <f>'Reported burning'!C1880</f>
        <v>Human, deliberate</v>
      </c>
      <c r="D1880" s="159" t="str">
        <f>'Reported burning'!D1880</f>
        <v>Land clearance</v>
      </c>
      <c r="E1880" s="159" t="str">
        <f>'Reported burning'!E1880</f>
        <v>Cropping, Monoculture, Market-oriented</v>
      </c>
      <c r="F1880" s="159" t="str">
        <f>'Reported burning'!F1880</f>
        <v>Cropland</v>
      </c>
      <c r="G1880" s="159" t="str">
        <f>'Reported burning'!G1880</f>
        <v>ND</v>
      </c>
      <c r="H1880" s="159" t="str">
        <f>'Reported burning'!H1880</f>
        <v>Presence</v>
      </c>
      <c r="I1880" s="5"/>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3"/>
      <c r="AB1880" s="3"/>
    </row>
    <row r="1881" spans="1:28" ht="46.5" customHeight="1">
      <c r="A1881" s="159" t="str">
        <f>'Reported burning'!A1881</f>
        <v>218b</v>
      </c>
      <c r="B1881" s="159" t="str">
        <f>'Reported burning'!B1881</f>
        <v>218b.9</v>
      </c>
      <c r="C1881" s="159" t="str">
        <f>'Reported burning'!C1881</f>
        <v>Human, deliberate</v>
      </c>
      <c r="D1881" s="159" t="str">
        <f>'Reported burning'!D1881</f>
        <v>Vegetation management</v>
      </c>
      <c r="E1881" s="159" t="str">
        <f>'Reported burning'!E1881</f>
        <v>Cropping, Monoculture, Market-oriented</v>
      </c>
      <c r="F1881" s="159" t="str">
        <f>'Reported burning'!F1881</f>
        <v>Cropland</v>
      </c>
      <c r="G1881" s="159" t="str">
        <f>'Reported burning'!G1881</f>
        <v>ND</v>
      </c>
      <c r="H1881" s="159" t="str">
        <f>'Reported burning'!H1881</f>
        <v>Presence</v>
      </c>
      <c r="I1881" s="5"/>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3" t="s">
        <v>189</v>
      </c>
      <c r="Y1881" s="3" t="s">
        <v>38</v>
      </c>
      <c r="Z1881" s="4" t="s">
        <v>2276</v>
      </c>
      <c r="AA1881" s="3"/>
      <c r="AB1881" s="3"/>
    </row>
    <row r="1882" spans="1:28" ht="46.5" customHeight="1">
      <c r="A1882" s="159" t="str">
        <f>'Reported burning'!A1882</f>
        <v>218b</v>
      </c>
      <c r="B1882" s="159" t="str">
        <f>'Reported burning'!B1882</f>
        <v>218b.10</v>
      </c>
      <c r="C1882" s="159" t="str">
        <f>'Reported burning'!C1882</f>
        <v>Human, deliberate</v>
      </c>
      <c r="D1882" s="159" t="str">
        <f>'Reported burning'!D1882</f>
        <v>Arson</v>
      </c>
      <c r="E1882" s="159" t="str">
        <f>'Reported burning'!E1882</f>
        <v>Cropping, Swidden</v>
      </c>
      <c r="F1882" s="159" t="str">
        <f>'Reported burning'!F1882</f>
        <v>Cropland</v>
      </c>
      <c r="G1882" s="159" t="str">
        <f>'Reported burning'!G1882</f>
        <v>ND</v>
      </c>
      <c r="H1882" s="159" t="str">
        <f>'Reported burning'!H1882</f>
        <v>Presence</v>
      </c>
      <c r="I1882" s="5"/>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3"/>
      <c r="AB1882" s="3"/>
    </row>
    <row r="1883" spans="1:28" ht="46.5" customHeight="1">
      <c r="A1883" s="159" t="str">
        <f>'Reported burning'!A1883</f>
        <v>218b</v>
      </c>
      <c r="B1883" s="159" t="str">
        <f>'Reported burning'!B1883</f>
        <v>218b.11</v>
      </c>
      <c r="C1883" s="159" t="str">
        <f>'Reported burning'!C1883</f>
        <v>Human, deliberate</v>
      </c>
      <c r="D1883" s="159" t="str">
        <f>'Reported burning'!D1883</f>
        <v>Hunting</v>
      </c>
      <c r="E1883" s="159" t="str">
        <f>'Reported burning'!E1883</f>
        <v>Tourism manager</v>
      </c>
      <c r="F1883" s="159" t="str">
        <f>'Reported burning'!F1883</f>
        <v>Shrubland (Mixed forest &amp; grassland)</v>
      </c>
      <c r="G1883" s="159" t="str">
        <f>'Reported burning'!G1883</f>
        <v>ND</v>
      </c>
      <c r="H1883" s="159" t="str">
        <f>'Reported burning'!H1883</f>
        <v>Presence</v>
      </c>
      <c r="I1883" s="5"/>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3"/>
      <c r="AB1883" s="3"/>
    </row>
    <row r="1884" spans="1:28" ht="46.5" customHeight="1">
      <c r="A1884" s="159" t="str">
        <f>'Reported burning'!A1884</f>
        <v>218b</v>
      </c>
      <c r="B1884" s="159" t="str">
        <f>'Reported burning'!B1884</f>
        <v>218b.12</v>
      </c>
      <c r="C1884" s="159" t="str">
        <f>'Reported burning'!C1884</f>
        <v>Human, deliberate</v>
      </c>
      <c r="D1884" s="159" t="str">
        <f>'Reported burning'!D1884</f>
        <v>Accessibility</v>
      </c>
      <c r="E1884" s="159" t="str">
        <f>'Reported burning'!E1884</f>
        <v>Tourism manager</v>
      </c>
      <c r="F1884" s="159" t="str">
        <f>'Reported burning'!F1884</f>
        <v>Shrubland (Mixed forest &amp; grassland)</v>
      </c>
      <c r="G1884" s="159" t="str">
        <f>'Reported burning'!G1884</f>
        <v>ND</v>
      </c>
      <c r="H1884" s="159" t="str">
        <f>'Reported burning'!H1884</f>
        <v>Presence</v>
      </c>
      <c r="I1884" s="5"/>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3"/>
      <c r="AB1884" s="3"/>
    </row>
    <row r="1885" spans="1:28" ht="53" customHeight="1">
      <c r="A1885" s="159" t="str">
        <f>'Reported burning'!A1885</f>
        <v>218b</v>
      </c>
      <c r="B1885" s="159" t="str">
        <f>'Reported burning'!B1885</f>
        <v>218b.13</v>
      </c>
      <c r="C1885" s="159" t="str">
        <f>'Reported burning'!C1885</f>
        <v>Human, deliberate</v>
      </c>
      <c r="D1885" s="159" t="str">
        <f>'Reported burning'!D1885</f>
        <v>Harvesting of Timber</v>
      </c>
      <c r="E1885" s="159" t="str">
        <f>'Reported burning'!E1885</f>
        <v>Forestry, Industrial</v>
      </c>
      <c r="F1885" s="159" t="str">
        <f>'Reported burning'!F1885</f>
        <v>Forest</v>
      </c>
      <c r="G1885" s="159" t="str">
        <f>'Reported burning'!G1885</f>
        <v>ND</v>
      </c>
      <c r="H1885" s="159" t="str">
        <f>'Reported burning'!H1885</f>
        <v>Presence</v>
      </c>
      <c r="I1885" s="5"/>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3"/>
      <c r="AB1885" s="3"/>
    </row>
    <row r="1886" spans="1:28" ht="53" customHeight="1">
      <c r="A1886" s="159" t="str">
        <f>'Reported burning'!A1886</f>
        <v>218c</v>
      </c>
      <c r="B1886" s="159" t="str">
        <f>'Reported burning'!B1886</f>
        <v>218c.1</v>
      </c>
      <c r="C1886" s="159" t="str">
        <f>'Reported burning'!C1886</f>
        <v>Human, deliberate</v>
      </c>
      <c r="D1886" s="159" t="str">
        <f>'Reported burning'!D1886</f>
        <v>Crop field preparation</v>
      </c>
      <c r="E1886" s="159" t="str">
        <f>'Reported burning'!E1886</f>
        <v>Cropping, Swidden</v>
      </c>
      <c r="F1886" s="159" t="str">
        <f>'Reported burning'!F1886</f>
        <v>Secondary vegetation</v>
      </c>
      <c r="G1886" s="159" t="str">
        <f>'Reported burning'!G1886</f>
        <v>ND</v>
      </c>
      <c r="H1886" s="159" t="str">
        <f>'Reported burning'!H1886</f>
        <v>Presence</v>
      </c>
      <c r="I1886" s="5"/>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21" t="s">
        <v>2402</v>
      </c>
      <c r="X1886" s="3" t="s">
        <v>86</v>
      </c>
      <c r="Y1886" s="3" t="s">
        <v>86</v>
      </c>
      <c r="Z1886" s="4" t="s">
        <v>2276</v>
      </c>
      <c r="AA1886" s="3"/>
      <c r="AB1886" s="3"/>
    </row>
    <row r="1887" spans="1:28" ht="53" customHeight="1">
      <c r="A1887" s="159" t="str">
        <f>'Reported burning'!A1887</f>
        <v>218c</v>
      </c>
      <c r="B1887" s="159" t="str">
        <f>'Reported burning'!B1887</f>
        <v>218c.2</v>
      </c>
      <c r="C1887" s="159" t="str">
        <f>'Reported burning'!C1887</f>
        <v>Human, deliberate</v>
      </c>
      <c r="D1887" s="159" t="str">
        <f>'Reported burning'!D1887</f>
        <v>Pasture renewal</v>
      </c>
      <c r="E1887" s="159" t="str">
        <f>'Reported burning'!E1887</f>
        <v>Pastoralism, Migratory</v>
      </c>
      <c r="F1887" s="159" t="str">
        <f>'Reported burning'!F1887</f>
        <v>Grassland</v>
      </c>
      <c r="G1887" s="159" t="str">
        <f>'Reported burning'!G1887</f>
        <v>ND</v>
      </c>
      <c r="H1887" s="159" t="str">
        <f>'Reported burning'!H1887</f>
        <v>Presence</v>
      </c>
      <c r="I1887" s="5"/>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3" t="s">
        <v>2276</v>
      </c>
      <c r="Y1887" s="3" t="s">
        <v>2276</v>
      </c>
      <c r="Z1887" s="4" t="s">
        <v>2276</v>
      </c>
      <c r="AA1887" s="3"/>
      <c r="AB1887" s="3"/>
    </row>
    <row r="1888" spans="1:28" ht="53" customHeight="1">
      <c r="A1888" s="159" t="str">
        <f>'Reported burning'!A1888</f>
        <v>218c</v>
      </c>
      <c r="B1888" s="159" t="str">
        <f>'Reported burning'!B1888</f>
        <v>218c.3</v>
      </c>
      <c r="C1888" s="159" t="str">
        <f>'Reported burning'!C1888</f>
        <v>Human, deliberate</v>
      </c>
      <c r="D1888" s="159" t="str">
        <f>'Reported burning'!D1888</f>
        <v>Harvesting of NTFP</v>
      </c>
      <c r="E1888" s="159" t="str">
        <f>'Reported burning'!E1888</f>
        <v>Forestry, Traditional</v>
      </c>
      <c r="F1888" s="159" t="str">
        <f>'Reported burning'!F1888</f>
        <v>Grassland</v>
      </c>
      <c r="G1888" s="159" t="str">
        <f>'Reported burning'!G1888</f>
        <v>ND</v>
      </c>
      <c r="H1888" s="159" t="str">
        <f>'Reported burning'!H1888</f>
        <v>Presence</v>
      </c>
      <c r="I1888" s="5"/>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3" t="s">
        <v>2276</v>
      </c>
      <c r="Y1888" s="3" t="s">
        <v>2276</v>
      </c>
      <c r="Z1888" s="4" t="s">
        <v>2276</v>
      </c>
      <c r="AA1888" s="3"/>
      <c r="AB1888" s="3"/>
    </row>
    <row r="1889" spans="1:28" ht="53" customHeight="1">
      <c r="A1889" s="159" t="str">
        <f>'Reported burning'!A1889</f>
        <v>218c</v>
      </c>
      <c r="B1889" s="159" t="str">
        <f>'Reported burning'!B1889</f>
        <v>218c.4</v>
      </c>
      <c r="C1889" s="159" t="str">
        <f>'Reported burning'!C1889</f>
        <v>Human, deliberate</v>
      </c>
      <c r="D1889" s="159" t="str">
        <f>'Reported burning'!D1889</f>
        <v>Hunting</v>
      </c>
      <c r="E1889" s="159" t="str">
        <f>'Reported burning'!E1889</f>
        <v>Forestry, Traditional</v>
      </c>
      <c r="F1889" s="159" t="str">
        <f>'Reported burning'!F1889</f>
        <v>Grassland</v>
      </c>
      <c r="G1889" s="159" t="str">
        <f>'Reported burning'!G1889</f>
        <v>ND</v>
      </c>
      <c r="H1889" s="159" t="str">
        <f>'Reported burning'!H1889</f>
        <v>Presence</v>
      </c>
      <c r="I1889" s="5"/>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3"/>
      <c r="AB1889" s="3"/>
    </row>
    <row r="1890" spans="1:28" ht="53" customHeight="1">
      <c r="A1890" s="159" t="str">
        <f>'Reported burning'!A1890</f>
        <v>218c</v>
      </c>
      <c r="B1890" s="159" t="str">
        <f>'Reported burning'!B1890</f>
        <v>218c.5</v>
      </c>
      <c r="C1890" s="159" t="str">
        <f>'Reported burning'!C1890</f>
        <v>Human, deliberate</v>
      </c>
      <c r="D1890" s="159" t="str">
        <f>'Reported burning'!D1890</f>
        <v>Land clearance</v>
      </c>
      <c r="E1890" s="159" t="str">
        <f>'Reported burning'!E1890</f>
        <v>Cropping, Monoculture, Market-oriented</v>
      </c>
      <c r="F1890" s="159" t="str">
        <f>'Reported burning'!F1890</f>
        <v>Cropland</v>
      </c>
      <c r="G1890" s="159" t="str">
        <f>'Reported burning'!G1890</f>
        <v>ND</v>
      </c>
      <c r="H1890" s="159" t="str">
        <f>'Reported burning'!H1890</f>
        <v>Presence</v>
      </c>
      <c r="I1890" s="5"/>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3" t="s">
        <v>2276</v>
      </c>
      <c r="Y1890" s="3" t="s">
        <v>2276</v>
      </c>
      <c r="Z1890" s="4" t="s">
        <v>2276</v>
      </c>
      <c r="AA1890" s="3"/>
      <c r="AB1890" s="3"/>
    </row>
    <row r="1891" spans="1:28" ht="53" customHeight="1">
      <c r="A1891" s="159" t="str">
        <f>'Reported burning'!A1891</f>
        <v>218c</v>
      </c>
      <c r="B1891" s="159" t="str">
        <f>'Reported burning'!B1891</f>
        <v>218c.6</v>
      </c>
      <c r="C1891" s="159" t="str">
        <f>'Reported burning'!C1891</f>
        <v>Human, deliberate</v>
      </c>
      <c r="D1891" s="159" t="str">
        <f>'Reported burning'!D1891</f>
        <v>Vegetation management</v>
      </c>
      <c r="E1891" s="159" t="str">
        <f>'Reported burning'!E1891</f>
        <v>Cropping, Monoculture, Market-oriented</v>
      </c>
      <c r="F1891" s="159" t="str">
        <f>'Reported burning'!F1891</f>
        <v>Cropland</v>
      </c>
      <c r="G1891" s="159" t="str">
        <f>'Reported burning'!G1891</f>
        <v>ND</v>
      </c>
      <c r="H1891" s="159" t="str">
        <f>'Reported burning'!H1891</f>
        <v>Presence</v>
      </c>
      <c r="I1891" s="5"/>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3" t="s">
        <v>86</v>
      </c>
      <c r="Y1891" s="3" t="s">
        <v>86</v>
      </c>
      <c r="Z1891" s="4" t="s">
        <v>2276</v>
      </c>
      <c r="AA1891" s="3"/>
      <c r="AB1891" s="3"/>
    </row>
    <row r="1892" spans="1:28" ht="53" customHeight="1">
      <c r="A1892" s="159" t="str">
        <f>'Reported burning'!A1892</f>
        <v>218c</v>
      </c>
      <c r="B1892" s="159" t="str">
        <f>'Reported burning'!B1892</f>
        <v>218c.7</v>
      </c>
      <c r="C1892" s="159" t="str">
        <f>'Reported burning'!C1892</f>
        <v>Human, deliberate</v>
      </c>
      <c r="D1892" s="159" t="str">
        <f>'Reported burning'!D1892</f>
        <v>Hunting</v>
      </c>
      <c r="E1892" s="159" t="str">
        <f>'Reported burning'!E1892</f>
        <v>Tourism manager</v>
      </c>
      <c r="F1892" s="159" t="str">
        <f>'Reported burning'!F1892</f>
        <v>Shrubland (Mixed forest &amp; grassland)</v>
      </c>
      <c r="G1892" s="159" t="str">
        <f>'Reported burning'!G1892</f>
        <v>ND</v>
      </c>
      <c r="H1892" s="159" t="str">
        <f>'Reported burning'!H1892</f>
        <v>Presence</v>
      </c>
      <c r="I1892" s="5"/>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3"/>
      <c r="AB1892" s="3"/>
    </row>
    <row r="1893" spans="1:28" ht="53" customHeight="1">
      <c r="A1893" s="188" t="str">
        <f>'Reported burning'!A1893</f>
        <v>218c</v>
      </c>
      <c r="B1893" s="188" t="str">
        <f>'Reported burning'!B1893</f>
        <v>218c.8</v>
      </c>
      <c r="C1893" s="188" t="str">
        <f>'Reported burning'!C1893</f>
        <v>Human, deliberate</v>
      </c>
      <c r="D1893" s="188" t="str">
        <f>'Reported burning'!D1893</f>
        <v>Accessibility</v>
      </c>
      <c r="E1893" s="188" t="str">
        <f>'Reported burning'!E1893</f>
        <v>Tourism manager</v>
      </c>
      <c r="F1893" s="188" t="str">
        <f>'Reported burning'!F1893</f>
        <v>Shrubland (Mixed forest &amp; grassland)</v>
      </c>
      <c r="G1893" s="188" t="str">
        <f>'Reported burning'!G1893</f>
        <v>ND</v>
      </c>
      <c r="H1893" s="188" t="str">
        <f>'Reported burning'!H1893</f>
        <v>Presence</v>
      </c>
      <c r="I1893" s="32"/>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3"/>
      <c r="AB1893" s="3"/>
    </row>
    <row r="1894" spans="1:28" ht="43.5" customHeight="1">
      <c r="A1894" s="155" t="str">
        <f>'Reported burning'!A1894</f>
        <v>218c</v>
      </c>
      <c r="B1894" s="155" t="str">
        <f>'Reported burning'!B1894</f>
        <v>218c.9</v>
      </c>
      <c r="C1894" s="155" t="str">
        <f>'Reported burning'!C1894</f>
        <v>Human, deliberate</v>
      </c>
      <c r="D1894" s="155" t="str">
        <f>'Reported burning'!D1894</f>
        <v>Harvesting of Timber</v>
      </c>
      <c r="E1894" s="155" t="str">
        <f>'Reported burning'!E1894</f>
        <v>Forestry, Industrial</v>
      </c>
      <c r="F1894" s="155" t="str">
        <f>'Reported burning'!F1894</f>
        <v>Forest</v>
      </c>
      <c r="G1894" s="155" t="str">
        <f>'Reported burning'!G1894</f>
        <v>ND</v>
      </c>
      <c r="H1894" s="155" t="str">
        <f>'Reported burning'!H1894</f>
        <v>Presence</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3"/>
      <c r="AB1894" s="3"/>
    </row>
    <row r="1895" spans="1:28" ht="31" customHeight="1">
      <c r="A1895" s="159" t="str">
        <f>'Reported burning'!A1895</f>
        <v>218d</v>
      </c>
      <c r="B1895" s="159" t="str">
        <f>'Reported burning'!B1895</f>
        <v>218d.1</v>
      </c>
      <c r="C1895" s="159" t="str">
        <f>'Reported burning'!C1895</f>
        <v>Human, deliberate</v>
      </c>
      <c r="D1895" s="159" t="str">
        <f>'Reported burning'!D1895</f>
        <v>Crop field preparation</v>
      </c>
      <c r="E1895" s="159" t="str">
        <f>'Reported burning'!E1895</f>
        <v>Cropping, Swidden</v>
      </c>
      <c r="F1895" s="159" t="str">
        <f>'Reported burning'!F1895</f>
        <v>Secondary vegetation</v>
      </c>
      <c r="G1895" s="159" t="str">
        <f>'Reported burning'!G1895</f>
        <v>ND</v>
      </c>
      <c r="H1895" s="159" t="str">
        <f>'Reported burning'!H1895</f>
        <v>Presence</v>
      </c>
      <c r="I1895" s="5"/>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3" t="s">
        <v>86</v>
      </c>
      <c r="Y1895" s="3" t="s">
        <v>86</v>
      </c>
      <c r="Z1895" s="4" t="s">
        <v>2276</v>
      </c>
      <c r="AA1895" s="3"/>
      <c r="AB1895" s="3"/>
    </row>
    <row r="1896" spans="1:28" ht="29">
      <c r="A1896" s="159" t="str">
        <f>'Reported burning'!A1896</f>
        <v>218d</v>
      </c>
      <c r="B1896" s="159" t="str">
        <f>'Reported burning'!B1896</f>
        <v>218d.2</v>
      </c>
      <c r="C1896" s="159" t="str">
        <f>'Reported burning'!C1896</f>
        <v>Human, deliberate</v>
      </c>
      <c r="D1896" s="159" t="str">
        <f>'Reported burning'!D1896</f>
        <v>Pasture renewal</v>
      </c>
      <c r="E1896" s="159" t="str">
        <f>'Reported burning'!E1896</f>
        <v>Pastoralism, Migratory</v>
      </c>
      <c r="F1896" s="159" t="str">
        <f>'Reported burning'!F1896</f>
        <v>Shrubland (Mixed forest &amp; grassland)</v>
      </c>
      <c r="G1896" s="159" t="str">
        <f>'Reported burning'!G1896</f>
        <v>ND</v>
      </c>
      <c r="H1896" s="159" t="str">
        <f>'Reported burning'!H1896</f>
        <v>Presence</v>
      </c>
      <c r="I1896" s="5"/>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5"/>
      <c r="AB1896" s="5"/>
    </row>
    <row r="1897" spans="1:28" ht="29">
      <c r="A1897" s="159" t="str">
        <f>'Reported burning'!A1897</f>
        <v>218d</v>
      </c>
      <c r="B1897" s="159" t="str">
        <f>'Reported burning'!B1897</f>
        <v>218d.3</v>
      </c>
      <c r="C1897" s="159" t="str">
        <f>'Reported burning'!C1897</f>
        <v>Human, deliberate</v>
      </c>
      <c r="D1897" s="159" t="str">
        <f>'Reported burning'!D1897</f>
        <v>Harvesting of NTFP</v>
      </c>
      <c r="E1897" s="159" t="str">
        <f>'Reported burning'!E1897</f>
        <v>Forestry, Traditional</v>
      </c>
      <c r="F1897" s="159" t="str">
        <f>'Reported burning'!F1897</f>
        <v>Shrubland (Mixed forest &amp; grassland)</v>
      </c>
      <c r="G1897" s="159" t="str">
        <f>'Reported burning'!G1897</f>
        <v>ND</v>
      </c>
      <c r="H1897" s="159" t="str">
        <f>'Reported burning'!H1897</f>
        <v>Presence</v>
      </c>
      <c r="I1897" s="5"/>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3" t="s">
        <v>188</v>
      </c>
      <c r="Y1897" s="3" t="s">
        <v>189</v>
      </c>
      <c r="Z1897" s="4" t="s">
        <v>2276</v>
      </c>
      <c r="AA1897" s="3"/>
      <c r="AB1897" s="3"/>
    </row>
    <row r="1898" spans="1:28" ht="29">
      <c r="A1898" s="159" t="str">
        <f>'Reported burning'!A1898</f>
        <v>218d</v>
      </c>
      <c r="B1898" s="159" t="str">
        <f>'Reported burning'!B1898</f>
        <v>218d.4</v>
      </c>
      <c r="C1898" s="159" t="str">
        <f>'Reported burning'!C1898</f>
        <v>Human, deliberate</v>
      </c>
      <c r="D1898" s="159" t="str">
        <f>'Reported burning'!D1898</f>
        <v>Hunting</v>
      </c>
      <c r="E1898" s="159" t="str">
        <f>'Reported burning'!E1898</f>
        <v>Forestry, Traditional</v>
      </c>
      <c r="F1898" s="159" t="str">
        <f>'Reported burning'!F1898</f>
        <v>Shrubland (Mixed forest &amp; grassland)</v>
      </c>
      <c r="G1898" s="159" t="str">
        <f>'Reported burning'!G1898</f>
        <v>ND</v>
      </c>
      <c r="H1898" s="159" t="str">
        <f>'Reported burning'!H1898</f>
        <v>Presence</v>
      </c>
      <c r="I1898" s="5"/>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3" t="s">
        <v>189</v>
      </c>
      <c r="Y1898" s="3" t="s">
        <v>86</v>
      </c>
      <c r="Z1898" s="4" t="s">
        <v>2276</v>
      </c>
      <c r="AA1898" s="3"/>
      <c r="AB1898" s="3"/>
    </row>
    <row r="1899" spans="1:28" ht="37" customHeight="1">
      <c r="A1899" s="159" t="str">
        <f>'Reported burning'!A1899</f>
        <v>218d</v>
      </c>
      <c r="B1899" s="159" t="str">
        <f>'Reported burning'!B1899</f>
        <v>218d.5</v>
      </c>
      <c r="C1899" s="159" t="str">
        <f>'Reported burning'!C1899</f>
        <v>Human, escaped</v>
      </c>
      <c r="D1899" s="159" t="str">
        <f>'Reported burning'!D1899</f>
        <v>Crop field preparation</v>
      </c>
      <c r="E1899" s="159" t="str">
        <f>'Reported burning'!E1899</f>
        <v>Cropping, Swidden</v>
      </c>
      <c r="F1899" s="159" t="str">
        <f>'Reported burning'!F1899</f>
        <v>Secondary vegetation</v>
      </c>
      <c r="G1899" s="159" t="str">
        <f>'Reported burning'!G1899</f>
        <v>ND</v>
      </c>
      <c r="H1899" s="159" t="str">
        <f>'Reported burning'!H1899</f>
        <v>Presence</v>
      </c>
      <c r="I1899" s="5"/>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3" t="s">
        <v>86</v>
      </c>
      <c r="Y1899" s="3" t="s">
        <v>86</v>
      </c>
      <c r="Z1899" s="4" t="s">
        <v>2276</v>
      </c>
      <c r="AA1899" s="3"/>
      <c r="AB1899" s="3"/>
    </row>
    <row r="1900" spans="1:28" ht="29">
      <c r="A1900" s="159" t="str">
        <f>'Reported burning'!A1900</f>
        <v>218d</v>
      </c>
      <c r="B1900" s="159" t="str">
        <f>'Reported burning'!B1900</f>
        <v>218d.6</v>
      </c>
      <c r="C1900" s="159" t="str">
        <f>'Reported burning'!C1900</f>
        <v>Human, deliberate</v>
      </c>
      <c r="D1900" s="159" t="str">
        <f>'Reported burning'!D1900</f>
        <v>Land clearance</v>
      </c>
      <c r="E1900" s="159" t="str">
        <f>'Reported burning'!E1900</f>
        <v>Cropping, Monoculture, Market-oriented</v>
      </c>
      <c r="F1900" s="159" t="str">
        <f>'Reported burning'!F1900</f>
        <v>Cropland</v>
      </c>
      <c r="G1900" s="159" t="str">
        <f>'Reported burning'!G1900</f>
        <v>ND</v>
      </c>
      <c r="H1900" s="159" t="str">
        <f>'Reported burning'!H1900</f>
        <v>Presence</v>
      </c>
      <c r="I1900" s="5"/>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3"/>
      <c r="AB1900" s="3"/>
    </row>
    <row r="1901" spans="1:28" ht="29">
      <c r="A1901" s="159" t="str">
        <f>'Reported burning'!A1901</f>
        <v>218d</v>
      </c>
      <c r="B1901" s="159" t="str">
        <f>'Reported burning'!B1901</f>
        <v>218d.7</v>
      </c>
      <c r="C1901" s="159" t="str">
        <f>'Reported burning'!C1901</f>
        <v>Human, deliberate</v>
      </c>
      <c r="D1901" s="159" t="str">
        <f>'Reported burning'!D1901</f>
        <v>Vegetation management</v>
      </c>
      <c r="E1901" s="159" t="str">
        <f>'Reported burning'!E1901</f>
        <v>Cropping, Monoculture, Market-oriented</v>
      </c>
      <c r="F1901" s="159" t="str">
        <f>'Reported burning'!F1901</f>
        <v>Cropland</v>
      </c>
      <c r="G1901" s="159" t="str">
        <f>'Reported burning'!G1901</f>
        <v>ND</v>
      </c>
      <c r="H1901" s="159" t="str">
        <f>'Reported burning'!H1901</f>
        <v>Presence</v>
      </c>
      <c r="I1901" s="5"/>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3"/>
      <c r="AB1901" s="3"/>
    </row>
    <row r="1902" spans="1:28" ht="29">
      <c r="A1902" s="159" t="str">
        <f>'Reported burning'!A1902</f>
        <v>218d</v>
      </c>
      <c r="B1902" s="159" t="str">
        <f>'Reported burning'!B1902</f>
        <v>218d.8</v>
      </c>
      <c r="C1902" s="159" t="str">
        <f>'Reported burning'!C1902</f>
        <v>Human, deliberate</v>
      </c>
      <c r="D1902" s="159" t="str">
        <f>'Reported burning'!D1902</f>
        <v>Hunting</v>
      </c>
      <c r="E1902" s="159" t="str">
        <f>'Reported burning'!E1902</f>
        <v>Tourism manager</v>
      </c>
      <c r="F1902" s="159" t="str">
        <f>'Reported burning'!F1902</f>
        <v>Shrubland (Mixed forest &amp; grassland)</v>
      </c>
      <c r="G1902" s="159" t="str">
        <f>'Reported burning'!G1902</f>
        <v>ND</v>
      </c>
      <c r="H1902" s="159" t="str">
        <f>'Reported burning'!H1902</f>
        <v>Presence</v>
      </c>
      <c r="I1902" s="5"/>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3"/>
      <c r="AB1902" s="3"/>
    </row>
    <row r="1903" spans="1:28" ht="29">
      <c r="A1903" s="159" t="str">
        <f>'Reported burning'!A1903</f>
        <v>218d</v>
      </c>
      <c r="B1903" s="159" t="str">
        <f>'Reported burning'!B1903</f>
        <v>218d.9</v>
      </c>
      <c r="C1903" s="159" t="str">
        <f>'Reported burning'!C1903</f>
        <v>Human, deliberate</v>
      </c>
      <c r="D1903" s="159" t="str">
        <f>'Reported burning'!D1903</f>
        <v>Accessibility</v>
      </c>
      <c r="E1903" s="159" t="str">
        <f>'Reported burning'!E1903</f>
        <v>Tourism manager</v>
      </c>
      <c r="F1903" s="159" t="str">
        <f>'Reported burning'!F1903</f>
        <v>Shrubland (Mixed forest &amp; grassland)</v>
      </c>
      <c r="G1903" s="159" t="str">
        <f>'Reported burning'!G1903</f>
        <v>ND</v>
      </c>
      <c r="H1903" s="159" t="str">
        <f>'Reported burning'!H1903</f>
        <v>Presence</v>
      </c>
      <c r="I1903" s="5"/>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3"/>
      <c r="AB1903" s="3"/>
    </row>
    <row r="1904" spans="1:28" ht="26.5" customHeight="1">
      <c r="A1904" s="159" t="str">
        <f>'Reported burning'!A1904</f>
        <v>218d</v>
      </c>
      <c r="B1904" s="159" t="str">
        <f>'Reported burning'!B1904</f>
        <v>218d.10</v>
      </c>
      <c r="C1904" s="159" t="str">
        <f>'Reported burning'!C1904</f>
        <v>Human, deliberate</v>
      </c>
      <c r="D1904" s="159" t="str">
        <f>'Reported burning'!D1904</f>
        <v>Harvesting of Timber</v>
      </c>
      <c r="E1904" s="159" t="str">
        <f>'Reported burning'!E1904</f>
        <v>Forestry, Industrial</v>
      </c>
      <c r="F1904" s="159" t="str">
        <f>'Reported burning'!F1904</f>
        <v>Forest</v>
      </c>
      <c r="G1904" s="159" t="str">
        <f>'Reported burning'!G1904</f>
        <v>ND</v>
      </c>
      <c r="H1904" s="159" t="str">
        <f>'Reported burning'!H1904</f>
        <v>Presence</v>
      </c>
      <c r="I1904" s="5"/>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3"/>
      <c r="AB1904" s="3"/>
    </row>
    <row r="1905" spans="1:28" ht="26.5" customHeight="1">
      <c r="A1905" s="159" t="str">
        <f>'Reported burning'!A1905</f>
        <v>218e</v>
      </c>
      <c r="B1905" s="159" t="str">
        <f>'Reported burning'!B1905</f>
        <v>218e.1</v>
      </c>
      <c r="C1905" s="159" t="str">
        <f>'Reported burning'!C1905</f>
        <v>Human, deliberate</v>
      </c>
      <c r="D1905" s="159" t="str">
        <f>'Reported burning'!D1905</f>
        <v>Crop field preparation</v>
      </c>
      <c r="E1905" s="159" t="str">
        <f>'Reported burning'!E1905</f>
        <v>Cropping, Swidden</v>
      </c>
      <c r="F1905" s="159" t="str">
        <f>'Reported burning'!F1905</f>
        <v>Secondary vegetation</v>
      </c>
      <c r="G1905" s="159" t="str">
        <f>'Reported burning'!G1905</f>
        <v>ND</v>
      </c>
      <c r="H1905" s="159" t="str">
        <f>'Reported burning'!H1905</f>
        <v>Presence</v>
      </c>
      <c r="I1905" s="5"/>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3" t="s">
        <v>86</v>
      </c>
      <c r="Y1905" s="3" t="s">
        <v>86</v>
      </c>
      <c r="Z1905" s="4" t="s">
        <v>2276</v>
      </c>
      <c r="AA1905" s="3"/>
      <c r="AB1905" s="3"/>
    </row>
    <row r="1906" spans="1:28" ht="26.5" customHeight="1">
      <c r="A1906" s="159" t="str">
        <f>'Reported burning'!A1906</f>
        <v>218e</v>
      </c>
      <c r="B1906" s="159" t="str">
        <f>'Reported burning'!B1906</f>
        <v>218e.2</v>
      </c>
      <c r="C1906" s="159" t="str">
        <f>'Reported burning'!C1906</f>
        <v>Human, deliberate</v>
      </c>
      <c r="D1906" s="159" t="str">
        <f>'Reported burning'!D1906</f>
        <v>Pasture renewal</v>
      </c>
      <c r="E1906" s="159" t="str">
        <f>'Reported burning'!E1906</f>
        <v>Pastoralism, Migratory</v>
      </c>
      <c r="F1906" s="159" t="str">
        <f>'Reported burning'!F1906</f>
        <v>Grassland</v>
      </c>
      <c r="G1906" s="159" t="str">
        <f>'Reported burning'!G1906</f>
        <v>ND</v>
      </c>
      <c r="H1906" s="159" t="str">
        <f>'Reported burning'!H1906</f>
        <v>Presence</v>
      </c>
      <c r="I1906" s="5"/>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3"/>
      <c r="AB1906" s="3"/>
    </row>
    <row r="1907" spans="1:28" ht="26.5" customHeight="1">
      <c r="A1907" s="159" t="str">
        <f>'Reported burning'!A1907</f>
        <v>218e</v>
      </c>
      <c r="B1907" s="159" t="str">
        <f>'Reported burning'!B1907</f>
        <v>218e.3</v>
      </c>
      <c r="C1907" s="159" t="str">
        <f>'Reported burning'!C1907</f>
        <v>Human, deliberate</v>
      </c>
      <c r="D1907" s="159" t="str">
        <f>'Reported burning'!D1907</f>
        <v>Harvesting of NTFP</v>
      </c>
      <c r="E1907" s="159" t="str">
        <f>'Reported burning'!E1907</f>
        <v>Forestry, Traditional</v>
      </c>
      <c r="F1907" s="159" t="str">
        <f>'Reported burning'!F1907</f>
        <v>Grassland</v>
      </c>
      <c r="G1907" s="159" t="str">
        <f>'Reported burning'!G1907</f>
        <v>ND</v>
      </c>
      <c r="H1907" s="159" t="str">
        <f>'Reported burning'!H1907</f>
        <v>Presence</v>
      </c>
      <c r="I1907" s="5"/>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3"/>
      <c r="AB1907" s="3"/>
    </row>
    <row r="1908" spans="1:28" ht="26.5" customHeight="1">
      <c r="A1908" s="159" t="str">
        <f>'Reported burning'!A1908</f>
        <v>218e</v>
      </c>
      <c r="B1908" s="159" t="str">
        <f>'Reported burning'!B1908</f>
        <v>218e.4</v>
      </c>
      <c r="C1908" s="159" t="str">
        <f>'Reported burning'!C1908</f>
        <v>Human, deliberate</v>
      </c>
      <c r="D1908" s="159" t="str">
        <f>'Reported burning'!D1908</f>
        <v>Hunting</v>
      </c>
      <c r="E1908" s="159" t="str">
        <f>'Reported burning'!E1908</f>
        <v>Forestry, Traditional</v>
      </c>
      <c r="F1908" s="159" t="str">
        <f>'Reported burning'!F1908</f>
        <v>Grassland</v>
      </c>
      <c r="G1908" s="159" t="str">
        <f>'Reported burning'!G1908</f>
        <v>ND</v>
      </c>
      <c r="H1908" s="159" t="str">
        <f>'Reported burning'!H1908</f>
        <v>Presence</v>
      </c>
      <c r="I1908" s="5"/>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3"/>
      <c r="AB1908" s="3"/>
    </row>
    <row r="1909" spans="1:28" ht="26.5" customHeight="1">
      <c r="A1909" s="159" t="str">
        <f>'Reported burning'!A1909</f>
        <v>218e</v>
      </c>
      <c r="B1909" s="159" t="str">
        <f>'Reported burning'!B1909</f>
        <v>218e.5</v>
      </c>
      <c r="C1909" s="159" t="str">
        <f>'Reported burning'!C1909</f>
        <v>Human, deliberate</v>
      </c>
      <c r="D1909" s="159" t="str">
        <f>'Reported burning'!D1909</f>
        <v>Land clearance</v>
      </c>
      <c r="E1909" s="159" t="str">
        <f>'Reported burning'!E1909</f>
        <v>Cropping, Monoculture, Market-oriented</v>
      </c>
      <c r="F1909" s="159" t="str">
        <f>'Reported burning'!F1909</f>
        <v>Cropland</v>
      </c>
      <c r="G1909" s="159" t="str">
        <f>'Reported burning'!G1909</f>
        <v>ND</v>
      </c>
      <c r="H1909" s="159" t="str">
        <f>'Reported burning'!H1909</f>
        <v>Presence</v>
      </c>
      <c r="I1909" s="5"/>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3"/>
      <c r="AB1909" s="3"/>
    </row>
    <row r="1910" spans="1:28" ht="26.5" customHeight="1">
      <c r="A1910" s="159" t="str">
        <f>'Reported burning'!A1910</f>
        <v>218e</v>
      </c>
      <c r="B1910" s="159" t="str">
        <f>'Reported burning'!B1910</f>
        <v>218e.6</v>
      </c>
      <c r="C1910" s="159" t="str">
        <f>'Reported burning'!C1910</f>
        <v>Human, deliberate</v>
      </c>
      <c r="D1910" s="159" t="str">
        <f>'Reported burning'!D1910</f>
        <v>Vegetation management</v>
      </c>
      <c r="E1910" s="159" t="str">
        <f>'Reported burning'!E1910</f>
        <v>Cropping, Monoculture, Market-oriented</v>
      </c>
      <c r="F1910" s="159" t="str">
        <f>'Reported burning'!F1910</f>
        <v>Cropland</v>
      </c>
      <c r="G1910" s="159" t="str">
        <f>'Reported burning'!G1910</f>
        <v>ND</v>
      </c>
      <c r="H1910" s="159" t="str">
        <f>'Reported burning'!H1910</f>
        <v>Presence</v>
      </c>
      <c r="I1910" s="5"/>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3"/>
      <c r="AB1910" s="3"/>
    </row>
    <row r="1911" spans="1:28" ht="26.5" customHeight="1">
      <c r="A1911" s="159" t="str">
        <f>'Reported burning'!A1911</f>
        <v>218e</v>
      </c>
      <c r="B1911" s="159" t="str">
        <f>'Reported burning'!B1911</f>
        <v>218e.7</v>
      </c>
      <c r="C1911" s="159" t="str">
        <f>'Reported burning'!C1911</f>
        <v>Human, deliberate</v>
      </c>
      <c r="D1911" s="159" t="str">
        <f>'Reported burning'!D1911</f>
        <v>Hunting</v>
      </c>
      <c r="E1911" s="159" t="str">
        <f>'Reported burning'!E1911</f>
        <v>Tourism manager</v>
      </c>
      <c r="F1911" s="159" t="str">
        <f>'Reported burning'!F1911</f>
        <v>Shrubland (Mixed forest &amp; grassland)</v>
      </c>
      <c r="G1911" s="159" t="str">
        <f>'Reported burning'!G1911</f>
        <v>ND</v>
      </c>
      <c r="H1911" s="159" t="str">
        <f>'Reported burning'!H1911</f>
        <v>Presence</v>
      </c>
      <c r="I1911" s="5"/>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3"/>
      <c r="AB1911" s="3"/>
    </row>
    <row r="1912" spans="1:28" ht="26.5" customHeight="1">
      <c r="A1912" s="159" t="str">
        <f>'Reported burning'!A1912</f>
        <v>218e</v>
      </c>
      <c r="B1912" s="159" t="str">
        <f>'Reported burning'!B1912</f>
        <v>218e.8</v>
      </c>
      <c r="C1912" s="159" t="str">
        <f>'Reported burning'!C1912</f>
        <v>Human, deliberate</v>
      </c>
      <c r="D1912" s="159" t="str">
        <f>'Reported burning'!D1912</f>
        <v>Accessibility</v>
      </c>
      <c r="E1912" s="159" t="str">
        <f>'Reported burning'!E1912</f>
        <v>Tourism manager</v>
      </c>
      <c r="F1912" s="159" t="str">
        <f>'Reported burning'!F1912</f>
        <v>Shrubland (Mixed forest &amp; grassland)</v>
      </c>
      <c r="G1912" s="159" t="str">
        <f>'Reported burning'!G1912</f>
        <v>ND</v>
      </c>
      <c r="H1912" s="159" t="str">
        <f>'Reported burning'!H1912</f>
        <v>Presence</v>
      </c>
      <c r="I1912" s="5"/>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3"/>
      <c r="AB1912" s="3"/>
    </row>
    <row r="1913" spans="1:28" ht="26.5" customHeight="1">
      <c r="A1913" s="159" t="str">
        <f>'Reported burning'!A1913</f>
        <v>218e</v>
      </c>
      <c r="B1913" s="159" t="str">
        <f>'Reported burning'!B1913</f>
        <v>218e.9</v>
      </c>
      <c r="C1913" s="159" t="str">
        <f>'Reported burning'!C1913</f>
        <v>Human, deliberate</v>
      </c>
      <c r="D1913" s="159" t="str">
        <f>'Reported burning'!D1913</f>
        <v>Harvesting of Timber</v>
      </c>
      <c r="E1913" s="159" t="str">
        <f>'Reported burning'!E1913</f>
        <v>Forestry, Industrial</v>
      </c>
      <c r="F1913" s="159" t="str">
        <f>'Reported burning'!F1913</f>
        <v>Forest</v>
      </c>
      <c r="G1913" s="159" t="str">
        <f>'Reported burning'!G1913</f>
        <v>ND</v>
      </c>
      <c r="H1913" s="159" t="str">
        <f>'Reported burning'!H1913</f>
        <v>Presence</v>
      </c>
      <c r="I1913" s="5"/>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3"/>
      <c r="AB1913" s="3"/>
    </row>
    <row r="1914" spans="1:28">
      <c r="A1914" s="159" t="str">
        <f>'Reported burning'!A1914</f>
        <v>219a</v>
      </c>
      <c r="B1914" s="159" t="str">
        <f>'Reported burning'!B1914</f>
        <v>219a.1</v>
      </c>
      <c r="C1914" s="159" t="str">
        <f>'Reported burning'!C1914</f>
        <v>Human, deliberate</v>
      </c>
      <c r="D1914" s="159" t="str">
        <f>'Reported burning'!D1914</f>
        <v>Crop field preparation</v>
      </c>
      <c r="E1914" s="159" t="str">
        <f>'Reported burning'!E1914</f>
        <v>Cropping, Swidden</v>
      </c>
      <c r="F1914" s="159" t="str">
        <f>'Reported burning'!F1914</f>
        <v>Secondary vegetation</v>
      </c>
      <c r="G1914" s="159" t="str">
        <f>'Reported burning'!G1914</f>
        <v>ND</v>
      </c>
      <c r="H1914" s="159" t="str">
        <f>'Reported burning'!H1914</f>
        <v>Presence</v>
      </c>
      <c r="I1914" s="5"/>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3"/>
      <c r="AB1914" s="3"/>
    </row>
    <row r="1915" spans="1:28">
      <c r="A1915" s="159" t="str">
        <f>'Reported burning'!A1915</f>
        <v>219b</v>
      </c>
      <c r="B1915" s="159" t="str">
        <f>'Reported burning'!B1915</f>
        <v>219b.1</v>
      </c>
      <c r="C1915" s="159" t="str">
        <f>'Reported burning'!C1915</f>
        <v>Human, deliberate</v>
      </c>
      <c r="D1915" s="159" t="str">
        <f>'Reported burning'!D1915</f>
        <v>Crop field preparation</v>
      </c>
      <c r="E1915" s="159" t="str">
        <f>'Reported burning'!E1915</f>
        <v>Cropping, Swidden</v>
      </c>
      <c r="F1915" s="159" t="str">
        <f>'Reported burning'!F1915</f>
        <v>Secondary vegetation</v>
      </c>
      <c r="G1915" s="159" t="str">
        <f>'Reported burning'!G1915</f>
        <v>ND</v>
      </c>
      <c r="H1915" s="159" t="str">
        <f>'Reported burning'!H1915</f>
        <v>Presence</v>
      </c>
      <c r="I1915" s="5"/>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3"/>
      <c r="AB1915" s="3"/>
    </row>
    <row r="1916" spans="1:28">
      <c r="A1916" s="159" t="str">
        <f>'Reported burning'!A1916</f>
        <v>219c</v>
      </c>
      <c r="B1916" s="159" t="str">
        <f>'Reported burning'!B1916</f>
        <v>219c.1</v>
      </c>
      <c r="C1916" s="159" t="str">
        <f>'Reported burning'!C1916</f>
        <v>Human, deliberate</v>
      </c>
      <c r="D1916" s="159" t="str">
        <f>'Reported burning'!D1916</f>
        <v>Crop field preparation</v>
      </c>
      <c r="E1916" s="159" t="str">
        <f>'Reported burning'!E1916</f>
        <v>Cropping, Swidden</v>
      </c>
      <c r="F1916" s="159" t="str">
        <f>'Reported burning'!F1916</f>
        <v>Secondary vegetation</v>
      </c>
      <c r="G1916" s="159" t="str">
        <f>'Reported burning'!G1916</f>
        <v>ND</v>
      </c>
      <c r="H1916" s="159" t="str">
        <f>'Reported burning'!H1916</f>
        <v>Presence</v>
      </c>
      <c r="I1916" s="5"/>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3"/>
      <c r="AB1916" s="3"/>
    </row>
    <row r="1917" spans="1:28">
      <c r="A1917" s="159" t="str">
        <f>'Reported burning'!A1917</f>
        <v>219d</v>
      </c>
      <c r="B1917" s="159" t="str">
        <f>'Reported burning'!B1917</f>
        <v>219d.1</v>
      </c>
      <c r="C1917" s="159" t="str">
        <f>'Reported burning'!C1917</f>
        <v>Human, deliberate</v>
      </c>
      <c r="D1917" s="159" t="str">
        <f>'Reported burning'!D1917</f>
        <v>Crop field preparation</v>
      </c>
      <c r="E1917" s="159" t="str">
        <f>'Reported burning'!E1917</f>
        <v>Cropping, Swidden</v>
      </c>
      <c r="F1917" s="159" t="str">
        <f>'Reported burning'!F1917</f>
        <v>Secondary vegetation</v>
      </c>
      <c r="G1917" s="159" t="str">
        <f>'Reported burning'!G1917</f>
        <v>ND</v>
      </c>
      <c r="H1917" s="159" t="str">
        <f>'Reported burning'!H1917</f>
        <v>Presence</v>
      </c>
      <c r="I1917" s="5"/>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3"/>
      <c r="AB1917" s="3"/>
    </row>
    <row r="1918" spans="1:28">
      <c r="A1918" s="159" t="str">
        <f>'Reported burning'!A1918</f>
        <v>219e</v>
      </c>
      <c r="B1918" s="159" t="str">
        <f>'Reported burning'!B1918</f>
        <v>219e.1</v>
      </c>
      <c r="C1918" s="159" t="str">
        <f>'Reported burning'!C1918</f>
        <v>Human, deliberate</v>
      </c>
      <c r="D1918" s="159" t="str">
        <f>'Reported burning'!D1918</f>
        <v>Crop field preparation</v>
      </c>
      <c r="E1918" s="159" t="str">
        <f>'Reported burning'!E1918</f>
        <v>Cropping, Swidden</v>
      </c>
      <c r="F1918" s="159" t="str">
        <f>'Reported burning'!F1918</f>
        <v>Secondary vegetation</v>
      </c>
      <c r="G1918" s="159" t="str">
        <f>'Reported burning'!G1918</f>
        <v>ND</v>
      </c>
      <c r="H1918" s="159" t="str">
        <f>'Reported burning'!H1918</f>
        <v>Presence</v>
      </c>
      <c r="I1918" s="5"/>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3"/>
      <c r="AB1918" s="3"/>
    </row>
    <row r="1919" spans="1:28">
      <c r="A1919" s="159" t="str">
        <f>'Reported burning'!A1919</f>
        <v>219f</v>
      </c>
      <c r="B1919" s="159" t="str">
        <f>'Reported burning'!B1919</f>
        <v>219f.1</v>
      </c>
      <c r="C1919" s="159" t="str">
        <f>'Reported burning'!C1919</f>
        <v>Human, deliberate</v>
      </c>
      <c r="D1919" s="159" t="str">
        <f>'Reported burning'!D1919</f>
        <v>Crop field preparation</v>
      </c>
      <c r="E1919" s="159" t="str">
        <f>'Reported burning'!E1919</f>
        <v>Cropping, Swidden</v>
      </c>
      <c r="F1919" s="159" t="str">
        <f>'Reported burning'!F1919</f>
        <v>Secondary vegetation</v>
      </c>
      <c r="G1919" s="159" t="str">
        <f>'Reported burning'!G1919</f>
        <v>ND</v>
      </c>
      <c r="H1919" s="159" t="str">
        <f>'Reported burning'!H1919</f>
        <v>Presence</v>
      </c>
      <c r="I1919" s="5"/>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3"/>
      <c r="AB1919" s="3"/>
    </row>
    <row r="1920" spans="1:28">
      <c r="A1920" s="159" t="str">
        <f>'Reported burning'!A1920</f>
        <v>219g</v>
      </c>
      <c r="B1920" s="159" t="str">
        <f>'Reported burning'!B1920</f>
        <v>219g.1</v>
      </c>
      <c r="C1920" s="159" t="str">
        <f>'Reported burning'!C1920</f>
        <v>Human, deliberate</v>
      </c>
      <c r="D1920" s="159" t="str">
        <f>'Reported burning'!D1920</f>
        <v>Crop field preparation</v>
      </c>
      <c r="E1920" s="159" t="str">
        <f>'Reported burning'!E1920</f>
        <v>Cropping, Swidden</v>
      </c>
      <c r="F1920" s="159" t="str">
        <f>'Reported burning'!F1920</f>
        <v>Secondary vegetation</v>
      </c>
      <c r="G1920" s="159" t="str">
        <f>'Reported burning'!G1920</f>
        <v>ND</v>
      </c>
      <c r="H1920" s="159" t="str">
        <f>'Reported burning'!H1920</f>
        <v>Presence</v>
      </c>
      <c r="I1920" s="5"/>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3"/>
      <c r="AB1920" s="3"/>
    </row>
    <row r="1921" spans="1:28">
      <c r="A1921" s="159" t="str">
        <f>'Reported burning'!A1921</f>
        <v>219h</v>
      </c>
      <c r="B1921" s="159" t="str">
        <f>'Reported burning'!B1921</f>
        <v>219h.1</v>
      </c>
      <c r="C1921" s="159" t="str">
        <f>'Reported burning'!C1921</f>
        <v>Human, deliberate</v>
      </c>
      <c r="D1921" s="159" t="str">
        <f>'Reported burning'!D1921</f>
        <v>Crop field preparation</v>
      </c>
      <c r="E1921" s="159" t="str">
        <f>'Reported burning'!E1921</f>
        <v>Cropping, Swidden</v>
      </c>
      <c r="F1921" s="159" t="str">
        <f>'Reported burning'!F1921</f>
        <v>Secondary vegetation</v>
      </c>
      <c r="G1921" s="159" t="str">
        <f>'Reported burning'!G1921</f>
        <v>ND</v>
      </c>
      <c r="H1921" s="159" t="str">
        <f>'Reported burning'!H1921</f>
        <v>Presence</v>
      </c>
      <c r="I1921" s="5"/>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3"/>
      <c r="AB1921" s="3"/>
    </row>
    <row r="1922" spans="1:28" ht="43.5">
      <c r="A1922" s="159" t="str">
        <f>'Reported burning'!A1922</f>
        <v>219a</v>
      </c>
      <c r="B1922" s="159" t="str">
        <f>'Reported burning'!B1922</f>
        <v>219a.2</v>
      </c>
      <c r="C1922" s="159" t="str">
        <f>'Reported burning'!C1922</f>
        <v>Human, deliberate</v>
      </c>
      <c r="D1922" s="159" t="str">
        <f>'Reported burning'!D1922</f>
        <v>Crop field preparation</v>
      </c>
      <c r="E1922" s="159" t="str">
        <f>'Reported burning'!E1922</f>
        <v>Cropping, Monoculture, Subsistence-oriented</v>
      </c>
      <c r="F1922" s="159" t="str">
        <f>'Reported burning'!F1922</f>
        <v>ND</v>
      </c>
      <c r="G1922" s="159" t="str">
        <f>'Reported burning'!G1922</f>
        <v>ND</v>
      </c>
      <c r="H1922" s="159"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2276</v>
      </c>
      <c r="X1922" s="4" t="s">
        <v>2276</v>
      </c>
      <c r="Y1922" s="4" t="s">
        <v>2276</v>
      </c>
      <c r="Z1922" s="4" t="s">
        <v>2276</v>
      </c>
      <c r="AA1922" s="4" t="s">
        <v>5575</v>
      </c>
      <c r="AB1922" s="3"/>
    </row>
    <row r="1923" spans="1:28" ht="43.5">
      <c r="A1923" s="159" t="str">
        <f>'Reported burning'!A1923</f>
        <v>219b</v>
      </c>
      <c r="B1923" s="159" t="str">
        <f>'Reported burning'!B1923</f>
        <v>219b.2</v>
      </c>
      <c r="C1923" s="159" t="str">
        <f>'Reported burning'!C1923</f>
        <v>Human, deliberate</v>
      </c>
      <c r="D1923" s="159" t="str">
        <f>'Reported burning'!D1923</f>
        <v>Crop field preparation</v>
      </c>
      <c r="E1923" s="159" t="str">
        <f>'Reported burning'!E1923</f>
        <v>Cropping, Monoculture, Subsistence-oriented</v>
      </c>
      <c r="F1923" s="159" t="str">
        <f>'Reported burning'!F1923</f>
        <v>ND</v>
      </c>
      <c r="G1923" s="159" t="str">
        <f>'Reported burning'!G1923</f>
        <v>ND</v>
      </c>
      <c r="H1923" s="159"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2276</v>
      </c>
      <c r="X1923" s="4" t="s">
        <v>2276</v>
      </c>
      <c r="Y1923" s="4" t="s">
        <v>2276</v>
      </c>
      <c r="Z1923" s="4" t="s">
        <v>2276</v>
      </c>
      <c r="AA1923" s="4" t="s">
        <v>5575</v>
      </c>
      <c r="AB1923" s="3"/>
    </row>
    <row r="1924" spans="1:28" ht="43.5">
      <c r="A1924" s="159" t="str">
        <f>'Reported burning'!A1924</f>
        <v>219c</v>
      </c>
      <c r="B1924" s="159" t="str">
        <f>'Reported burning'!B1924</f>
        <v>219c.2</v>
      </c>
      <c r="C1924" s="159" t="str">
        <f>'Reported burning'!C1924</f>
        <v>Human, deliberate</v>
      </c>
      <c r="D1924" s="159" t="str">
        <f>'Reported burning'!D1924</f>
        <v>Crop field preparation</v>
      </c>
      <c r="E1924" s="159" t="str">
        <f>'Reported burning'!E1924</f>
        <v>Cropping, Monoculture, Subsistence-oriented</v>
      </c>
      <c r="F1924" s="159" t="str">
        <f>'Reported burning'!F1924</f>
        <v>ND</v>
      </c>
      <c r="G1924" s="159" t="str">
        <f>'Reported burning'!G1924</f>
        <v>ND</v>
      </c>
      <c r="H1924" s="159"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2276</v>
      </c>
      <c r="X1924" s="4" t="s">
        <v>2276</v>
      </c>
      <c r="Y1924" s="4" t="s">
        <v>2276</v>
      </c>
      <c r="Z1924" s="4" t="s">
        <v>2276</v>
      </c>
      <c r="AA1924" s="4" t="s">
        <v>5575</v>
      </c>
      <c r="AB1924" s="3"/>
    </row>
    <row r="1925" spans="1:28" ht="43.5">
      <c r="A1925" s="159" t="str">
        <f>'Reported burning'!A1925</f>
        <v>219d</v>
      </c>
      <c r="B1925" s="159" t="str">
        <f>'Reported burning'!B1925</f>
        <v>219d.2</v>
      </c>
      <c r="C1925" s="159" t="str">
        <f>'Reported burning'!C1925</f>
        <v>Human, deliberate</v>
      </c>
      <c r="D1925" s="159" t="str">
        <f>'Reported burning'!D1925</f>
        <v>Crop field preparation</v>
      </c>
      <c r="E1925" s="159" t="str">
        <f>'Reported burning'!E1925</f>
        <v>Cropping, Monoculture, Subsistence-oriented</v>
      </c>
      <c r="F1925" s="159" t="str">
        <f>'Reported burning'!F1925</f>
        <v>ND</v>
      </c>
      <c r="G1925" s="159" t="str">
        <f>'Reported burning'!G1925</f>
        <v>ND</v>
      </c>
      <c r="H1925" s="159"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2276</v>
      </c>
      <c r="X1925" s="4" t="s">
        <v>2276</v>
      </c>
      <c r="Y1925" s="4" t="s">
        <v>2276</v>
      </c>
      <c r="Z1925" s="4" t="s">
        <v>2276</v>
      </c>
      <c r="AA1925" s="4" t="s">
        <v>5575</v>
      </c>
      <c r="AB1925" s="3"/>
    </row>
    <row r="1926" spans="1:28" ht="43.5">
      <c r="A1926" s="159" t="str">
        <f>'Reported burning'!A1926</f>
        <v>219e</v>
      </c>
      <c r="B1926" s="159" t="str">
        <f>'Reported burning'!B1926</f>
        <v>219e.2</v>
      </c>
      <c r="C1926" s="159" t="str">
        <f>'Reported burning'!C1926</f>
        <v>Human, deliberate</v>
      </c>
      <c r="D1926" s="159" t="str">
        <f>'Reported burning'!D1926</f>
        <v>Crop field preparation</v>
      </c>
      <c r="E1926" s="159" t="str">
        <f>'Reported burning'!E1926</f>
        <v>Cropping, Monoculture, Subsistence-oriented</v>
      </c>
      <c r="F1926" s="159" t="str">
        <f>'Reported burning'!F1926</f>
        <v>ND</v>
      </c>
      <c r="G1926" s="159" t="str">
        <f>'Reported burning'!G1926</f>
        <v>ND</v>
      </c>
      <c r="H1926" s="159"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2276</v>
      </c>
      <c r="X1926" s="4" t="s">
        <v>2276</v>
      </c>
      <c r="Y1926" s="4" t="s">
        <v>2276</v>
      </c>
      <c r="Z1926" s="4" t="s">
        <v>2276</v>
      </c>
      <c r="AA1926" s="4" t="s">
        <v>5575</v>
      </c>
      <c r="AB1926" s="3"/>
    </row>
    <row r="1927" spans="1:28" ht="43.5">
      <c r="A1927" s="159" t="str">
        <f>'Reported burning'!A1927</f>
        <v>219f</v>
      </c>
      <c r="B1927" s="159" t="str">
        <f>'Reported burning'!B1927</f>
        <v>219f.2</v>
      </c>
      <c r="C1927" s="159" t="str">
        <f>'Reported burning'!C1927</f>
        <v>Human, deliberate</v>
      </c>
      <c r="D1927" s="159" t="str">
        <f>'Reported burning'!D1927</f>
        <v>Crop field preparation</v>
      </c>
      <c r="E1927" s="159" t="str">
        <f>'Reported burning'!E1927</f>
        <v>Cropping, Monoculture, Subsistence-oriented</v>
      </c>
      <c r="F1927" s="159" t="str">
        <f>'Reported burning'!F1927</f>
        <v>ND</v>
      </c>
      <c r="G1927" s="159" t="str">
        <f>'Reported burning'!G1927</f>
        <v>ND</v>
      </c>
      <c r="H1927" s="159"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2276</v>
      </c>
      <c r="X1927" s="4" t="s">
        <v>2276</v>
      </c>
      <c r="Y1927" s="4" t="s">
        <v>2276</v>
      </c>
      <c r="Z1927" s="4" t="s">
        <v>2276</v>
      </c>
      <c r="AA1927" s="4" t="s">
        <v>5575</v>
      </c>
      <c r="AB1927" s="3"/>
    </row>
    <row r="1928" spans="1:28" ht="43.5">
      <c r="A1928" s="159" t="str">
        <f>'Reported burning'!A1928</f>
        <v>219g</v>
      </c>
      <c r="B1928" s="159" t="str">
        <f>'Reported burning'!B1928</f>
        <v>219g.2</v>
      </c>
      <c r="C1928" s="159" t="str">
        <f>'Reported burning'!C1928</f>
        <v>Human, deliberate</v>
      </c>
      <c r="D1928" s="159" t="str">
        <f>'Reported burning'!D1928</f>
        <v>Crop field preparation</v>
      </c>
      <c r="E1928" s="159" t="str">
        <f>'Reported burning'!E1928</f>
        <v>Cropping, Monoculture, Subsistence-oriented</v>
      </c>
      <c r="F1928" s="159" t="str">
        <f>'Reported burning'!F1928</f>
        <v>ND</v>
      </c>
      <c r="G1928" s="159" t="str">
        <f>'Reported burning'!G1928</f>
        <v>ND</v>
      </c>
      <c r="H1928" s="159"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2276</v>
      </c>
      <c r="X1928" s="4" t="s">
        <v>2276</v>
      </c>
      <c r="Y1928" s="4" t="s">
        <v>2276</v>
      </c>
      <c r="Z1928" s="4" t="s">
        <v>2276</v>
      </c>
      <c r="AA1928" s="4" t="s">
        <v>5575</v>
      </c>
      <c r="AB1928" s="3"/>
    </row>
    <row r="1929" spans="1:28" ht="43.5">
      <c r="A1929" s="159" t="str">
        <f>'Reported burning'!A1929</f>
        <v>219h</v>
      </c>
      <c r="B1929" s="159" t="str">
        <f>'Reported burning'!B1929</f>
        <v>219h.2</v>
      </c>
      <c r="C1929" s="159" t="str">
        <f>'Reported burning'!C1929</f>
        <v>Human, deliberate</v>
      </c>
      <c r="D1929" s="159" t="str">
        <f>'Reported burning'!D1929</f>
        <v>Crop field preparation</v>
      </c>
      <c r="E1929" s="159" t="str">
        <f>'Reported burning'!E1929</f>
        <v>Cropping, Monoculture, Subsistence-oriented</v>
      </c>
      <c r="F1929" s="159" t="str">
        <f>'Reported burning'!F1929</f>
        <v>ND</v>
      </c>
      <c r="G1929" s="159" t="str">
        <f>'Reported burning'!G1929</f>
        <v>ND</v>
      </c>
      <c r="H1929" s="159"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2276</v>
      </c>
      <c r="X1929" s="4" t="s">
        <v>2276</v>
      </c>
      <c r="Y1929" s="4" t="s">
        <v>2276</v>
      </c>
      <c r="Z1929" s="4" t="s">
        <v>2276</v>
      </c>
      <c r="AA1929" s="4" t="s">
        <v>5575</v>
      </c>
      <c r="AB1929" s="3"/>
    </row>
    <row r="1930" spans="1:28" ht="43.5">
      <c r="A1930" s="159" t="str">
        <f>'Reported burning'!A1930</f>
        <v>219a</v>
      </c>
      <c r="B1930" s="159" t="str">
        <f>'Reported burning'!B1930</f>
        <v>219a.3</v>
      </c>
      <c r="C1930" s="159" t="str">
        <f>'Reported burning'!C1930</f>
        <v>Human, deliberate</v>
      </c>
      <c r="D1930" s="159" t="str">
        <f>'Reported burning'!D1930</f>
        <v>Crop field preparation</v>
      </c>
      <c r="E1930" s="159" t="str">
        <f>'Reported burning'!E1930</f>
        <v>Cropping, Monoculture, Market-oriented</v>
      </c>
      <c r="F1930" s="159" t="str">
        <f>'Reported burning'!F1930</f>
        <v>ND</v>
      </c>
      <c r="G1930" s="159" t="str">
        <f>'Reported burning'!G1930</f>
        <v>ND</v>
      </c>
      <c r="H1930" s="159"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2276</v>
      </c>
      <c r="X1930" s="4" t="s">
        <v>2276</v>
      </c>
      <c r="Y1930" s="4" t="s">
        <v>2276</v>
      </c>
      <c r="Z1930" s="4" t="s">
        <v>2276</v>
      </c>
      <c r="AA1930" s="4" t="s">
        <v>5575</v>
      </c>
      <c r="AB1930" s="3"/>
    </row>
    <row r="1931" spans="1:28" ht="43.5">
      <c r="A1931" s="159" t="str">
        <f>'Reported burning'!A1931</f>
        <v>219b</v>
      </c>
      <c r="B1931" s="159" t="str">
        <f>'Reported burning'!B1931</f>
        <v>219b.3</v>
      </c>
      <c r="C1931" s="159" t="str">
        <f>'Reported burning'!C1931</f>
        <v>Human, deliberate</v>
      </c>
      <c r="D1931" s="159" t="str">
        <f>'Reported burning'!D1931</f>
        <v>Crop field preparation</v>
      </c>
      <c r="E1931" s="159" t="str">
        <f>'Reported burning'!E1931</f>
        <v>Cropping, Monoculture, Market-oriented</v>
      </c>
      <c r="F1931" s="159" t="str">
        <f>'Reported burning'!F1931</f>
        <v>ND</v>
      </c>
      <c r="G1931" s="159" t="str">
        <f>'Reported burning'!G1931</f>
        <v>ND</v>
      </c>
      <c r="H1931" s="159"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2276</v>
      </c>
      <c r="X1931" s="4" t="s">
        <v>2276</v>
      </c>
      <c r="Y1931" s="4" t="s">
        <v>2276</v>
      </c>
      <c r="Z1931" s="4" t="s">
        <v>2276</v>
      </c>
      <c r="AA1931" s="4" t="s">
        <v>5575</v>
      </c>
      <c r="AB1931" s="3"/>
    </row>
    <row r="1932" spans="1:28" ht="43.5">
      <c r="A1932" s="159" t="str">
        <f>'Reported burning'!A1932</f>
        <v>219c</v>
      </c>
      <c r="B1932" s="159" t="str">
        <f>'Reported burning'!B1932</f>
        <v>219c.3</v>
      </c>
      <c r="C1932" s="159" t="str">
        <f>'Reported burning'!C1932</f>
        <v>Human, deliberate</v>
      </c>
      <c r="D1932" s="159" t="str">
        <f>'Reported burning'!D1932</f>
        <v>Crop field preparation</v>
      </c>
      <c r="E1932" s="159" t="str">
        <f>'Reported burning'!E1932</f>
        <v>Cropping, Monoculture, Market-oriented</v>
      </c>
      <c r="F1932" s="159" t="str">
        <f>'Reported burning'!F1932</f>
        <v>ND</v>
      </c>
      <c r="G1932" s="159" t="str">
        <f>'Reported burning'!G1932</f>
        <v>ND</v>
      </c>
      <c r="H1932" s="159"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2276</v>
      </c>
      <c r="X1932" s="4" t="s">
        <v>2276</v>
      </c>
      <c r="Y1932" s="4" t="s">
        <v>2276</v>
      </c>
      <c r="Z1932" s="4" t="s">
        <v>2276</v>
      </c>
      <c r="AA1932" s="4" t="s">
        <v>5575</v>
      </c>
      <c r="AB1932" s="3"/>
    </row>
    <row r="1933" spans="1:28" ht="43.5">
      <c r="A1933" s="159" t="str">
        <f>'Reported burning'!A1933</f>
        <v>219d</v>
      </c>
      <c r="B1933" s="159" t="str">
        <f>'Reported burning'!B1933</f>
        <v>219d.3</v>
      </c>
      <c r="C1933" s="159" t="str">
        <f>'Reported burning'!C1933</f>
        <v>Human, deliberate</v>
      </c>
      <c r="D1933" s="159" t="str">
        <f>'Reported burning'!D1933</f>
        <v>Crop field preparation</v>
      </c>
      <c r="E1933" s="159" t="str">
        <f>'Reported burning'!E1933</f>
        <v>Cropping, Monoculture, Market-oriented</v>
      </c>
      <c r="F1933" s="159" t="str">
        <f>'Reported burning'!F1933</f>
        <v>ND</v>
      </c>
      <c r="G1933" s="159" t="str">
        <f>'Reported burning'!G1933</f>
        <v>ND</v>
      </c>
      <c r="H1933" s="159"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2276</v>
      </c>
      <c r="X1933" s="4" t="s">
        <v>2276</v>
      </c>
      <c r="Y1933" s="4" t="s">
        <v>2276</v>
      </c>
      <c r="Z1933" s="4" t="s">
        <v>2276</v>
      </c>
      <c r="AA1933" s="4" t="s">
        <v>5575</v>
      </c>
      <c r="AB1933" s="3"/>
    </row>
    <row r="1934" spans="1:28" ht="43.5">
      <c r="A1934" s="159" t="str">
        <f>'Reported burning'!A1934</f>
        <v>219e</v>
      </c>
      <c r="B1934" s="159" t="str">
        <f>'Reported burning'!B1934</f>
        <v>219e.3</v>
      </c>
      <c r="C1934" s="159" t="str">
        <f>'Reported burning'!C1934</f>
        <v>Human, deliberate</v>
      </c>
      <c r="D1934" s="159" t="str">
        <f>'Reported burning'!D1934</f>
        <v>Crop field preparation</v>
      </c>
      <c r="E1934" s="159" t="str">
        <f>'Reported burning'!E1934</f>
        <v>Cropping, Monoculture, Market-oriented</v>
      </c>
      <c r="F1934" s="159" t="str">
        <f>'Reported burning'!F1934</f>
        <v>ND</v>
      </c>
      <c r="G1934" s="159" t="str">
        <f>'Reported burning'!G1934</f>
        <v>ND</v>
      </c>
      <c r="H1934" s="159"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2276</v>
      </c>
      <c r="X1934" s="4" t="s">
        <v>2276</v>
      </c>
      <c r="Y1934" s="4" t="s">
        <v>2276</v>
      </c>
      <c r="Z1934" s="4" t="s">
        <v>2276</v>
      </c>
      <c r="AA1934" s="4" t="s">
        <v>5575</v>
      </c>
      <c r="AB1934" s="3"/>
    </row>
    <row r="1935" spans="1:28" ht="43.5">
      <c r="A1935" s="159" t="str">
        <f>'Reported burning'!A1935</f>
        <v>219f</v>
      </c>
      <c r="B1935" s="159" t="str">
        <f>'Reported burning'!B1935</f>
        <v>219f.3</v>
      </c>
      <c r="C1935" s="159" t="str">
        <f>'Reported burning'!C1935</f>
        <v>Human, deliberate</v>
      </c>
      <c r="D1935" s="159" t="str">
        <f>'Reported burning'!D1935</f>
        <v>Crop field preparation</v>
      </c>
      <c r="E1935" s="159" t="str">
        <f>'Reported burning'!E1935</f>
        <v>Cropping, Monoculture, Market-oriented</v>
      </c>
      <c r="F1935" s="159" t="str">
        <f>'Reported burning'!F1935</f>
        <v>ND</v>
      </c>
      <c r="G1935" s="159" t="str">
        <f>'Reported burning'!G1935</f>
        <v>ND</v>
      </c>
      <c r="H1935" s="159"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2276</v>
      </c>
      <c r="X1935" s="4" t="s">
        <v>2276</v>
      </c>
      <c r="Y1935" s="4" t="s">
        <v>2276</v>
      </c>
      <c r="Z1935" s="4" t="s">
        <v>2276</v>
      </c>
      <c r="AA1935" s="4" t="s">
        <v>5575</v>
      </c>
      <c r="AB1935" s="3"/>
    </row>
    <row r="1936" spans="1:28" ht="43.5">
      <c r="A1936" s="159" t="str">
        <f>'Reported burning'!A1936</f>
        <v>219g</v>
      </c>
      <c r="B1936" s="159" t="str">
        <f>'Reported burning'!B1936</f>
        <v>219g.3</v>
      </c>
      <c r="C1936" s="159" t="str">
        <f>'Reported burning'!C1936</f>
        <v>Human, deliberate</v>
      </c>
      <c r="D1936" s="159" t="str">
        <f>'Reported burning'!D1936</f>
        <v>Crop field preparation</v>
      </c>
      <c r="E1936" s="159" t="str">
        <f>'Reported burning'!E1936</f>
        <v>Cropping, Monoculture, Market-oriented</v>
      </c>
      <c r="F1936" s="159" t="str">
        <f>'Reported burning'!F1936</f>
        <v>ND</v>
      </c>
      <c r="G1936" s="159" t="str">
        <f>'Reported burning'!G1936</f>
        <v>ND</v>
      </c>
      <c r="H1936" s="159"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2276</v>
      </c>
      <c r="X1936" s="4" t="s">
        <v>2276</v>
      </c>
      <c r="Y1936" s="4" t="s">
        <v>2276</v>
      </c>
      <c r="Z1936" s="4" t="s">
        <v>2276</v>
      </c>
      <c r="AA1936" s="4" t="s">
        <v>5575</v>
      </c>
      <c r="AB1936" s="3"/>
    </row>
    <row r="1937" spans="1:28" ht="43.5">
      <c r="A1937" s="159" t="str">
        <f>'Reported burning'!A1937</f>
        <v>219h</v>
      </c>
      <c r="B1937" s="159" t="str">
        <f>'Reported burning'!B1937</f>
        <v>219h.3</v>
      </c>
      <c r="C1937" s="159" t="str">
        <f>'Reported burning'!C1937</f>
        <v>Human, deliberate</v>
      </c>
      <c r="D1937" s="159" t="str">
        <f>'Reported burning'!D1937</f>
        <v>Crop field preparation</v>
      </c>
      <c r="E1937" s="159" t="str">
        <f>'Reported burning'!E1937</f>
        <v>Cropping, Monoculture, Market-oriented</v>
      </c>
      <c r="F1937" s="159" t="str">
        <f>'Reported burning'!F1937</f>
        <v>ND</v>
      </c>
      <c r="G1937" s="159" t="str">
        <f>'Reported burning'!G1937</f>
        <v>ND</v>
      </c>
      <c r="H1937" s="159"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2276</v>
      </c>
      <c r="X1937" s="4" t="s">
        <v>2276</v>
      </c>
      <c r="Y1937" s="4" t="s">
        <v>2276</v>
      </c>
      <c r="Z1937" s="4" t="s">
        <v>2276</v>
      </c>
      <c r="AA1937" s="4" t="s">
        <v>5575</v>
      </c>
      <c r="AB1937" s="3"/>
    </row>
    <row r="1938" spans="1:28" ht="29" customHeight="1">
      <c r="A1938" s="159" t="str">
        <f>'Reported burning'!A1938</f>
        <v>220a</v>
      </c>
      <c r="B1938" s="159" t="str">
        <f>'Reported burning'!B1938</f>
        <v>220a.1</v>
      </c>
      <c r="C1938" s="159" t="str">
        <f>'Reported burning'!C1938</f>
        <v>Human, deliberate</v>
      </c>
      <c r="D1938" s="159" t="str">
        <f>'Reported burning'!D1938</f>
        <v>Pyrome management</v>
      </c>
      <c r="E1938" s="159" t="str">
        <f>'Reported burning'!E1938</f>
        <v>Cropping, Monoculture, Subsistence-oriented</v>
      </c>
      <c r="F1938" s="159" t="str">
        <f>'Reported burning'!F1938</f>
        <v>ND</v>
      </c>
      <c r="G1938" s="159" t="str">
        <f>'Reported burning'!G1938</f>
        <v>ND</v>
      </c>
      <c r="H1938" s="159" t="str">
        <f>'Reported burning'!H1938</f>
        <v>Presence</v>
      </c>
      <c r="I1938" s="5"/>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3"/>
      <c r="AB1938" s="3"/>
    </row>
    <row r="1939" spans="1:28" ht="29" customHeight="1">
      <c r="A1939" s="188" t="str">
        <f>'Reported burning'!A1939</f>
        <v>220a</v>
      </c>
      <c r="B1939" s="188" t="str">
        <f>'Reported burning'!B1939</f>
        <v>220a.2</v>
      </c>
      <c r="C1939" s="188" t="str">
        <f>'Reported burning'!C1939</f>
        <v>Human, deliberate</v>
      </c>
      <c r="D1939" s="188" t="str">
        <f>'Reported burning'!D1939</f>
        <v>Pyrome management</v>
      </c>
      <c r="E1939" s="188" t="str">
        <f>'Reported burning'!E1939</f>
        <v>Agroforestry, Subsistence-oriented</v>
      </c>
      <c r="F1939" s="188" t="str">
        <f>'Reported burning'!F1939</f>
        <v>ND</v>
      </c>
      <c r="G1939" s="188" t="str">
        <f>'Reported burning'!G1939</f>
        <v>ND</v>
      </c>
      <c r="H1939" s="188" t="str">
        <f>'Reported burning'!H1939</f>
        <v>Presence</v>
      </c>
      <c r="I1939" s="32"/>
      <c r="J1939" s="171" t="s">
        <v>2276</v>
      </c>
      <c r="K1939" s="171" t="s">
        <v>2276</v>
      </c>
      <c r="L1939" s="171" t="s">
        <v>2276</v>
      </c>
      <c r="M1939" s="171" t="s">
        <v>2276</v>
      </c>
      <c r="N1939" s="171" t="s">
        <v>2276</v>
      </c>
      <c r="O1939" s="171" t="s">
        <v>2276</v>
      </c>
      <c r="P1939" s="171" t="s">
        <v>2276</v>
      </c>
      <c r="Q1939" s="171" t="s">
        <v>2276</v>
      </c>
      <c r="R1939" s="171" t="s">
        <v>2276</v>
      </c>
      <c r="S1939" s="171" t="s">
        <v>2276</v>
      </c>
      <c r="T1939" s="171" t="s">
        <v>2276</v>
      </c>
      <c r="U1939" s="171" t="s">
        <v>2276</v>
      </c>
      <c r="V1939" s="171" t="s">
        <v>2276</v>
      </c>
      <c r="W1939" s="171" t="s">
        <v>2276</v>
      </c>
      <c r="X1939" s="171" t="s">
        <v>2276</v>
      </c>
      <c r="Y1939" s="171" t="s">
        <v>2276</v>
      </c>
      <c r="Z1939" s="171" t="s">
        <v>2276</v>
      </c>
      <c r="AA1939" s="38"/>
      <c r="AB1939" s="38"/>
    </row>
    <row r="1940" spans="1:28" s="125" customFormat="1" ht="31" customHeight="1">
      <c r="A1940" s="155" t="str">
        <f>'Reported burning'!A1940</f>
        <v>221a</v>
      </c>
      <c r="B1940" s="155" t="str">
        <f>'Reported burning'!B1940</f>
        <v>221a.1</v>
      </c>
      <c r="C1940" s="155" t="str">
        <f>'Reported burning'!C1940</f>
        <v>Human, deliberate</v>
      </c>
      <c r="D1940" s="155" t="str">
        <f>'Reported burning'!D1940</f>
        <v>Crop field preparation</v>
      </c>
      <c r="E1940" s="155" t="str">
        <f>'Reported burning'!E1940</f>
        <v>Cropping, Swidden</v>
      </c>
      <c r="F1940" s="155" t="str">
        <f>'Reported burning'!F1940</f>
        <v>Forest</v>
      </c>
      <c r="G1940" s="155" t="str">
        <f>'Reported burning'!G1940</f>
        <v>ND</v>
      </c>
      <c r="H1940" s="155" t="str">
        <f>'Reported burning'!H1940</f>
        <v>Presence</v>
      </c>
      <c r="I1940" s="3"/>
      <c r="J1940" s="4" t="s">
        <v>2276</v>
      </c>
      <c r="K1940" s="106" t="s">
        <v>2362</v>
      </c>
      <c r="L1940" s="4" t="s">
        <v>2276</v>
      </c>
      <c r="M1940" s="4" t="s">
        <v>2276</v>
      </c>
      <c r="N1940" s="4" t="s">
        <v>2276</v>
      </c>
      <c r="O1940" s="106" t="s">
        <v>2375</v>
      </c>
      <c r="P1940" s="4" t="s">
        <v>2276</v>
      </c>
      <c r="Q1940" s="106" t="s">
        <v>2375</v>
      </c>
      <c r="R1940" s="4" t="s">
        <v>2276</v>
      </c>
      <c r="S1940" s="4" t="s">
        <v>2276</v>
      </c>
      <c r="T1940" s="4" t="s">
        <v>2276</v>
      </c>
      <c r="U1940" s="4" t="s">
        <v>2276</v>
      </c>
      <c r="V1940" s="4" t="s">
        <v>2276</v>
      </c>
      <c r="W1940" s="4" t="s">
        <v>2276</v>
      </c>
      <c r="X1940" s="4" t="s">
        <v>2276</v>
      </c>
      <c r="Y1940" s="4" t="s">
        <v>2276</v>
      </c>
      <c r="Z1940" s="4" t="s">
        <v>2276</v>
      </c>
      <c r="AA1940" s="3" t="s">
        <v>5595</v>
      </c>
      <c r="AB1940" s="3"/>
    </row>
    <row r="1941" spans="1:28" s="125" customFormat="1" ht="31" customHeight="1">
      <c r="A1941" s="155" t="str">
        <f>'Reported burning'!A1941</f>
        <v>221a</v>
      </c>
      <c r="B1941" s="155" t="str">
        <f>'Reported burning'!B1941</f>
        <v>221a.2</v>
      </c>
      <c r="C1941" s="155" t="str">
        <f>'Reported burning'!C1941</f>
        <v>Human, deliberate</v>
      </c>
      <c r="D1941" s="155" t="str">
        <f>'Reported burning'!D1941</f>
        <v>Land clearance</v>
      </c>
      <c r="E1941" s="155" t="str">
        <f>'Reported burning'!E1941</f>
        <v>Cropping, Intensive</v>
      </c>
      <c r="F1941" s="155" t="str">
        <f>'Reported burning'!F1941</f>
        <v>Forest</v>
      </c>
      <c r="G1941" s="155" t="str">
        <f>'Reported burning'!G1941</f>
        <v>ND</v>
      </c>
      <c r="H1941" s="155" t="str">
        <f>'Reported burning'!H1941</f>
        <v>Presence</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3"/>
      <c r="AB1941" s="3"/>
    </row>
    <row r="1942" spans="1:28" ht="29" customHeight="1">
      <c r="A1942" s="159" t="str">
        <f>'Reported burning'!A1942</f>
        <v>222a</v>
      </c>
      <c r="B1942" s="159" t="str">
        <f>'Reported burning'!B1942</f>
        <v>222a.1</v>
      </c>
      <c r="C1942" s="159" t="str">
        <f>'Reported burning'!C1942</f>
        <v>Human, deliberate</v>
      </c>
      <c r="D1942" s="159" t="str">
        <f>'Reported burning'!D1942</f>
        <v>Crop field preparation</v>
      </c>
      <c r="E1942" s="159" t="str">
        <f>'Reported burning'!E1942</f>
        <v>Cropping, Swidden</v>
      </c>
      <c r="F1942" s="159" t="str">
        <f>'Reported burning'!F1942</f>
        <v>Secondary vegetation</v>
      </c>
      <c r="G1942" s="159" t="str">
        <f>'Reported burning'!G1942</f>
        <v>ND</v>
      </c>
      <c r="H1942" s="159" t="str">
        <f>'Reported burning'!H1942</f>
        <v>Presence</v>
      </c>
      <c r="I1942" s="5"/>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c r="AB1942" s="4"/>
    </row>
    <row r="1943" spans="1:28" ht="29" customHeight="1">
      <c r="A1943" s="159" t="str">
        <f>'Reported burning'!A1943</f>
        <v>222b</v>
      </c>
      <c r="B1943" s="159" t="str">
        <f>'Reported burning'!B1943</f>
        <v>222b.1</v>
      </c>
      <c r="C1943" s="159" t="str">
        <f>'Reported burning'!C1943</f>
        <v>Human, deliberate</v>
      </c>
      <c r="D1943" s="159" t="str">
        <f>'Reported burning'!D1943</f>
        <v>Crop field preparation</v>
      </c>
      <c r="E1943" s="159" t="str">
        <f>'Reported burning'!E1943</f>
        <v>Cropping, Swidden</v>
      </c>
      <c r="F1943" s="159" t="str">
        <f>'Reported burning'!F1943</f>
        <v>Secondary vegetation</v>
      </c>
      <c r="G1943" s="159" t="str">
        <f>'Reported burning'!G1943</f>
        <v>ND</v>
      </c>
      <c r="H1943" s="159" t="str">
        <f>'Reported burning'!H1943</f>
        <v>Presence</v>
      </c>
      <c r="I1943" s="5"/>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c r="AB1943" s="4"/>
    </row>
    <row r="1944" spans="1:28" ht="29" customHeight="1">
      <c r="A1944" s="159" t="str">
        <f>'Reported burning'!A1944</f>
        <v>222a</v>
      </c>
      <c r="B1944" s="159" t="str">
        <f>'Reported burning'!B1944</f>
        <v>222a.2</v>
      </c>
      <c r="C1944" s="159" t="str">
        <f>'Reported burning'!C1944</f>
        <v>Human, deliberate</v>
      </c>
      <c r="D1944" s="159" t="str">
        <f>'Reported burning'!D1944</f>
        <v>Crop field preparation</v>
      </c>
      <c r="E1944" s="159" t="str">
        <f>'Reported burning'!E1944</f>
        <v>Cropping, Swidden</v>
      </c>
      <c r="F1944" s="159" t="str">
        <f>'Reported burning'!F1944</f>
        <v>Forest</v>
      </c>
      <c r="G1944" s="159" t="str">
        <f>'Reported burning'!G1944</f>
        <v>ND</v>
      </c>
      <c r="H1944" s="159" t="str">
        <f>'Reported burning'!H1944</f>
        <v>Presence</v>
      </c>
      <c r="I1944" s="5"/>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c r="AB1944" s="4"/>
    </row>
    <row r="1945" spans="1:28" ht="29" customHeight="1">
      <c r="A1945" s="159" t="str">
        <f>'Reported burning'!A1945</f>
        <v>222b</v>
      </c>
      <c r="B1945" s="159" t="str">
        <f>'Reported burning'!B1945</f>
        <v>222b.2</v>
      </c>
      <c r="C1945" s="159" t="str">
        <f>'Reported burning'!C1945</f>
        <v>Human, deliberate</v>
      </c>
      <c r="D1945" s="159" t="str">
        <f>'Reported burning'!D1945</f>
        <v>Crop field preparation</v>
      </c>
      <c r="E1945" s="159" t="str">
        <f>'Reported burning'!E1945</f>
        <v>Cropping, Swidden</v>
      </c>
      <c r="F1945" s="159" t="str">
        <f>'Reported burning'!F1945</f>
        <v>Forest</v>
      </c>
      <c r="G1945" s="159" t="str">
        <f>'Reported burning'!G1945</f>
        <v>ND</v>
      </c>
      <c r="H1945" s="159" t="str">
        <f>'Reported burning'!H1945</f>
        <v>Presence</v>
      </c>
      <c r="I1945" s="5"/>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c r="AB1945" s="4"/>
    </row>
    <row r="1946" spans="1:28" ht="29" customHeight="1">
      <c r="A1946" s="159" t="str">
        <f>'Reported burning'!A1946</f>
        <v>222a</v>
      </c>
      <c r="B1946" s="159" t="str">
        <f>'Reported burning'!B1946</f>
        <v>222a.3</v>
      </c>
      <c r="C1946" s="159" t="str">
        <f>'Reported burning'!C1946</f>
        <v>Human, deliberate</v>
      </c>
      <c r="D1946" s="159" t="str">
        <f>'Reported burning'!D1946</f>
        <v>Pasture renewal</v>
      </c>
      <c r="E1946" s="159" t="str">
        <f>'Reported burning'!E1946</f>
        <v>Cattle, Extensive</v>
      </c>
      <c r="F1946" s="159" t="str">
        <f>'Reported burning'!F1946</f>
        <v>Pasture</v>
      </c>
      <c r="G1946" s="159" t="str">
        <f>'Reported burning'!G1946</f>
        <v>Pasture</v>
      </c>
      <c r="H1946" s="159" t="str">
        <f>'Reported burning'!H1946</f>
        <v>Presence</v>
      </c>
      <c r="I1946" s="5"/>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c r="AB1946" s="4"/>
    </row>
    <row r="1947" spans="1:28" ht="29" customHeight="1">
      <c r="A1947" s="159" t="str">
        <f>'Reported burning'!A1947</f>
        <v>222b</v>
      </c>
      <c r="B1947" s="159" t="str">
        <f>'Reported burning'!B1947</f>
        <v>222b.3</v>
      </c>
      <c r="C1947" s="159" t="str">
        <f>'Reported burning'!C1947</f>
        <v>Human, deliberate</v>
      </c>
      <c r="D1947" s="159" t="str">
        <f>'Reported burning'!D1947</f>
        <v>Pasture renewal</v>
      </c>
      <c r="E1947" s="159" t="str">
        <f>'Reported burning'!E1947</f>
        <v>Cattle, Extensive</v>
      </c>
      <c r="F1947" s="159" t="str">
        <f>'Reported burning'!F1947</f>
        <v>Pasture</v>
      </c>
      <c r="G1947" s="159" t="str">
        <f>'Reported burning'!G1947</f>
        <v>Pasture</v>
      </c>
      <c r="H1947" s="159" t="str">
        <f>'Reported burning'!H1947</f>
        <v>Presence</v>
      </c>
      <c r="I1947" s="5"/>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c r="AB1947" s="4"/>
    </row>
    <row r="1948" spans="1:28" ht="29" customHeight="1">
      <c r="A1948" s="159" t="str">
        <f>'Reported burning'!A1948</f>
        <v>222a</v>
      </c>
      <c r="B1948" s="159" t="str">
        <f>'Reported burning'!B1948</f>
        <v>222a.4</v>
      </c>
      <c r="C1948" s="159" t="str">
        <f>'Reported burning'!C1948</f>
        <v>Human, escaped</v>
      </c>
      <c r="D1948" s="159" t="str">
        <f>'Reported burning'!D1948</f>
        <v>Forest clearance</v>
      </c>
      <c r="E1948" s="159" t="str">
        <f>'Reported burning'!E1948</f>
        <v>Cattle, Extensive</v>
      </c>
      <c r="F1948" s="159" t="str">
        <f>'Reported burning'!F1948</f>
        <v>Pasture</v>
      </c>
      <c r="G1948" s="159" t="str">
        <f>'Reported burning'!G1948</f>
        <v>ND</v>
      </c>
      <c r="H1948" s="159" t="str">
        <f>'Reported burning'!H1948</f>
        <v>Presence</v>
      </c>
      <c r="I1948" s="5"/>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c r="AB1948" s="4"/>
    </row>
    <row r="1949" spans="1:28" ht="29" customHeight="1">
      <c r="A1949" s="159" t="str">
        <f>'Reported burning'!A1949</f>
        <v>222b</v>
      </c>
      <c r="B1949" s="159" t="str">
        <f>'Reported burning'!B1949</f>
        <v>222b.4</v>
      </c>
      <c r="C1949" s="159" t="str">
        <f>'Reported burning'!C1949</f>
        <v>Human, escaped</v>
      </c>
      <c r="D1949" s="159" t="str">
        <f>'Reported burning'!D1949</f>
        <v>Forest clearance</v>
      </c>
      <c r="E1949" s="159" t="str">
        <f>'Reported burning'!E1949</f>
        <v>Cattle, Extensive</v>
      </c>
      <c r="F1949" s="159" t="str">
        <f>'Reported burning'!F1949</f>
        <v>Pasture</v>
      </c>
      <c r="G1949" s="159" t="str">
        <f>'Reported burning'!G1949</f>
        <v>ND</v>
      </c>
      <c r="H1949" s="159" t="str">
        <f>'Reported burning'!H1949</f>
        <v>Presence</v>
      </c>
      <c r="I1949" s="5"/>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c r="AB1949" s="4"/>
    </row>
    <row r="1950" spans="1:28" ht="111" customHeight="1">
      <c r="A1950" s="159" t="str">
        <f>'Reported burning'!A1950</f>
        <v>222a</v>
      </c>
      <c r="B1950" s="159" t="str">
        <f>'Reported burning'!B1950</f>
        <v>222a.5</v>
      </c>
      <c r="C1950" s="159" t="str">
        <f>'Reported burning'!C1950</f>
        <v>Human, escaped</v>
      </c>
      <c r="D1950" s="159" t="str">
        <f>'Reported burning'!D1950</f>
        <v>ND</v>
      </c>
      <c r="E1950" s="159" t="str">
        <f>'Reported burning'!E1950</f>
        <v>Cattle, Extensive</v>
      </c>
      <c r="F1950" s="159" t="str">
        <f>'Reported burning'!F1950</f>
        <v>Pasture</v>
      </c>
      <c r="G1950" s="159" t="str">
        <f>'Reported burning'!G1950</f>
        <v>ND</v>
      </c>
      <c r="H1950" s="159" t="str">
        <f>'Reported burning'!H1950</f>
        <v>Presence</v>
      </c>
      <c r="I1950" s="5"/>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21" t="s">
        <v>2401</v>
      </c>
      <c r="X1950" s="4" t="s">
        <v>2276</v>
      </c>
      <c r="Y1950" s="4" t="s">
        <v>2276</v>
      </c>
      <c r="Z1950" s="4" t="s">
        <v>2276</v>
      </c>
      <c r="AA1950" s="4" t="s">
        <v>5614</v>
      </c>
      <c r="AB1950" s="4" t="s">
        <v>5613</v>
      </c>
    </row>
    <row r="1951" spans="1:28" ht="111" customHeight="1">
      <c r="A1951" s="159" t="str">
        <f>'Reported burning'!A1951</f>
        <v>222b</v>
      </c>
      <c r="B1951" s="159" t="str">
        <f>'Reported burning'!B1951</f>
        <v>222b.5</v>
      </c>
      <c r="C1951" s="159" t="str">
        <f>'Reported burning'!C1951</f>
        <v>Human, escaped</v>
      </c>
      <c r="D1951" s="159" t="str">
        <f>'Reported burning'!D1951</f>
        <v>ND</v>
      </c>
      <c r="E1951" s="159" t="str">
        <f>'Reported burning'!E1951</f>
        <v>Cattle, Extensive</v>
      </c>
      <c r="F1951" s="159" t="str">
        <f>'Reported burning'!F1951</f>
        <v>Pasture</v>
      </c>
      <c r="G1951" s="159" t="str">
        <f>'Reported burning'!G1951</f>
        <v>ND</v>
      </c>
      <c r="H1951" s="159" t="str">
        <f>'Reported burning'!H1951</f>
        <v>Presence</v>
      </c>
      <c r="I1951" s="5"/>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21" t="s">
        <v>2401</v>
      </c>
      <c r="X1951" s="4" t="s">
        <v>2276</v>
      </c>
      <c r="Y1951" s="4" t="s">
        <v>2276</v>
      </c>
      <c r="Z1951" s="4" t="s">
        <v>2276</v>
      </c>
      <c r="AA1951" s="4" t="s">
        <v>5614</v>
      </c>
      <c r="AB1951" s="4" t="s">
        <v>5613</v>
      </c>
    </row>
    <row r="1952" spans="1:28" ht="29" customHeight="1">
      <c r="A1952" s="159" t="str">
        <f>'Reported burning'!A1952</f>
        <v>222b</v>
      </c>
      <c r="B1952" s="159" t="str">
        <f>'Reported burning'!B1952</f>
        <v>222b.6</v>
      </c>
      <c r="C1952" s="159" t="str">
        <f>'Reported burning'!C1952</f>
        <v>Human, accidental</v>
      </c>
      <c r="D1952" s="159" t="str">
        <f>'Reported burning'!D1952</f>
        <v>Accidental</v>
      </c>
      <c r="E1952" s="159" t="str">
        <f>'Reported burning'!E1952</f>
        <v>ND</v>
      </c>
      <c r="F1952" s="159" t="str">
        <f>'Reported burning'!F1952</f>
        <v>ND</v>
      </c>
      <c r="G1952" s="159" t="str">
        <f>'Reported burning'!G1952</f>
        <v>ND</v>
      </c>
      <c r="H1952" s="159" t="str">
        <f>'Reported burning'!H1952</f>
        <v>Presence</v>
      </c>
      <c r="I1952" s="5"/>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3"/>
      <c r="AB1952" s="3"/>
    </row>
    <row r="1953" spans="1:28" ht="29" customHeight="1">
      <c r="A1953" s="159" t="str">
        <f>'Reported burning'!A1953</f>
        <v>222b</v>
      </c>
      <c r="B1953" s="159" t="str">
        <f>'Reported burning'!B1953</f>
        <v>222b.7</v>
      </c>
      <c r="C1953" s="159" t="str">
        <f>'Reported burning'!C1953</f>
        <v>Human, deliberate</v>
      </c>
      <c r="D1953" s="159" t="str">
        <f>'Reported burning'!D1953</f>
        <v>Arson</v>
      </c>
      <c r="E1953" s="159" t="str">
        <f>'Reported burning'!E1953</f>
        <v>ND</v>
      </c>
      <c r="F1953" s="159" t="str">
        <f>'Reported burning'!F1953</f>
        <v>ND</v>
      </c>
      <c r="G1953" s="159" t="str">
        <f>'Reported burning'!G1953</f>
        <v>ND</v>
      </c>
      <c r="H1953" s="159" t="str">
        <f>'Reported burning'!H1953</f>
        <v>Presence</v>
      </c>
      <c r="I1953" s="5"/>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3"/>
      <c r="AB1953" s="3"/>
    </row>
    <row r="1954" spans="1:28" ht="29" customHeight="1">
      <c r="A1954" s="159" t="str">
        <f>'Reported burning'!A1954</f>
        <v>222b</v>
      </c>
      <c r="B1954" s="159" t="str">
        <f>'Reported burning'!B1954</f>
        <v>222b.8</v>
      </c>
      <c r="C1954" s="159" t="str">
        <f>'Reported burning'!C1954</f>
        <v>Human, deliberate</v>
      </c>
      <c r="D1954" s="159" t="str">
        <f>'Reported burning'!D1954</f>
        <v>Domestic</v>
      </c>
      <c r="E1954" s="159" t="str">
        <f>'Reported burning'!E1954</f>
        <v>ND</v>
      </c>
      <c r="F1954" s="159" t="str">
        <f>'Reported burning'!F1954</f>
        <v>ND</v>
      </c>
      <c r="G1954" s="159" t="str">
        <f>'Reported burning'!G1954</f>
        <v>ND</v>
      </c>
      <c r="H1954" s="159" t="str">
        <f>'Reported burning'!H1954</f>
        <v>Presence</v>
      </c>
      <c r="I1954" s="5"/>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3"/>
      <c r="AB1954" s="3"/>
    </row>
    <row r="1955" spans="1:28" ht="32.5" customHeight="1">
      <c r="A1955" s="159" t="str">
        <f>'Reported burning'!A1955</f>
        <v>223a</v>
      </c>
      <c r="B1955" s="159" t="str">
        <f>'Reported burning'!B1955</f>
        <v>223a.1</v>
      </c>
      <c r="C1955" s="159" t="str">
        <f>'Reported burning'!C1955</f>
        <v>Human, deliberate</v>
      </c>
      <c r="D1955" s="159" t="str">
        <f>'Reported burning'!D1955</f>
        <v>Crop field preparation</v>
      </c>
      <c r="E1955" s="159" t="str">
        <f>'Reported burning'!E1955</f>
        <v>Cropping, Swidden</v>
      </c>
      <c r="F1955" s="159" t="str">
        <f>'Reported burning'!F1955</f>
        <v>Secondary vegetation</v>
      </c>
      <c r="G1955" s="159" t="str">
        <f>'Reported burning'!G1955</f>
        <v>ND</v>
      </c>
      <c r="H1955" s="159" t="str">
        <f>'Reported burning'!H1955</f>
        <v>Presence</v>
      </c>
      <c r="I1955" s="5"/>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3"/>
      <c r="AB1955" s="3"/>
    </row>
    <row r="1956" spans="1:28" ht="32.5" customHeight="1">
      <c r="A1956" s="159" t="str">
        <f>'Reported burning'!A1956</f>
        <v>223b</v>
      </c>
      <c r="B1956" s="159" t="str">
        <f>'Reported burning'!B1956</f>
        <v>223b.1</v>
      </c>
      <c r="C1956" s="159" t="str">
        <f>'Reported burning'!C1956</f>
        <v>Human, deliberate</v>
      </c>
      <c r="D1956" s="159" t="str">
        <f>'Reported burning'!D1956</f>
        <v>Crop field preparation</v>
      </c>
      <c r="E1956" s="159" t="str">
        <f>'Reported burning'!E1956</f>
        <v>Cropping, Swidden</v>
      </c>
      <c r="F1956" s="159" t="str">
        <f>'Reported burning'!F1956</f>
        <v>Secondary vegetation</v>
      </c>
      <c r="G1956" s="159" t="str">
        <f>'Reported burning'!G1956</f>
        <v>ND</v>
      </c>
      <c r="H1956" s="159" t="str">
        <f>'Reported burning'!H1956</f>
        <v>Presence</v>
      </c>
      <c r="I1956" s="5"/>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3"/>
      <c r="AB1956" s="3"/>
    </row>
    <row r="1957" spans="1:28" ht="32.5" customHeight="1">
      <c r="A1957" s="159" t="str">
        <f>'Reported burning'!A1957</f>
        <v>223c</v>
      </c>
      <c r="B1957" s="159" t="str">
        <f>'Reported burning'!B1957</f>
        <v>223c.1</v>
      </c>
      <c r="C1957" s="159" t="str">
        <f>'Reported burning'!C1957</f>
        <v>Human, deliberate</v>
      </c>
      <c r="D1957" s="159" t="str">
        <f>'Reported burning'!D1957</f>
        <v>Crop field preparation</v>
      </c>
      <c r="E1957" s="159" t="str">
        <f>'Reported burning'!E1957</f>
        <v>Cropping, Swidden</v>
      </c>
      <c r="F1957" s="159" t="str">
        <f>'Reported burning'!F1957</f>
        <v>Secondary vegetation</v>
      </c>
      <c r="G1957" s="159" t="str">
        <f>'Reported burning'!G1957</f>
        <v>ND</v>
      </c>
      <c r="H1957" s="159" t="str">
        <f>'Reported burning'!H1957</f>
        <v>Presence</v>
      </c>
      <c r="I1957" s="5"/>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3"/>
      <c r="AB1957" s="3"/>
    </row>
    <row r="1958" spans="1:28" ht="32.5" customHeight="1">
      <c r="A1958" s="159" t="str">
        <f>'Reported burning'!A1958</f>
        <v>223d</v>
      </c>
      <c r="B1958" s="159" t="str">
        <f>'Reported burning'!B1958</f>
        <v>223d.1</v>
      </c>
      <c r="C1958" s="159" t="str">
        <f>'Reported burning'!C1958</f>
        <v>Human, deliberate</v>
      </c>
      <c r="D1958" s="159" t="str">
        <f>'Reported burning'!D1958</f>
        <v>Crop field preparation</v>
      </c>
      <c r="E1958" s="159" t="str">
        <f>'Reported burning'!E1958</f>
        <v>Cropping, Swidden</v>
      </c>
      <c r="F1958" s="159" t="str">
        <f>'Reported burning'!F1958</f>
        <v>Secondary vegetation</v>
      </c>
      <c r="G1958" s="159" t="str">
        <f>'Reported burning'!G1958</f>
        <v>ND</v>
      </c>
      <c r="H1958" s="159" t="str">
        <f>'Reported burning'!H1958</f>
        <v>Presence</v>
      </c>
      <c r="I1958" s="5"/>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3"/>
      <c r="AB1958" s="3"/>
    </row>
    <row r="1959" spans="1:28" ht="32.5" customHeight="1">
      <c r="A1959" s="159" t="str">
        <f>'Reported burning'!A1959</f>
        <v>223a</v>
      </c>
      <c r="B1959" s="159" t="str">
        <f>'Reported burning'!B1959</f>
        <v>223a.2</v>
      </c>
      <c r="C1959" s="159" t="str">
        <f>'Reported burning'!C1959</f>
        <v>Human, deliberate</v>
      </c>
      <c r="D1959" s="159" t="str">
        <f>'Reported burning'!D1959</f>
        <v>Pasture renewal</v>
      </c>
      <c r="E1959" s="159" t="str">
        <f>'Reported burning'!E1959</f>
        <v>Cattle, Extensive</v>
      </c>
      <c r="F1959" s="159" t="str">
        <f>'Reported burning'!F1959</f>
        <v>Pasture</v>
      </c>
      <c r="G1959" s="159" t="str">
        <f>'Reported burning'!G1959</f>
        <v>ND</v>
      </c>
      <c r="H1959" s="159" t="str">
        <f>'Reported burning'!H1959</f>
        <v>Presence</v>
      </c>
      <c r="I1959" s="5"/>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3"/>
      <c r="AB1959" s="3"/>
    </row>
    <row r="1960" spans="1:28" ht="32.5" customHeight="1">
      <c r="A1960" s="159" t="str">
        <f>'Reported burning'!A1960</f>
        <v>223b</v>
      </c>
      <c r="B1960" s="159" t="str">
        <f>'Reported burning'!B1960</f>
        <v>223b.2</v>
      </c>
      <c r="C1960" s="159" t="str">
        <f>'Reported burning'!C1960</f>
        <v>Human, deliberate</v>
      </c>
      <c r="D1960" s="159" t="str">
        <f>'Reported burning'!D1960</f>
        <v>Pasture renewal</v>
      </c>
      <c r="E1960" s="159" t="str">
        <f>'Reported burning'!E1960</f>
        <v>Cattle, Extensive</v>
      </c>
      <c r="F1960" s="159" t="str">
        <f>'Reported burning'!F1960</f>
        <v>Pasture</v>
      </c>
      <c r="G1960" s="159" t="str">
        <f>'Reported burning'!G1960</f>
        <v>ND</v>
      </c>
      <c r="H1960" s="159" t="str">
        <f>'Reported burning'!H1960</f>
        <v>Presence</v>
      </c>
      <c r="I1960" s="5"/>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3"/>
      <c r="AB1960" s="3"/>
    </row>
    <row r="1961" spans="1:28" ht="32.5" customHeight="1">
      <c r="A1961" s="159" t="str">
        <f>'Reported burning'!A1961</f>
        <v>223c</v>
      </c>
      <c r="B1961" s="159" t="str">
        <f>'Reported burning'!B1961</f>
        <v>223c.2</v>
      </c>
      <c r="C1961" s="159" t="str">
        <f>'Reported burning'!C1961</f>
        <v>Human, deliberate</v>
      </c>
      <c r="D1961" s="159" t="str">
        <f>'Reported burning'!D1961</f>
        <v>Pasture renewal</v>
      </c>
      <c r="E1961" s="159" t="str">
        <f>'Reported burning'!E1961</f>
        <v>Cattle, Extensive</v>
      </c>
      <c r="F1961" s="159" t="str">
        <f>'Reported burning'!F1961</f>
        <v>Pasture</v>
      </c>
      <c r="G1961" s="159" t="str">
        <f>'Reported burning'!G1961</f>
        <v>ND</v>
      </c>
      <c r="H1961" s="159" t="str">
        <f>'Reported burning'!H1961</f>
        <v>Presence</v>
      </c>
      <c r="I1961" s="5"/>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3"/>
      <c r="AB1961" s="3"/>
    </row>
    <row r="1962" spans="1:28" ht="85.5" customHeight="1">
      <c r="A1962" s="159" t="str">
        <f>'Reported burning'!A1962</f>
        <v>223d</v>
      </c>
      <c r="B1962" s="159" t="str">
        <f>'Reported burning'!B1962</f>
        <v>223d.2</v>
      </c>
      <c r="C1962" s="159" t="str">
        <f>'Reported burning'!C1962</f>
        <v>Human, deliberate</v>
      </c>
      <c r="D1962" s="159" t="str">
        <f>'Reported burning'!D1962</f>
        <v>Pasture renewal</v>
      </c>
      <c r="E1962" s="159" t="str">
        <f>'Reported burning'!E1962</f>
        <v>Cattle, Extensive</v>
      </c>
      <c r="F1962" s="159" t="str">
        <f>'Reported burning'!F1962</f>
        <v>Pasture</v>
      </c>
      <c r="G1962" s="159" t="str">
        <f>'Reported burning'!G1962</f>
        <v>ND</v>
      </c>
      <c r="H1962" s="159" t="str">
        <f>'Reported burning'!H1962</f>
        <v>Presence</v>
      </c>
      <c r="I1962" s="5"/>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c r="AB1962" s="4"/>
    </row>
    <row r="1963" spans="1:28" ht="85.5" customHeight="1">
      <c r="A1963" s="159" t="str">
        <f>'Reported burning'!A1963</f>
        <v>223a</v>
      </c>
      <c r="B1963" s="159" t="str">
        <f>'Reported burning'!B1963</f>
        <v>223a.3</v>
      </c>
      <c r="C1963" s="159" t="str">
        <f>'Reported burning'!C1963</f>
        <v>Human, escaped</v>
      </c>
      <c r="D1963" s="159" t="str">
        <f>'Reported burning'!D1963</f>
        <v>ND</v>
      </c>
      <c r="E1963" s="159" t="str">
        <f>'Reported burning'!E1963</f>
        <v>ND</v>
      </c>
      <c r="F1963" s="159" t="str">
        <f>'Reported burning'!F1963</f>
        <v>ND</v>
      </c>
      <c r="G1963" s="159" t="str">
        <f>'Reported burning'!G1963</f>
        <v>ND</v>
      </c>
      <c r="H1963" s="159" t="str">
        <f>'Reported burning'!H1963</f>
        <v>Presence</v>
      </c>
      <c r="I1963" s="5"/>
      <c r="J1963" s="4" t="s">
        <v>2276</v>
      </c>
      <c r="K1963" s="4" t="s">
        <v>2276</v>
      </c>
      <c r="L1963" s="4" t="s">
        <v>2276</v>
      </c>
      <c r="M1963" s="4" t="s">
        <v>2276</v>
      </c>
      <c r="N1963" s="4" t="s">
        <v>2276</v>
      </c>
      <c r="O1963" s="4" t="s">
        <v>2276</v>
      </c>
      <c r="P1963" s="4" t="s">
        <v>2276</v>
      </c>
      <c r="Q1963" s="4" t="s">
        <v>2276</v>
      </c>
      <c r="R1963" s="21" t="s">
        <v>2378</v>
      </c>
      <c r="S1963" s="4" t="s">
        <v>2276</v>
      </c>
      <c r="T1963" s="4" t="s">
        <v>2276</v>
      </c>
      <c r="U1963" s="4" t="s">
        <v>2276</v>
      </c>
      <c r="V1963" s="4" t="s">
        <v>2276</v>
      </c>
      <c r="W1963" s="21" t="s">
        <v>2403</v>
      </c>
      <c r="X1963" s="4" t="s">
        <v>2276</v>
      </c>
      <c r="Y1963" s="4" t="s">
        <v>2276</v>
      </c>
      <c r="Z1963" s="4" t="s">
        <v>2276</v>
      </c>
      <c r="AA1963" s="4" t="s">
        <v>5646</v>
      </c>
      <c r="AB1963" s="4" t="s">
        <v>5647</v>
      </c>
    </row>
    <row r="1964" spans="1:28" ht="85.5" customHeight="1">
      <c r="A1964" s="159" t="str">
        <f>'Reported burning'!A1964</f>
        <v>223b</v>
      </c>
      <c r="B1964" s="159" t="str">
        <f>'Reported burning'!B1964</f>
        <v>223b.3</v>
      </c>
      <c r="C1964" s="159" t="str">
        <f>'Reported burning'!C1964</f>
        <v>Human, escaped</v>
      </c>
      <c r="D1964" s="159" t="str">
        <f>'Reported burning'!D1964</f>
        <v>ND</v>
      </c>
      <c r="E1964" s="159" t="str">
        <f>'Reported burning'!E1964</f>
        <v>ND</v>
      </c>
      <c r="F1964" s="159" t="str">
        <f>'Reported burning'!F1964</f>
        <v>ND</v>
      </c>
      <c r="G1964" s="159" t="str">
        <f>'Reported burning'!G1964</f>
        <v>ND</v>
      </c>
      <c r="H1964" s="159" t="str">
        <f>'Reported burning'!H1964</f>
        <v>Presence</v>
      </c>
      <c r="I1964" s="5"/>
      <c r="J1964" s="4" t="s">
        <v>2276</v>
      </c>
      <c r="K1964" s="4" t="s">
        <v>2276</v>
      </c>
      <c r="L1964" s="4" t="s">
        <v>2276</v>
      </c>
      <c r="M1964" s="4" t="s">
        <v>2276</v>
      </c>
      <c r="N1964" s="4" t="s">
        <v>2276</v>
      </c>
      <c r="O1964" s="4" t="s">
        <v>2276</v>
      </c>
      <c r="P1964" s="4" t="s">
        <v>2276</v>
      </c>
      <c r="Q1964" s="4" t="s">
        <v>2276</v>
      </c>
      <c r="R1964" s="21" t="s">
        <v>2378</v>
      </c>
      <c r="S1964" s="4" t="s">
        <v>2276</v>
      </c>
      <c r="T1964" s="4" t="s">
        <v>2276</v>
      </c>
      <c r="U1964" s="4" t="s">
        <v>2276</v>
      </c>
      <c r="V1964" s="4" t="s">
        <v>2276</v>
      </c>
      <c r="W1964" s="21" t="s">
        <v>2403</v>
      </c>
      <c r="X1964" s="4" t="s">
        <v>2276</v>
      </c>
      <c r="Y1964" s="4" t="s">
        <v>2276</v>
      </c>
      <c r="Z1964" s="4" t="s">
        <v>2276</v>
      </c>
      <c r="AA1964" s="4" t="s">
        <v>5646</v>
      </c>
      <c r="AB1964" s="4" t="s">
        <v>5647</v>
      </c>
    </row>
    <row r="1965" spans="1:28" ht="85.5" customHeight="1">
      <c r="A1965" s="159" t="str">
        <f>'Reported burning'!A1965</f>
        <v>223c</v>
      </c>
      <c r="B1965" s="159" t="str">
        <f>'Reported burning'!B1965</f>
        <v>223c.3</v>
      </c>
      <c r="C1965" s="159" t="str">
        <f>'Reported burning'!C1965</f>
        <v>Human, escaped</v>
      </c>
      <c r="D1965" s="159" t="str">
        <f>'Reported burning'!D1965</f>
        <v>ND</v>
      </c>
      <c r="E1965" s="159" t="str">
        <f>'Reported burning'!E1965</f>
        <v>ND</v>
      </c>
      <c r="F1965" s="159" t="str">
        <f>'Reported burning'!F1965</f>
        <v>ND</v>
      </c>
      <c r="G1965" s="159" t="str">
        <f>'Reported burning'!G1965</f>
        <v>ND</v>
      </c>
      <c r="H1965" s="159" t="str">
        <f>'Reported burning'!H1965</f>
        <v>Presence</v>
      </c>
      <c r="I1965" s="5"/>
      <c r="J1965" s="4" t="s">
        <v>2276</v>
      </c>
      <c r="K1965" s="4" t="s">
        <v>2276</v>
      </c>
      <c r="L1965" s="4" t="s">
        <v>2276</v>
      </c>
      <c r="M1965" s="4" t="s">
        <v>2276</v>
      </c>
      <c r="N1965" s="4" t="s">
        <v>2276</v>
      </c>
      <c r="O1965" s="4" t="s">
        <v>2276</v>
      </c>
      <c r="P1965" s="4" t="s">
        <v>2276</v>
      </c>
      <c r="Q1965" s="4" t="s">
        <v>2276</v>
      </c>
      <c r="R1965" s="21" t="s">
        <v>2378</v>
      </c>
      <c r="S1965" s="4" t="s">
        <v>2276</v>
      </c>
      <c r="T1965" s="4" t="s">
        <v>2276</v>
      </c>
      <c r="U1965" s="4" t="s">
        <v>2276</v>
      </c>
      <c r="V1965" s="4" t="s">
        <v>2276</v>
      </c>
      <c r="W1965" s="21" t="s">
        <v>2403</v>
      </c>
      <c r="X1965" s="4" t="s">
        <v>2276</v>
      </c>
      <c r="Y1965" s="4" t="s">
        <v>2276</v>
      </c>
      <c r="Z1965" s="4" t="s">
        <v>2276</v>
      </c>
      <c r="AA1965" s="4" t="s">
        <v>5646</v>
      </c>
      <c r="AB1965" s="4" t="s">
        <v>5647</v>
      </c>
    </row>
    <row r="1966" spans="1:28" ht="85.5" customHeight="1">
      <c r="A1966" s="159" t="str">
        <f>'Reported burning'!A1966</f>
        <v>223d</v>
      </c>
      <c r="B1966" s="159" t="str">
        <f>'Reported burning'!B1966</f>
        <v>223d.3</v>
      </c>
      <c r="C1966" s="159" t="str">
        <f>'Reported burning'!C1966</f>
        <v>Human, escaped</v>
      </c>
      <c r="D1966" s="159" t="str">
        <f>'Reported burning'!D1966</f>
        <v>ND</v>
      </c>
      <c r="E1966" s="159" t="str">
        <f>'Reported burning'!E1966</f>
        <v>ND</v>
      </c>
      <c r="F1966" s="159" t="str">
        <f>'Reported burning'!F1966</f>
        <v>ND</v>
      </c>
      <c r="G1966" s="159" t="str">
        <f>'Reported burning'!G1966</f>
        <v>ND</v>
      </c>
      <c r="H1966" s="159" t="str">
        <f>'Reported burning'!H1966</f>
        <v>Presence</v>
      </c>
      <c r="I1966" s="5"/>
      <c r="J1966" s="4" t="s">
        <v>2276</v>
      </c>
      <c r="K1966" s="4" t="s">
        <v>2276</v>
      </c>
      <c r="L1966" s="4" t="s">
        <v>2276</v>
      </c>
      <c r="M1966" s="4" t="s">
        <v>2276</v>
      </c>
      <c r="N1966" s="4" t="s">
        <v>2276</v>
      </c>
      <c r="O1966" s="4" t="s">
        <v>2276</v>
      </c>
      <c r="P1966" s="4" t="s">
        <v>2276</v>
      </c>
      <c r="Q1966" s="4" t="s">
        <v>2276</v>
      </c>
      <c r="R1966" s="21" t="s">
        <v>2378</v>
      </c>
      <c r="S1966" s="4" t="s">
        <v>2276</v>
      </c>
      <c r="T1966" s="4" t="s">
        <v>2276</v>
      </c>
      <c r="U1966" s="4" t="s">
        <v>2276</v>
      </c>
      <c r="V1966" s="4" t="s">
        <v>2276</v>
      </c>
      <c r="W1966" s="21" t="s">
        <v>2403</v>
      </c>
      <c r="X1966" s="4" t="s">
        <v>2276</v>
      </c>
      <c r="Y1966" s="4" t="s">
        <v>2276</v>
      </c>
      <c r="Z1966" s="4" t="s">
        <v>2276</v>
      </c>
      <c r="AA1966" s="4" t="s">
        <v>5646</v>
      </c>
      <c r="AB1966" s="4" t="s">
        <v>5647</v>
      </c>
    </row>
    <row r="1967" spans="1:28" ht="40" customHeight="1">
      <c r="A1967" s="159" t="str">
        <f>'Reported burning'!A1967</f>
        <v>224a</v>
      </c>
      <c r="B1967" s="159" t="str">
        <f>'Reported burning'!B1967</f>
        <v>224a.1</v>
      </c>
      <c r="C1967" s="159" t="str">
        <f>'Reported burning'!C1967</f>
        <v>Human, deliberate</v>
      </c>
      <c r="D1967" s="159" t="str">
        <f>'Reported burning'!D1967</f>
        <v>Land clearance</v>
      </c>
      <c r="E1967" s="159" t="str">
        <f>'Reported burning'!E1967</f>
        <v>Cropping, Swidden</v>
      </c>
      <c r="F1967" s="159" t="str">
        <f>'Reported burning'!F1967</f>
        <v>Forest</v>
      </c>
      <c r="G1967" s="159" t="str">
        <f>'Reported burning'!G1967</f>
        <v>ND</v>
      </c>
      <c r="H1967" s="159" t="str">
        <f>'Reported burning'!H1967</f>
        <v>Presence</v>
      </c>
      <c r="I1967" s="5"/>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3"/>
      <c r="AB1967" s="3"/>
    </row>
    <row r="1968" spans="1:28" ht="40" customHeight="1">
      <c r="A1968" s="159" t="str">
        <f>'Reported burning'!A1968</f>
        <v>224a</v>
      </c>
      <c r="B1968" s="159" t="str">
        <f>'Reported burning'!B1968</f>
        <v>224a.2</v>
      </c>
      <c r="C1968" s="159" t="str">
        <f>'Reported burning'!C1968</f>
        <v>Human, deliberate</v>
      </c>
      <c r="D1968" s="159" t="str">
        <f>'Reported burning'!D1968</f>
        <v>Land clearance</v>
      </c>
      <c r="E1968" s="159" t="str">
        <f>'Reported burning'!E1968</f>
        <v>Cropping, Monoculture, Market-oriented</v>
      </c>
      <c r="F1968" s="159" t="str">
        <f>'Reported burning'!F1968</f>
        <v>Forest</v>
      </c>
      <c r="G1968" s="159" t="str">
        <f>'Reported burning'!G1968</f>
        <v>ND</v>
      </c>
      <c r="H1968" s="159" t="str">
        <f>'Reported burning'!H1968</f>
        <v>Presence</v>
      </c>
      <c r="I1968" s="5"/>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3"/>
      <c r="AB1968" s="3"/>
    </row>
    <row r="1969" spans="1:28" ht="40" customHeight="1">
      <c r="A1969" s="159" t="str">
        <f>'Reported burning'!A1969</f>
        <v>224a</v>
      </c>
      <c r="B1969" s="159" t="str">
        <f>'Reported burning'!B1969</f>
        <v>224a.3</v>
      </c>
      <c r="C1969" s="159" t="str">
        <f>'Reported burning'!C1969</f>
        <v>Human, deliberate</v>
      </c>
      <c r="D1969" s="159" t="str">
        <f>'Reported burning'!D1969</f>
        <v>Land clearance</v>
      </c>
      <c r="E1969" s="159" t="str">
        <f>'Reported burning'!E1969</f>
        <v>Cattle, Intensive</v>
      </c>
      <c r="F1969" s="159" t="str">
        <f>'Reported burning'!F1969</f>
        <v>Forest</v>
      </c>
      <c r="G1969" s="159" t="str">
        <f>'Reported burning'!G1969</f>
        <v>ND</v>
      </c>
      <c r="H1969" s="159" t="str">
        <f>'Reported burning'!H1969</f>
        <v>Presence</v>
      </c>
      <c r="I1969" s="5"/>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3"/>
      <c r="AB1969" s="3"/>
    </row>
    <row r="1970" spans="1:28" ht="40" customHeight="1">
      <c r="A1970" s="159" t="str">
        <f>'Reported burning'!A1970</f>
        <v>224a</v>
      </c>
      <c r="B1970" s="159" t="str">
        <f>'Reported burning'!B1970</f>
        <v>224a.4</v>
      </c>
      <c r="C1970" s="159" t="str">
        <f>'Reported burning'!C1970</f>
        <v>Human, deliberate</v>
      </c>
      <c r="D1970" s="159" t="str">
        <f>'Reported burning'!D1970</f>
        <v>Arson</v>
      </c>
      <c r="E1970" s="159" t="str">
        <f>'Reported burning'!E1970</f>
        <v>Cropping, Monoculture, Market-oriented</v>
      </c>
      <c r="F1970" s="159" t="str">
        <f>'Reported burning'!F1970</f>
        <v>Forest</v>
      </c>
      <c r="G1970" s="159" t="str">
        <f>'Reported burning'!G1970</f>
        <v>ND</v>
      </c>
      <c r="H1970" s="159" t="str">
        <f>'Reported burning'!H1970</f>
        <v>Presence</v>
      </c>
      <c r="I1970" s="5"/>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3"/>
      <c r="AB1970" s="3"/>
    </row>
    <row r="1971" spans="1:28" ht="40" customHeight="1">
      <c r="A1971" s="159" t="str">
        <f>'Reported burning'!A1971</f>
        <v>224a</v>
      </c>
      <c r="B1971" s="159" t="str">
        <f>'Reported burning'!B1971</f>
        <v>224a.5</v>
      </c>
      <c r="C1971" s="159" t="str">
        <f>'Reported burning'!C1971</f>
        <v>Human, deliberate</v>
      </c>
      <c r="D1971" s="159" t="str">
        <f>'Reported burning'!D1971</f>
        <v>Arson</v>
      </c>
      <c r="E1971" s="159" t="str">
        <f>'Reported burning'!E1971</f>
        <v>Cattle, Intensive</v>
      </c>
      <c r="F1971" s="159" t="str">
        <f>'Reported burning'!F1971</f>
        <v>Forest</v>
      </c>
      <c r="G1971" s="159" t="str">
        <f>'Reported burning'!G1971</f>
        <v>ND</v>
      </c>
      <c r="H1971" s="159" t="str">
        <f>'Reported burning'!H1971</f>
        <v>Presence</v>
      </c>
      <c r="I1971" s="5"/>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3"/>
      <c r="AB1971" s="3"/>
    </row>
    <row r="1972" spans="1:28" ht="29">
      <c r="A1972" s="159" t="str">
        <f>'Reported burning'!A1972</f>
        <v>225a</v>
      </c>
      <c r="B1972" s="159" t="str">
        <f>'Reported burning'!B1972</f>
        <v>225a.1</v>
      </c>
      <c r="C1972" s="159" t="str">
        <f>'Reported burning'!C1972</f>
        <v>Human, deliberate</v>
      </c>
      <c r="D1972" s="159" t="str">
        <f>'Reported burning'!D1972</f>
        <v>Cultural &amp; Spiritual</v>
      </c>
      <c r="E1972" s="159" t="str">
        <f>'Reported burning'!E1972</f>
        <v>Biodiversity conservation</v>
      </c>
      <c r="F1972" s="159" t="str">
        <f>'Reported burning'!F1972</f>
        <v>Shrubland (Mixed forest &amp; grassland)</v>
      </c>
      <c r="G1972" s="159" t="str">
        <f>'Reported burning'!G1972</f>
        <v>ND</v>
      </c>
      <c r="H1972" s="159"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2276</v>
      </c>
      <c r="X1972" s="4" t="s">
        <v>2276</v>
      </c>
      <c r="Y1972" s="4" t="s">
        <v>2276</v>
      </c>
      <c r="Z1972" s="4" t="s">
        <v>2276</v>
      </c>
      <c r="AA1972" s="4" t="s">
        <v>5672</v>
      </c>
      <c r="AB1972" s="3"/>
    </row>
    <row r="1973" spans="1:28" ht="29">
      <c r="A1973" s="159" t="str">
        <f>'Reported burning'!A1973</f>
        <v>225a</v>
      </c>
      <c r="B1973" s="159" t="str">
        <f>'Reported burning'!B1973</f>
        <v>225a.2</v>
      </c>
      <c r="C1973" s="159" t="str">
        <f>'Reported burning'!C1973</f>
        <v>Human, deliberate</v>
      </c>
      <c r="D1973" s="159" t="str">
        <f>'Reported burning'!D1973</f>
        <v>Pyrome management</v>
      </c>
      <c r="E1973" s="159" t="str">
        <f>'Reported burning'!E1973</f>
        <v>Biodiversity conservation</v>
      </c>
      <c r="F1973" s="159" t="str">
        <f>'Reported burning'!F1973</f>
        <v>Shrubland (Mixed forest &amp; grassland)</v>
      </c>
      <c r="G1973" s="159" t="str">
        <f>'Reported burning'!G1973</f>
        <v>ND</v>
      </c>
      <c r="H1973" s="159"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2276</v>
      </c>
      <c r="X1973" s="4" t="s">
        <v>2276</v>
      </c>
      <c r="Y1973" s="4" t="s">
        <v>2276</v>
      </c>
      <c r="Z1973" s="4" t="s">
        <v>2276</v>
      </c>
      <c r="AA1973" s="4" t="s">
        <v>5672</v>
      </c>
      <c r="AB1973" s="3"/>
    </row>
    <row r="1974" spans="1:28" ht="29">
      <c r="A1974" s="159" t="str">
        <f>'Reported burning'!A1974</f>
        <v>225a</v>
      </c>
      <c r="B1974" s="159" t="str">
        <f>'Reported burning'!B1974</f>
        <v>225a.3</v>
      </c>
      <c r="C1974" s="159" t="str">
        <f>'Reported burning'!C1974</f>
        <v>Human, deliberate</v>
      </c>
      <c r="D1974" s="159" t="str">
        <f>'Reported burning'!D1974</f>
        <v>Cultural &amp; Spiritual</v>
      </c>
      <c r="E1974" s="159" t="str">
        <f>'Reported burning'!E1974</f>
        <v>Biodiversity conservation</v>
      </c>
      <c r="F1974" s="159" t="str">
        <f>'Reported burning'!F1974</f>
        <v>Shrubland (Mixed forest &amp; grassland)</v>
      </c>
      <c r="G1974" s="159" t="str">
        <f>'Reported burning'!G1974</f>
        <v>ND</v>
      </c>
      <c r="H1974" s="159"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2276</v>
      </c>
      <c r="X1974" s="4" t="s">
        <v>2276</v>
      </c>
      <c r="Y1974" s="4" t="s">
        <v>2276</v>
      </c>
      <c r="Z1974" s="4" t="s">
        <v>2276</v>
      </c>
      <c r="AA1974" s="4" t="s">
        <v>5672</v>
      </c>
      <c r="AB1974" s="3"/>
    </row>
    <row r="1975" spans="1:28" ht="29">
      <c r="A1975" s="159" t="str">
        <f>'Reported burning'!A1975</f>
        <v>225a</v>
      </c>
      <c r="B1975" s="159" t="str">
        <f>'Reported burning'!B1975</f>
        <v>225a.4</v>
      </c>
      <c r="C1975" s="159" t="str">
        <f>'Reported burning'!C1975</f>
        <v>Human, deliberate</v>
      </c>
      <c r="D1975" s="159" t="str">
        <f>'Reported burning'!D1975</f>
        <v>Pyrome management</v>
      </c>
      <c r="E1975" s="159" t="str">
        <f>'Reported burning'!E1975</f>
        <v>Biodiversity conservation</v>
      </c>
      <c r="F1975" s="159" t="str">
        <f>'Reported burning'!F1975</f>
        <v>Shrubland (Mixed forest &amp; grassland)</v>
      </c>
      <c r="G1975" s="159" t="str">
        <f>'Reported burning'!G1975</f>
        <v>ND</v>
      </c>
      <c r="H1975" s="159"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2276</v>
      </c>
      <c r="X1975" s="4" t="s">
        <v>2276</v>
      </c>
      <c r="Y1975" s="4" t="s">
        <v>2276</v>
      </c>
      <c r="Z1975" s="4" t="s">
        <v>2276</v>
      </c>
      <c r="AA1975" s="4" t="s">
        <v>5672</v>
      </c>
      <c r="AB1975" s="3"/>
    </row>
    <row r="1976" spans="1:28" ht="29">
      <c r="A1976" s="159" t="str">
        <f>'Reported burning'!A1976</f>
        <v>225a</v>
      </c>
      <c r="B1976" s="159" t="str">
        <f>'Reported burning'!B1976</f>
        <v>225a.5</v>
      </c>
      <c r="C1976" s="159" t="str">
        <f>'Reported burning'!C1976</f>
        <v>Human, deliberate</v>
      </c>
      <c r="D1976" s="159" t="str">
        <f>'Reported burning'!D1976</f>
        <v>Cultural &amp; Spiritual</v>
      </c>
      <c r="E1976" s="159" t="str">
        <f>'Reported burning'!E1976</f>
        <v>Forestry, Traditional</v>
      </c>
      <c r="F1976" s="159" t="str">
        <f>'Reported burning'!F1976</f>
        <v>Shrubland (Mixed forest &amp; grassland)</v>
      </c>
      <c r="G1976" s="159" t="str">
        <f>'Reported burning'!G1976</f>
        <v>ND</v>
      </c>
      <c r="H1976" s="159" t="str">
        <f>'Reported burning'!H1976</f>
        <v>Presence</v>
      </c>
      <c r="I1976" s="5"/>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5673</v>
      </c>
      <c r="AB1976" s="3"/>
    </row>
    <row r="1977" spans="1:28" ht="29">
      <c r="A1977" s="159" t="str">
        <f>'Reported burning'!A1977</f>
        <v>225a</v>
      </c>
      <c r="B1977" s="159" t="str">
        <f>'Reported burning'!B1977</f>
        <v>225a.6</v>
      </c>
      <c r="C1977" s="159" t="str">
        <f>'Reported burning'!C1977</f>
        <v>Human, deliberate</v>
      </c>
      <c r="D1977" s="159" t="str">
        <f>'Reported burning'!D1977</f>
        <v>Pyrome management</v>
      </c>
      <c r="E1977" s="159" t="str">
        <f>'Reported burning'!E1977</f>
        <v>Forestry, Traditional</v>
      </c>
      <c r="F1977" s="159" t="str">
        <f>'Reported burning'!F1977</f>
        <v>Shrubland (Mixed forest &amp; grassland)</v>
      </c>
      <c r="G1977" s="159" t="str">
        <f>'Reported burning'!G1977</f>
        <v>ND</v>
      </c>
      <c r="H1977" s="159" t="str">
        <f>'Reported burning'!H1977</f>
        <v>Presence</v>
      </c>
      <c r="I1977" s="5"/>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5673</v>
      </c>
      <c r="AB1977" s="3"/>
    </row>
    <row r="1978" spans="1:28" ht="29">
      <c r="A1978" s="159" t="str">
        <f>'Reported burning'!A1978</f>
        <v>225a</v>
      </c>
      <c r="B1978" s="159" t="str">
        <f>'Reported burning'!B1978</f>
        <v>225a.7</v>
      </c>
      <c r="C1978" s="159" t="str">
        <f>'Reported burning'!C1978</f>
        <v>Human, deliberate</v>
      </c>
      <c r="D1978" s="159" t="str">
        <f>'Reported burning'!D1978</f>
        <v>Cultural &amp; Spiritual</v>
      </c>
      <c r="E1978" s="159" t="str">
        <f>'Reported burning'!E1978</f>
        <v>Forestry, Traditional</v>
      </c>
      <c r="F1978" s="159" t="str">
        <f>'Reported burning'!F1978</f>
        <v>Shrubland (Mixed forest &amp; grassland)</v>
      </c>
      <c r="G1978" s="159" t="str">
        <f>'Reported burning'!G1978</f>
        <v>ND</v>
      </c>
      <c r="H1978" s="159" t="str">
        <f>'Reported burning'!H1978</f>
        <v>Presence</v>
      </c>
      <c r="I1978" s="5"/>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5673</v>
      </c>
      <c r="AB1978" s="3"/>
    </row>
    <row r="1979" spans="1:28" ht="29">
      <c r="A1979" s="159" t="str">
        <f>'Reported burning'!A1979</f>
        <v>225a</v>
      </c>
      <c r="B1979" s="159" t="str">
        <f>'Reported burning'!B1979</f>
        <v>225a.8</v>
      </c>
      <c r="C1979" s="159" t="str">
        <f>'Reported burning'!C1979</f>
        <v>Human, deliberate</v>
      </c>
      <c r="D1979" s="159" t="str">
        <f>'Reported burning'!D1979</f>
        <v>Pyrome management</v>
      </c>
      <c r="E1979" s="159" t="str">
        <f>'Reported burning'!E1979</f>
        <v>Forestry, Traditional</v>
      </c>
      <c r="F1979" s="159" t="str">
        <f>'Reported burning'!F1979</f>
        <v>Shrubland (Mixed forest &amp; grassland)</v>
      </c>
      <c r="G1979" s="159" t="str">
        <f>'Reported burning'!G1979</f>
        <v>ND</v>
      </c>
      <c r="H1979" s="159" t="str">
        <f>'Reported burning'!H1979</f>
        <v>Presence</v>
      </c>
      <c r="I1979" s="5"/>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5673</v>
      </c>
      <c r="AB1979" s="3"/>
    </row>
    <row r="1980" spans="1:28" ht="24.5" customHeight="1">
      <c r="A1980" s="159" t="str">
        <f>'Reported burning'!A1980</f>
        <v>226a</v>
      </c>
      <c r="B1980" s="159" t="str">
        <f>'Reported burning'!B1980</f>
        <v>226a.1</v>
      </c>
      <c r="C1980" s="159" t="str">
        <f>'Reported burning'!C1980</f>
        <v>Human, deliberate</v>
      </c>
      <c r="D1980" s="159" t="str">
        <f>'Reported burning'!D1980</f>
        <v>Pyrome management</v>
      </c>
      <c r="E1980" s="159" t="str">
        <f>'Reported burning'!E1980</f>
        <v>Biodiversity conservation</v>
      </c>
      <c r="F1980" s="159" t="str">
        <f>'Reported burning'!F1980</f>
        <v>Forest</v>
      </c>
      <c r="G1980" s="159" t="str">
        <f>'Reported burning'!G1980</f>
        <v>ND</v>
      </c>
      <c r="H1980" s="159" t="str">
        <f>'Reported burning'!H1980</f>
        <v>Presence</v>
      </c>
      <c r="I1980" s="5"/>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3"/>
      <c r="AB1980" s="3"/>
    </row>
    <row r="1981" spans="1:28" ht="24.5" customHeight="1">
      <c r="A1981" s="159" t="str">
        <f>'Reported burning'!A1981</f>
        <v>226a</v>
      </c>
      <c r="B1981" s="159" t="str">
        <f>'Reported burning'!B1981</f>
        <v>226a.2</v>
      </c>
      <c r="C1981" s="159" t="str">
        <f>'Reported burning'!C1981</f>
        <v>Human, deliberate</v>
      </c>
      <c r="D1981" s="159" t="str">
        <f>'Reported burning'!D1981</f>
        <v>Pyrome management</v>
      </c>
      <c r="E1981" s="159" t="str">
        <f>'Reported burning'!E1981</f>
        <v>Forestry, Industrial</v>
      </c>
      <c r="F1981" s="159" t="str">
        <f>'Reported burning'!F1981</f>
        <v>Forest</v>
      </c>
      <c r="G1981" s="159" t="str">
        <f>'Reported burning'!G1981</f>
        <v>ND</v>
      </c>
      <c r="H1981" s="159" t="str">
        <f>'Reported burning'!H1981</f>
        <v>Presence</v>
      </c>
      <c r="I1981" s="5"/>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3"/>
      <c r="AB1981" s="3"/>
    </row>
    <row r="1982" spans="1:28" ht="24.5" customHeight="1">
      <c r="A1982" s="159" t="str">
        <f>'Reported burning'!A1982</f>
        <v>226a</v>
      </c>
      <c r="B1982" s="159" t="str">
        <f>'Reported burning'!B1982</f>
        <v>226a.3</v>
      </c>
      <c r="C1982" s="159" t="str">
        <f>'Reported burning'!C1982</f>
        <v>Human, deliberate</v>
      </c>
      <c r="D1982" s="159" t="str">
        <f>'Reported burning'!D1982</f>
        <v>Harvesting of NTFP</v>
      </c>
      <c r="E1982" s="159" t="str">
        <f>'Reported burning'!E1982</f>
        <v>Forestry, Traditional</v>
      </c>
      <c r="F1982" s="159" t="str">
        <f>'Reported burning'!F1982</f>
        <v>Forest</v>
      </c>
      <c r="G1982" s="159" t="str">
        <f>'Reported burning'!G1982</f>
        <v>ND</v>
      </c>
      <c r="H1982" s="159" t="str">
        <f>'Reported burning'!H1982</f>
        <v>Presence</v>
      </c>
      <c r="I1982" s="5"/>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3"/>
      <c r="AB1982" s="3"/>
    </row>
    <row r="1983" spans="1:28" ht="25.5" customHeight="1">
      <c r="A1983" s="159" t="str">
        <f>'Reported burning'!A1983</f>
        <v>227a</v>
      </c>
      <c r="B1983" s="159" t="str">
        <f>'Reported burning'!B1983</f>
        <v>227a.1</v>
      </c>
      <c r="C1983" s="159" t="str">
        <f>'Reported burning'!C1983</f>
        <v>Human, deliberate</v>
      </c>
      <c r="D1983" s="159" t="str">
        <f>'Reported burning'!D1983</f>
        <v>Pyrome management</v>
      </c>
      <c r="E1983" s="159" t="str">
        <f>'Reported burning'!E1983</f>
        <v>Biodiversity conservation</v>
      </c>
      <c r="F1983" s="159" t="str">
        <f>'Reported burning'!F1983</f>
        <v>Forest</v>
      </c>
      <c r="G1983" s="159" t="str">
        <f>'Reported burning'!G1983</f>
        <v>ND</v>
      </c>
      <c r="H1983" s="159" t="str">
        <f>'Reported burning'!H1983</f>
        <v>Presence</v>
      </c>
      <c r="I1983" s="5"/>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3"/>
      <c r="AB1983" s="3"/>
    </row>
    <row r="1984" spans="1:28" ht="25.5" customHeight="1">
      <c r="A1984" s="159" t="str">
        <f>'Reported burning'!A1984</f>
        <v>227a</v>
      </c>
      <c r="B1984" s="159" t="str">
        <f>'Reported burning'!B1984</f>
        <v>227a.2</v>
      </c>
      <c r="C1984" s="159" t="str">
        <f>'Reported burning'!C1984</f>
        <v>Human, deliberate</v>
      </c>
      <c r="D1984" s="159" t="str">
        <f>'Reported burning'!E1984</f>
        <v>Forestry, Traditional</v>
      </c>
      <c r="E1984" s="159" t="str">
        <f>'Reported burning'!E1984</f>
        <v>Forestry, Traditional</v>
      </c>
      <c r="F1984" s="159" t="str">
        <f>'Reported burning'!F1984</f>
        <v>Forest</v>
      </c>
      <c r="G1984" s="159" t="str">
        <f>'Reported burning'!G1984</f>
        <v>ND</v>
      </c>
      <c r="H1984" s="159" t="str">
        <f>'Reported burning'!H1984</f>
        <v>Presence</v>
      </c>
      <c r="I1984" s="5"/>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3"/>
      <c r="AB1984" s="3"/>
    </row>
    <row r="1985" spans="1:28" ht="25.5" customHeight="1">
      <c r="A1985" s="159" t="str">
        <f>'Reported burning'!A1985</f>
        <v>227a</v>
      </c>
      <c r="B1985" s="159" t="str">
        <f>'Reported burning'!B1985</f>
        <v>227a.3</v>
      </c>
      <c r="C1985" s="159" t="str">
        <f>'Reported burning'!C1985</f>
        <v>Human, deliberate</v>
      </c>
      <c r="D1985" s="159" t="str">
        <f>'Reported burning'!D1985</f>
        <v>Harvesting of NTFP</v>
      </c>
      <c r="E1985" s="159" t="str">
        <f>'Reported burning'!E1985</f>
        <v>Forestry, Traditional</v>
      </c>
      <c r="F1985" s="159" t="str">
        <f>'Reported burning'!F1985</f>
        <v>Forest</v>
      </c>
      <c r="G1985" s="159" t="str">
        <f>'Reported burning'!G1985</f>
        <v>ND</v>
      </c>
      <c r="H1985" s="159" t="str">
        <f>'Reported burning'!H1985</f>
        <v>Presence</v>
      </c>
      <c r="I1985" s="5"/>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3"/>
      <c r="AB1985" s="3"/>
    </row>
    <row r="1986" spans="1:28" ht="39.5" customHeight="1">
      <c r="A1986" s="155" t="str">
        <f>'Reported burning'!A1986</f>
        <v>228a</v>
      </c>
      <c r="B1986" s="155" t="str">
        <f>'Reported burning'!B1986</f>
        <v>228a.1</v>
      </c>
      <c r="C1986" s="155" t="str">
        <f>'Reported burning'!C1986</f>
        <v>Human, deliberate</v>
      </c>
      <c r="D1986" s="155" t="str">
        <f>'Reported burning'!D1986</f>
        <v>Crop field preparation</v>
      </c>
      <c r="E1986" s="155" t="str">
        <f>'Reported burning'!E1986</f>
        <v>Cropping, Swidden</v>
      </c>
      <c r="F1986" s="155" t="str">
        <f>'Reported burning'!F1986</f>
        <v>Forest</v>
      </c>
      <c r="G1986" s="155" t="str">
        <f>'Reported burning'!G1986</f>
        <v>ND</v>
      </c>
      <c r="H1986" s="155" t="str">
        <f>'Reported burning'!H1986</f>
        <v>Presence</v>
      </c>
      <c r="I1986" s="3"/>
      <c r="J1986" s="4" t="s">
        <v>2276</v>
      </c>
      <c r="K1986" s="4" t="s">
        <v>2276</v>
      </c>
      <c r="L1986" s="4" t="s">
        <v>2276</v>
      </c>
      <c r="M1986" s="4" t="s">
        <v>2276</v>
      </c>
      <c r="N1986" s="4" t="s">
        <v>2276</v>
      </c>
      <c r="O1986" s="21" t="s">
        <v>2373</v>
      </c>
      <c r="P1986" s="21"/>
      <c r="Q1986" s="21" t="s">
        <v>2375</v>
      </c>
      <c r="R1986" s="4" t="s">
        <v>2276</v>
      </c>
      <c r="S1986" s="4" t="s">
        <v>2276</v>
      </c>
      <c r="T1986" s="4" t="s">
        <v>2276</v>
      </c>
      <c r="U1986" s="4" t="s">
        <v>2276</v>
      </c>
      <c r="V1986" s="4" t="s">
        <v>2276</v>
      </c>
      <c r="W1986" s="4" t="s">
        <v>2276</v>
      </c>
      <c r="X1986" s="3" t="s">
        <v>35</v>
      </c>
      <c r="Y1986" s="3" t="s">
        <v>127</v>
      </c>
      <c r="Z1986" s="3" t="s">
        <v>2655</v>
      </c>
      <c r="AA1986" s="4" t="s">
        <v>5703</v>
      </c>
      <c r="AB1986" s="3"/>
    </row>
    <row r="1987" spans="1:28" ht="30" customHeight="1">
      <c r="A1987" s="155" t="str">
        <f>'Reported burning'!A1987</f>
        <v>228a</v>
      </c>
      <c r="B1987" s="155" t="str">
        <f>'Reported burning'!B1987</f>
        <v>228a.2</v>
      </c>
      <c r="C1987" s="155" t="str">
        <f>'Reported burning'!C1987</f>
        <v>Human, deliberate</v>
      </c>
      <c r="D1987" s="155" t="str">
        <f>'Reported burning'!D1987</f>
        <v>Pasture renewal</v>
      </c>
      <c r="E1987" s="155" t="str">
        <f>'Reported burning'!E1987</f>
        <v>Cattle, Extensive</v>
      </c>
      <c r="F1987" s="155" t="str">
        <f>'Reported burning'!F1987</f>
        <v>Grassland</v>
      </c>
      <c r="G1987" s="155" t="str">
        <f>'Reported burning'!G1987</f>
        <v>ND</v>
      </c>
      <c r="H1987" s="155" t="str">
        <f>'Reported burning'!H1987</f>
        <v>Presence</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21" t="s">
        <v>2401</v>
      </c>
      <c r="X1987" s="3" t="s">
        <v>34</v>
      </c>
      <c r="Y1987" s="3" t="s">
        <v>404</v>
      </c>
      <c r="Z1987" s="3" t="s">
        <v>2655</v>
      </c>
      <c r="AA1987" s="11" t="s">
        <v>5702</v>
      </c>
      <c r="AB1987" s="3"/>
    </row>
    <row r="1988" spans="1:28" ht="30" customHeight="1">
      <c r="A1988" s="155" t="str">
        <f>'Reported burning'!A1988</f>
        <v>228a</v>
      </c>
      <c r="B1988" s="155" t="str">
        <f>'Reported burning'!B1988</f>
        <v>228a.3</v>
      </c>
      <c r="C1988" s="155" t="str">
        <f>'Reported burning'!C1988</f>
        <v>Human, deliberate</v>
      </c>
      <c r="D1988" s="155" t="str">
        <f>'Reported burning'!D1988</f>
        <v>Pasture renewal</v>
      </c>
      <c r="E1988" s="155" t="str">
        <f>'Reported burning'!E1988</f>
        <v>Cattle, Extensive</v>
      </c>
      <c r="F1988" s="155" t="str">
        <f>'Reported burning'!F1988</f>
        <v>Pasture</v>
      </c>
      <c r="G1988" s="155" t="str">
        <f>'Reported burning'!G1988</f>
        <v>ND</v>
      </c>
      <c r="H1988" s="155" t="str">
        <f>'Reported burning'!H1988</f>
        <v>Presence</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21" t="s">
        <v>2401</v>
      </c>
      <c r="X1988" s="3" t="s">
        <v>34</v>
      </c>
      <c r="Y1988" s="3" t="s">
        <v>404</v>
      </c>
      <c r="Z1988" s="3" t="s">
        <v>2655</v>
      </c>
      <c r="AA1988" s="11" t="s">
        <v>5702</v>
      </c>
      <c r="AB1988" s="3"/>
    </row>
    <row r="1989" spans="1:28" ht="30" customHeight="1">
      <c r="A1989" s="155" t="str">
        <f>'Reported burning'!A1989</f>
        <v>228a</v>
      </c>
      <c r="B1989" s="155" t="str">
        <f>'Reported burning'!B1989</f>
        <v>228a.3</v>
      </c>
      <c r="C1989" s="155" t="str">
        <f>'Reported burning'!C1989</f>
        <v>Human, deliberate</v>
      </c>
      <c r="D1989" s="155" t="str">
        <f>'Reported burning'!D1989</f>
        <v>Forest clearance</v>
      </c>
      <c r="E1989" s="155" t="str">
        <f>'Reported burning'!E1989</f>
        <v>Cattle, Extensive</v>
      </c>
      <c r="F1989" s="155" t="str">
        <f>'Reported burning'!F1989</f>
        <v>Forest</v>
      </c>
      <c r="G1989" s="155" t="str">
        <f>'Reported burning'!G1989</f>
        <v>ND</v>
      </c>
      <c r="H1989" s="155" t="str">
        <f>'Reported burning'!H1989</f>
        <v>Presence</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3"/>
      <c r="AB1989" s="3"/>
    </row>
    <row r="1990" spans="1:28" ht="30" customHeight="1">
      <c r="A1990" s="155" t="str">
        <f>'Reported burning'!A1990</f>
        <v>228a</v>
      </c>
      <c r="B1990" s="155" t="str">
        <f>'Reported burning'!B1990</f>
        <v>228a.4</v>
      </c>
      <c r="C1990" s="155" t="str">
        <f>'Reported burning'!C1990</f>
        <v>Human, deliberate</v>
      </c>
      <c r="D1990" s="155" t="str">
        <f>'Reported burning'!D1990</f>
        <v>Forest clearance</v>
      </c>
      <c r="E1990" s="155" t="str">
        <f>'Reported burning'!E1990</f>
        <v>Cattle, Intensive</v>
      </c>
      <c r="F1990" s="155" t="str">
        <f>'Reported burning'!F1990</f>
        <v>Forest</v>
      </c>
      <c r="G1990" s="155" t="str">
        <f>'Reported burning'!G1990</f>
        <v>ND</v>
      </c>
      <c r="H1990" s="155"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2276</v>
      </c>
      <c r="X1990" s="4" t="s">
        <v>2276</v>
      </c>
      <c r="Y1990" s="4" t="s">
        <v>2276</v>
      </c>
      <c r="Z1990" s="4" t="s">
        <v>2276</v>
      </c>
      <c r="AA1990" s="3" t="s">
        <v>5704</v>
      </c>
      <c r="AB1990" s="3"/>
    </row>
    <row r="1991" spans="1:28" ht="32.5" customHeight="1">
      <c r="A1991" s="159" t="str">
        <f>'Reported burning'!A1991</f>
        <v>228a</v>
      </c>
      <c r="B1991" s="159" t="str">
        <f>'Reported burning'!B1991</f>
        <v>228a.5</v>
      </c>
      <c r="C1991" s="159" t="str">
        <f>'Reported burning'!C1991</f>
        <v>Human, escaped</v>
      </c>
      <c r="D1991" s="159" t="str">
        <f>'Reported burning'!D1991</f>
        <v>Crop field preparation</v>
      </c>
      <c r="E1991" s="159" t="str">
        <f>'Reported burning'!E1991</f>
        <v>Cropping, Swidden</v>
      </c>
      <c r="F1991" s="159" t="str">
        <f>'Reported burning'!F1991</f>
        <v>Forest</v>
      </c>
      <c r="G1991" s="159" t="str">
        <f>'Reported burning'!G1991</f>
        <v>ND</v>
      </c>
      <c r="H1991" s="159" t="str">
        <f>'Reported burning'!H1991</f>
        <v>Presence</v>
      </c>
      <c r="I1991" s="5"/>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3"/>
      <c r="AB1991" s="3"/>
    </row>
    <row r="1992" spans="1:28" ht="32.5" customHeight="1">
      <c r="A1992" s="159" t="str">
        <f>'Reported burning'!A1992</f>
        <v>228a</v>
      </c>
      <c r="B1992" s="159" t="str">
        <f>'Reported burning'!B1992</f>
        <v>228a.6</v>
      </c>
      <c r="C1992" s="159" t="str">
        <f>'Reported burning'!C1992</f>
        <v>Human, escaped</v>
      </c>
      <c r="D1992" s="159" t="str">
        <f>'Reported burning'!D1992</f>
        <v>Pasture renewal</v>
      </c>
      <c r="E1992" s="159" t="str">
        <f>'Reported burning'!E1992</f>
        <v>Cattle, Extensive</v>
      </c>
      <c r="F1992" s="159" t="str">
        <f>'Reported burning'!F1992</f>
        <v>Grassland</v>
      </c>
      <c r="G1992" s="159" t="str">
        <f>'Reported burning'!G1992</f>
        <v>ND</v>
      </c>
      <c r="H1992" s="159" t="str">
        <f>'Reported burning'!H1992</f>
        <v>Presence</v>
      </c>
      <c r="I1992" s="5"/>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3"/>
      <c r="AB1992" s="3"/>
    </row>
    <row r="1993" spans="1:28" ht="32.5" customHeight="1">
      <c r="A1993" s="159" t="str">
        <f>'Reported burning'!A1993</f>
        <v>228a</v>
      </c>
      <c r="B1993" s="159" t="str">
        <f>'Reported burning'!B1993</f>
        <v>228a.7</v>
      </c>
      <c r="C1993" s="159" t="str">
        <f>'Reported burning'!C1993</f>
        <v>Human, escaped</v>
      </c>
      <c r="D1993" s="159" t="str">
        <f>'Reported burning'!D1993</f>
        <v>Pasture renewal</v>
      </c>
      <c r="E1993" s="159" t="str">
        <f>'Reported burning'!E1993</f>
        <v>Cattle, Extensive</v>
      </c>
      <c r="F1993" s="159" t="str">
        <f>'Reported burning'!F1993</f>
        <v>Pasture</v>
      </c>
      <c r="G1993" s="159" t="str">
        <f>'Reported burning'!G1993</f>
        <v>ND</v>
      </c>
      <c r="H1993" s="159" t="str">
        <f>'Reported burning'!H1993</f>
        <v>Presence</v>
      </c>
      <c r="I1993" s="5"/>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3"/>
      <c r="AB1993" s="3"/>
    </row>
    <row r="1994" spans="1:28" ht="32.5" customHeight="1">
      <c r="A1994" s="159" t="str">
        <f>'Reported burning'!A1994</f>
        <v>228a</v>
      </c>
      <c r="B1994" s="159" t="str">
        <f>'Reported burning'!B1994</f>
        <v>228a.8</v>
      </c>
      <c r="C1994" s="159" t="str">
        <f>'Reported burning'!C1994</f>
        <v>Human, deliberate</v>
      </c>
      <c r="D1994" s="159" t="str">
        <f>'Reported burning'!D1994</f>
        <v>Hunting</v>
      </c>
      <c r="E1994" s="159" t="str">
        <f>'Reported burning'!E1994</f>
        <v>Forestry, Traditional</v>
      </c>
      <c r="F1994" s="159" t="str">
        <f>'Reported burning'!F1994</f>
        <v>ND</v>
      </c>
      <c r="G1994" s="159" t="str">
        <f>'Reported burning'!G1994</f>
        <v>ND</v>
      </c>
      <c r="H1994" s="159" t="str">
        <f>'Reported burning'!H1994</f>
        <v>Presence</v>
      </c>
      <c r="I1994" s="5"/>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3"/>
      <c r="AB1994" s="3"/>
    </row>
    <row r="1995" spans="1:28" ht="32.5" customHeight="1">
      <c r="A1995" s="159" t="str">
        <f>'Reported burning'!A1995</f>
        <v>229a</v>
      </c>
      <c r="B1995" s="159" t="str">
        <f>'Reported burning'!B1995</f>
        <v>229a.1</v>
      </c>
      <c r="C1995" s="159" t="str">
        <f>'Reported burning'!C1995</f>
        <v>Human, deliberate</v>
      </c>
      <c r="D1995" s="159" t="str">
        <f>'Reported burning'!D1995</f>
        <v>Crop field preparation</v>
      </c>
      <c r="E1995" s="159" t="str">
        <f>'Reported burning'!E1995</f>
        <v>Cropping, Swidden</v>
      </c>
      <c r="F1995" s="159" t="str">
        <f>'Reported burning'!F1995</f>
        <v>Forest</v>
      </c>
      <c r="G1995" s="159" t="str">
        <f>'Reported burning'!G1995</f>
        <v>ND</v>
      </c>
      <c r="H1995" s="159"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2276</v>
      </c>
      <c r="X1995" s="4" t="s">
        <v>2276</v>
      </c>
      <c r="Y1995" s="4" t="s">
        <v>2276</v>
      </c>
      <c r="Z1995" s="4" t="s">
        <v>2276</v>
      </c>
      <c r="AA1995" s="3"/>
      <c r="AB1995" s="3"/>
    </row>
    <row r="1996" spans="1:28" ht="32.5" customHeight="1">
      <c r="A1996" s="159" t="str">
        <f>'Reported burning'!A1996</f>
        <v>229a</v>
      </c>
      <c r="B1996" s="159" t="str">
        <f>'Reported burning'!B1996</f>
        <v>229a.2</v>
      </c>
      <c r="C1996" s="159" t="str">
        <f>'Reported burning'!C1996</f>
        <v>Human, deliberate</v>
      </c>
      <c r="D1996" s="159" t="str">
        <f>'Reported burning'!D1996</f>
        <v>Pasture renewal</v>
      </c>
      <c r="E1996" s="159" t="str">
        <f>'Reported burning'!E1996</f>
        <v>Cattle, Extensive</v>
      </c>
      <c r="F1996" s="159" t="str">
        <f>'Reported burning'!F1996</f>
        <v>Forest</v>
      </c>
      <c r="G1996" s="159" t="str">
        <f>'Reported burning'!G1996</f>
        <v>ND</v>
      </c>
      <c r="H1996" s="159"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2276</v>
      </c>
      <c r="X1996" s="4" t="s">
        <v>2276</v>
      </c>
      <c r="Y1996" s="4" t="s">
        <v>2276</v>
      </c>
      <c r="Z1996" s="4" t="s">
        <v>2276</v>
      </c>
      <c r="AA1996" s="3"/>
      <c r="AB1996" s="3"/>
    </row>
    <row r="1997" spans="1:28" ht="32.5" customHeight="1">
      <c r="A1997" s="159" t="str">
        <f>'Reported burning'!A1997</f>
        <v>229a</v>
      </c>
      <c r="B1997" s="159" t="str">
        <f>'Reported burning'!B1997</f>
        <v>229a.3</v>
      </c>
      <c r="C1997" s="159" t="str">
        <f>'Reported burning'!C1997</f>
        <v>Human, deliberate</v>
      </c>
      <c r="D1997" s="159" t="str">
        <f>'Reported burning'!D1997</f>
        <v>Harvesting of NTFP</v>
      </c>
      <c r="E1997" s="159" t="str">
        <f>'Reported burning'!E1997</f>
        <v>Forestry, Traditional</v>
      </c>
      <c r="F1997" s="159" t="str">
        <f>'Reported burning'!F1997</f>
        <v>Forest</v>
      </c>
      <c r="G1997" s="159" t="str">
        <f>'Reported burning'!G1997</f>
        <v>ND</v>
      </c>
      <c r="H1997" s="159"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2276</v>
      </c>
      <c r="X1997" s="4" t="s">
        <v>2276</v>
      </c>
      <c r="Y1997" s="4" t="s">
        <v>2276</v>
      </c>
      <c r="Z1997" s="4" t="s">
        <v>2276</v>
      </c>
      <c r="AA1997" s="3"/>
      <c r="AB1997" s="3"/>
    </row>
    <row r="1998" spans="1:28" ht="39" customHeight="1">
      <c r="A1998" s="159" t="str">
        <f>'Reported burning'!A1998</f>
        <v>229a</v>
      </c>
      <c r="B1998" s="159" t="str">
        <f>'Reported burning'!B1998</f>
        <v>229a.4</v>
      </c>
      <c r="C1998" s="159" t="str">
        <f>'Reported burning'!C1998</f>
        <v>Human, deliberate</v>
      </c>
      <c r="D1998" s="159" t="str">
        <f>'Reported burning'!D1998</f>
        <v>All</v>
      </c>
      <c r="E1998" s="159" t="str">
        <f>'Reported burning'!E1998</f>
        <v>Biodiversity conservation</v>
      </c>
      <c r="F1998" s="159" t="str">
        <f>'Reported burning'!F1998</f>
        <v>Forest</v>
      </c>
      <c r="G1998" s="159" t="str">
        <f>'Reported burning'!G1998</f>
        <v>ND</v>
      </c>
      <c r="H1998" s="159"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2276</v>
      </c>
      <c r="X1998" s="4" t="s">
        <v>2276</v>
      </c>
      <c r="Y1998" s="4" t="s">
        <v>2276</v>
      </c>
      <c r="Z1998" s="4" t="s">
        <v>2276</v>
      </c>
      <c r="AA1998" s="3"/>
      <c r="AB1998" s="3"/>
    </row>
    <row r="1999" spans="1:28" ht="65.5" customHeight="1">
      <c r="A1999" s="159" t="str">
        <f>'Reported burning'!A1999</f>
        <v>230a</v>
      </c>
      <c r="B1999" s="159" t="str">
        <f>'Reported burning'!B1999</f>
        <v>230a.1</v>
      </c>
      <c r="C1999" s="159" t="str">
        <f>'Reported burning'!C1999</f>
        <v>Human, deliberate</v>
      </c>
      <c r="D1999" s="159" t="str">
        <f>'Reported burning'!D1999</f>
        <v>Pest management</v>
      </c>
      <c r="E1999" s="159" t="str">
        <f>'Reported burning'!E1999</f>
        <v>Cropping, Monoculture, Market-oriented</v>
      </c>
      <c r="F1999" s="159" t="str">
        <f>'Reported burning'!F1999</f>
        <v>Cropland</v>
      </c>
      <c r="G1999" s="159" t="str">
        <f>'Reported burning'!G1999</f>
        <v>ND</v>
      </c>
      <c r="H1999" s="159" t="str">
        <f>'Reported burning'!H1999</f>
        <v>Presence</v>
      </c>
      <c r="I1999" s="5"/>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5733</v>
      </c>
      <c r="AB1999" s="3"/>
    </row>
    <row r="2000" spans="1:28" ht="58">
      <c r="A2000" s="159" t="str">
        <f>'Reported burning'!A2000</f>
        <v>230b</v>
      </c>
      <c r="B2000" s="159" t="str">
        <f>'Reported burning'!B2000</f>
        <v>230b.1</v>
      </c>
      <c r="C2000" s="159" t="str">
        <f>'Reported burning'!C2000</f>
        <v>Human, deliberate</v>
      </c>
      <c r="D2000" s="159" t="str">
        <f>'Reported burning'!D2000</f>
        <v>Pest management</v>
      </c>
      <c r="E2000" s="159" t="str">
        <f>'Reported burning'!E2000</f>
        <v>Cropping, Monoculture, Market-oriented</v>
      </c>
      <c r="F2000" s="159" t="str">
        <f>'Reported burning'!F2000</f>
        <v>Cropland</v>
      </c>
      <c r="G2000" s="159" t="str">
        <f>'Reported burning'!G2000</f>
        <v>ND</v>
      </c>
      <c r="H2000" s="159" t="str">
        <f>'Reported burning'!H2000</f>
        <v>Presence</v>
      </c>
      <c r="I2000" s="5"/>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5733</v>
      </c>
      <c r="AB2000" s="3"/>
    </row>
    <row r="2001" spans="1:28" ht="58">
      <c r="A2001" s="159" t="str">
        <f>'Reported burning'!A2001</f>
        <v>230c</v>
      </c>
      <c r="B2001" s="159" t="str">
        <f>'Reported burning'!B2001</f>
        <v>230c.1</v>
      </c>
      <c r="C2001" s="159" t="str">
        <f>'Reported burning'!C2001</f>
        <v>Human, deliberate</v>
      </c>
      <c r="D2001" s="159" t="str">
        <f>'Reported burning'!D2001</f>
        <v>Pest management</v>
      </c>
      <c r="E2001" s="159" t="str">
        <f>'Reported burning'!E2001</f>
        <v>Cropping, Monoculture, Market-oriented</v>
      </c>
      <c r="F2001" s="159" t="str">
        <f>'Reported burning'!F2001</f>
        <v>Cropland</v>
      </c>
      <c r="G2001" s="159" t="str">
        <f>'Reported burning'!G2001</f>
        <v>ND</v>
      </c>
      <c r="H2001" s="159" t="str">
        <f>'Reported burning'!H2001</f>
        <v>Presence</v>
      </c>
      <c r="I2001" s="5"/>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5733</v>
      </c>
      <c r="AB2001" s="3"/>
    </row>
    <row r="2002" spans="1:28" ht="58">
      <c r="A2002" s="159" t="str">
        <f>'Reported burning'!A2002</f>
        <v>230d</v>
      </c>
      <c r="B2002" s="159" t="str">
        <f>'Reported burning'!B2002</f>
        <v>230d.1</v>
      </c>
      <c r="C2002" s="159" t="str">
        <f>'Reported burning'!C2002</f>
        <v>Human, deliberate</v>
      </c>
      <c r="D2002" s="159" t="str">
        <f>'Reported burning'!D2002</f>
        <v>Pest management</v>
      </c>
      <c r="E2002" s="159" t="str">
        <f>'Reported burning'!E2002</f>
        <v>Cropping, Monoculture, Market-oriented</v>
      </c>
      <c r="F2002" s="159" t="str">
        <f>'Reported burning'!F2002</f>
        <v>Cropland</v>
      </c>
      <c r="G2002" s="159" t="str">
        <f>'Reported burning'!G2002</f>
        <v>ND</v>
      </c>
      <c r="H2002" s="159" t="str">
        <f>'Reported burning'!H2002</f>
        <v>Presence</v>
      </c>
      <c r="I2002" s="5"/>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5733</v>
      </c>
      <c r="AB2002" s="3"/>
    </row>
    <row r="2003" spans="1:28" ht="40" customHeight="1">
      <c r="A2003" s="155" t="str">
        <f>'Reported burning'!A2003</f>
        <v>231a</v>
      </c>
      <c r="B2003" s="155" t="str">
        <f>'Reported burning'!B2003</f>
        <v>231a.1</v>
      </c>
      <c r="C2003" s="155" t="str">
        <f>'Reported burning'!C2003</f>
        <v>All</v>
      </c>
      <c r="D2003" s="155" t="str">
        <f>'Reported burning'!D2003</f>
        <v>All</v>
      </c>
      <c r="E2003" s="155" t="str">
        <f>'Reported burning'!E2003</f>
        <v>All</v>
      </c>
      <c r="F2003" s="155" t="str">
        <f>'Reported burning'!F2003</f>
        <v>All</v>
      </c>
      <c r="G2003" s="155" t="str">
        <f>'Reported burning'!G2003</f>
        <v>Forest</v>
      </c>
      <c r="H2003" s="155" t="str">
        <f>'Reported burning'!H2003</f>
        <v>Presence</v>
      </c>
      <c r="I2003" s="3"/>
      <c r="J2003" s="4" t="s">
        <v>2276</v>
      </c>
      <c r="K2003" s="4" t="s">
        <v>2276</v>
      </c>
      <c r="L2003" s="21" t="s">
        <v>2362</v>
      </c>
      <c r="M2003" s="4" t="s">
        <v>2276</v>
      </c>
      <c r="N2003" s="21" t="s">
        <v>2380</v>
      </c>
      <c r="O2003" s="4" t="s">
        <v>2276</v>
      </c>
      <c r="P2003" s="21" t="s">
        <v>2377</v>
      </c>
      <c r="Q2003" s="4" t="s">
        <v>2276</v>
      </c>
      <c r="R2003" s="21" t="s">
        <v>2362</v>
      </c>
      <c r="S2003" s="4" t="s">
        <v>2276</v>
      </c>
      <c r="T2003" s="4" t="s">
        <v>2276</v>
      </c>
      <c r="U2003" s="4" t="s">
        <v>2276</v>
      </c>
      <c r="V2003" s="4" t="s">
        <v>2276</v>
      </c>
      <c r="W2003" s="4" t="s">
        <v>2276</v>
      </c>
      <c r="X2003" s="4" t="s">
        <v>2276</v>
      </c>
      <c r="Y2003" s="4" t="s">
        <v>2276</v>
      </c>
      <c r="Z2003" s="4" t="s">
        <v>2276</v>
      </c>
      <c r="AA2003" s="4"/>
      <c r="AB2003" s="4" t="s">
        <v>5749</v>
      </c>
    </row>
    <row r="2004" spans="1:28" ht="40" customHeight="1">
      <c r="A2004" s="155" t="str">
        <f>'Reported burning'!A2004</f>
        <v>231b</v>
      </c>
      <c r="B2004" s="155" t="str">
        <f>'Reported burning'!B2004</f>
        <v>231b.1</v>
      </c>
      <c r="C2004" s="155" t="str">
        <f>'Reported burning'!C2004</f>
        <v>All</v>
      </c>
      <c r="D2004" s="155" t="str">
        <f>'Reported burning'!D2004</f>
        <v>All</v>
      </c>
      <c r="E2004" s="155" t="str">
        <f>'Reported burning'!E2004</f>
        <v>All</v>
      </c>
      <c r="F2004" s="155" t="str">
        <f>'Reported burning'!F2004</f>
        <v>All</v>
      </c>
      <c r="G2004" s="155" t="str">
        <f>'Reported burning'!G2004</f>
        <v>Forest</v>
      </c>
      <c r="H2004" s="155" t="str">
        <f>'Reported burning'!H2004</f>
        <v>Presence</v>
      </c>
      <c r="I2004" s="3"/>
      <c r="J2004" s="4" t="s">
        <v>2276</v>
      </c>
      <c r="K2004" s="4" t="s">
        <v>2276</v>
      </c>
      <c r="L2004" s="21" t="s">
        <v>2362</v>
      </c>
      <c r="M2004" s="4" t="s">
        <v>2276</v>
      </c>
      <c r="N2004" s="21" t="s">
        <v>2380</v>
      </c>
      <c r="O2004" s="4" t="s">
        <v>2276</v>
      </c>
      <c r="P2004" s="21" t="s">
        <v>2377</v>
      </c>
      <c r="Q2004" s="4" t="s">
        <v>2276</v>
      </c>
      <c r="R2004" s="21" t="s">
        <v>2362</v>
      </c>
      <c r="S2004" s="4" t="s">
        <v>2276</v>
      </c>
      <c r="T2004" s="4" t="s">
        <v>2276</v>
      </c>
      <c r="U2004" s="4" t="s">
        <v>2276</v>
      </c>
      <c r="V2004" s="4" t="s">
        <v>2276</v>
      </c>
      <c r="W2004" s="4" t="s">
        <v>2276</v>
      </c>
      <c r="X2004" s="4" t="s">
        <v>2276</v>
      </c>
      <c r="Y2004" s="4" t="s">
        <v>2276</v>
      </c>
      <c r="Z2004" s="4" t="s">
        <v>2276</v>
      </c>
      <c r="AA2004" s="3"/>
      <c r="AB2004" s="4" t="s">
        <v>5749</v>
      </c>
    </row>
    <row r="2005" spans="1:28" ht="40" customHeight="1">
      <c r="A2005" s="155" t="str">
        <f>'Reported burning'!A2005</f>
        <v>231c</v>
      </c>
      <c r="B2005" s="155" t="str">
        <f>'Reported burning'!B2005</f>
        <v>231c.1</v>
      </c>
      <c r="C2005" s="155" t="str">
        <f>'Reported burning'!C2005</f>
        <v>All</v>
      </c>
      <c r="D2005" s="155" t="str">
        <f>'Reported burning'!D2005</f>
        <v>All</v>
      </c>
      <c r="E2005" s="155" t="str">
        <f>'Reported burning'!E2005</f>
        <v>All</v>
      </c>
      <c r="F2005" s="155" t="str">
        <f>'Reported burning'!F2005</f>
        <v>All</v>
      </c>
      <c r="G2005" s="155" t="str">
        <f>'Reported burning'!G2005</f>
        <v>Forest</v>
      </c>
      <c r="H2005" s="155" t="str">
        <f>'Reported burning'!H2005</f>
        <v>Presence</v>
      </c>
      <c r="I2005" s="3"/>
      <c r="J2005" s="4" t="s">
        <v>2276</v>
      </c>
      <c r="K2005" s="4" t="s">
        <v>2276</v>
      </c>
      <c r="L2005" s="21" t="s">
        <v>2362</v>
      </c>
      <c r="M2005" s="4" t="s">
        <v>2276</v>
      </c>
      <c r="N2005" s="21" t="s">
        <v>2380</v>
      </c>
      <c r="O2005" s="4" t="s">
        <v>2276</v>
      </c>
      <c r="P2005" s="21" t="s">
        <v>2377</v>
      </c>
      <c r="Q2005" s="4" t="s">
        <v>2276</v>
      </c>
      <c r="R2005" s="21" t="s">
        <v>2362</v>
      </c>
      <c r="S2005" s="4" t="s">
        <v>2276</v>
      </c>
      <c r="T2005" s="4" t="s">
        <v>2276</v>
      </c>
      <c r="U2005" s="4" t="s">
        <v>2276</v>
      </c>
      <c r="V2005" s="4" t="s">
        <v>2276</v>
      </c>
      <c r="W2005" s="4" t="s">
        <v>2276</v>
      </c>
      <c r="X2005" s="4" t="s">
        <v>2276</v>
      </c>
      <c r="Y2005" s="4" t="s">
        <v>2276</v>
      </c>
      <c r="Z2005" s="4" t="s">
        <v>2276</v>
      </c>
      <c r="AA2005" s="3"/>
      <c r="AB2005" s="4" t="s">
        <v>5749</v>
      </c>
    </row>
    <row r="2006" spans="1:28" ht="51" customHeight="1">
      <c r="A2006" s="159" t="str">
        <f>'Reported burning'!A2006</f>
        <v>231a</v>
      </c>
      <c r="B2006" s="159" t="str">
        <f>'Reported burning'!B2006</f>
        <v>231a.2</v>
      </c>
      <c r="C2006" s="159" t="str">
        <f>'Reported burning'!C2006</f>
        <v>Human, deliberate</v>
      </c>
      <c r="D2006" s="159" t="str">
        <f>'Reported burning'!D2006</f>
        <v>Pyrome management</v>
      </c>
      <c r="E2006" s="159" t="str">
        <f>'Reported burning'!E2006</f>
        <v>Cropping, Monoculture, Subsistence-oriented</v>
      </c>
      <c r="F2006" s="159" t="str">
        <f>'Reported burning'!F2006</f>
        <v>Forest</v>
      </c>
      <c r="G2006" s="159" t="str">
        <f>'Reported burning'!G2006</f>
        <v>ND</v>
      </c>
      <c r="H2006" s="159" t="str">
        <f>'Reported burning'!H2006</f>
        <v>Presence</v>
      </c>
      <c r="I2006" s="5"/>
      <c r="J2006" s="4" t="s">
        <v>2276</v>
      </c>
      <c r="K2006" s="21" t="s">
        <v>2362</v>
      </c>
      <c r="L2006" s="4" t="s">
        <v>2276</v>
      </c>
      <c r="M2006" s="4" t="s">
        <v>2276</v>
      </c>
      <c r="N2006" s="4" t="s">
        <v>2276</v>
      </c>
      <c r="O2006" s="21" t="s">
        <v>2362</v>
      </c>
      <c r="P2006" s="4" t="s">
        <v>2276</v>
      </c>
      <c r="Q2006" s="21" t="s">
        <v>2362</v>
      </c>
      <c r="R2006" s="4" t="s">
        <v>2276</v>
      </c>
      <c r="S2006" s="4" t="s">
        <v>2276</v>
      </c>
      <c r="T2006" s="4" t="s">
        <v>2276</v>
      </c>
      <c r="U2006" s="4" t="s">
        <v>2276</v>
      </c>
      <c r="V2006" s="4" t="s">
        <v>2276</v>
      </c>
      <c r="W2006" s="4" t="s">
        <v>2276</v>
      </c>
      <c r="X2006" s="4" t="s">
        <v>2276</v>
      </c>
      <c r="Y2006" s="4" t="s">
        <v>2276</v>
      </c>
      <c r="Z2006" s="4" t="s">
        <v>2276</v>
      </c>
      <c r="AA2006" s="3"/>
      <c r="AB2006" s="4" t="s">
        <v>5758</v>
      </c>
    </row>
    <row r="2007" spans="1:28" ht="51" customHeight="1">
      <c r="A2007" s="159" t="str">
        <f>'Reported burning'!A2007</f>
        <v>231b</v>
      </c>
      <c r="B2007" s="159" t="str">
        <f>'Reported burning'!B2007</f>
        <v>231b.2</v>
      </c>
      <c r="C2007" s="159" t="str">
        <f>'Reported burning'!C2007</f>
        <v>Human, deliberate</v>
      </c>
      <c r="D2007" s="159" t="str">
        <f>'Reported burning'!D2007</f>
        <v>Pyrome management</v>
      </c>
      <c r="E2007" s="159" t="str">
        <f>'Reported burning'!E2007</f>
        <v>Cropping, Monoculture, Subsistence-oriented</v>
      </c>
      <c r="F2007" s="159" t="str">
        <f>'Reported burning'!F2007</f>
        <v>Forest</v>
      </c>
      <c r="G2007" s="159" t="str">
        <f>'Reported burning'!G2007</f>
        <v>ND</v>
      </c>
      <c r="H2007" s="159" t="str">
        <f>'Reported burning'!H2007</f>
        <v>Presence</v>
      </c>
      <c r="I2007" s="5"/>
      <c r="J2007" s="4" t="s">
        <v>2276</v>
      </c>
      <c r="K2007" s="21" t="s">
        <v>2362</v>
      </c>
      <c r="L2007" s="4" t="s">
        <v>2276</v>
      </c>
      <c r="M2007" s="4" t="s">
        <v>2276</v>
      </c>
      <c r="N2007" s="4" t="s">
        <v>2276</v>
      </c>
      <c r="O2007" s="21" t="s">
        <v>2362</v>
      </c>
      <c r="P2007" s="4" t="s">
        <v>2276</v>
      </c>
      <c r="Q2007" s="21" t="s">
        <v>2362</v>
      </c>
      <c r="R2007" s="4" t="s">
        <v>2276</v>
      </c>
      <c r="S2007" s="4" t="s">
        <v>2276</v>
      </c>
      <c r="T2007" s="4" t="s">
        <v>2276</v>
      </c>
      <c r="U2007" s="4" t="s">
        <v>2276</v>
      </c>
      <c r="V2007" s="4" t="s">
        <v>2276</v>
      </c>
      <c r="W2007" s="4" t="s">
        <v>2276</v>
      </c>
      <c r="X2007" s="4" t="s">
        <v>2276</v>
      </c>
      <c r="Y2007" s="4" t="s">
        <v>2276</v>
      </c>
      <c r="Z2007" s="4" t="s">
        <v>2276</v>
      </c>
      <c r="AA2007" s="3"/>
      <c r="AB2007" s="4" t="s">
        <v>5758</v>
      </c>
    </row>
    <row r="2008" spans="1:28" ht="51" customHeight="1">
      <c r="A2008" s="159" t="str">
        <f>'Reported burning'!A2008</f>
        <v>231c</v>
      </c>
      <c r="B2008" s="159" t="str">
        <f>'Reported burning'!B2008</f>
        <v>231c.2</v>
      </c>
      <c r="C2008" s="159" t="str">
        <f>'Reported burning'!C2008</f>
        <v>Human, deliberate</v>
      </c>
      <c r="D2008" s="159" t="str">
        <f>'Reported burning'!D2008</f>
        <v>Pyrome management</v>
      </c>
      <c r="E2008" s="159" t="str">
        <f>'Reported burning'!E2008</f>
        <v>Cropping, Monoculture, Subsistence-oriented</v>
      </c>
      <c r="F2008" s="159" t="str">
        <f>'Reported burning'!F2008</f>
        <v>Forest</v>
      </c>
      <c r="G2008" s="159" t="str">
        <f>'Reported burning'!G2008</f>
        <v>ND</v>
      </c>
      <c r="H2008" s="159" t="str">
        <f>'Reported burning'!H2008</f>
        <v>Presence</v>
      </c>
      <c r="I2008" s="5"/>
      <c r="J2008" s="4" t="s">
        <v>2276</v>
      </c>
      <c r="K2008" s="21" t="s">
        <v>2362</v>
      </c>
      <c r="L2008" s="4" t="s">
        <v>2276</v>
      </c>
      <c r="M2008" s="4" t="s">
        <v>2276</v>
      </c>
      <c r="N2008" s="4" t="s">
        <v>2276</v>
      </c>
      <c r="O2008" s="21" t="s">
        <v>2362</v>
      </c>
      <c r="P2008" s="4" t="s">
        <v>2276</v>
      </c>
      <c r="Q2008" s="21" t="s">
        <v>2362</v>
      </c>
      <c r="R2008" s="4" t="s">
        <v>2276</v>
      </c>
      <c r="S2008" s="4" t="s">
        <v>2276</v>
      </c>
      <c r="T2008" s="4" t="s">
        <v>2276</v>
      </c>
      <c r="U2008" s="4" t="s">
        <v>2276</v>
      </c>
      <c r="V2008" s="4" t="s">
        <v>2276</v>
      </c>
      <c r="W2008" s="4" t="s">
        <v>2276</v>
      </c>
      <c r="X2008" s="4" t="s">
        <v>2276</v>
      </c>
      <c r="Y2008" s="4" t="s">
        <v>2276</v>
      </c>
      <c r="Z2008" s="4" t="s">
        <v>2276</v>
      </c>
      <c r="AA2008" s="3"/>
      <c r="AB2008" s="4" t="s">
        <v>5758</v>
      </c>
    </row>
    <row r="2009" spans="1:28" ht="65" customHeight="1">
      <c r="A2009" s="159" t="str">
        <f>'Reported burning'!A2009</f>
        <v>231a</v>
      </c>
      <c r="B2009" s="159" t="str">
        <f>'Reported burning'!B2009</f>
        <v>231a.3</v>
      </c>
      <c r="C2009" s="159" t="str">
        <f>'Reported burning'!C2009</f>
        <v>Human, deliberate</v>
      </c>
      <c r="D2009" s="159" t="str">
        <f>'Reported burning'!D2009</f>
        <v>Crop residue burning</v>
      </c>
      <c r="E2009" s="159" t="str">
        <f>'Reported burning'!E2009</f>
        <v>Cropping, Monoculture, Subsistence-oriented</v>
      </c>
      <c r="F2009" s="159" t="str">
        <f>'Reported burning'!F2009</f>
        <v>Cropland</v>
      </c>
      <c r="G2009" s="159" t="str">
        <f>'Reported burning'!G2009</f>
        <v>ND</v>
      </c>
      <c r="H2009" s="159" t="str">
        <f>'Reported burning'!H2009</f>
        <v>Presence</v>
      </c>
      <c r="I2009" s="5"/>
      <c r="J2009" s="4" t="s">
        <v>2276</v>
      </c>
      <c r="K2009" s="106" t="s">
        <v>2362</v>
      </c>
      <c r="L2009" s="4" t="s">
        <v>2276</v>
      </c>
      <c r="M2009" s="4" t="s">
        <v>2276</v>
      </c>
      <c r="N2009" s="4" t="s">
        <v>2276</v>
      </c>
      <c r="O2009" s="106" t="s">
        <v>2362</v>
      </c>
      <c r="P2009" s="4" t="s">
        <v>2276</v>
      </c>
      <c r="Q2009" s="106" t="s">
        <v>2362</v>
      </c>
      <c r="R2009" s="4" t="s">
        <v>2276</v>
      </c>
      <c r="S2009" s="21" t="s">
        <v>2389</v>
      </c>
      <c r="T2009" s="4" t="s">
        <v>2276</v>
      </c>
      <c r="U2009" s="4" t="s">
        <v>2276</v>
      </c>
      <c r="V2009" s="4" t="s">
        <v>2276</v>
      </c>
      <c r="W2009" s="4" t="s">
        <v>2276</v>
      </c>
      <c r="X2009" s="4" t="s">
        <v>2276</v>
      </c>
      <c r="Y2009" s="4" t="s">
        <v>2276</v>
      </c>
      <c r="Z2009" s="4" t="s">
        <v>2276</v>
      </c>
      <c r="AA2009" s="3"/>
      <c r="AB2009" s="4" t="s">
        <v>5763</v>
      </c>
    </row>
    <row r="2010" spans="1:28" ht="65" customHeight="1">
      <c r="A2010" s="159" t="str">
        <f>'Reported burning'!A2010</f>
        <v>231b</v>
      </c>
      <c r="B2010" s="159" t="str">
        <f>'Reported burning'!B2010</f>
        <v>231b.3</v>
      </c>
      <c r="C2010" s="159" t="str">
        <f>'Reported burning'!C2010</f>
        <v>Human, deliberate</v>
      </c>
      <c r="D2010" s="159" t="str">
        <f>'Reported burning'!D2010</f>
        <v>Crop residue burning</v>
      </c>
      <c r="E2010" s="159" t="str">
        <f>'Reported burning'!E2010</f>
        <v>Cropping, Monoculture, Subsistence-oriented</v>
      </c>
      <c r="F2010" s="159" t="str">
        <f>'Reported burning'!F2010</f>
        <v>Cropland</v>
      </c>
      <c r="G2010" s="159" t="str">
        <f>'Reported burning'!G2010</f>
        <v>ND</v>
      </c>
      <c r="H2010" s="159" t="str">
        <f>'Reported burning'!H2010</f>
        <v>Presence</v>
      </c>
      <c r="I2010" s="5"/>
      <c r="J2010" s="4" t="s">
        <v>2276</v>
      </c>
      <c r="K2010" s="106" t="s">
        <v>2362</v>
      </c>
      <c r="L2010" s="4" t="s">
        <v>2276</v>
      </c>
      <c r="M2010" s="4" t="s">
        <v>2276</v>
      </c>
      <c r="N2010" s="4" t="s">
        <v>2276</v>
      </c>
      <c r="O2010" s="106" t="s">
        <v>2362</v>
      </c>
      <c r="P2010" s="4" t="s">
        <v>2276</v>
      </c>
      <c r="Q2010" s="106" t="s">
        <v>2362</v>
      </c>
      <c r="R2010" s="4" t="s">
        <v>2276</v>
      </c>
      <c r="S2010" s="21" t="s">
        <v>2389</v>
      </c>
      <c r="T2010" s="4" t="s">
        <v>2276</v>
      </c>
      <c r="U2010" s="4" t="s">
        <v>2276</v>
      </c>
      <c r="V2010" s="4" t="s">
        <v>2276</v>
      </c>
      <c r="W2010" s="4" t="s">
        <v>2276</v>
      </c>
      <c r="X2010" s="4" t="s">
        <v>2276</v>
      </c>
      <c r="Y2010" s="4" t="s">
        <v>2276</v>
      </c>
      <c r="Z2010" s="4" t="s">
        <v>2276</v>
      </c>
      <c r="AA2010" s="3"/>
      <c r="AB2010" s="4" t="s">
        <v>5763</v>
      </c>
    </row>
    <row r="2011" spans="1:28" ht="65" customHeight="1">
      <c r="A2011" s="159" t="str">
        <f>'Reported burning'!A2011</f>
        <v>231c</v>
      </c>
      <c r="B2011" s="159" t="str">
        <f>'Reported burning'!B2011</f>
        <v>231c.3</v>
      </c>
      <c r="C2011" s="159" t="str">
        <f>'Reported burning'!C2011</f>
        <v>Human, deliberate</v>
      </c>
      <c r="D2011" s="159" t="str">
        <f>'Reported burning'!D2011</f>
        <v>Crop residue burning</v>
      </c>
      <c r="E2011" s="159" t="str">
        <f>'Reported burning'!E2011</f>
        <v>Cropping, Monoculture, Subsistence-oriented</v>
      </c>
      <c r="F2011" s="159" t="str">
        <f>'Reported burning'!F2011</f>
        <v>Cropland</v>
      </c>
      <c r="G2011" s="159" t="str">
        <f>'Reported burning'!G2011</f>
        <v>ND</v>
      </c>
      <c r="H2011" s="159" t="str">
        <f>'Reported burning'!H2011</f>
        <v>Presence</v>
      </c>
      <c r="I2011" s="5"/>
      <c r="J2011" s="4" t="s">
        <v>2276</v>
      </c>
      <c r="K2011" s="106" t="s">
        <v>2362</v>
      </c>
      <c r="L2011" s="4" t="s">
        <v>2276</v>
      </c>
      <c r="M2011" s="4" t="s">
        <v>2276</v>
      </c>
      <c r="N2011" s="4" t="s">
        <v>2276</v>
      </c>
      <c r="O2011" s="106" t="s">
        <v>2362</v>
      </c>
      <c r="P2011" s="4" t="s">
        <v>2276</v>
      </c>
      <c r="Q2011" s="106" t="s">
        <v>2362</v>
      </c>
      <c r="R2011" s="4" t="s">
        <v>2276</v>
      </c>
      <c r="S2011" s="21" t="s">
        <v>2389</v>
      </c>
      <c r="T2011" s="4" t="s">
        <v>2276</v>
      </c>
      <c r="U2011" s="4" t="s">
        <v>2276</v>
      </c>
      <c r="V2011" s="4" t="s">
        <v>2276</v>
      </c>
      <c r="W2011" s="4" t="s">
        <v>2276</v>
      </c>
      <c r="X2011" s="4" t="s">
        <v>2276</v>
      </c>
      <c r="Y2011" s="4" t="s">
        <v>2276</v>
      </c>
      <c r="Z2011" s="4" t="s">
        <v>2276</v>
      </c>
      <c r="AA2011" s="3"/>
      <c r="AB2011" s="4" t="s">
        <v>5763</v>
      </c>
    </row>
    <row r="2012" spans="1:28" ht="30" customHeight="1">
      <c r="A2012" s="159" t="str">
        <f>'Reported burning'!A2012</f>
        <v>231a</v>
      </c>
      <c r="B2012" s="159" t="str">
        <f>'Reported burning'!B2012</f>
        <v>231a.4</v>
      </c>
      <c r="C2012" s="159" t="str">
        <f>'Reported burning'!C2012</f>
        <v>Human, deliberate</v>
      </c>
      <c r="D2012" s="159" t="str">
        <f>'Reported burning'!D2012</f>
        <v>Domestic</v>
      </c>
      <c r="E2012" s="159" t="str">
        <f>'Reported burning'!E2012</f>
        <v>ND</v>
      </c>
      <c r="F2012" s="159" t="str">
        <f>'Reported burning'!F2012</f>
        <v>ND</v>
      </c>
      <c r="G2012" s="159" t="str">
        <f>'Reported burning'!G2012</f>
        <v>ND</v>
      </c>
      <c r="H2012" s="159" t="str">
        <f>'Reported burning'!H2012</f>
        <v>Presence</v>
      </c>
      <c r="I2012" s="5"/>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3" t="s">
        <v>5770</v>
      </c>
      <c r="AB2012" s="3"/>
    </row>
    <row r="2013" spans="1:28" ht="30" customHeight="1">
      <c r="A2013" s="159" t="str">
        <f>'Reported burning'!A2013</f>
        <v>231b</v>
      </c>
      <c r="B2013" s="159" t="str">
        <f>'Reported burning'!B2013</f>
        <v>231b.4</v>
      </c>
      <c r="C2013" s="159" t="str">
        <f>'Reported burning'!C2013</f>
        <v>Human, deliberate</v>
      </c>
      <c r="D2013" s="159" t="str">
        <f>'Reported burning'!D2013</f>
        <v>Domestic</v>
      </c>
      <c r="E2013" s="159" t="str">
        <f>'Reported burning'!E2013</f>
        <v>ND</v>
      </c>
      <c r="F2013" s="159" t="str">
        <f>'Reported burning'!F2013</f>
        <v>ND</v>
      </c>
      <c r="G2013" s="159" t="str">
        <f>'Reported burning'!G2013</f>
        <v>ND</v>
      </c>
      <c r="H2013" s="159" t="str">
        <f>'Reported burning'!H2013</f>
        <v>Presence</v>
      </c>
      <c r="I2013" s="5"/>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3" t="s">
        <v>5770</v>
      </c>
      <c r="AB2013" s="3"/>
    </row>
    <row r="2014" spans="1:28" ht="30" customHeight="1">
      <c r="A2014" s="159" t="str">
        <f>'Reported burning'!A2014</f>
        <v>231c</v>
      </c>
      <c r="B2014" s="159" t="str">
        <f>'Reported burning'!B2014</f>
        <v>231c.4</v>
      </c>
      <c r="C2014" s="159" t="str">
        <f>'Reported burning'!C2014</f>
        <v>Human, deliberate</v>
      </c>
      <c r="D2014" s="159" t="str">
        <f>'Reported burning'!D2014</f>
        <v>Domestic</v>
      </c>
      <c r="E2014" s="159" t="str">
        <f>'Reported burning'!E2014</f>
        <v>ND</v>
      </c>
      <c r="F2014" s="159" t="str">
        <f>'Reported burning'!F2014</f>
        <v>ND</v>
      </c>
      <c r="G2014" s="159" t="str">
        <f>'Reported burning'!G2014</f>
        <v>ND</v>
      </c>
      <c r="H2014" s="159" t="str">
        <f>'Reported burning'!H2014</f>
        <v>Presence</v>
      </c>
      <c r="I2014" s="5"/>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3" t="s">
        <v>5770</v>
      </c>
      <c r="AB2014" s="3"/>
    </row>
    <row r="2015" spans="1:28" ht="30" customHeight="1">
      <c r="A2015" s="159" t="str">
        <f>'Reported burning'!A2015</f>
        <v>231a</v>
      </c>
      <c r="B2015" s="159" t="str">
        <f>'Reported burning'!B2015</f>
        <v>231a.5</v>
      </c>
      <c r="C2015" s="159" t="str">
        <f>'Reported burning'!C2015</f>
        <v>Human, deliberate</v>
      </c>
      <c r="D2015" s="159" t="str">
        <f>'Reported burning'!D2015</f>
        <v>Rangeland management</v>
      </c>
      <c r="E2015" s="159" t="str">
        <f>'Reported burning'!E2015</f>
        <v>Cattle, Extensive</v>
      </c>
      <c r="F2015" s="159" t="str">
        <f>'Reported burning'!F2015</f>
        <v>Shrubland (Mixed forest &amp; grassland)</v>
      </c>
      <c r="G2015" s="159" t="str">
        <f>'Reported burning'!G2015</f>
        <v>ND</v>
      </c>
      <c r="H2015" s="159" t="str">
        <f>'Reported burning'!H2015</f>
        <v>Presence</v>
      </c>
      <c r="I2015" s="5"/>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3"/>
      <c r="AB2015" s="3"/>
    </row>
    <row r="2016" spans="1:28" ht="30" customHeight="1">
      <c r="A2016" s="159" t="str">
        <f>'Reported burning'!A2016</f>
        <v>231b</v>
      </c>
      <c r="B2016" s="159" t="str">
        <f>'Reported burning'!B2016</f>
        <v>231b.5</v>
      </c>
      <c r="C2016" s="159" t="str">
        <f>'Reported burning'!C2016</f>
        <v>Human, deliberate</v>
      </c>
      <c r="D2016" s="159" t="str">
        <f>'Reported burning'!D2016</f>
        <v>Rangeland management</v>
      </c>
      <c r="E2016" s="159" t="str">
        <f>'Reported burning'!E2016</f>
        <v>Cattle, Extensive</v>
      </c>
      <c r="F2016" s="159" t="str">
        <f>'Reported burning'!F2016</f>
        <v>Shrubland (Mixed forest &amp; grassland)</v>
      </c>
      <c r="G2016" s="159" t="str">
        <f>'Reported burning'!G2016</f>
        <v>ND</v>
      </c>
      <c r="H2016" s="159" t="str">
        <f>'Reported burning'!H2016</f>
        <v>Presence</v>
      </c>
      <c r="I2016" s="5"/>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3"/>
      <c r="AB2016" s="3"/>
    </row>
    <row r="2017" spans="1:28" ht="30" customHeight="1">
      <c r="A2017" s="159" t="str">
        <f>'Reported burning'!A2017</f>
        <v>231c</v>
      </c>
      <c r="B2017" s="159" t="str">
        <f>'Reported burning'!B2017</f>
        <v>231c.5</v>
      </c>
      <c r="C2017" s="159" t="str">
        <f>'Reported burning'!C2017</f>
        <v>Human, deliberate</v>
      </c>
      <c r="D2017" s="159" t="str">
        <f>'Reported burning'!D2017</f>
        <v>Rangeland management</v>
      </c>
      <c r="E2017" s="159" t="str">
        <f>'Reported burning'!E2017</f>
        <v>Cattle, Extensive</v>
      </c>
      <c r="F2017" s="159" t="str">
        <f>'Reported burning'!F2017</f>
        <v>Shrubland (Mixed forest &amp; grassland)</v>
      </c>
      <c r="G2017" s="159" t="str">
        <f>'Reported burning'!G2017</f>
        <v>ND</v>
      </c>
      <c r="H2017" s="159" t="str">
        <f>'Reported burning'!H2017</f>
        <v>Presence</v>
      </c>
      <c r="I2017" s="5"/>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3"/>
      <c r="AB2017" s="3"/>
    </row>
    <row r="2018" spans="1:28" ht="30" customHeight="1">
      <c r="A2018" s="159" t="str">
        <f>'Reported burning'!A2018</f>
        <v>231a</v>
      </c>
      <c r="B2018" s="159" t="str">
        <f>'Reported burning'!B2018</f>
        <v>231a.6</v>
      </c>
      <c r="C2018" s="159" t="str">
        <f>'Reported burning'!C2018</f>
        <v>Human, deliberate</v>
      </c>
      <c r="D2018" s="159" t="str">
        <f>'Reported burning'!D2018</f>
        <v>Harvesting of NTFP</v>
      </c>
      <c r="E2018" s="159" t="str">
        <f>'Reported burning'!E2018</f>
        <v>ND</v>
      </c>
      <c r="F2018" s="159" t="str">
        <f>'Reported burning'!F2018</f>
        <v>Forest</v>
      </c>
      <c r="G2018" s="159" t="str">
        <f>'Reported burning'!G2018</f>
        <v>ND</v>
      </c>
      <c r="H2018" s="159" t="str">
        <f>'Reported burning'!H2018</f>
        <v>Presence</v>
      </c>
      <c r="I2018" s="5"/>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3"/>
      <c r="AB2018" s="3"/>
    </row>
    <row r="2019" spans="1:28" ht="30" customHeight="1">
      <c r="A2019" s="159" t="str">
        <f>'Reported burning'!A2019</f>
        <v>231b</v>
      </c>
      <c r="B2019" s="159" t="str">
        <f>'Reported burning'!B2019</f>
        <v>231b.6</v>
      </c>
      <c r="C2019" s="159" t="str">
        <f>'Reported burning'!C2019</f>
        <v>Human, deliberate</v>
      </c>
      <c r="D2019" s="159" t="str">
        <f>'Reported burning'!D2019</f>
        <v>Harvesting of NTFP</v>
      </c>
      <c r="E2019" s="159" t="str">
        <f>'Reported burning'!E2019</f>
        <v>ND</v>
      </c>
      <c r="F2019" s="159" t="str">
        <f>'Reported burning'!F2019</f>
        <v>Forest</v>
      </c>
      <c r="G2019" s="159" t="str">
        <f>'Reported burning'!G2019</f>
        <v>ND</v>
      </c>
      <c r="H2019" s="159" t="str">
        <f>'Reported burning'!H2019</f>
        <v>Presence</v>
      </c>
      <c r="I2019" s="5"/>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3"/>
      <c r="AB2019" s="3"/>
    </row>
    <row r="2020" spans="1:28" ht="30" customHeight="1">
      <c r="A2020" s="159" t="str">
        <f>'Reported burning'!A2020</f>
        <v>231c</v>
      </c>
      <c r="B2020" s="159" t="str">
        <f>'Reported burning'!B2020</f>
        <v>231c.6</v>
      </c>
      <c r="C2020" s="159" t="str">
        <f>'Reported burning'!C2020</f>
        <v>Human, deliberate</v>
      </c>
      <c r="D2020" s="159" t="str">
        <f>'Reported burning'!D2020</f>
        <v>Harvesting of NTFP</v>
      </c>
      <c r="E2020" s="159" t="str">
        <f>'Reported burning'!E2020</f>
        <v>ND</v>
      </c>
      <c r="F2020" s="159" t="str">
        <f>'Reported burning'!F2020</f>
        <v>Forest</v>
      </c>
      <c r="G2020" s="159" t="str">
        <f>'Reported burning'!G2020</f>
        <v>ND</v>
      </c>
      <c r="H2020" s="159" t="str">
        <f>'Reported burning'!H2020</f>
        <v>Presence</v>
      </c>
      <c r="I2020" s="5"/>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3"/>
      <c r="AB2020" s="3"/>
    </row>
    <row r="2021" spans="1:28" ht="30" customHeight="1">
      <c r="A2021" s="159" t="str">
        <f>'Reported burning'!A2021</f>
        <v>231a</v>
      </c>
      <c r="B2021" s="159" t="str">
        <f>'Reported burning'!B2021</f>
        <v>231a.7</v>
      </c>
      <c r="C2021" s="159" t="str">
        <f>'Reported burning'!C2021</f>
        <v>Human, deliberate</v>
      </c>
      <c r="D2021" s="159" t="str">
        <f>'Reported burning'!D2021</f>
        <v>Forest clearance</v>
      </c>
      <c r="E2021" s="159" t="str">
        <f>'Reported burning'!E2021</f>
        <v>Cattle, Extensive</v>
      </c>
      <c r="F2021" s="159" t="str">
        <f>'Reported burning'!F2021</f>
        <v>Forest</v>
      </c>
      <c r="G2021" s="159" t="str">
        <f>'Reported burning'!G2021</f>
        <v>ND</v>
      </c>
      <c r="H2021" s="159" t="str">
        <f>'Reported burning'!H2021</f>
        <v>Presence</v>
      </c>
      <c r="I2021" s="5"/>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3"/>
      <c r="AB2021" s="3"/>
    </row>
    <row r="2022" spans="1:28" ht="30" customHeight="1">
      <c r="A2022" s="159" t="str">
        <f>'Reported burning'!A2022</f>
        <v>231b</v>
      </c>
      <c r="B2022" s="159" t="str">
        <f>'Reported burning'!B2022</f>
        <v>231b.7</v>
      </c>
      <c r="C2022" s="159" t="str">
        <f>'Reported burning'!C2022</f>
        <v>Human, deliberate</v>
      </c>
      <c r="D2022" s="159" t="str">
        <f>'Reported burning'!D2022</f>
        <v>Forest clearance</v>
      </c>
      <c r="E2022" s="159" t="str">
        <f>'Reported burning'!E2022</f>
        <v>Cattle, Extensive</v>
      </c>
      <c r="F2022" s="159" t="str">
        <f>'Reported burning'!F2022</f>
        <v>Forest</v>
      </c>
      <c r="G2022" s="159" t="str">
        <f>'Reported burning'!G2022</f>
        <v>ND</v>
      </c>
      <c r="H2022" s="159" t="str">
        <f>'Reported burning'!H2022</f>
        <v>Presence</v>
      </c>
      <c r="I2022" s="5"/>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3"/>
      <c r="AB2022" s="3"/>
    </row>
    <row r="2023" spans="1:28" ht="30" customHeight="1">
      <c r="A2023" s="159" t="str">
        <f>'Reported burning'!A2023</f>
        <v>231c</v>
      </c>
      <c r="B2023" s="159" t="str">
        <f>'Reported burning'!B2023</f>
        <v>231c.7</v>
      </c>
      <c r="C2023" s="159" t="str">
        <f>'Reported burning'!C2023</f>
        <v>Human, deliberate</v>
      </c>
      <c r="D2023" s="159" t="str">
        <f>'Reported burning'!D2023</f>
        <v>Forest clearance</v>
      </c>
      <c r="E2023" s="159" t="str">
        <f>'Reported burning'!E2023</f>
        <v>Cattle, Extensive</v>
      </c>
      <c r="F2023" s="159" t="str">
        <f>'Reported burning'!F2023</f>
        <v>Forest</v>
      </c>
      <c r="G2023" s="159" t="str">
        <f>'Reported burning'!G2023</f>
        <v>ND</v>
      </c>
      <c r="H2023" s="159" t="str">
        <f>'Reported burning'!H2023</f>
        <v>Presence</v>
      </c>
      <c r="I2023" s="5"/>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3"/>
      <c r="AB2023" s="3"/>
    </row>
    <row r="2024" spans="1:28" ht="30" customHeight="1">
      <c r="A2024" s="159" t="str">
        <f>'Reported burning'!A2024</f>
        <v>231a</v>
      </c>
      <c r="B2024" s="159" t="str">
        <f>'Reported burning'!B2024</f>
        <v>231a.8</v>
      </c>
      <c r="C2024" s="159" t="str">
        <f>'Reported burning'!C2024</f>
        <v>Human, deliberate</v>
      </c>
      <c r="D2024" s="159" t="str">
        <f>'Reported burning'!D2024</f>
        <v>Forest clearance</v>
      </c>
      <c r="E2024" s="159" t="str">
        <f>'Reported burning'!E2024</f>
        <v>Cropping, Monoculture, Subsistence-oriented</v>
      </c>
      <c r="F2024" s="159" t="str">
        <f>'Reported burning'!F2024</f>
        <v>Forest</v>
      </c>
      <c r="G2024" s="159" t="str">
        <f>'Reported burning'!G2024</f>
        <v>ND</v>
      </c>
      <c r="H2024" s="159" t="str">
        <f>'Reported burning'!H2024</f>
        <v>Presence</v>
      </c>
      <c r="I2024" s="5"/>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3"/>
      <c r="AB2024" s="3"/>
    </row>
    <row r="2025" spans="1:28" ht="30" customHeight="1">
      <c r="A2025" s="159" t="str">
        <f>'Reported burning'!A2025</f>
        <v>231b</v>
      </c>
      <c r="B2025" s="159" t="str">
        <f>'Reported burning'!B2025</f>
        <v>231b.8</v>
      </c>
      <c r="C2025" s="159" t="str">
        <f>'Reported burning'!C2025</f>
        <v>Human, deliberate</v>
      </c>
      <c r="D2025" s="159" t="str">
        <f>'Reported burning'!D2025</f>
        <v>Forest clearance</v>
      </c>
      <c r="E2025" s="159" t="str">
        <f>'Reported burning'!E2025</f>
        <v>Cropping, Monoculture, Subsistence-oriented</v>
      </c>
      <c r="F2025" s="159" t="str">
        <f>'Reported burning'!F2025</f>
        <v>Forest</v>
      </c>
      <c r="G2025" s="159" t="str">
        <f>'Reported burning'!G2025</f>
        <v>ND</v>
      </c>
      <c r="H2025" s="159" t="str">
        <f>'Reported burning'!H2025</f>
        <v>Presence</v>
      </c>
      <c r="I2025" s="5"/>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3"/>
      <c r="AB2025" s="3"/>
    </row>
    <row r="2026" spans="1:28" ht="30" customHeight="1">
      <c r="A2026" s="159" t="str">
        <f>'Reported burning'!A2026</f>
        <v>231c</v>
      </c>
      <c r="B2026" s="159" t="str">
        <f>'Reported burning'!B2026</f>
        <v>231c.8</v>
      </c>
      <c r="C2026" s="159" t="str">
        <f>'Reported burning'!C2026</f>
        <v>Human, deliberate</v>
      </c>
      <c r="D2026" s="159" t="str">
        <f>'Reported burning'!D2026</f>
        <v>Forest clearance</v>
      </c>
      <c r="E2026" s="159" t="str">
        <f>'Reported burning'!E2026</f>
        <v>Cropping, Monoculture, Subsistence-oriented</v>
      </c>
      <c r="F2026" s="159" t="str">
        <f>'Reported burning'!F2026</f>
        <v>Forest</v>
      </c>
      <c r="G2026" s="159" t="str">
        <f>'Reported burning'!G2026</f>
        <v>ND</v>
      </c>
      <c r="H2026" s="159" t="str">
        <f>'Reported burning'!H2026</f>
        <v>Presence</v>
      </c>
      <c r="I2026" s="5"/>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3"/>
      <c r="AB2026" s="3"/>
    </row>
    <row r="2027" spans="1:28" ht="29" customHeight="1">
      <c r="A2027" s="155" t="str">
        <f>'Reported burning'!A2027</f>
        <v>232a</v>
      </c>
      <c r="B2027" s="155" t="str">
        <f>'Reported burning'!B2027</f>
        <v>232a.1</v>
      </c>
      <c r="C2027" s="155" t="str">
        <f>'Reported burning'!C2027</f>
        <v>Human, deliberate</v>
      </c>
      <c r="D2027" s="155" t="str">
        <f>'Reported burning'!D2027</f>
        <v>Pyrome management</v>
      </c>
      <c r="E2027" s="155" t="str">
        <f>'Reported burning'!E2027</f>
        <v>All</v>
      </c>
      <c r="F2027" s="155" t="str">
        <f>'Reported burning'!F2027</f>
        <v>Forest</v>
      </c>
      <c r="G2027" s="155" t="str">
        <f>'Reported burning'!G2027</f>
        <v>ND</v>
      </c>
      <c r="H2027" s="155"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2276</v>
      </c>
      <c r="W2027" s="4" t="s">
        <v>2276</v>
      </c>
      <c r="X2027" s="4" t="s">
        <v>2276</v>
      </c>
      <c r="Y2027" s="4" t="s">
        <v>2276</v>
      </c>
      <c r="Z2027" s="4" t="s">
        <v>2276</v>
      </c>
      <c r="AA2027" s="3"/>
      <c r="AB2027" s="3"/>
    </row>
    <row r="2028" spans="1:28" ht="29" customHeight="1">
      <c r="A2028" s="155" t="str">
        <f>'Reported burning'!A2028</f>
        <v>232a</v>
      </c>
      <c r="B2028" s="155" t="str">
        <f>'Reported burning'!B2028</f>
        <v>232a.2</v>
      </c>
      <c r="C2028" s="155" t="str">
        <f>'Reported burning'!C2028</f>
        <v>Human, deliberate</v>
      </c>
      <c r="D2028" s="155" t="str">
        <f>'Reported burning'!D2028</f>
        <v>Pyrome management</v>
      </c>
      <c r="E2028" s="155" t="str">
        <f>'Reported burning'!E2028</f>
        <v>All</v>
      </c>
      <c r="F2028" s="155" t="str">
        <f>'Reported burning'!F2028</f>
        <v>Forest</v>
      </c>
      <c r="G2028" s="155" t="str">
        <f>'Reported burning'!G2028</f>
        <v>ND</v>
      </c>
      <c r="H2028" s="155"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2276</v>
      </c>
      <c r="W2028" s="4" t="s">
        <v>2276</v>
      </c>
      <c r="X2028" s="4" t="s">
        <v>2276</v>
      </c>
      <c r="Y2028" s="4" t="s">
        <v>2276</v>
      </c>
      <c r="Z2028" s="4" t="s">
        <v>2276</v>
      </c>
      <c r="AA2028" s="3"/>
      <c r="AB2028" s="3"/>
    </row>
    <row r="2029" spans="1:28" ht="29" customHeight="1">
      <c r="A2029" s="155" t="str">
        <f>'Reported burning'!A2029</f>
        <v>232b</v>
      </c>
      <c r="B2029" s="155" t="str">
        <f>'Reported burning'!B2029</f>
        <v>232b.1</v>
      </c>
      <c r="C2029" s="155" t="str">
        <f>'Reported burning'!C2029</f>
        <v>Human, deliberate</v>
      </c>
      <c r="D2029" s="155" t="str">
        <f>'Reported burning'!D2029</f>
        <v>Hunting</v>
      </c>
      <c r="E2029" s="155" t="str">
        <f>'Reported burning'!E2029</f>
        <v>Forestry, Traditional</v>
      </c>
      <c r="F2029" s="155" t="str">
        <f>'Reported burning'!F2029</f>
        <v>Forest</v>
      </c>
      <c r="G2029" s="155" t="str">
        <f>'Reported burning'!G2029</f>
        <v>ND</v>
      </c>
      <c r="H2029" s="155" t="str">
        <f>'Reported burning'!H2029</f>
        <v>Presence</v>
      </c>
      <c r="I2029" s="3"/>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3"/>
      <c r="AB2029" s="3"/>
    </row>
    <row r="2030" spans="1:28" ht="29" customHeight="1">
      <c r="A2030" s="155" t="str">
        <f>'Reported burning'!A2030</f>
        <v>232b</v>
      </c>
      <c r="B2030" s="155" t="str">
        <f>'Reported burning'!B2030</f>
        <v>232b.2</v>
      </c>
      <c r="C2030" s="155" t="str">
        <f>'Reported burning'!C2030</f>
        <v>Human, deliberate</v>
      </c>
      <c r="D2030" s="155" t="str">
        <f>'Reported burning'!D2030</f>
        <v>Hunting</v>
      </c>
      <c r="E2030" s="155" t="str">
        <f>'Reported burning'!E2030</f>
        <v>Forestry, Traditional</v>
      </c>
      <c r="F2030" s="155" t="str">
        <f>'Reported burning'!F2030</f>
        <v>Forest</v>
      </c>
      <c r="G2030" s="155" t="str">
        <f>'Reported burning'!G2030</f>
        <v>ND</v>
      </c>
      <c r="H2030" s="155"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2276</v>
      </c>
      <c r="W2030" s="4" t="s">
        <v>2276</v>
      </c>
      <c r="X2030" s="4" t="s">
        <v>2276</v>
      </c>
      <c r="Y2030" s="4" t="s">
        <v>2276</v>
      </c>
      <c r="Z2030" s="4" t="s">
        <v>2276</v>
      </c>
      <c r="AA2030" s="4" t="s">
        <v>5795</v>
      </c>
      <c r="AB2030" s="3"/>
    </row>
    <row r="2031" spans="1:28" ht="29" customHeight="1">
      <c r="A2031" s="155" t="str">
        <f>'Reported burning'!A2031</f>
        <v>232b</v>
      </c>
      <c r="B2031" s="155" t="str">
        <f>'Reported burning'!B2031</f>
        <v>232b.3</v>
      </c>
      <c r="C2031" s="155" t="str">
        <f>'Reported burning'!C2031</f>
        <v>Human, deliberate</v>
      </c>
      <c r="D2031" s="155" t="str">
        <f>'Reported burning'!D2031</f>
        <v>Hunting</v>
      </c>
      <c r="E2031" s="155" t="str">
        <f>'Reported burning'!E2031</f>
        <v>Forestry, Traditional</v>
      </c>
      <c r="F2031" s="155" t="str">
        <f>'Reported burning'!F2031</f>
        <v>Forest</v>
      </c>
      <c r="G2031" s="155" t="str">
        <f>'Reported burning'!G2031</f>
        <v>ND</v>
      </c>
      <c r="H2031" s="155"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2276</v>
      </c>
      <c r="W2031" s="4" t="s">
        <v>2276</v>
      </c>
      <c r="X2031" s="4" t="s">
        <v>2276</v>
      </c>
      <c r="Y2031" s="4" t="s">
        <v>2276</v>
      </c>
      <c r="Z2031" s="4" t="s">
        <v>2276</v>
      </c>
      <c r="AA2031" s="4" t="s">
        <v>5795</v>
      </c>
      <c r="AB2031" s="3"/>
    </row>
    <row r="2032" spans="1:28" ht="29" customHeight="1">
      <c r="A2032" s="155" t="str">
        <f>'Reported burning'!A2032</f>
        <v>232b</v>
      </c>
      <c r="B2032" s="155" t="str">
        <f>'Reported burning'!B2032</f>
        <v>232b.4</v>
      </c>
      <c r="C2032" s="155" t="str">
        <f>'Reported burning'!C2032</f>
        <v>Human, deliberate</v>
      </c>
      <c r="D2032" s="155" t="str">
        <f>'Reported burning'!D2032</f>
        <v>Pyrome management</v>
      </c>
      <c r="E2032" s="155" t="str">
        <f>'Reported burning'!E2032</f>
        <v>Forestry, Traditional</v>
      </c>
      <c r="F2032" s="155" t="str">
        <f>'Reported burning'!F2032</f>
        <v>Forest</v>
      </c>
      <c r="G2032" s="155" t="str">
        <f>'Reported burning'!G2032</f>
        <v>ND</v>
      </c>
      <c r="H2032" s="155" t="str">
        <f>'Reported burning'!H2032</f>
        <v>Presence</v>
      </c>
      <c r="I2032" s="3"/>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c r="AB2032" s="3"/>
    </row>
    <row r="2033" spans="1:28" ht="29" customHeight="1">
      <c r="A2033" s="155" t="str">
        <f>'Reported burning'!A2033</f>
        <v>232b</v>
      </c>
      <c r="B2033" s="155" t="str">
        <f>'Reported burning'!B2033</f>
        <v>232b.5</v>
      </c>
      <c r="C2033" s="155" t="str">
        <f>'Reported burning'!C2033</f>
        <v>Human, deliberate</v>
      </c>
      <c r="D2033" s="155" t="str">
        <f>'Reported burning'!D2033</f>
        <v>Pyrome management</v>
      </c>
      <c r="E2033" s="155" t="str">
        <f>'Reported burning'!E2033</f>
        <v>Forestry, Traditional</v>
      </c>
      <c r="F2033" s="155" t="str">
        <f>'Reported burning'!F2033</f>
        <v>Forest</v>
      </c>
      <c r="G2033" s="155" t="str">
        <f>'Reported burning'!G2033</f>
        <v>ND</v>
      </c>
      <c r="H2033" s="155"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2276</v>
      </c>
      <c r="W2033" s="4" t="s">
        <v>2276</v>
      </c>
      <c r="X2033" s="4" t="s">
        <v>2276</v>
      </c>
      <c r="Y2033" s="4" t="s">
        <v>2276</v>
      </c>
      <c r="Z2033" s="4" t="s">
        <v>2276</v>
      </c>
      <c r="AA2033" s="4" t="s">
        <v>5795</v>
      </c>
      <c r="AB2033" s="3"/>
    </row>
    <row r="2034" spans="1:28" ht="29" customHeight="1">
      <c r="A2034" s="155" t="str">
        <f>'Reported burning'!A2034</f>
        <v>232b</v>
      </c>
      <c r="B2034" s="155" t="str">
        <f>'Reported burning'!B2034</f>
        <v>232b.6</v>
      </c>
      <c r="C2034" s="155" t="str">
        <f>'Reported burning'!C2034</f>
        <v>Human, deliberate</v>
      </c>
      <c r="D2034" s="155" t="str">
        <f>'Reported burning'!D2034</f>
        <v>Pyrome management</v>
      </c>
      <c r="E2034" s="155" t="str">
        <f>'Reported burning'!E2034</f>
        <v>Forestry, Traditional</v>
      </c>
      <c r="F2034" s="155" t="str">
        <f>'Reported burning'!F2034</f>
        <v>Forest</v>
      </c>
      <c r="G2034" s="155" t="str">
        <f>'Reported burning'!G2034</f>
        <v>ND</v>
      </c>
      <c r="H2034" s="155"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2276</v>
      </c>
      <c r="W2034" s="4" t="s">
        <v>2276</v>
      </c>
      <c r="X2034" s="4" t="s">
        <v>2276</v>
      </c>
      <c r="Y2034" s="4" t="s">
        <v>2276</v>
      </c>
      <c r="Z2034" s="4" t="s">
        <v>2276</v>
      </c>
      <c r="AA2034" s="4" t="s">
        <v>5795</v>
      </c>
      <c r="AB2034" s="3"/>
    </row>
    <row r="2035" spans="1:28" ht="29">
      <c r="A2035" s="155" t="str">
        <f>'Reported burning'!A2035</f>
        <v>233a</v>
      </c>
      <c r="B2035" s="155" t="str">
        <f>'Reported burning'!B2035</f>
        <v>233a.1</v>
      </c>
      <c r="C2035" s="155" t="str">
        <f>'Reported burning'!C2035</f>
        <v>Human, deliberate</v>
      </c>
      <c r="D2035" s="155" t="str">
        <f>'Reported burning'!D2035</f>
        <v>Crop residue burning</v>
      </c>
      <c r="E2035" s="155" t="str">
        <f>'Reported burning'!E2035</f>
        <v>Cropping, Monoculture, Market-oriented</v>
      </c>
      <c r="F2035" s="155" t="str">
        <f>'Reported burning'!F2035</f>
        <v>Cropland</v>
      </c>
      <c r="G2035" s="155" t="str">
        <f>'Reported burning'!G2035</f>
        <v>ND</v>
      </c>
      <c r="H2035" s="155" t="str">
        <f>'Reported burning'!H2035</f>
        <v>Presence</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3"/>
      <c r="AB2035" s="3"/>
    </row>
    <row r="2036" spans="1:28" ht="31.5" customHeight="1">
      <c r="A2036" s="155" t="str">
        <f>'Reported burning'!A2036</f>
        <v>233a</v>
      </c>
      <c r="B2036" s="155" t="str">
        <f>'Reported burning'!B2036</f>
        <v>233a.2</v>
      </c>
      <c r="C2036" s="155" t="str">
        <f>'Reported burning'!C2036</f>
        <v>Human, deliberate</v>
      </c>
      <c r="D2036" s="155" t="str">
        <f>'Reported burning'!D2036</f>
        <v>Domestic</v>
      </c>
      <c r="E2036" s="155" t="str">
        <f>'Reported burning'!E2036</f>
        <v>Cropping, Monoculture, Market-oriented</v>
      </c>
      <c r="F2036" s="155" t="str">
        <f>'Reported burning'!F2036</f>
        <v>ND</v>
      </c>
      <c r="G2036" s="155" t="str">
        <f>'Reported burning'!G2036</f>
        <v>ND</v>
      </c>
      <c r="H2036" s="155" t="str">
        <f>'Reported burning'!H2036</f>
        <v>Presence</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3"/>
      <c r="AB2036" s="3"/>
    </row>
    <row r="2037" spans="1:28" ht="31.5" customHeight="1">
      <c r="A2037" s="159" t="str">
        <f>'Reported burning'!A2037</f>
        <v>233a</v>
      </c>
      <c r="B2037" s="159" t="str">
        <f>'Reported burning'!B2037</f>
        <v>233a.3</v>
      </c>
      <c r="C2037" s="159" t="str">
        <f>'Reported burning'!C2037</f>
        <v>Human, deliberate</v>
      </c>
      <c r="D2037" s="159" t="str">
        <f>'Reported burning'!D2037</f>
        <v>Vegetation management</v>
      </c>
      <c r="E2037" s="159" t="str">
        <f>'Reported burning'!E2037</f>
        <v>Cropping, Monoculture, Market-oriented</v>
      </c>
      <c r="F2037" s="159" t="str">
        <f>'Reported burning'!F2037</f>
        <v>Cropland</v>
      </c>
      <c r="G2037" s="159" t="str">
        <f>'Reported burning'!G2037</f>
        <v>ND</v>
      </c>
      <c r="H2037" s="159" t="str">
        <f>'Reported burning'!H2037</f>
        <v>Presence</v>
      </c>
      <c r="I2037" s="5"/>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3"/>
      <c r="AB2037" s="3"/>
    </row>
    <row r="2038" spans="1:28" ht="31.5" customHeight="1">
      <c r="A2038" s="159" t="str">
        <f>'Reported burning'!A2038</f>
        <v>233a</v>
      </c>
      <c r="B2038" s="159" t="str">
        <f>'Reported burning'!B2038</f>
        <v>233a.4</v>
      </c>
      <c r="C2038" s="159" t="str">
        <f>'Reported burning'!C2038</f>
        <v>Human, deliberate</v>
      </c>
      <c r="D2038" s="159" t="str">
        <f>'Reported burning'!D2038</f>
        <v>Pyrome management</v>
      </c>
      <c r="E2038" s="159" t="str">
        <f>'Reported burning'!E2038</f>
        <v>Cropping, Monoculture, Market-oriented</v>
      </c>
      <c r="F2038" s="159" t="str">
        <f>'Reported burning'!F2038</f>
        <v>Shrubland (Mixed forest &amp; grassland)</v>
      </c>
      <c r="G2038" s="159" t="str">
        <f>'Reported burning'!G2038</f>
        <v>ND</v>
      </c>
      <c r="H2038" s="159" t="str">
        <f>'Reported burning'!H2038</f>
        <v>Presence</v>
      </c>
      <c r="I2038" s="5"/>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3"/>
      <c r="AB2038" s="3"/>
    </row>
    <row r="2039" spans="1:28" ht="31.5" customHeight="1">
      <c r="A2039" s="159" t="str">
        <f>'Reported burning'!A2039</f>
        <v>233a</v>
      </c>
      <c r="B2039" s="159" t="str">
        <f>'Reported burning'!B2039</f>
        <v>233a.5</v>
      </c>
      <c r="C2039" s="159" t="str">
        <f>'Reported burning'!C2039</f>
        <v>Human, deliberate</v>
      </c>
      <c r="D2039" s="159" t="str">
        <f>'Reported burning'!D2039</f>
        <v>Arson</v>
      </c>
      <c r="E2039" s="159" t="str">
        <f>'Reported burning'!E2039</f>
        <v>ND</v>
      </c>
      <c r="F2039" s="159" t="str">
        <f>'Reported burning'!F2039</f>
        <v>ND</v>
      </c>
      <c r="G2039" s="159" t="str">
        <f>'Reported burning'!G2039</f>
        <v>ND</v>
      </c>
      <c r="H2039" s="159" t="str">
        <f>'Reported burning'!H2039</f>
        <v>Presence</v>
      </c>
      <c r="I2039" s="5"/>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3"/>
      <c r="AB2039" s="3"/>
    </row>
    <row r="2040" spans="1:28" ht="31.5" customHeight="1">
      <c r="A2040" s="159" t="str">
        <f>'Reported burning'!A2040</f>
        <v>233a</v>
      </c>
      <c r="B2040" s="159" t="str">
        <f>'Reported burning'!B2040</f>
        <v>233a.6</v>
      </c>
      <c r="C2040" s="159" t="str">
        <f>'Reported burning'!C2040</f>
        <v>Human, escaped</v>
      </c>
      <c r="D2040" s="159" t="str">
        <f>'Reported burning'!D2040</f>
        <v>Domestic</v>
      </c>
      <c r="E2040" s="159" t="str">
        <f>'Reported burning'!E2040</f>
        <v>Tourism manager</v>
      </c>
      <c r="F2040" s="159" t="str">
        <f>'Reported burning'!F2040</f>
        <v>ND</v>
      </c>
      <c r="G2040" s="159" t="str">
        <f>'Reported burning'!G2040</f>
        <v>ND</v>
      </c>
      <c r="H2040" s="159" t="str">
        <f>'Reported burning'!H2040</f>
        <v>Presence</v>
      </c>
      <c r="I2040" s="5"/>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3"/>
      <c r="AB2040" s="3"/>
    </row>
    <row r="2041" spans="1:28" ht="68.5" customHeight="1">
      <c r="A2041" s="159" t="str">
        <f>'Reported burning'!A2041</f>
        <v>233a</v>
      </c>
      <c r="B2041" s="159" t="str">
        <f>'Reported burning'!B2041</f>
        <v>233a.7</v>
      </c>
      <c r="C2041" s="159" t="str">
        <f>'Reported burning'!C2041</f>
        <v>All</v>
      </c>
      <c r="D2041" s="159" t="str">
        <f>'Reported burning'!D2041</f>
        <v>All</v>
      </c>
      <c r="E2041" s="159" t="str">
        <f>'Reported burning'!E2041</f>
        <v>All</v>
      </c>
      <c r="F2041" s="159" t="str">
        <f>'Reported burning'!F2041</f>
        <v>ND</v>
      </c>
      <c r="G2041" s="159" t="str">
        <f>'Reported burning'!G2041</f>
        <v>ND</v>
      </c>
      <c r="H2041" s="159" t="str">
        <f>'Reported burning'!H2041</f>
        <v>Presence</v>
      </c>
      <c r="I2041" s="5"/>
      <c r="J2041" s="21" t="s">
        <v>2372</v>
      </c>
      <c r="K2041" s="106" t="s">
        <v>2362</v>
      </c>
      <c r="L2041" s="21" t="s">
        <v>2362</v>
      </c>
      <c r="M2041" s="4" t="s">
        <v>2276</v>
      </c>
      <c r="N2041" s="4" t="s">
        <v>2276</v>
      </c>
      <c r="O2041" s="4" t="s">
        <v>2276</v>
      </c>
      <c r="P2041" s="21" t="s">
        <v>2373</v>
      </c>
      <c r="Q2041" s="21" t="s">
        <v>2362</v>
      </c>
      <c r="R2041" s="21" t="s">
        <v>2362</v>
      </c>
      <c r="S2041" s="4" t="s">
        <v>2276</v>
      </c>
      <c r="T2041" s="4" t="s">
        <v>2276</v>
      </c>
      <c r="U2041" s="4" t="s">
        <v>2276</v>
      </c>
      <c r="V2041" s="21" t="s">
        <v>2527</v>
      </c>
      <c r="W2041" s="4" t="s">
        <v>2276</v>
      </c>
      <c r="X2041" s="4" t="s">
        <v>2276</v>
      </c>
      <c r="Y2041" s="4" t="s">
        <v>2276</v>
      </c>
      <c r="Z2041" s="4" t="s">
        <v>2276</v>
      </c>
      <c r="AA2041" s="3"/>
      <c r="AB2041" s="4" t="s">
        <v>5809</v>
      </c>
    </row>
    <row r="2042" spans="1:28" ht="32.5" customHeight="1">
      <c r="A2042" s="159" t="str">
        <f>'Reported burning'!A2042</f>
        <v>234a</v>
      </c>
      <c r="B2042" s="159" t="str">
        <f>'Reported burning'!B2042</f>
        <v>234a.1</v>
      </c>
      <c r="C2042" s="159" t="str">
        <f>'Reported burning'!C2042</f>
        <v>Human, deliberate</v>
      </c>
      <c r="D2042" s="159" t="str">
        <f>'Reported burning'!D2042</f>
        <v>Crop field preparation</v>
      </c>
      <c r="E2042" s="159" t="str">
        <f>'Reported burning'!E2042</f>
        <v>Cropping, Swidden</v>
      </c>
      <c r="F2042" s="159" t="str">
        <f>'Reported burning'!F2042</f>
        <v>Secondary vegetation</v>
      </c>
      <c r="G2042" s="159" t="str">
        <f>'Reported burning'!G2042</f>
        <v>ND</v>
      </c>
      <c r="H2042" s="159" t="str">
        <f>'Reported burning'!H2042</f>
        <v>Presence</v>
      </c>
      <c r="I2042" s="5"/>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3"/>
      <c r="AB2042" s="3"/>
    </row>
    <row r="2043" spans="1:28" ht="32.5" customHeight="1">
      <c r="A2043" s="159" t="str">
        <f>'Reported burning'!A2043</f>
        <v>234a</v>
      </c>
      <c r="B2043" s="159" t="str">
        <f>'Reported burning'!B2043</f>
        <v>234a.2</v>
      </c>
      <c r="C2043" s="159" t="str">
        <f>'Reported burning'!C2043</f>
        <v>Human, deliberate</v>
      </c>
      <c r="D2043" s="159" t="str">
        <f>'Reported burning'!D2043</f>
        <v>Crop field preparation</v>
      </c>
      <c r="E2043" s="159" t="str">
        <f>'Reported burning'!E2043</f>
        <v>Cropping, Monoculture, Market-oriented</v>
      </c>
      <c r="F2043" s="159" t="str">
        <f>'Reported burning'!F2043</f>
        <v>Secondary vegetation</v>
      </c>
      <c r="G2043" s="159" t="str">
        <f>'Reported burning'!G2043</f>
        <v>ND</v>
      </c>
      <c r="H2043" s="159"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2276</v>
      </c>
      <c r="X2043" s="4" t="s">
        <v>2276</v>
      </c>
      <c r="Y2043" s="4" t="s">
        <v>2276</v>
      </c>
      <c r="Z2043" s="4" t="s">
        <v>2276</v>
      </c>
      <c r="AA2043" s="3"/>
      <c r="AB2043" s="3"/>
    </row>
    <row r="2044" spans="1:28" ht="32.5" customHeight="1">
      <c r="A2044" s="159" t="str">
        <f>'Reported burning'!A2044</f>
        <v>234a</v>
      </c>
      <c r="B2044" s="159" t="str">
        <f>'Reported burning'!B2044</f>
        <v>234a.3</v>
      </c>
      <c r="C2044" s="159" t="str">
        <f>'Reported burning'!C2044</f>
        <v>Human, deliberate</v>
      </c>
      <c r="D2044" s="159" t="str">
        <f>'Reported burning'!D2044</f>
        <v>Land clearance</v>
      </c>
      <c r="E2044" s="159" t="str">
        <f>'Reported burning'!E2044</f>
        <v>Cropping, Monoculture, Market-oriented</v>
      </c>
      <c r="F2044" s="159" t="str">
        <f>'Reported burning'!F2044</f>
        <v>Secondary vegetation</v>
      </c>
      <c r="G2044" s="159" t="str">
        <f>'Reported burning'!G2044</f>
        <v>ND</v>
      </c>
      <c r="H2044" s="159" t="str">
        <f>'Reported burning'!H2044</f>
        <v>Presence</v>
      </c>
      <c r="I2044" s="5"/>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3"/>
      <c r="AB2044" s="3"/>
    </row>
    <row r="2045" spans="1:28" ht="33" customHeight="1">
      <c r="A2045" s="159" t="str">
        <f>'Reported burning'!A2045</f>
        <v>234b</v>
      </c>
      <c r="B2045" s="159" t="str">
        <f>'Reported burning'!B2045</f>
        <v>234b.1</v>
      </c>
      <c r="C2045" s="159" t="str">
        <f>'Reported burning'!C2045</f>
        <v>Human, deliberate</v>
      </c>
      <c r="D2045" s="159" t="str">
        <f>'Reported burning'!D2045</f>
        <v>Crop field preparation</v>
      </c>
      <c r="E2045" s="159" t="str">
        <f>'Reported burning'!E2045</f>
        <v>Cropping, Swidden</v>
      </c>
      <c r="F2045" s="159" t="str">
        <f>'Reported burning'!F2045</f>
        <v>Secondary vegetation</v>
      </c>
      <c r="G2045" s="159" t="str">
        <f>'Reported burning'!G2045</f>
        <v>ND</v>
      </c>
      <c r="H2045" s="159" t="str">
        <f>'Reported burning'!H2045</f>
        <v>Presence</v>
      </c>
      <c r="I2045" s="5"/>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3"/>
      <c r="AB2045" s="3"/>
    </row>
    <row r="2046" spans="1:28" ht="33" customHeight="1">
      <c r="A2046" s="159" t="str">
        <f>'Reported burning'!A2046</f>
        <v>234b</v>
      </c>
      <c r="B2046" s="159" t="str">
        <f>'Reported burning'!B2046</f>
        <v>234b.2</v>
      </c>
      <c r="C2046" s="159" t="str">
        <f>'Reported burning'!C2046</f>
        <v>Human, deliberate</v>
      </c>
      <c r="D2046" s="159" t="str">
        <f>'Reported burning'!D2046</f>
        <v>Crop field preparation</v>
      </c>
      <c r="E2046" s="159" t="str">
        <f>'Reported burning'!E2046</f>
        <v>Cropping, Monoculture, Market-oriented</v>
      </c>
      <c r="F2046" s="159" t="str">
        <f>'Reported burning'!F2046</f>
        <v>Secondary vegetation</v>
      </c>
      <c r="G2046" s="159" t="str">
        <f>'Reported burning'!G2046</f>
        <v>ND</v>
      </c>
      <c r="H2046" s="159"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2276</v>
      </c>
      <c r="X2046" s="4" t="s">
        <v>2276</v>
      </c>
      <c r="Y2046" s="4" t="s">
        <v>2276</v>
      </c>
      <c r="Z2046" s="4" t="s">
        <v>2276</v>
      </c>
      <c r="AA2046" s="3"/>
      <c r="AB2046" s="3"/>
    </row>
    <row r="2047" spans="1:28" ht="33" customHeight="1">
      <c r="A2047" s="159" t="str">
        <f>'Reported burning'!A2047</f>
        <v>234b</v>
      </c>
      <c r="B2047" s="159" t="str">
        <f>'Reported burning'!B2047</f>
        <v>234b.3</v>
      </c>
      <c r="C2047" s="159" t="str">
        <f>'Reported burning'!C2047</f>
        <v>Human, deliberate</v>
      </c>
      <c r="D2047" s="159" t="str">
        <f>'Reported burning'!D2047</f>
        <v>Land clearance</v>
      </c>
      <c r="E2047" s="159" t="str">
        <f>'Reported burning'!E2047</f>
        <v>Cropping, Monoculture, Market-oriented</v>
      </c>
      <c r="F2047" s="159" t="str">
        <f>'Reported burning'!F2047</f>
        <v>Secondary vegetation</v>
      </c>
      <c r="G2047" s="159" t="str">
        <f>'Reported burning'!G2047</f>
        <v>ND</v>
      </c>
      <c r="H2047" s="159" t="str">
        <f>'Reported burning'!H2047</f>
        <v>Presence</v>
      </c>
      <c r="I2047" s="5"/>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3"/>
      <c r="AB2047" s="3"/>
    </row>
    <row r="2048" spans="1:28" ht="50" customHeight="1">
      <c r="A2048" s="159" t="str">
        <f>'Reported burning'!A2048</f>
        <v>235a</v>
      </c>
      <c r="B2048" s="159" t="str">
        <f>'Reported burning'!B2048</f>
        <v>235a.1</v>
      </c>
      <c r="C2048" s="159" t="str">
        <f>'Reported burning'!C2048</f>
        <v>Human, deliberate</v>
      </c>
      <c r="D2048" s="159" t="str">
        <f>'Reported burning'!D2048</f>
        <v>Crop field preparation</v>
      </c>
      <c r="E2048" s="159" t="str">
        <f>'Reported burning'!E2048</f>
        <v>Cropping, Swidden</v>
      </c>
      <c r="F2048" s="159" t="str">
        <f>'Reported burning'!F2048</f>
        <v>Cropland</v>
      </c>
      <c r="G2048" s="159" t="str">
        <f>'Reported burning'!G2048</f>
        <v>Cropland</v>
      </c>
      <c r="H2048" s="159" t="str">
        <f>'Reported burning'!H2048</f>
        <v>Presence</v>
      </c>
      <c r="I2048" s="5"/>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5834</v>
      </c>
      <c r="AB2048" s="3"/>
    </row>
    <row r="2049" spans="1:28" ht="38" customHeight="1">
      <c r="A2049" s="159" t="str">
        <f>'Reported burning'!A2049</f>
        <v>235a</v>
      </c>
      <c r="B2049" s="159" t="str">
        <f>'Reported burning'!B2049</f>
        <v>235a.2</v>
      </c>
      <c r="C2049" s="159" t="str">
        <f>'Reported burning'!C2049</f>
        <v>Human, deliberate</v>
      </c>
      <c r="D2049" s="159" t="str">
        <f>'Reported burning'!D2049</f>
        <v>Crop field preparation</v>
      </c>
      <c r="E2049" s="159" t="str">
        <f>'Reported burning'!E2049</f>
        <v>Cropping, Swidden</v>
      </c>
      <c r="F2049" s="159" t="str">
        <f>'Reported burning'!F2049</f>
        <v>Secondary vegetation</v>
      </c>
      <c r="G2049" s="159" t="str">
        <f>'Reported burning'!G2049</f>
        <v>Cropland</v>
      </c>
      <c r="H2049" s="159"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2276</v>
      </c>
      <c r="X2049" s="4" t="s">
        <v>2276</v>
      </c>
      <c r="Y2049" s="4" t="s">
        <v>2276</v>
      </c>
      <c r="Z2049" s="4" t="s">
        <v>2276</v>
      </c>
      <c r="AA2049" s="4" t="s">
        <v>5835</v>
      </c>
      <c r="AB2049" s="3"/>
    </row>
    <row r="2050" spans="1:28" ht="32.5" customHeight="1">
      <c r="A2050" s="159" t="str">
        <f>'Reported burning'!A2050</f>
        <v>236a</v>
      </c>
      <c r="B2050" s="159" t="str">
        <f>'Reported burning'!B2050</f>
        <v>236a.1</v>
      </c>
      <c r="C2050" s="159" t="str">
        <f>'Reported burning'!C2050</f>
        <v>Human, deliberate</v>
      </c>
      <c r="D2050" s="159" t="str">
        <f>'Reported burning'!D2050</f>
        <v>Pasture renewal</v>
      </c>
      <c r="E2050" s="159" t="str">
        <f>'Reported burning'!E2050</f>
        <v>Cattle, Extensive</v>
      </c>
      <c r="F2050" s="159" t="str">
        <f>'Reported burning'!F2050</f>
        <v>Shrubland (Mixed forest &amp; grassland)</v>
      </c>
      <c r="G2050" s="159" t="str">
        <f>'Reported burning'!G2050</f>
        <v>ND</v>
      </c>
      <c r="H2050" s="159" t="str">
        <f>'Reported burning'!H2050</f>
        <v>Presence</v>
      </c>
      <c r="I2050" s="5"/>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21" t="s">
        <v>2401</v>
      </c>
      <c r="X2050" s="3" t="s">
        <v>399</v>
      </c>
      <c r="Y2050" s="3" t="s">
        <v>189</v>
      </c>
      <c r="Z2050" s="4" t="s">
        <v>2276</v>
      </c>
      <c r="AA2050" s="3"/>
      <c r="AB2050" s="3"/>
    </row>
    <row r="2051" spans="1:28" ht="29">
      <c r="A2051" s="159" t="str">
        <f>'Reported burning'!A2051</f>
        <v>237a</v>
      </c>
      <c r="B2051" s="159" t="str">
        <f>'Reported burning'!B2051</f>
        <v>237a.1</v>
      </c>
      <c r="C2051" s="159" t="str">
        <f>'Reported burning'!C2051</f>
        <v>Human, deliberate</v>
      </c>
      <c r="D2051" s="159" t="str">
        <f>'Reported burning'!D2051</f>
        <v>Hunting</v>
      </c>
      <c r="E2051" s="159" t="str">
        <f>'Reported burning'!E2051</f>
        <v>Forestry, Traditional</v>
      </c>
      <c r="F2051" s="159" t="str">
        <f>'Reported burning'!F2051</f>
        <v>Shrubland (Mixed forest &amp; grassland)</v>
      </c>
      <c r="G2051" s="159" t="str">
        <f>'Reported burning'!G2051</f>
        <v>Shrubland (Mixed forest &amp; grassland)</v>
      </c>
      <c r="H2051" s="159" t="str">
        <f>'Reported burning'!H2051</f>
        <v>Presence</v>
      </c>
      <c r="I2051" s="5"/>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3" t="s">
        <v>399</v>
      </c>
      <c r="Y2051" s="3" t="s">
        <v>189</v>
      </c>
      <c r="Z2051" s="4" t="s">
        <v>2276</v>
      </c>
      <c r="AA2051" s="3"/>
      <c r="AB2051" s="3"/>
    </row>
    <row r="2052" spans="1:28" ht="29">
      <c r="A2052" s="159" t="str">
        <f>'Reported burning'!A2052</f>
        <v>237a</v>
      </c>
      <c r="B2052" s="159" t="str">
        <f>'Reported burning'!B2052</f>
        <v>237a.2</v>
      </c>
      <c r="C2052" s="159" t="str">
        <f>'Reported burning'!C2052</f>
        <v>Human, deliberate</v>
      </c>
      <c r="D2052" s="159" t="str">
        <f>'Reported burning'!D2052</f>
        <v>Pasture renewal</v>
      </c>
      <c r="E2052" s="159" t="str">
        <f>'Reported burning'!E2052</f>
        <v>Pastoralism, Migratory</v>
      </c>
      <c r="F2052" s="159" t="str">
        <f>'Reported burning'!F2052</f>
        <v>Shrubland (Mixed forest &amp; grassland)</v>
      </c>
      <c r="G2052" s="159" t="str">
        <f>'Reported burning'!G2052</f>
        <v>Shrubland (Mixed forest &amp; grassland)</v>
      </c>
      <c r="H2052" s="159" t="str">
        <f>'Reported burning'!H2052</f>
        <v>Presence</v>
      </c>
      <c r="I2052" s="5"/>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3" t="s">
        <v>399</v>
      </c>
      <c r="Y2052" s="3" t="s">
        <v>189</v>
      </c>
      <c r="Z2052" s="4" t="s">
        <v>2276</v>
      </c>
      <c r="AA2052" s="3"/>
      <c r="AB2052" s="3"/>
    </row>
    <row r="2053" spans="1:28" ht="29">
      <c r="A2053" s="159" t="str">
        <f>'Reported burning'!A2053</f>
        <v>237a</v>
      </c>
      <c r="B2053" s="159" t="str">
        <f>'Reported burning'!B2053</f>
        <v>237a.3</v>
      </c>
      <c r="C2053" s="159" t="str">
        <f>'Reported burning'!C2053</f>
        <v>All</v>
      </c>
      <c r="D2053" s="159" t="str">
        <f>'Reported burning'!D2053</f>
        <v>All</v>
      </c>
      <c r="E2053" s="159" t="str">
        <f>'Reported burning'!E2053</f>
        <v>All</v>
      </c>
      <c r="F2053" s="159" t="str">
        <f>'Reported burning'!F2053</f>
        <v>ND</v>
      </c>
      <c r="G2053" s="159" t="str">
        <f>'Reported burning'!G2053</f>
        <v>Shrubland (Mixed forest &amp; grassland)</v>
      </c>
      <c r="H2053" s="159" t="str">
        <f>'Reported burning'!H2053</f>
        <v>Presence</v>
      </c>
      <c r="I2053" s="5"/>
      <c r="J2053" s="4" t="s">
        <v>2276</v>
      </c>
      <c r="K2053" s="4" t="s">
        <v>2276</v>
      </c>
      <c r="L2053" s="4" t="s">
        <v>2276</v>
      </c>
      <c r="M2053" s="4" t="s">
        <v>2276</v>
      </c>
      <c r="N2053" s="4" t="s">
        <v>2276</v>
      </c>
      <c r="O2053" s="4" t="s">
        <v>2276</v>
      </c>
      <c r="P2053" s="4" t="s">
        <v>2276</v>
      </c>
      <c r="Q2053" s="4" t="s">
        <v>2276</v>
      </c>
      <c r="R2053" s="4" t="s">
        <v>2276</v>
      </c>
      <c r="S2053" s="4" t="s">
        <v>2276</v>
      </c>
      <c r="T2053" s="4" t="s">
        <v>2276</v>
      </c>
      <c r="U2053" s="4" t="s">
        <v>2276</v>
      </c>
      <c r="V2053" s="4" t="s">
        <v>2276</v>
      </c>
      <c r="W2053" s="4" t="s">
        <v>2276</v>
      </c>
      <c r="X2053" s="3" t="s">
        <v>399</v>
      </c>
      <c r="Y2053" s="3" t="s">
        <v>189</v>
      </c>
      <c r="Z2053" s="4" t="s">
        <v>2276</v>
      </c>
      <c r="AA2053" s="3"/>
      <c r="AB2053" s="3" t="s">
        <v>5853</v>
      </c>
    </row>
    <row r="2054" spans="1:28" ht="29">
      <c r="A2054" s="159" t="str">
        <f>'Reported burning'!A2054</f>
        <v>238a</v>
      </c>
      <c r="B2054" s="159" t="str">
        <f>'Reported burning'!B2054</f>
        <v>238a.1</v>
      </c>
      <c r="C2054" s="159" t="str">
        <f>'Reported burning'!C2054</f>
        <v>Human, deliberate</v>
      </c>
      <c r="D2054" s="159" t="str">
        <f>'Reported burning'!D2054</f>
        <v>Pasture renewal</v>
      </c>
      <c r="E2054" s="159" t="str">
        <f>'Reported burning'!E2054</f>
        <v>Pastoralism, Migratory</v>
      </c>
      <c r="F2054" s="159" t="str">
        <f>'Reported burning'!F2054</f>
        <v>Shrubland (Mixed forest &amp; grassland)</v>
      </c>
      <c r="G2054" s="159" t="str">
        <f>'Reported burning'!G2054</f>
        <v>ND</v>
      </c>
      <c r="H2054" s="159" t="str">
        <f>'Reported burning'!H2054</f>
        <v>Presence</v>
      </c>
      <c r="I2054" s="5"/>
      <c r="J2054" s="4" t="s">
        <v>2276</v>
      </c>
      <c r="K2054" s="190" t="s">
        <v>2276</v>
      </c>
      <c r="L2054" s="190" t="s">
        <v>2276</v>
      </c>
      <c r="M2054" s="190" t="s">
        <v>2276</v>
      </c>
      <c r="N2054" s="190" t="s">
        <v>2276</v>
      </c>
      <c r="O2054" s="21" t="s">
        <v>2373</v>
      </c>
      <c r="P2054" s="4" t="s">
        <v>2276</v>
      </c>
      <c r="Q2054" s="21" t="s">
        <v>2373</v>
      </c>
      <c r="R2054" s="190" t="s">
        <v>2276</v>
      </c>
      <c r="S2054" s="190" t="s">
        <v>2276</v>
      </c>
      <c r="T2054" s="190" t="s">
        <v>2276</v>
      </c>
      <c r="U2054" s="190" t="s">
        <v>2276</v>
      </c>
      <c r="V2054" s="190" t="s">
        <v>2276</v>
      </c>
      <c r="W2054" s="190" t="s">
        <v>2276</v>
      </c>
      <c r="X2054" s="3" t="s">
        <v>399</v>
      </c>
      <c r="Y2054" s="3" t="s">
        <v>189</v>
      </c>
      <c r="Z2054" s="4" t="s">
        <v>2276</v>
      </c>
      <c r="AA2054" s="3"/>
      <c r="AB2054" s="3"/>
    </row>
    <row r="2055" spans="1:28" ht="29">
      <c r="A2055" s="159" t="str">
        <f>'Reported burning'!A2055</f>
        <v>238a</v>
      </c>
      <c r="B2055" s="159" t="str">
        <f>'Reported burning'!B2055</f>
        <v>238a.2</v>
      </c>
      <c r="C2055" s="159" t="str">
        <f>'Reported burning'!C2055</f>
        <v>Human, escaped</v>
      </c>
      <c r="D2055" s="159" t="str">
        <f>'Reported burning'!D2055</f>
        <v>Pasture renewal</v>
      </c>
      <c r="E2055" s="159" t="str">
        <f>'Reported burning'!E2055</f>
        <v>Pastoralism, Migratory</v>
      </c>
      <c r="F2055" s="159" t="str">
        <f>'Reported burning'!F2055</f>
        <v>Shrubland (Mixed forest &amp; grassland)</v>
      </c>
      <c r="G2055" s="159" t="str">
        <f>'Reported burning'!G2055</f>
        <v>ND</v>
      </c>
      <c r="H2055" s="159" t="str">
        <f>'Reported burning'!H2055</f>
        <v>Presence</v>
      </c>
      <c r="I2055" s="5"/>
      <c r="J2055" s="190" t="s">
        <v>2276</v>
      </c>
      <c r="K2055" s="190" t="s">
        <v>2276</v>
      </c>
      <c r="L2055" s="190" t="s">
        <v>2276</v>
      </c>
      <c r="M2055" s="190" t="s">
        <v>2276</v>
      </c>
      <c r="N2055" s="190" t="s">
        <v>2276</v>
      </c>
      <c r="O2055" s="190" t="s">
        <v>2276</v>
      </c>
      <c r="P2055" s="190" t="s">
        <v>2276</v>
      </c>
      <c r="Q2055" s="190" t="s">
        <v>2276</v>
      </c>
      <c r="R2055" s="190" t="s">
        <v>2276</v>
      </c>
      <c r="S2055" s="190" t="s">
        <v>2276</v>
      </c>
      <c r="T2055" s="190" t="s">
        <v>2276</v>
      </c>
      <c r="U2055" s="190" t="s">
        <v>2276</v>
      </c>
      <c r="V2055" s="190" t="s">
        <v>2276</v>
      </c>
      <c r="W2055" s="190" t="s">
        <v>2276</v>
      </c>
      <c r="X2055" s="3" t="s">
        <v>399</v>
      </c>
      <c r="Y2055" s="3" t="s">
        <v>189</v>
      </c>
      <c r="Z2055" s="4" t="s">
        <v>2276</v>
      </c>
      <c r="AA2055" s="3"/>
      <c r="AB2055" s="3"/>
    </row>
    <row r="2056" spans="1:28" ht="32.5" customHeight="1">
      <c r="A2056" s="159" t="str">
        <f>'Reported burning'!A2056</f>
        <v>238a</v>
      </c>
      <c r="B2056" s="159" t="str">
        <f>'Reported burning'!B2056</f>
        <v>238a.3</v>
      </c>
      <c r="C2056" s="159" t="str">
        <f>'Reported burning'!C2056</f>
        <v>Lightning</v>
      </c>
      <c r="D2056" s="159" t="str">
        <f>'Reported burning'!D2056</f>
        <v>ND</v>
      </c>
      <c r="E2056" s="159" t="str">
        <f>'Reported burning'!E2056</f>
        <v>ND</v>
      </c>
      <c r="F2056" s="159" t="str">
        <f>'Reported burning'!F2056</f>
        <v>ND</v>
      </c>
      <c r="G2056" s="159" t="str">
        <f>'Reported burning'!G2056</f>
        <v>Shrubland (Mixed forest &amp; grassland)</v>
      </c>
      <c r="H2056" s="159"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90" t="s">
        <v>2276</v>
      </c>
      <c r="X2056" s="3" t="s">
        <v>399</v>
      </c>
      <c r="Y2056" s="3" t="s">
        <v>189</v>
      </c>
      <c r="Z2056" s="4" t="s">
        <v>2276</v>
      </c>
      <c r="AA2056" s="3"/>
      <c r="AB2056" s="3"/>
    </row>
    <row r="2057" spans="1:28" ht="67" customHeight="1">
      <c r="A2057" s="159" t="str">
        <f>'Reported burning'!A2057</f>
        <v>238a</v>
      </c>
      <c r="B2057" s="159" t="str">
        <f>'Reported burning'!B2057</f>
        <v>238a.4</v>
      </c>
      <c r="C2057" s="159" t="str">
        <f>'Reported burning'!C2057</f>
        <v>All</v>
      </c>
      <c r="D2057" s="159" t="str">
        <f>'Reported burning'!D2057</f>
        <v>All</v>
      </c>
      <c r="E2057" s="159" t="str">
        <f>'Reported burning'!E2057</f>
        <v>All</v>
      </c>
      <c r="F2057" s="159" t="str">
        <f>'Reported burning'!F2057</f>
        <v>ND</v>
      </c>
      <c r="G2057" s="159" t="str">
        <f>'Reported burning'!G2057</f>
        <v>Shrubland (Mixed forest &amp; grassland)</v>
      </c>
      <c r="H2057" s="159" t="str">
        <f>'Reported burning'!H2057</f>
        <v>Presence</v>
      </c>
      <c r="I2057" s="5"/>
      <c r="J2057" s="190" t="s">
        <v>2276</v>
      </c>
      <c r="K2057" s="190" t="s">
        <v>2276</v>
      </c>
      <c r="L2057" s="190" t="s">
        <v>2276</v>
      </c>
      <c r="M2057" s="190" t="s">
        <v>2276</v>
      </c>
      <c r="N2057" s="190" t="s">
        <v>2276</v>
      </c>
      <c r="O2057" s="190" t="s">
        <v>2276</v>
      </c>
      <c r="P2057" s="190" t="s">
        <v>2276</v>
      </c>
      <c r="Q2057" s="190" t="s">
        <v>2276</v>
      </c>
      <c r="R2057" s="190" t="s">
        <v>2276</v>
      </c>
      <c r="S2057" s="190" t="s">
        <v>2276</v>
      </c>
      <c r="T2057" s="190" t="s">
        <v>2276</v>
      </c>
      <c r="U2057" s="190" t="s">
        <v>2276</v>
      </c>
      <c r="V2057" s="190" t="s">
        <v>2276</v>
      </c>
      <c r="W2057" s="190" t="s">
        <v>2276</v>
      </c>
      <c r="X2057" s="3" t="s">
        <v>399</v>
      </c>
      <c r="Y2057" s="3" t="s">
        <v>189</v>
      </c>
      <c r="Z2057" s="4" t="s">
        <v>2276</v>
      </c>
      <c r="AA2057" s="3"/>
      <c r="AB2057" s="4" t="s">
        <v>5865</v>
      </c>
    </row>
    <row r="2058" spans="1:28" ht="67" customHeight="1">
      <c r="A2058" s="159" t="str">
        <f>'Reported burning'!A2058</f>
        <v>238a</v>
      </c>
      <c r="B2058" s="159" t="str">
        <f>'Reported burning'!B2058</f>
        <v>238a.5</v>
      </c>
      <c r="C2058" s="159" t="str">
        <f>'Reported burning'!C2058</f>
        <v>All</v>
      </c>
      <c r="D2058" s="159" t="str">
        <f>'Reported burning'!D2058</f>
        <v>All</v>
      </c>
      <c r="E2058" s="159" t="str">
        <f>'Reported burning'!E2058</f>
        <v>All</v>
      </c>
      <c r="F2058" s="159" t="str">
        <f>'Reported burning'!F2058</f>
        <v>ND</v>
      </c>
      <c r="G2058" s="159" t="str">
        <f>'Reported burning'!G2058</f>
        <v>Shrubland (Mixed forest &amp; grassland)</v>
      </c>
      <c r="H2058" s="159" t="str">
        <f>'Reported burning'!H2058</f>
        <v>Presence</v>
      </c>
      <c r="I2058" s="5"/>
      <c r="J2058" s="190" t="s">
        <v>2276</v>
      </c>
      <c r="K2058" s="190" t="s">
        <v>2276</v>
      </c>
      <c r="L2058" s="190" t="s">
        <v>2276</v>
      </c>
      <c r="M2058" s="190" t="s">
        <v>2276</v>
      </c>
      <c r="N2058" s="4" t="s">
        <v>2276</v>
      </c>
      <c r="O2058" s="4" t="s">
        <v>2276</v>
      </c>
      <c r="P2058" s="4" t="s">
        <v>2276</v>
      </c>
      <c r="Q2058" s="4" t="s">
        <v>2276</v>
      </c>
      <c r="R2058" s="4" t="s">
        <v>2276</v>
      </c>
      <c r="S2058" s="190" t="s">
        <v>2276</v>
      </c>
      <c r="T2058" s="190" t="s">
        <v>2276</v>
      </c>
      <c r="U2058" s="4" t="s">
        <v>2276</v>
      </c>
      <c r="V2058" s="21" t="s">
        <v>2389</v>
      </c>
      <c r="W2058" s="190" t="s">
        <v>2276</v>
      </c>
      <c r="X2058" s="3" t="s">
        <v>399</v>
      </c>
      <c r="Y2058" s="3" t="s">
        <v>189</v>
      </c>
      <c r="Z2058" s="4" t="s">
        <v>2276</v>
      </c>
      <c r="AA2058" s="3"/>
      <c r="AB2058" s="4" t="s">
        <v>5866</v>
      </c>
    </row>
    <row r="2059" spans="1:28" ht="31.5" customHeight="1">
      <c r="A2059" s="159" t="str">
        <f>'Reported burning'!A2059</f>
        <v>239a</v>
      </c>
      <c r="B2059" s="159" t="str">
        <f>'Reported burning'!B2059</f>
        <v>239a.1</v>
      </c>
      <c r="C2059" s="159" t="str">
        <f>'Reported burning'!C2059</f>
        <v>Human, deliberate</v>
      </c>
      <c r="D2059" s="159" t="str">
        <f>'Reported burning'!D2059</f>
        <v>Pasture renewal</v>
      </c>
      <c r="E2059" s="159" t="str">
        <f>'Reported burning'!E2059</f>
        <v>Pastoralism, Migratory</v>
      </c>
      <c r="F2059" s="159" t="str">
        <f>'Reported burning'!F2059</f>
        <v>Shrubland (Mixed forest &amp; grassland)</v>
      </c>
      <c r="G2059" s="159" t="str">
        <f>'Reported burning'!G2059</f>
        <v>ND</v>
      </c>
      <c r="H2059" s="159" t="str">
        <f>'Reported burning'!H2059</f>
        <v>Presence</v>
      </c>
      <c r="I2059" s="5"/>
      <c r="J2059" s="190" t="s">
        <v>2276</v>
      </c>
      <c r="K2059" s="190" t="s">
        <v>2276</v>
      </c>
      <c r="L2059" s="190" t="s">
        <v>2276</v>
      </c>
      <c r="M2059" s="190" t="s">
        <v>2276</v>
      </c>
      <c r="N2059" s="190" t="s">
        <v>2276</v>
      </c>
      <c r="O2059" s="190" t="s">
        <v>2276</v>
      </c>
      <c r="P2059" s="190" t="s">
        <v>2276</v>
      </c>
      <c r="Q2059" s="190" t="s">
        <v>2276</v>
      </c>
      <c r="R2059" s="190" t="s">
        <v>2276</v>
      </c>
      <c r="S2059" s="190" t="s">
        <v>2276</v>
      </c>
      <c r="T2059" s="190" t="s">
        <v>2276</v>
      </c>
      <c r="U2059" s="190" t="s">
        <v>2276</v>
      </c>
      <c r="V2059" s="190" t="s">
        <v>2276</v>
      </c>
      <c r="W2059" s="190" t="s">
        <v>2276</v>
      </c>
      <c r="X2059" s="190" t="s">
        <v>2276</v>
      </c>
      <c r="Y2059" s="190" t="s">
        <v>2276</v>
      </c>
      <c r="Z2059" s="190" t="s">
        <v>2276</v>
      </c>
      <c r="AA2059" s="3"/>
      <c r="AB2059" s="3"/>
    </row>
    <row r="2060" spans="1:28" ht="31.5" customHeight="1">
      <c r="A2060" s="159" t="str">
        <f>'Reported burning'!A2060</f>
        <v>239a</v>
      </c>
      <c r="B2060" s="159" t="str">
        <f>'Reported burning'!B2060</f>
        <v>239a.2</v>
      </c>
      <c r="C2060" s="159" t="str">
        <f>'Reported burning'!C2060</f>
        <v>Human, deliberate</v>
      </c>
      <c r="D2060" s="159" t="str">
        <f>'Reported burning'!D2060</f>
        <v>Crop field preparation</v>
      </c>
      <c r="E2060" s="159" t="str">
        <f>'Reported burning'!E2060</f>
        <v>Cropping, Swidden</v>
      </c>
      <c r="F2060" s="159" t="str">
        <f>'Reported burning'!F2060</f>
        <v>Secondary vegetation</v>
      </c>
      <c r="G2060" s="159" t="str">
        <f>'Reported burning'!G2060</f>
        <v>ND</v>
      </c>
      <c r="H2060" s="159" t="str">
        <f>'Reported burning'!H2060</f>
        <v>Presence</v>
      </c>
      <c r="I2060" s="5"/>
      <c r="J2060" s="190" t="s">
        <v>2276</v>
      </c>
      <c r="K2060" s="190" t="s">
        <v>2276</v>
      </c>
      <c r="L2060" s="190" t="s">
        <v>2276</v>
      </c>
      <c r="M2060" s="190" t="s">
        <v>2276</v>
      </c>
      <c r="N2060" s="190" t="s">
        <v>2276</v>
      </c>
      <c r="O2060" s="190" t="s">
        <v>2276</v>
      </c>
      <c r="P2060" s="190" t="s">
        <v>2276</v>
      </c>
      <c r="Q2060" s="190" t="s">
        <v>2276</v>
      </c>
      <c r="R2060" s="190" t="s">
        <v>2276</v>
      </c>
      <c r="S2060" s="190" t="s">
        <v>2276</v>
      </c>
      <c r="T2060" s="190" t="s">
        <v>2276</v>
      </c>
      <c r="U2060" s="190" t="s">
        <v>2276</v>
      </c>
      <c r="V2060" s="190" t="s">
        <v>2276</v>
      </c>
      <c r="W2060" s="190" t="s">
        <v>2276</v>
      </c>
      <c r="X2060" s="190" t="s">
        <v>2276</v>
      </c>
      <c r="Y2060" s="190" t="s">
        <v>2276</v>
      </c>
      <c r="Z2060" s="190" t="s">
        <v>2276</v>
      </c>
      <c r="AA2060" s="3"/>
      <c r="AB2060" s="3"/>
    </row>
    <row r="2061" spans="1:28" ht="31.5" customHeight="1">
      <c r="A2061" s="159" t="str">
        <f>'Reported burning'!A2061</f>
        <v>239b</v>
      </c>
      <c r="B2061" s="159" t="str">
        <f>'Reported burning'!B2061</f>
        <v>239b.1</v>
      </c>
      <c r="C2061" s="159" t="str">
        <f>'Reported burning'!C2061</f>
        <v>Human, deliberate</v>
      </c>
      <c r="D2061" s="159" t="str">
        <f>'Reported burning'!D2061</f>
        <v>Pasture renewal</v>
      </c>
      <c r="E2061" s="159" t="str">
        <f>'Reported burning'!E2061</f>
        <v>Pastoralism, Migratory</v>
      </c>
      <c r="F2061" s="159" t="str">
        <f>'Reported burning'!F2061</f>
        <v>Shrubland (Mixed forest &amp; grassland)</v>
      </c>
      <c r="G2061" s="159" t="str">
        <f>'Reported burning'!G2061</f>
        <v>ND</v>
      </c>
      <c r="H2061" s="159" t="str">
        <f>'Reported burning'!H2061</f>
        <v>Presence</v>
      </c>
      <c r="I2061" s="5"/>
      <c r="J2061" s="190" t="s">
        <v>2276</v>
      </c>
      <c r="K2061" s="190" t="s">
        <v>2276</v>
      </c>
      <c r="L2061" s="190" t="s">
        <v>2276</v>
      </c>
      <c r="M2061" s="190" t="s">
        <v>2276</v>
      </c>
      <c r="N2061" s="190" t="s">
        <v>2276</v>
      </c>
      <c r="O2061" s="190" t="s">
        <v>2276</v>
      </c>
      <c r="P2061" s="190" t="s">
        <v>2276</v>
      </c>
      <c r="Q2061" s="190" t="s">
        <v>2276</v>
      </c>
      <c r="R2061" s="190" t="s">
        <v>2276</v>
      </c>
      <c r="S2061" s="190" t="s">
        <v>2276</v>
      </c>
      <c r="T2061" s="190" t="s">
        <v>2276</v>
      </c>
      <c r="U2061" s="190" t="s">
        <v>2276</v>
      </c>
      <c r="V2061" s="190" t="s">
        <v>2276</v>
      </c>
      <c r="W2061" s="190" t="s">
        <v>2276</v>
      </c>
      <c r="X2061" s="190" t="s">
        <v>2276</v>
      </c>
      <c r="Y2061" s="190" t="s">
        <v>2276</v>
      </c>
      <c r="Z2061" s="190" t="s">
        <v>2276</v>
      </c>
      <c r="AA2061" s="3"/>
      <c r="AB2061" s="3"/>
    </row>
    <row r="2062" spans="1:28" ht="31.5" customHeight="1">
      <c r="A2062" s="159" t="str">
        <f>'Reported burning'!A2062</f>
        <v>239c</v>
      </c>
      <c r="B2062" s="159" t="str">
        <f>'Reported burning'!B2062</f>
        <v>239c.1</v>
      </c>
      <c r="C2062" s="159" t="str">
        <f>'Reported burning'!C2062</f>
        <v>Human, deliberate</v>
      </c>
      <c r="D2062" s="159" t="str">
        <f>'Reported burning'!D2062</f>
        <v>Hunting</v>
      </c>
      <c r="E2062" s="159" t="str">
        <f>'Reported burning'!E2062</f>
        <v>Forestry, Traditional</v>
      </c>
      <c r="F2062" s="159" t="str">
        <f>'Reported burning'!F2062</f>
        <v>Shrubland (Mixed forest &amp; grassland)</v>
      </c>
      <c r="G2062" s="159" t="str">
        <f>'Reported burning'!G2062</f>
        <v>ND</v>
      </c>
      <c r="H2062" s="159" t="str">
        <f>'Reported burning'!H2062</f>
        <v>Presence</v>
      </c>
      <c r="I2062" s="5"/>
      <c r="J2062" s="190" t="s">
        <v>2276</v>
      </c>
      <c r="K2062" s="190" t="s">
        <v>2276</v>
      </c>
      <c r="L2062" s="190" t="s">
        <v>2276</v>
      </c>
      <c r="M2062" s="190" t="s">
        <v>2276</v>
      </c>
      <c r="N2062" s="190" t="s">
        <v>2276</v>
      </c>
      <c r="O2062" s="190" t="s">
        <v>2276</v>
      </c>
      <c r="P2062" s="190" t="s">
        <v>2276</v>
      </c>
      <c r="Q2062" s="190" t="s">
        <v>2276</v>
      </c>
      <c r="R2062" s="190" t="s">
        <v>2276</v>
      </c>
      <c r="S2062" s="190" t="s">
        <v>2276</v>
      </c>
      <c r="T2062" s="190" t="s">
        <v>2276</v>
      </c>
      <c r="U2062" s="190" t="s">
        <v>2276</v>
      </c>
      <c r="V2062" s="190" t="s">
        <v>2276</v>
      </c>
      <c r="W2062" s="190" t="s">
        <v>2276</v>
      </c>
      <c r="X2062" s="190" t="s">
        <v>2276</v>
      </c>
      <c r="Y2062" s="190" t="s">
        <v>2276</v>
      </c>
      <c r="Z2062" s="190" t="s">
        <v>2276</v>
      </c>
      <c r="AA2062" s="3"/>
      <c r="AB2062" s="3"/>
    </row>
    <row r="2063" spans="1:28" ht="35.5" customHeight="1">
      <c r="A2063" s="159" t="str">
        <f>'Reported burning'!A2063</f>
        <v>240a</v>
      </c>
      <c r="B2063" s="159" t="str">
        <f>'Reported burning'!B2063</f>
        <v>240a.1</v>
      </c>
      <c r="C2063" s="159" t="str">
        <f>'Reported burning'!C2063</f>
        <v>Human, deliberate</v>
      </c>
      <c r="D2063" s="159" t="str">
        <f>'Reported burning'!D2063</f>
        <v>Land clearance</v>
      </c>
      <c r="E2063" s="159" t="str">
        <f>'Reported burning'!E2063</f>
        <v>Cattle, Extensive</v>
      </c>
      <c r="F2063" s="159" t="str">
        <f>'Reported burning'!F2063</f>
        <v>Shrubland (Mixed forest &amp; grassland)</v>
      </c>
      <c r="G2063" s="159" t="str">
        <f>'Reported burning'!G2063</f>
        <v>ND</v>
      </c>
      <c r="H2063" s="159" t="str">
        <f>'Reported burning'!H2063</f>
        <v>Presence</v>
      </c>
      <c r="I2063" s="5"/>
      <c r="J2063" s="190" t="s">
        <v>2276</v>
      </c>
      <c r="K2063" s="190" t="s">
        <v>2276</v>
      </c>
      <c r="L2063" s="190" t="s">
        <v>2276</v>
      </c>
      <c r="M2063" s="190" t="s">
        <v>2276</v>
      </c>
      <c r="N2063" s="190" t="s">
        <v>2276</v>
      </c>
      <c r="O2063" s="190" t="s">
        <v>2276</v>
      </c>
      <c r="P2063" s="190" t="s">
        <v>2276</v>
      </c>
      <c r="Q2063" s="190" t="s">
        <v>2276</v>
      </c>
      <c r="R2063" s="190" t="s">
        <v>2276</v>
      </c>
      <c r="S2063" s="190" t="s">
        <v>2276</v>
      </c>
      <c r="T2063" s="190" t="s">
        <v>2276</v>
      </c>
      <c r="U2063" s="190" t="s">
        <v>2276</v>
      </c>
      <c r="V2063" s="190" t="s">
        <v>2276</v>
      </c>
      <c r="W2063" s="190" t="s">
        <v>2276</v>
      </c>
      <c r="X2063" s="190" t="s">
        <v>2276</v>
      </c>
      <c r="Y2063" s="190" t="s">
        <v>2276</v>
      </c>
      <c r="Z2063" s="190" t="s">
        <v>2276</v>
      </c>
      <c r="AA2063" s="3"/>
      <c r="AB2063" s="3"/>
    </row>
    <row r="2064" spans="1:28" ht="35.5" customHeight="1">
      <c r="A2064" s="159" t="str">
        <f>'Reported burning'!A2064</f>
        <v>240a</v>
      </c>
      <c r="B2064" s="159" t="str">
        <f>'Reported burning'!B2064</f>
        <v>240a.2</v>
      </c>
      <c r="C2064" s="159" t="str">
        <f>'Reported burning'!C2064</f>
        <v>Human, deliberate</v>
      </c>
      <c r="D2064" s="159" t="str">
        <f>'Reported burning'!D2064</f>
        <v>Domestic</v>
      </c>
      <c r="E2064" s="159" t="str">
        <f>'Reported burning'!E2064</f>
        <v>Urban planner</v>
      </c>
      <c r="F2064" s="159" t="str">
        <f>'Reported burning'!F2064</f>
        <v>ND</v>
      </c>
      <c r="G2064" s="159" t="str">
        <f>'Reported burning'!G2064</f>
        <v>ND</v>
      </c>
      <c r="H2064" s="159" t="str">
        <f>'Reported burning'!H2064</f>
        <v>Presence</v>
      </c>
      <c r="I2064" s="5"/>
      <c r="J2064" s="190" t="s">
        <v>2276</v>
      </c>
      <c r="K2064" s="190" t="s">
        <v>2276</v>
      </c>
      <c r="L2064" s="190" t="s">
        <v>2276</v>
      </c>
      <c r="M2064" s="190" t="s">
        <v>2276</v>
      </c>
      <c r="N2064" s="190" t="s">
        <v>2276</v>
      </c>
      <c r="O2064" s="190" t="s">
        <v>2276</v>
      </c>
      <c r="P2064" s="190" t="s">
        <v>2276</v>
      </c>
      <c r="Q2064" s="190" t="s">
        <v>2276</v>
      </c>
      <c r="R2064" s="190" t="s">
        <v>2276</v>
      </c>
      <c r="S2064" s="190" t="s">
        <v>2276</v>
      </c>
      <c r="T2064" s="190" t="s">
        <v>2276</v>
      </c>
      <c r="U2064" s="190" t="s">
        <v>2276</v>
      </c>
      <c r="V2064" s="190" t="s">
        <v>2276</v>
      </c>
      <c r="W2064" s="190" t="s">
        <v>2276</v>
      </c>
      <c r="X2064" s="190" t="s">
        <v>2276</v>
      </c>
      <c r="Y2064" s="190" t="s">
        <v>2276</v>
      </c>
      <c r="Z2064" s="190" t="s">
        <v>2276</v>
      </c>
      <c r="AA2064" s="3"/>
      <c r="AB2064" s="3"/>
    </row>
    <row r="2065" spans="1:28" ht="35.5" customHeight="1">
      <c r="A2065" s="159" t="str">
        <f>'Reported burning'!A2065</f>
        <v>240a</v>
      </c>
      <c r="B2065" s="159" t="str">
        <f>'Reported burning'!B2065</f>
        <v>240a.3</v>
      </c>
      <c r="C2065" s="159" t="str">
        <f>'Reported burning'!C2065</f>
        <v>Human, escaped</v>
      </c>
      <c r="D2065" s="159" t="str">
        <f>'Reported burning'!D2065</f>
        <v>Domestic</v>
      </c>
      <c r="E2065" s="159" t="str">
        <f>'Reported burning'!E2065</f>
        <v>Urban planner</v>
      </c>
      <c r="F2065" s="159" t="str">
        <f>'Reported burning'!F2065</f>
        <v>ND</v>
      </c>
      <c r="G2065" s="159" t="str">
        <f>'Reported burning'!G2065</f>
        <v>ND</v>
      </c>
      <c r="H2065" s="159" t="str">
        <f>'Reported burning'!H2065</f>
        <v>Presence</v>
      </c>
      <c r="I2065" s="5"/>
      <c r="J2065" s="190" t="s">
        <v>2276</v>
      </c>
      <c r="K2065" s="190" t="s">
        <v>2276</v>
      </c>
      <c r="L2065" s="190" t="s">
        <v>2276</v>
      </c>
      <c r="M2065" s="190" t="s">
        <v>2276</v>
      </c>
      <c r="N2065" s="190" t="s">
        <v>2276</v>
      </c>
      <c r="O2065" s="190" t="s">
        <v>2276</v>
      </c>
      <c r="P2065" s="190" t="s">
        <v>2276</v>
      </c>
      <c r="Q2065" s="190" t="s">
        <v>2276</v>
      </c>
      <c r="R2065" s="190" t="s">
        <v>2276</v>
      </c>
      <c r="S2065" s="190" t="s">
        <v>2276</v>
      </c>
      <c r="T2065" s="190" t="s">
        <v>2276</v>
      </c>
      <c r="U2065" s="190" t="s">
        <v>2276</v>
      </c>
      <c r="V2065" s="190" t="s">
        <v>2276</v>
      </c>
      <c r="W2065" s="190" t="s">
        <v>2276</v>
      </c>
      <c r="X2065" s="190" t="s">
        <v>2276</v>
      </c>
      <c r="Y2065" s="190" t="s">
        <v>2276</v>
      </c>
      <c r="Z2065" s="190" t="s">
        <v>2276</v>
      </c>
      <c r="AA2065" s="3"/>
      <c r="AB2065" s="3"/>
    </row>
    <row r="2066" spans="1:28" ht="35.5" customHeight="1">
      <c r="A2066" s="159" t="str">
        <f>'Reported burning'!A2066</f>
        <v>240a</v>
      </c>
      <c r="B2066" s="159" t="str">
        <f>'Reported burning'!B2066</f>
        <v>240a.4</v>
      </c>
      <c r="C2066" s="159" t="str">
        <f>'Reported burning'!C2066</f>
        <v>Human, deliberate</v>
      </c>
      <c r="D2066" s="159" t="str">
        <f>'Reported burning'!D2066</f>
        <v>Domestic</v>
      </c>
      <c r="E2066" s="159" t="str">
        <f>'Reported burning'!E2066</f>
        <v>Cattle, Extensive</v>
      </c>
      <c r="F2066" s="159" t="str">
        <f>'Reported burning'!F2066</f>
        <v>ND</v>
      </c>
      <c r="G2066" s="159" t="str">
        <f>'Reported burning'!G2066</f>
        <v>ND</v>
      </c>
      <c r="H2066" s="159" t="str">
        <f>'Reported burning'!H2066</f>
        <v>Presence</v>
      </c>
      <c r="I2066" s="5"/>
      <c r="J2066" s="190" t="s">
        <v>2276</v>
      </c>
      <c r="K2066" s="190" t="s">
        <v>2276</v>
      </c>
      <c r="L2066" s="190" t="s">
        <v>2276</v>
      </c>
      <c r="M2066" s="190" t="s">
        <v>2276</v>
      </c>
      <c r="N2066" s="190" t="s">
        <v>2276</v>
      </c>
      <c r="O2066" s="190" t="s">
        <v>2276</v>
      </c>
      <c r="P2066" s="190" t="s">
        <v>2276</v>
      </c>
      <c r="Q2066" s="190" t="s">
        <v>2276</v>
      </c>
      <c r="R2066" s="190" t="s">
        <v>2276</v>
      </c>
      <c r="S2066" s="190" t="s">
        <v>2276</v>
      </c>
      <c r="T2066" s="190" t="s">
        <v>2276</v>
      </c>
      <c r="U2066" s="190" t="s">
        <v>2276</v>
      </c>
      <c r="V2066" s="190" t="s">
        <v>2276</v>
      </c>
      <c r="W2066" s="190" t="s">
        <v>2276</v>
      </c>
      <c r="X2066" s="190" t="s">
        <v>2276</v>
      </c>
      <c r="Y2066" s="190" t="s">
        <v>2276</v>
      </c>
      <c r="Z2066" s="190" t="s">
        <v>2276</v>
      </c>
      <c r="AA2066" s="3"/>
      <c r="AB2066" s="3"/>
    </row>
    <row r="2067" spans="1:28" ht="35.5" customHeight="1">
      <c r="A2067" s="159" t="str">
        <f>'Reported burning'!A2067</f>
        <v>240a</v>
      </c>
      <c r="B2067" s="159" t="str">
        <f>'Reported burning'!B2067</f>
        <v>240a.5</v>
      </c>
      <c r="C2067" s="159" t="str">
        <f>'Reported burning'!C2067</f>
        <v>Human, escaped</v>
      </c>
      <c r="D2067" s="159" t="str">
        <f>'Reported burning'!D2067</f>
        <v>Domestic</v>
      </c>
      <c r="E2067" s="159" t="str">
        <f>'Reported burning'!E2067</f>
        <v>Cattle, Extensive</v>
      </c>
      <c r="F2067" s="159" t="str">
        <f>'Reported burning'!F2067</f>
        <v>ND</v>
      </c>
      <c r="G2067" s="159" t="str">
        <f>'Reported burning'!G2067</f>
        <v>ND</v>
      </c>
      <c r="H2067" s="159" t="str">
        <f>'Reported burning'!H2067</f>
        <v>Presence</v>
      </c>
      <c r="I2067" s="5"/>
      <c r="J2067" s="190" t="s">
        <v>2276</v>
      </c>
      <c r="K2067" s="190" t="s">
        <v>2276</v>
      </c>
      <c r="L2067" s="190" t="s">
        <v>2276</v>
      </c>
      <c r="M2067" s="190" t="s">
        <v>2276</v>
      </c>
      <c r="N2067" s="190" t="s">
        <v>2276</v>
      </c>
      <c r="O2067" s="190" t="s">
        <v>2276</v>
      </c>
      <c r="P2067" s="190" t="s">
        <v>2276</v>
      </c>
      <c r="Q2067" s="190" t="s">
        <v>2276</v>
      </c>
      <c r="R2067" s="190" t="s">
        <v>2276</v>
      </c>
      <c r="S2067" s="190" t="s">
        <v>2276</v>
      </c>
      <c r="T2067" s="190" t="s">
        <v>2276</v>
      </c>
      <c r="U2067" s="190" t="s">
        <v>2276</v>
      </c>
      <c r="V2067" s="190" t="s">
        <v>2276</v>
      </c>
      <c r="W2067" s="190" t="s">
        <v>2276</v>
      </c>
      <c r="X2067" s="190" t="s">
        <v>2276</v>
      </c>
      <c r="Y2067" s="190" t="s">
        <v>2276</v>
      </c>
      <c r="Z2067" s="190" t="s">
        <v>2276</v>
      </c>
      <c r="AA2067" s="3"/>
      <c r="AB2067" s="3"/>
    </row>
    <row r="2068" spans="1:28" ht="35.5" customHeight="1">
      <c r="A2068" s="159" t="str">
        <f>'Reported burning'!A2068</f>
        <v>240a</v>
      </c>
      <c r="B2068" s="159" t="str">
        <f>'Reported burning'!B2068</f>
        <v>240a.6</v>
      </c>
      <c r="C2068" s="159" t="str">
        <f>'Reported burning'!C2068</f>
        <v>Human, deliberate</v>
      </c>
      <c r="D2068" s="159" t="str">
        <f>'Reported burning'!D2068</f>
        <v>Cultural &amp; Spiritual</v>
      </c>
      <c r="E2068" s="159" t="str">
        <f>'Reported burning'!E2068</f>
        <v>Cattle, Extensive</v>
      </c>
      <c r="F2068" s="159" t="str">
        <f>'Reported burning'!F2068</f>
        <v>ND</v>
      </c>
      <c r="G2068" s="159" t="str">
        <f>'Reported burning'!G2068</f>
        <v>ND</v>
      </c>
      <c r="H2068" s="159" t="str">
        <f>'Reported burning'!H2068</f>
        <v>Presence</v>
      </c>
      <c r="I2068" s="5"/>
      <c r="J2068" s="190" t="s">
        <v>2276</v>
      </c>
      <c r="K2068" s="190" t="s">
        <v>2276</v>
      </c>
      <c r="L2068" s="190" t="s">
        <v>2276</v>
      </c>
      <c r="M2068" s="190" t="s">
        <v>2276</v>
      </c>
      <c r="N2068" s="190" t="s">
        <v>2276</v>
      </c>
      <c r="O2068" s="190" t="s">
        <v>2276</v>
      </c>
      <c r="P2068" s="190" t="s">
        <v>2276</v>
      </c>
      <c r="Q2068" s="190" t="s">
        <v>2276</v>
      </c>
      <c r="R2068" s="190" t="s">
        <v>2276</v>
      </c>
      <c r="S2068" s="190" t="s">
        <v>2276</v>
      </c>
      <c r="T2068" s="190" t="s">
        <v>2276</v>
      </c>
      <c r="U2068" s="190" t="s">
        <v>2276</v>
      </c>
      <c r="V2068" s="190" t="s">
        <v>2276</v>
      </c>
      <c r="W2068" s="190" t="s">
        <v>2276</v>
      </c>
      <c r="X2068" s="190" t="s">
        <v>2276</v>
      </c>
      <c r="Y2068" s="190" t="s">
        <v>2276</v>
      </c>
      <c r="Z2068" s="190" t="s">
        <v>2276</v>
      </c>
      <c r="AA2068" s="3"/>
      <c r="AB2068" s="3"/>
    </row>
    <row r="2069" spans="1:28" ht="35.5" customHeight="1">
      <c r="A2069" s="159" t="str">
        <f>'Reported burning'!A2069</f>
        <v>240a</v>
      </c>
      <c r="B2069" s="159" t="str">
        <f>'Reported burning'!B2069</f>
        <v>240a.7</v>
      </c>
      <c r="C2069" s="159" t="str">
        <f>'Reported burning'!C2069</f>
        <v>Human, escaped</v>
      </c>
      <c r="D2069" s="159" t="str">
        <f>'Reported burning'!D2069</f>
        <v>Domestic</v>
      </c>
      <c r="E2069" s="159" t="str">
        <f>'Reported burning'!E2069</f>
        <v>Tourism manager</v>
      </c>
      <c r="F2069" s="159" t="str">
        <f>'Reported burning'!F2069</f>
        <v>ND</v>
      </c>
      <c r="G2069" s="159" t="str">
        <f>'Reported burning'!G2069</f>
        <v>ND</v>
      </c>
      <c r="H2069" s="159" t="str">
        <f>'Reported burning'!H2069</f>
        <v>Presence</v>
      </c>
      <c r="I2069" s="5"/>
      <c r="J2069" s="190" t="s">
        <v>2276</v>
      </c>
      <c r="K2069" s="190" t="s">
        <v>2276</v>
      </c>
      <c r="L2069" s="190" t="s">
        <v>2276</v>
      </c>
      <c r="M2069" s="190" t="s">
        <v>2276</v>
      </c>
      <c r="N2069" s="190" t="s">
        <v>2276</v>
      </c>
      <c r="O2069" s="190" t="s">
        <v>2276</v>
      </c>
      <c r="P2069" s="190" t="s">
        <v>2276</v>
      </c>
      <c r="Q2069" s="190" t="s">
        <v>2276</v>
      </c>
      <c r="R2069" s="190" t="s">
        <v>2276</v>
      </c>
      <c r="S2069" s="190" t="s">
        <v>2276</v>
      </c>
      <c r="T2069" s="190" t="s">
        <v>2276</v>
      </c>
      <c r="U2069" s="190" t="s">
        <v>2276</v>
      </c>
      <c r="V2069" s="190" t="s">
        <v>2276</v>
      </c>
      <c r="W2069" s="190" t="s">
        <v>2276</v>
      </c>
      <c r="X2069" s="190" t="s">
        <v>2276</v>
      </c>
      <c r="Y2069" s="190" t="s">
        <v>2276</v>
      </c>
      <c r="Z2069" s="190" t="s">
        <v>2276</v>
      </c>
      <c r="AA2069" s="3"/>
      <c r="AB2069" s="3"/>
    </row>
    <row r="2070" spans="1:28" ht="35.5" customHeight="1">
      <c r="A2070" s="159" t="str">
        <f>'Reported burning'!A2070</f>
        <v>240b</v>
      </c>
      <c r="B2070" s="159" t="str">
        <f>'Reported burning'!B2070</f>
        <v>240b.1</v>
      </c>
      <c r="C2070" s="159" t="str">
        <f>'Reported burning'!C2070</f>
        <v>Human, escaped</v>
      </c>
      <c r="D2070" s="159" t="str">
        <f>'Reported burning'!D2070</f>
        <v>ND</v>
      </c>
      <c r="E2070" s="159" t="str">
        <f>'Reported burning'!E2070</f>
        <v>All</v>
      </c>
      <c r="F2070" s="159" t="str">
        <f>'Reported burning'!F2070</f>
        <v>ND</v>
      </c>
      <c r="G2070" s="159" t="str">
        <f>'Reported burning'!G2070</f>
        <v>ND</v>
      </c>
      <c r="H2070" s="159" t="str">
        <f>'Reported burning'!H2070</f>
        <v>Presence</v>
      </c>
      <c r="I2070" s="5"/>
      <c r="J2070" s="21" t="s">
        <v>2367</v>
      </c>
      <c r="K2070" s="190" t="s">
        <v>2276</v>
      </c>
      <c r="L2070" s="190" t="s">
        <v>2276</v>
      </c>
      <c r="M2070" s="190" t="s">
        <v>2276</v>
      </c>
      <c r="N2070" s="190" t="s">
        <v>2276</v>
      </c>
      <c r="O2070" s="190" t="s">
        <v>2276</v>
      </c>
      <c r="P2070" s="190" t="s">
        <v>2276</v>
      </c>
      <c r="Q2070" s="190" t="s">
        <v>2276</v>
      </c>
      <c r="R2070" s="190" t="s">
        <v>2276</v>
      </c>
      <c r="S2070" s="190" t="s">
        <v>2276</v>
      </c>
      <c r="T2070" s="190" t="s">
        <v>2276</v>
      </c>
      <c r="U2070" s="190" t="s">
        <v>2276</v>
      </c>
      <c r="V2070" s="190" t="s">
        <v>2276</v>
      </c>
      <c r="W2070" s="190" t="s">
        <v>2276</v>
      </c>
      <c r="X2070" s="190" t="s">
        <v>2276</v>
      </c>
      <c r="Y2070" s="190" t="s">
        <v>2276</v>
      </c>
      <c r="Z2070" s="190" t="s">
        <v>2276</v>
      </c>
      <c r="AA2070" s="3"/>
      <c r="AB2070" s="3"/>
    </row>
    <row r="2071" spans="1:28" ht="32.5" customHeight="1">
      <c r="A2071" s="159" t="str">
        <f>'Reported burning'!A2071</f>
        <v>240b</v>
      </c>
      <c r="B2071" s="159" t="str">
        <f>'Reported burning'!B2071</f>
        <v>240b.2</v>
      </c>
      <c r="C2071" s="159" t="str">
        <f>'Reported burning'!C2071</f>
        <v>Human, deliberate</v>
      </c>
      <c r="D2071" s="159" t="str">
        <f>'Reported burning'!D2071</f>
        <v>Arson</v>
      </c>
      <c r="E2071" s="159" t="str">
        <f>'Reported burning'!E2071</f>
        <v>ND</v>
      </c>
      <c r="F2071" s="159" t="str">
        <f>'Reported burning'!F2071</f>
        <v>ND</v>
      </c>
      <c r="G2071" s="159" t="str">
        <f>'Reported burning'!G2071</f>
        <v>ND</v>
      </c>
      <c r="H2071" s="159" t="str">
        <f>'Reported burning'!H2071</f>
        <v>Presence</v>
      </c>
      <c r="I2071" s="5"/>
      <c r="J2071" s="21" t="s">
        <v>2365</v>
      </c>
      <c r="K2071" s="190" t="s">
        <v>2276</v>
      </c>
      <c r="L2071" s="190" t="s">
        <v>2276</v>
      </c>
      <c r="M2071" s="190" t="s">
        <v>2276</v>
      </c>
      <c r="N2071" s="190" t="s">
        <v>2276</v>
      </c>
      <c r="O2071" s="190" t="s">
        <v>2276</v>
      </c>
      <c r="P2071" s="190" t="s">
        <v>2276</v>
      </c>
      <c r="Q2071" s="190" t="s">
        <v>2276</v>
      </c>
      <c r="R2071" s="190" t="s">
        <v>2276</v>
      </c>
      <c r="S2071" s="190" t="s">
        <v>2276</v>
      </c>
      <c r="T2071" s="190" t="s">
        <v>2276</v>
      </c>
      <c r="U2071" s="190" t="s">
        <v>2276</v>
      </c>
      <c r="V2071" s="190" t="s">
        <v>2276</v>
      </c>
      <c r="W2071" s="190" t="s">
        <v>2276</v>
      </c>
      <c r="X2071" s="190" t="s">
        <v>2276</v>
      </c>
      <c r="Y2071" s="190" t="s">
        <v>2276</v>
      </c>
      <c r="Z2071" s="190" t="s">
        <v>2276</v>
      </c>
      <c r="AA2071" s="3"/>
      <c r="AB2071" s="3"/>
    </row>
    <row r="2072" spans="1:28" ht="100" customHeight="1">
      <c r="A2072" s="159" t="str">
        <f>'Reported burning'!A2072</f>
        <v>241a</v>
      </c>
      <c r="B2072" s="159" t="str">
        <f>'Reported burning'!B2072</f>
        <v>241a.1</v>
      </c>
      <c r="C2072" s="159" t="str">
        <f>'Reported burning'!C2072</f>
        <v>Human, deliberate</v>
      </c>
      <c r="D2072" s="159" t="str">
        <f>'Reported burning'!D2072</f>
        <v>Conservation</v>
      </c>
      <c r="E2072" s="159" t="str">
        <f>'Reported burning'!E2072</f>
        <v>Cattle, Intensive</v>
      </c>
      <c r="F2072" s="159" t="str">
        <f>'Reported burning'!F2072</f>
        <v>Grassland</v>
      </c>
      <c r="G2072" s="159" t="str">
        <f>'Reported burning'!G2072</f>
        <v>ND</v>
      </c>
      <c r="H2072" s="159"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2276</v>
      </c>
      <c r="X2072" s="4" t="s">
        <v>2276</v>
      </c>
      <c r="Y2072" s="4" t="s">
        <v>2276</v>
      </c>
      <c r="Z2072" s="4" t="s">
        <v>2276</v>
      </c>
      <c r="AA2072" s="4" t="s">
        <v>5904</v>
      </c>
      <c r="AB2072" s="3"/>
    </row>
    <row r="2073" spans="1:28" ht="100" customHeight="1">
      <c r="A2073" s="159" t="str">
        <f>'Reported burning'!A2073</f>
        <v>241a</v>
      </c>
      <c r="B2073" s="159" t="str">
        <f>'Reported burning'!B2073</f>
        <v>241a.2</v>
      </c>
      <c r="C2073" s="159" t="str">
        <f>'Reported burning'!C2073</f>
        <v>Human, deliberate</v>
      </c>
      <c r="D2073" s="159" t="str">
        <f>'Reported burning'!D2073</f>
        <v>Conservation</v>
      </c>
      <c r="E2073" s="159" t="str">
        <f>'Reported burning'!E2073</f>
        <v>Tourism manager</v>
      </c>
      <c r="F2073" s="159" t="str">
        <f>'Reported burning'!F2073</f>
        <v>Grassland</v>
      </c>
      <c r="G2073" s="159" t="str">
        <f>'Reported burning'!G2073</f>
        <v>ND</v>
      </c>
      <c r="H2073" s="159"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2276</v>
      </c>
      <c r="X2073" s="4" t="s">
        <v>2276</v>
      </c>
      <c r="Y2073" s="4" t="s">
        <v>2276</v>
      </c>
      <c r="Z2073" s="4" t="s">
        <v>2276</v>
      </c>
      <c r="AA2073" s="4" t="s">
        <v>5904</v>
      </c>
      <c r="AB2073" s="3"/>
    </row>
    <row r="2074" spans="1:28" ht="100" customHeight="1">
      <c r="A2074" s="159" t="str">
        <f>'Reported burning'!A2074</f>
        <v>241a</v>
      </c>
      <c r="B2074" s="159" t="str">
        <f>'Reported burning'!B2074</f>
        <v>241a.3</v>
      </c>
      <c r="C2074" s="159" t="str">
        <f>'Reported burning'!C2074</f>
        <v>Human, deliberate</v>
      </c>
      <c r="D2074" s="159" t="str">
        <f>'Reported burning'!D2074</f>
        <v>Pasture renewal</v>
      </c>
      <c r="E2074" s="159" t="str">
        <f>'Reported burning'!E2074</f>
        <v>Cattle, Intensive</v>
      </c>
      <c r="F2074" s="159" t="str">
        <f>'Reported burning'!F2074</f>
        <v>Grassland</v>
      </c>
      <c r="G2074" s="159" t="str">
        <f>'Reported burning'!G2074</f>
        <v>ND</v>
      </c>
      <c r="H2074" s="159"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2276</v>
      </c>
      <c r="X2074" s="4" t="s">
        <v>2276</v>
      </c>
      <c r="Y2074" s="4" t="s">
        <v>2276</v>
      </c>
      <c r="Z2074" s="4" t="s">
        <v>2276</v>
      </c>
      <c r="AA2074" s="4" t="s">
        <v>5904</v>
      </c>
      <c r="AB2074" s="3"/>
    </row>
    <row r="2075" spans="1:28" ht="100" customHeight="1">
      <c r="A2075" s="159" t="str">
        <f>'Reported burning'!A2075</f>
        <v>241a</v>
      </c>
      <c r="B2075" s="159" t="str">
        <f>'Reported burning'!B2075</f>
        <v>241a.4</v>
      </c>
      <c r="C2075" s="159" t="str">
        <f>'Reported burning'!C2075</f>
        <v>Human, deliberate</v>
      </c>
      <c r="D2075" s="159" t="str">
        <f>'Reported burning'!D2075</f>
        <v>Conservation</v>
      </c>
      <c r="E2075" s="159" t="str">
        <f>'Reported burning'!E2075</f>
        <v>Biodiversity conservation</v>
      </c>
      <c r="F2075" s="159" t="str">
        <f>'Reported burning'!F2075</f>
        <v>Grassland</v>
      </c>
      <c r="G2075" s="159" t="str">
        <f>'Reported burning'!G2075</f>
        <v>ND</v>
      </c>
      <c r="H2075" s="159" t="str">
        <f>'Reported burning'!H2075</f>
        <v>Presence</v>
      </c>
      <c r="I2075" s="5"/>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4" t="s">
        <v>2276</v>
      </c>
      <c r="X2075" s="4" t="s">
        <v>2276</v>
      </c>
      <c r="Y2075" s="4" t="s">
        <v>2276</v>
      </c>
      <c r="Z2075" s="4" t="s">
        <v>2276</v>
      </c>
      <c r="AA2075" s="4" t="s">
        <v>5905</v>
      </c>
      <c r="AB2075" s="3"/>
    </row>
    <row r="2076" spans="1:28" ht="33" customHeight="1">
      <c r="A2076" s="159" t="str">
        <f>'Reported burning'!A2076</f>
        <v>242a</v>
      </c>
      <c r="B2076" s="159" t="str">
        <f>'Reported burning'!B2076</f>
        <v>242a.1</v>
      </c>
      <c r="C2076" s="159" t="str">
        <f>'Reported burning'!C2076</f>
        <v>Human, deliberate</v>
      </c>
      <c r="D2076" s="159" t="str">
        <f>'Reported burning'!D2076</f>
        <v>Rangeland management</v>
      </c>
      <c r="E2076" s="159" t="str">
        <f>'Reported burning'!E2076</f>
        <v>Tourism manager</v>
      </c>
      <c r="F2076" s="159" t="str">
        <f>'Reported burning'!F2076</f>
        <v>Grassland</v>
      </c>
      <c r="G2076" s="159" t="str">
        <f>'Reported burning'!G2076</f>
        <v>ND</v>
      </c>
      <c r="H2076" s="159" t="str">
        <f>'Reported burning'!H2076</f>
        <v>Presence</v>
      </c>
      <c r="I2076" s="5"/>
      <c r="J2076" s="6"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3"/>
      <c r="AB2076" s="3"/>
    </row>
    <row r="2077" spans="1:28" ht="33" customHeight="1">
      <c r="A2077" s="159" t="str">
        <f>'Reported burning'!A2077</f>
        <v>242a</v>
      </c>
      <c r="B2077" s="159" t="str">
        <f>'Reported burning'!B2077</f>
        <v>242a.2</v>
      </c>
      <c r="C2077" s="159" t="str">
        <f>'Reported burning'!C2077</f>
        <v>Human, deliberate</v>
      </c>
      <c r="D2077" s="159" t="str">
        <f>'Reported burning'!D2077</f>
        <v>Rangeland management</v>
      </c>
      <c r="E2077" s="159" t="str">
        <f>'Reported burning'!E2077</f>
        <v>Cattle, Intensive</v>
      </c>
      <c r="F2077" s="159" t="str">
        <f>'Reported burning'!F2077</f>
        <v>Grassland</v>
      </c>
      <c r="G2077" s="159" t="str">
        <f>'Reported burning'!G2077</f>
        <v>ND</v>
      </c>
      <c r="H2077" s="159" t="str">
        <f>'Reported burning'!H2077</f>
        <v>Presence</v>
      </c>
      <c r="I2077" s="5"/>
      <c r="J2077" s="6"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3"/>
      <c r="AB2077" s="3"/>
    </row>
    <row r="2078" spans="1:28" ht="33" customHeight="1">
      <c r="A2078" s="159" t="str">
        <f>'Reported burning'!A2078</f>
        <v>243a</v>
      </c>
      <c r="B2078" s="159" t="str">
        <f>'Reported burning'!B2078</f>
        <v>243a.1</v>
      </c>
      <c r="C2078" s="159" t="str">
        <f>'Reported burning'!C2078</f>
        <v>Human, accidental</v>
      </c>
      <c r="D2078" s="159" t="str">
        <f>'Reported burning'!D2078</f>
        <v>Accidental</v>
      </c>
      <c r="E2078" s="159" t="str">
        <f>'Reported burning'!E2078</f>
        <v>ND</v>
      </c>
      <c r="F2078" s="159" t="str">
        <f>'Reported burning'!F2078</f>
        <v>ND</v>
      </c>
      <c r="G2078" s="159" t="str">
        <f>'Reported burning'!G2078</f>
        <v>ND</v>
      </c>
      <c r="H2078" s="159" t="str">
        <f>'Reported burning'!H2078</f>
        <v>Presence</v>
      </c>
      <c r="I2078" s="5"/>
      <c r="J2078" s="6"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3"/>
      <c r="AB2078" s="3"/>
    </row>
    <row r="2079" spans="1:28" ht="33" customHeight="1">
      <c r="A2079" s="159" t="str">
        <f>'Reported burning'!A2079</f>
        <v>243a</v>
      </c>
      <c r="B2079" s="159" t="str">
        <f>'Reported burning'!B2079</f>
        <v>243a.2</v>
      </c>
      <c r="C2079" s="159" t="str">
        <f>'Reported burning'!C2079</f>
        <v>Human, deliberate</v>
      </c>
      <c r="D2079" s="159" t="str">
        <f>'Reported burning'!D2079</f>
        <v>Arson</v>
      </c>
      <c r="E2079" s="159" t="str">
        <f>'Reported burning'!E2079</f>
        <v>Pastoralism, Migratory</v>
      </c>
      <c r="F2079" s="159" t="str">
        <f>'Reported burning'!F2079</f>
        <v>ND</v>
      </c>
      <c r="G2079" s="159" t="str">
        <f>'Reported burning'!G2079</f>
        <v>ND</v>
      </c>
      <c r="H2079" s="159" t="str">
        <f>'Reported burning'!H2079</f>
        <v>Presence</v>
      </c>
      <c r="I2079" s="5"/>
      <c r="J2079" s="6"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3"/>
      <c r="AB2079" s="3"/>
    </row>
    <row r="2080" spans="1:28" ht="33" customHeight="1">
      <c r="A2080" s="159" t="str">
        <f>'Reported burning'!A2080</f>
        <v>243a</v>
      </c>
      <c r="B2080" s="159" t="str">
        <f>'Reported burning'!B2080</f>
        <v>243a.3</v>
      </c>
      <c r="C2080" s="159" t="str">
        <f>'Reported burning'!C2080</f>
        <v>Human, deliberate</v>
      </c>
      <c r="D2080" s="159" t="str">
        <f>'Reported burning'!D2080</f>
        <v>Arson</v>
      </c>
      <c r="E2080" s="159" t="str">
        <f>'Reported burning'!E2080</f>
        <v>Forestry, Traditional</v>
      </c>
      <c r="F2080" s="159" t="str">
        <f>'Reported burning'!F2080</f>
        <v>ND</v>
      </c>
      <c r="G2080" s="159" t="str">
        <f>'Reported burning'!G2080</f>
        <v>ND</v>
      </c>
      <c r="H2080" s="159" t="str">
        <f>'Reported burning'!H2080</f>
        <v>Presence</v>
      </c>
      <c r="I2080" s="5"/>
      <c r="J2080" s="6"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3"/>
      <c r="AB2080" s="3"/>
    </row>
    <row r="2081" spans="1:28" ht="33" customHeight="1">
      <c r="A2081" s="159" t="str">
        <f>'Reported burning'!A2081</f>
        <v>243a</v>
      </c>
      <c r="B2081" s="159" t="str">
        <f>'Reported burning'!B2081</f>
        <v>243a.4</v>
      </c>
      <c r="C2081" s="159" t="str">
        <f>'Reported burning'!C2081</f>
        <v>Human, deliberate</v>
      </c>
      <c r="D2081" s="159" t="str">
        <f>'Reported burning'!D2081</f>
        <v>Harvesting of NTFP</v>
      </c>
      <c r="E2081" s="159" t="str">
        <f>'Reported burning'!E2081</f>
        <v>Forestry, Traditional</v>
      </c>
      <c r="F2081" s="159" t="str">
        <f>'Reported burning'!F2081</f>
        <v>ND</v>
      </c>
      <c r="G2081" s="159" t="str">
        <f>'Reported burning'!G2081</f>
        <v>ND</v>
      </c>
      <c r="H2081" s="159" t="str">
        <f>'Reported burning'!H2081</f>
        <v>Presence</v>
      </c>
      <c r="I2081" s="5"/>
      <c r="J2081" s="6"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3"/>
      <c r="AB2081" s="3"/>
    </row>
    <row r="2082" spans="1:28" ht="33" customHeight="1">
      <c r="A2082" s="159" t="str">
        <f>'Reported burning'!A2082</f>
        <v>243a</v>
      </c>
      <c r="B2082" s="159" t="str">
        <f>'Reported burning'!B2082</f>
        <v>243a.5</v>
      </c>
      <c r="C2082" s="159" t="str">
        <f>'Reported burning'!C2082</f>
        <v>Human, deliberate</v>
      </c>
      <c r="D2082" s="159" t="str">
        <f>'Reported burning'!D2082</f>
        <v>Hunting</v>
      </c>
      <c r="E2082" s="159" t="str">
        <f>'Reported burning'!E2082</f>
        <v>Forestry, Traditional</v>
      </c>
      <c r="F2082" s="159" t="str">
        <f>'Reported burning'!F2082</f>
        <v>ND</v>
      </c>
      <c r="G2082" s="159" t="str">
        <f>'Reported burning'!G2082</f>
        <v>ND</v>
      </c>
      <c r="H2082" s="159" t="str">
        <f>'Reported burning'!H2082</f>
        <v>Presence</v>
      </c>
      <c r="I2082" s="5"/>
      <c r="J2082" s="6"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3"/>
      <c r="AB2082" s="3"/>
    </row>
    <row r="2083" spans="1:28" ht="33" customHeight="1">
      <c r="A2083" s="159" t="str">
        <f>'Reported burning'!A2083</f>
        <v>243a</v>
      </c>
      <c r="B2083" s="159" t="str">
        <f>'Reported burning'!B2083</f>
        <v>243a.6</v>
      </c>
      <c r="C2083" s="159" t="str">
        <f>'Reported burning'!C2083</f>
        <v>Human, deliberate</v>
      </c>
      <c r="D2083" s="159" t="str">
        <f>'Reported burning'!D2083</f>
        <v>Pasture renewal</v>
      </c>
      <c r="E2083" s="159" t="str">
        <f>'Reported burning'!E2083</f>
        <v>Pastoralism, Migratory</v>
      </c>
      <c r="F2083" s="159" t="str">
        <f>'Reported burning'!F2083</f>
        <v>ND</v>
      </c>
      <c r="G2083" s="159" t="str">
        <f>'Reported burning'!G2083</f>
        <v>ND</v>
      </c>
      <c r="H2083" s="159" t="str">
        <f>'Reported burning'!H2083</f>
        <v>Presence</v>
      </c>
      <c r="I2083" s="5"/>
      <c r="J2083" s="6"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3"/>
      <c r="AB2083" s="3"/>
    </row>
    <row r="2084" spans="1:28" ht="33" customHeight="1">
      <c r="A2084" s="159" t="str">
        <f>'Reported burning'!A2084</f>
        <v>243a</v>
      </c>
      <c r="B2084" s="159" t="str">
        <f>'Reported burning'!B2084</f>
        <v>243a.7</v>
      </c>
      <c r="C2084" s="159" t="str">
        <f>'Reported burning'!C2084</f>
        <v>Human, deliberate</v>
      </c>
      <c r="D2084" s="159" t="str">
        <f>'Reported burning'!D2084</f>
        <v>Accessibility</v>
      </c>
      <c r="E2084" s="159" t="str">
        <f>'Reported burning'!E2084</f>
        <v>Pastoralism, Migratory</v>
      </c>
      <c r="F2084" s="159" t="str">
        <f>'Reported burning'!F2084</f>
        <v>ND</v>
      </c>
      <c r="G2084" s="159" t="str">
        <f>'Reported burning'!G2084</f>
        <v>ND</v>
      </c>
      <c r="H2084" s="159" t="str">
        <f>'Reported burning'!H2084</f>
        <v>Presence</v>
      </c>
      <c r="I2084" s="5"/>
      <c r="J2084" s="6"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3"/>
      <c r="AB2084" s="3"/>
    </row>
    <row r="2085" spans="1:28" ht="33" customHeight="1">
      <c r="A2085" s="159" t="str">
        <f>'Reported burning'!A2085</f>
        <v>243a</v>
      </c>
      <c r="B2085" s="159" t="str">
        <f>'Reported burning'!B2085</f>
        <v>243a.8</v>
      </c>
      <c r="C2085" s="159" t="str">
        <f>'Reported burning'!C2085</f>
        <v>Human, escaped</v>
      </c>
      <c r="D2085" s="159" t="str">
        <f>'Reported burning'!D2085</f>
        <v>Charcoal production</v>
      </c>
      <c r="E2085" s="159" t="str">
        <f>'Reported burning'!E2085</f>
        <v>Forestry, Small-scale</v>
      </c>
      <c r="F2085" s="159" t="str">
        <f>'Reported burning'!F2085</f>
        <v>ND</v>
      </c>
      <c r="G2085" s="159" t="str">
        <f>'Reported burning'!G2085</f>
        <v>ND</v>
      </c>
      <c r="H2085" s="159" t="str">
        <f>'Reported burning'!H2085</f>
        <v>Presence</v>
      </c>
      <c r="I2085" s="5"/>
      <c r="J2085" s="6"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3"/>
      <c r="AB2085" s="3"/>
    </row>
    <row r="2086" spans="1:28" ht="33" customHeight="1">
      <c r="A2086" s="159" t="str">
        <f>'Reported burning'!A2086</f>
        <v>243a</v>
      </c>
      <c r="B2086" s="159" t="str">
        <f>'Reported burning'!B2086</f>
        <v>243a.9</v>
      </c>
      <c r="C2086" s="159" t="str">
        <f>'Reported burning'!C2086</f>
        <v>Human, deliberate</v>
      </c>
      <c r="D2086" s="159" t="str">
        <f>'Reported burning'!D2086</f>
        <v>Crop field preparation</v>
      </c>
      <c r="E2086" s="159" t="str">
        <f>'Reported burning'!E2086</f>
        <v>Cropping, Swidden</v>
      </c>
      <c r="F2086" s="159" t="str">
        <f>'Reported burning'!F2086</f>
        <v>ND</v>
      </c>
      <c r="G2086" s="159" t="str">
        <f>'Reported burning'!G2086</f>
        <v>ND</v>
      </c>
      <c r="H2086" s="159" t="str">
        <f>'Reported burning'!H2086</f>
        <v>Presence</v>
      </c>
      <c r="I2086" s="5"/>
      <c r="J2086" s="6"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3" t="s">
        <v>399</v>
      </c>
      <c r="Y2086" s="3" t="s">
        <v>189</v>
      </c>
      <c r="Z2086" s="4" t="s">
        <v>2276</v>
      </c>
      <c r="AA2086" s="3"/>
      <c r="AB2086" s="3"/>
    </row>
    <row r="2087" spans="1:28" ht="50.5" customHeight="1">
      <c r="A2087" s="159" t="str">
        <f>'Reported burning'!A2087</f>
        <v>243a</v>
      </c>
      <c r="B2087" s="159" t="str">
        <f>'Reported burning'!B2087</f>
        <v>243a.10</v>
      </c>
      <c r="C2087" s="159" t="str">
        <f>'Reported burning'!C2087</f>
        <v>Human, escaped</v>
      </c>
      <c r="D2087" s="159" t="str">
        <f>'Reported burning'!D2087</f>
        <v>ND</v>
      </c>
      <c r="E2087" s="159" t="str">
        <f>'Reported burning'!E2087</f>
        <v>ND</v>
      </c>
      <c r="F2087" s="159" t="str">
        <f>'Reported burning'!F2087</f>
        <v>ND</v>
      </c>
      <c r="G2087" s="159" t="str">
        <f>'Reported burning'!G2087</f>
        <v>ND</v>
      </c>
      <c r="H2087" s="159" t="str">
        <f>'Reported burning'!H2087</f>
        <v>Presence</v>
      </c>
      <c r="I2087" s="5"/>
      <c r="J2087" s="21" t="s">
        <v>2366</v>
      </c>
      <c r="K2087" s="4" t="s">
        <v>2276</v>
      </c>
      <c r="L2087" s="4" t="s">
        <v>2276</v>
      </c>
      <c r="M2087" s="4" t="s">
        <v>2276</v>
      </c>
      <c r="N2087" s="4" t="s">
        <v>2276</v>
      </c>
      <c r="O2087" s="4" t="s">
        <v>2276</v>
      </c>
      <c r="P2087" s="4" t="s">
        <v>2276</v>
      </c>
      <c r="Q2087" s="4" t="s">
        <v>2276</v>
      </c>
      <c r="R2087" s="4" t="s">
        <v>2276</v>
      </c>
      <c r="S2087" s="4" t="s">
        <v>2276</v>
      </c>
      <c r="T2087" s="4" t="s">
        <v>2276</v>
      </c>
      <c r="U2087" s="4" t="s">
        <v>2276</v>
      </c>
      <c r="V2087" s="4" t="s">
        <v>2276</v>
      </c>
      <c r="W2087" s="4" t="s">
        <v>2276</v>
      </c>
      <c r="X2087" s="3" t="s">
        <v>399</v>
      </c>
      <c r="Y2087" s="3" t="s">
        <v>189</v>
      </c>
      <c r="Z2087" s="4" t="s">
        <v>2276</v>
      </c>
      <c r="AA2087" s="3"/>
      <c r="AB2087" s="4" t="s">
        <v>5924</v>
      </c>
    </row>
    <row r="2088" spans="1:28" ht="50.5" customHeight="1">
      <c r="A2088" s="159" t="str">
        <f>'Reported burning'!A2088</f>
        <v>243a</v>
      </c>
      <c r="B2088" s="159" t="str">
        <f>'Reported burning'!B2088</f>
        <v>243a.11</v>
      </c>
      <c r="C2088" s="159" t="str">
        <f>'Reported burning'!C2088</f>
        <v>Human, escaped</v>
      </c>
      <c r="D2088" s="159" t="str">
        <f>'Reported burning'!D2088</f>
        <v>ND</v>
      </c>
      <c r="E2088" s="159" t="str">
        <f>'Reported burning'!E2088</f>
        <v>ND</v>
      </c>
      <c r="F2088" s="159" t="str">
        <f>'Reported burning'!F2088</f>
        <v>ND</v>
      </c>
      <c r="G2088" s="159" t="str">
        <f>'Reported burning'!G2088</f>
        <v>ND</v>
      </c>
      <c r="H2088" s="159" t="str">
        <f>'Reported burning'!H2088</f>
        <v>Presence</v>
      </c>
      <c r="I2088" s="5"/>
      <c r="J2088" s="21" t="s">
        <v>2366</v>
      </c>
      <c r="K2088" s="4" t="s">
        <v>2276</v>
      </c>
      <c r="L2088" s="4" t="s">
        <v>2276</v>
      </c>
      <c r="M2088" s="4" t="s">
        <v>2276</v>
      </c>
      <c r="N2088" s="4" t="s">
        <v>2276</v>
      </c>
      <c r="O2088" s="4" t="s">
        <v>2276</v>
      </c>
      <c r="P2088" s="4" t="s">
        <v>2276</v>
      </c>
      <c r="Q2088" s="4" t="s">
        <v>2276</v>
      </c>
      <c r="R2088" s="4" t="s">
        <v>2276</v>
      </c>
      <c r="S2088" s="4" t="s">
        <v>2276</v>
      </c>
      <c r="T2088" s="4" t="s">
        <v>2276</v>
      </c>
      <c r="U2088" s="4" t="s">
        <v>2276</v>
      </c>
      <c r="V2088" s="4" t="s">
        <v>2276</v>
      </c>
      <c r="W2088" s="4" t="s">
        <v>2276</v>
      </c>
      <c r="X2088" s="3" t="s">
        <v>405</v>
      </c>
      <c r="Y2088" s="3" t="s">
        <v>68</v>
      </c>
      <c r="Z2088" s="4" t="s">
        <v>2276</v>
      </c>
      <c r="AA2088" s="3"/>
      <c r="AB2088" s="4" t="s">
        <v>5924</v>
      </c>
    </row>
    <row r="2089" spans="1:28" ht="46.5" customHeight="1">
      <c r="A2089" s="159" t="str">
        <f>'Reported burning'!A2089</f>
        <v>243a</v>
      </c>
      <c r="B2089" s="159" t="str">
        <f>'Reported burning'!B2089</f>
        <v>243a.12</v>
      </c>
      <c r="C2089" s="159" t="str">
        <f>'Reported burning'!C2089</f>
        <v>Human, deliberate</v>
      </c>
      <c r="D2089" s="159" t="str">
        <f>'Reported burning'!D2089</f>
        <v>Pyrome management</v>
      </c>
      <c r="E2089" s="159" t="str">
        <f>'Reported burning'!E2089</f>
        <v>Biodiversity conservation</v>
      </c>
      <c r="F2089" s="159" t="str">
        <f>'Reported burning'!F2089</f>
        <v>ND</v>
      </c>
      <c r="G2089" s="159" t="str">
        <f>'Reported burning'!G2089</f>
        <v>ND</v>
      </c>
      <c r="H2089" s="159"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2276</v>
      </c>
      <c r="X2089" s="4" t="s">
        <v>2276</v>
      </c>
      <c r="Y2089" s="4" t="s">
        <v>2276</v>
      </c>
      <c r="Z2089" s="4" t="s">
        <v>2276</v>
      </c>
      <c r="AA2089" s="4" t="s">
        <v>5926</v>
      </c>
      <c r="AB2089" s="3"/>
    </row>
    <row r="2090" spans="1:28" ht="46.5" customHeight="1">
      <c r="A2090" s="159" t="str">
        <f>'Reported burning'!A2090</f>
        <v>243a</v>
      </c>
      <c r="B2090" s="159" t="str">
        <f>'Reported burning'!B2090</f>
        <v>243a.13</v>
      </c>
      <c r="C2090" s="159" t="str">
        <f>'Reported burning'!C2090</f>
        <v>Human, deliberate</v>
      </c>
      <c r="D2090" s="159" t="str">
        <f>'Reported burning'!D2090</f>
        <v>Conservation</v>
      </c>
      <c r="E2090" s="159" t="str">
        <f>'Reported burning'!E2090</f>
        <v>Biodiversity conservation</v>
      </c>
      <c r="F2090" s="159" t="str">
        <f>'Reported burning'!F2090</f>
        <v>ND</v>
      </c>
      <c r="G2090" s="159" t="str">
        <f>'Reported burning'!G2090</f>
        <v>ND</v>
      </c>
      <c r="H2090" s="159"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2276</v>
      </c>
      <c r="X2090" s="4" t="s">
        <v>2276</v>
      </c>
      <c r="Y2090" s="4" t="s">
        <v>2276</v>
      </c>
      <c r="Z2090" s="4" t="s">
        <v>2276</v>
      </c>
      <c r="AA2090" s="4" t="s">
        <v>5926</v>
      </c>
      <c r="AB2090" s="3"/>
    </row>
    <row r="2091" spans="1:28" ht="29">
      <c r="A2091" s="159" t="str">
        <f>'Reported burning'!A2091</f>
        <v>244a</v>
      </c>
      <c r="B2091" s="159" t="str">
        <f>'Reported burning'!B2091</f>
        <v>244a.1</v>
      </c>
      <c r="C2091" s="159" t="str">
        <f>'Reported burning'!C2091</f>
        <v>Human, deliberate</v>
      </c>
      <c r="D2091" s="159" t="str">
        <f>'Reported burning'!D2091</f>
        <v>Hunting</v>
      </c>
      <c r="E2091" s="159" t="str">
        <f>'Reported burning'!E2091</f>
        <v>Forestry, Traditional</v>
      </c>
      <c r="F2091" s="159" t="str">
        <f>'Reported burning'!F2091</f>
        <v>Shrubland (Mixed forest &amp; grassland)</v>
      </c>
      <c r="G2091" s="159" t="str">
        <f>'Reported burning'!G2091</f>
        <v>ND</v>
      </c>
      <c r="H2091" s="159" t="str">
        <f>'Reported burning'!H2091</f>
        <v>Presence</v>
      </c>
      <c r="I2091" s="5"/>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3"/>
      <c r="AB2091" s="3"/>
    </row>
    <row r="2092" spans="1:28" ht="29">
      <c r="A2092" s="159" t="str">
        <f>'Reported burning'!A2092</f>
        <v>244a</v>
      </c>
      <c r="B2092" s="159" t="str">
        <f>'Reported burning'!B2092</f>
        <v>244a.2</v>
      </c>
      <c r="C2092" s="159" t="str">
        <f>'Reported burning'!C2092</f>
        <v>Human, deliberate</v>
      </c>
      <c r="D2092" s="159" t="str">
        <f>'Reported burning'!D2092</f>
        <v>Accessibility</v>
      </c>
      <c r="E2092" s="159" t="str">
        <f>'Reported burning'!E2092</f>
        <v>Forestry, Traditional</v>
      </c>
      <c r="F2092" s="159" t="str">
        <f>'Reported burning'!F2092</f>
        <v>Shrubland (Mixed forest &amp; grassland)</v>
      </c>
      <c r="G2092" s="159" t="str">
        <f>'Reported burning'!G2092</f>
        <v>ND</v>
      </c>
      <c r="H2092" s="159" t="str">
        <f>'Reported burning'!H2092</f>
        <v>Presence</v>
      </c>
      <c r="I2092" s="5"/>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3"/>
      <c r="AB2092" s="3"/>
    </row>
    <row r="2093" spans="1:28" ht="29">
      <c r="A2093" s="159" t="str">
        <f>'Reported burning'!A2093</f>
        <v>244a</v>
      </c>
      <c r="B2093" s="159" t="str">
        <f>'Reported burning'!B2093</f>
        <v>244a.3</v>
      </c>
      <c r="C2093" s="159" t="str">
        <f>'Reported burning'!C2093</f>
        <v>Human, deliberate</v>
      </c>
      <c r="D2093" s="159" t="str">
        <f>'Reported burning'!D2093</f>
        <v>Pyrome management</v>
      </c>
      <c r="E2093" s="159" t="str">
        <f>'Reported burning'!E2093</f>
        <v>Forestry, Traditional</v>
      </c>
      <c r="F2093" s="159" t="str">
        <f>'Reported burning'!F2093</f>
        <v>Shrubland (Mixed forest &amp; grassland)</v>
      </c>
      <c r="G2093" s="159" t="str">
        <f>'Reported burning'!G2093</f>
        <v>ND</v>
      </c>
      <c r="H2093" s="159" t="str">
        <f>'Reported burning'!H2093</f>
        <v>Presence</v>
      </c>
      <c r="I2093" s="5"/>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3"/>
      <c r="AB2093" s="3"/>
    </row>
    <row r="2094" spans="1:28" ht="29">
      <c r="A2094" s="159" t="str">
        <f>'Reported burning'!A2094</f>
        <v>244a</v>
      </c>
      <c r="B2094" s="159" t="str">
        <f>'Reported burning'!B2094</f>
        <v>244a.4</v>
      </c>
      <c r="C2094" s="159" t="str">
        <f>'Reported burning'!C2094</f>
        <v>Human, deliberate</v>
      </c>
      <c r="D2094" s="159" t="str">
        <f>'Reported burning'!D2094</f>
        <v>Cultural &amp; Spiritual</v>
      </c>
      <c r="E2094" s="159" t="str">
        <f>'Reported burning'!E2094</f>
        <v>Forestry, Traditional</v>
      </c>
      <c r="F2094" s="159" t="str">
        <f>'Reported burning'!F2094</f>
        <v>Shrubland (Mixed forest &amp; grassland)</v>
      </c>
      <c r="G2094" s="159" t="str">
        <f>'Reported burning'!G2094</f>
        <v>ND</v>
      </c>
      <c r="H2094" s="159" t="str">
        <f>'Reported burning'!H2094</f>
        <v>Presence</v>
      </c>
      <c r="I2094" s="5"/>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3"/>
      <c r="AB2094" s="3"/>
    </row>
    <row r="2095" spans="1:28" ht="29">
      <c r="A2095" s="159" t="str">
        <f>'Reported burning'!A2095</f>
        <v>244a</v>
      </c>
      <c r="B2095" s="159" t="str">
        <f>'Reported burning'!B2095</f>
        <v>244a.5</v>
      </c>
      <c r="C2095" s="159" t="str">
        <f>'Reported burning'!C2095</f>
        <v>Human, deliberate</v>
      </c>
      <c r="D2095" s="159" t="str">
        <f>'Reported burning'!D2095</f>
        <v>Conservation</v>
      </c>
      <c r="E2095" s="159" t="str">
        <f>'Reported burning'!E2095</f>
        <v>Forestry, Traditional</v>
      </c>
      <c r="F2095" s="159" t="str">
        <f>'Reported burning'!F2095</f>
        <v>Shrubland (Mixed forest &amp; grassland)</v>
      </c>
      <c r="G2095" s="159" t="str">
        <f>'Reported burning'!G2095</f>
        <v>ND</v>
      </c>
      <c r="H2095" s="159" t="str">
        <f>'Reported burning'!H2095</f>
        <v>Presence</v>
      </c>
      <c r="I2095" s="5"/>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3"/>
      <c r="AB2095" s="3"/>
    </row>
    <row r="2096" spans="1:28" ht="29">
      <c r="A2096" s="159" t="str">
        <f>'Reported burning'!A2096</f>
        <v>244a</v>
      </c>
      <c r="B2096" s="159" t="str">
        <f>'Reported burning'!B2096</f>
        <v>244a.6</v>
      </c>
      <c r="C2096" s="159" t="str">
        <f>'Reported burning'!C2096</f>
        <v>Human, deliberate</v>
      </c>
      <c r="D2096" s="159" t="str">
        <f>'Reported burning'!D2096</f>
        <v>Arson</v>
      </c>
      <c r="E2096" s="159" t="str">
        <f>'Reported burning'!E2096</f>
        <v>Forestry, Traditional</v>
      </c>
      <c r="F2096" s="159" t="str">
        <f>'Reported burning'!F2096</f>
        <v>Shrubland (Mixed forest &amp; grassland)</v>
      </c>
      <c r="G2096" s="159" t="str">
        <f>'Reported burning'!G2096</f>
        <v>ND</v>
      </c>
      <c r="H2096" s="159" t="str">
        <f>'Reported burning'!H2096</f>
        <v>Presence</v>
      </c>
      <c r="I2096" s="5"/>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3"/>
      <c r="AB2096" s="3"/>
    </row>
    <row r="2097" spans="1:28" ht="29">
      <c r="A2097" s="159" t="str">
        <f>'Reported burning'!A2097</f>
        <v>244a</v>
      </c>
      <c r="B2097" s="159" t="str">
        <f>'Reported burning'!B2097</f>
        <v>244a.7</v>
      </c>
      <c r="C2097" s="159" t="str">
        <f>'Reported burning'!C2097</f>
        <v>Human, deliberate</v>
      </c>
      <c r="D2097" s="159" t="str">
        <f>'Reported burning'!D2097</f>
        <v>Crop field preparation</v>
      </c>
      <c r="E2097" s="159" t="str">
        <f>'Reported burning'!E2097</f>
        <v>Cropping, Swidden</v>
      </c>
      <c r="F2097" s="159" t="str">
        <f>'Reported burning'!F2097</f>
        <v>Shrubland (Mixed forest &amp; grassland)</v>
      </c>
      <c r="G2097" s="159" t="str">
        <f>'Reported burning'!G2097</f>
        <v>ND</v>
      </c>
      <c r="H2097" s="159" t="str">
        <f>'Reported burning'!H2097</f>
        <v>Presence</v>
      </c>
      <c r="I2097" s="5"/>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3"/>
      <c r="AB2097" s="3"/>
    </row>
    <row r="2098" spans="1:28" ht="38" customHeight="1">
      <c r="A2098" s="159" t="str">
        <f>'Reported burning'!A2098</f>
        <v>245a</v>
      </c>
      <c r="B2098" s="159" t="str">
        <f>'Reported burning'!B2098</f>
        <v>245a.1</v>
      </c>
      <c r="C2098" s="159" t="str">
        <f>'Reported burning'!C2098</f>
        <v>Human, deliberate</v>
      </c>
      <c r="D2098" s="159" t="str">
        <f>'Reported burning'!D2098</f>
        <v>Arson</v>
      </c>
      <c r="E2098" s="159" t="str">
        <f>'Reported burning'!E2098</f>
        <v>Cropping, Swidden</v>
      </c>
      <c r="F2098" s="159" t="str">
        <f>'Reported burning'!F2098</f>
        <v>Cropland</v>
      </c>
      <c r="G2098" s="159" t="str">
        <f>'Reported burning'!G2098</f>
        <v>ND</v>
      </c>
      <c r="H2098" s="159" t="str">
        <f>'Reported burning'!H2098</f>
        <v>Presence</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5955</v>
      </c>
      <c r="AB2098" s="3"/>
    </row>
    <row r="2099" spans="1:28" ht="29">
      <c r="A2099" s="159" t="str">
        <f>'Reported burning'!A2099</f>
        <v>246a</v>
      </c>
      <c r="B2099" s="159" t="str">
        <f>'Reported burning'!B2099</f>
        <v>246a.1</v>
      </c>
      <c r="C2099" s="159" t="str">
        <f>'Reported burning'!C2099</f>
        <v>Human, deliberate</v>
      </c>
      <c r="D2099" s="159" t="str">
        <f>'Reported burning'!D2099</f>
        <v>Conservation</v>
      </c>
      <c r="E2099" s="159" t="str">
        <f>'Reported burning'!E2099</f>
        <v>Biodiversity conservation</v>
      </c>
      <c r="F2099" s="159" t="str">
        <f>'Reported burning'!F2099</f>
        <v>Forest</v>
      </c>
      <c r="G2099" s="159" t="str">
        <f>'Reported burning'!G2099</f>
        <v>ND</v>
      </c>
      <c r="H2099" s="159" t="str">
        <f>'Reported burning'!H2099</f>
        <v>Presence</v>
      </c>
      <c r="I2099" s="5"/>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5962</v>
      </c>
      <c r="AB2099" s="3"/>
    </row>
    <row r="2100" spans="1:28" ht="29">
      <c r="A2100" s="159" t="str">
        <f>'Reported burning'!A2100</f>
        <v>246a</v>
      </c>
      <c r="B2100" s="159" t="str">
        <f>'Reported burning'!B2100</f>
        <v>246a.2</v>
      </c>
      <c r="C2100" s="159" t="str">
        <f>'Reported burning'!C2100</f>
        <v>Human, deliberate</v>
      </c>
      <c r="D2100" s="159" t="str">
        <f>'Reported burning'!D2100</f>
        <v>Conservation</v>
      </c>
      <c r="E2100" s="159" t="str">
        <f>'Reported burning'!E2100</f>
        <v>Forestry, Traditional</v>
      </c>
      <c r="F2100" s="159" t="str">
        <f>'Reported burning'!F2100</f>
        <v>Forest</v>
      </c>
      <c r="G2100" s="159" t="str">
        <f>'Reported burning'!G2100</f>
        <v>ND</v>
      </c>
      <c r="H2100" s="159" t="str">
        <f>'Reported burning'!H2100</f>
        <v>Presence</v>
      </c>
      <c r="I2100" s="5"/>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5962</v>
      </c>
      <c r="AB2100" s="3"/>
    </row>
    <row r="2101" spans="1:28" ht="29">
      <c r="A2101" s="159" t="str">
        <f>'Reported burning'!A2101</f>
        <v>246a</v>
      </c>
      <c r="B2101" s="159" t="str">
        <f>'Reported burning'!B2101</f>
        <v>246a.3</v>
      </c>
      <c r="C2101" s="159" t="str">
        <f>'Reported burning'!C2101</f>
        <v>Human, deliberate</v>
      </c>
      <c r="D2101" s="159" t="str">
        <f>'Reported burning'!D2101</f>
        <v>Harvesting of NTFP</v>
      </c>
      <c r="E2101" s="159" t="str">
        <f>'Reported burning'!E2101</f>
        <v>Forestry, Traditional</v>
      </c>
      <c r="F2101" s="159" t="str">
        <f>'Reported burning'!F2101</f>
        <v>Forest</v>
      </c>
      <c r="G2101" s="159" t="str">
        <f>'Reported burning'!G2101</f>
        <v>ND</v>
      </c>
      <c r="H2101" s="159" t="str">
        <f>'Reported burning'!H2101</f>
        <v>Presence</v>
      </c>
      <c r="I2101" s="5"/>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5962</v>
      </c>
      <c r="AB2101" s="3"/>
    </row>
    <row r="2102" spans="1:28" ht="89" customHeight="1">
      <c r="A2102" s="159" t="str">
        <f>'Reported burning'!A2102</f>
        <v>247a</v>
      </c>
      <c r="B2102" s="159" t="str">
        <f>'Reported burning'!B2102</f>
        <v>247a.1</v>
      </c>
      <c r="C2102" s="159" t="str">
        <f>'Reported burning'!C2102</f>
        <v>Human, deliberate</v>
      </c>
      <c r="D2102" s="159" t="str">
        <f>'Reported burning'!D2102</f>
        <v>Forest clearance</v>
      </c>
      <c r="E2102" s="159" t="str">
        <f>'Reported burning'!E2102</f>
        <v>Cropping, Intensive</v>
      </c>
      <c r="F2102" s="159" t="str">
        <f>'Reported burning'!F2102</f>
        <v>Forest</v>
      </c>
      <c r="G2102" s="159" t="str">
        <f>'Reported burning'!G2102</f>
        <v>ND</v>
      </c>
      <c r="H2102" s="159" t="str">
        <f>'Reported burning'!H2102</f>
        <v>Presence</v>
      </c>
      <c r="I2102" s="5"/>
      <c r="J2102" s="4" t="s">
        <v>2276</v>
      </c>
      <c r="K2102" s="4" t="s">
        <v>2276</v>
      </c>
      <c r="L2102" s="4" t="s">
        <v>2276</v>
      </c>
      <c r="M2102" s="4" t="s">
        <v>2276</v>
      </c>
      <c r="N2102" s="4" t="s">
        <v>2276</v>
      </c>
      <c r="O2102" s="21" t="s">
        <v>2378</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5979</v>
      </c>
      <c r="AB2102" s="4" t="s">
        <v>5978</v>
      </c>
    </row>
    <row r="2103" spans="1:28" ht="84.5" customHeight="1">
      <c r="A2103" s="159" t="str">
        <f>'Reported burning'!A2103</f>
        <v>247a</v>
      </c>
      <c r="B2103" s="159" t="str">
        <f>'Reported burning'!B2103</f>
        <v>247a.2</v>
      </c>
      <c r="C2103" s="159" t="str">
        <f>'Reported burning'!C2103</f>
        <v>Human, deliberate</v>
      </c>
      <c r="D2103" s="159" t="str">
        <f>'Reported burning'!D2103</f>
        <v>Forest clearance</v>
      </c>
      <c r="E2103" s="159" t="str">
        <f>'Reported burning'!E2103</f>
        <v>Cropping, Monoculture, Market-oriented</v>
      </c>
      <c r="F2103" s="159" t="str">
        <f>'Reported burning'!F2103</f>
        <v>Forest</v>
      </c>
      <c r="G2103" s="159" t="str">
        <f>'Reported burning'!G2103</f>
        <v>ND</v>
      </c>
      <c r="H2103" s="159" t="str">
        <f>'Reported burning'!H2103</f>
        <v>Presence</v>
      </c>
      <c r="I2103" s="5"/>
      <c r="J2103" s="4" t="s">
        <v>2276</v>
      </c>
      <c r="K2103" s="4" t="s">
        <v>2276</v>
      </c>
      <c r="L2103" s="4" t="s">
        <v>2276</v>
      </c>
      <c r="M2103" s="4" t="s">
        <v>2276</v>
      </c>
      <c r="N2103" s="4" t="s">
        <v>2276</v>
      </c>
      <c r="O2103" s="21" t="s">
        <v>2377</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5979</v>
      </c>
      <c r="AB2103" s="4" t="s">
        <v>5978</v>
      </c>
    </row>
    <row r="2104" spans="1:28" ht="52.5" customHeight="1">
      <c r="A2104" s="159" t="str">
        <f>'Reported burning'!A2104</f>
        <v>247a</v>
      </c>
      <c r="B2104" s="159" t="str">
        <f>'Reported burning'!B2104</f>
        <v>247a.3</v>
      </c>
      <c r="C2104" s="159" t="str">
        <f>'Reported burning'!C2104</f>
        <v>Human, deliberate</v>
      </c>
      <c r="D2104" s="159" t="str">
        <f>'Reported burning'!D2104</f>
        <v>Forest clearance</v>
      </c>
      <c r="E2104" s="159" t="str">
        <f>'Reported burning'!E2104</f>
        <v>Cropping, Swidden</v>
      </c>
      <c r="F2104" s="159" t="str">
        <f>'Reported burning'!F2104</f>
        <v>Forest</v>
      </c>
      <c r="G2104" s="159" t="str">
        <f>'Reported burning'!G2104</f>
        <v>ND</v>
      </c>
      <c r="H2104" s="159" t="str">
        <f>'Reported burning'!H2104</f>
        <v>Presence</v>
      </c>
      <c r="I2104" s="5"/>
      <c r="J2104" s="4" t="s">
        <v>2276</v>
      </c>
      <c r="K2104" s="4" t="s">
        <v>2276</v>
      </c>
      <c r="L2104" s="4" t="s">
        <v>2276</v>
      </c>
      <c r="M2104" s="4" t="s">
        <v>2276</v>
      </c>
      <c r="N2104" s="4" t="s">
        <v>2276</v>
      </c>
      <c r="O2104" s="21" t="s">
        <v>2375</v>
      </c>
      <c r="P2104" s="4" t="s">
        <v>2276</v>
      </c>
      <c r="Q2104" s="4" t="s">
        <v>2276</v>
      </c>
      <c r="R2104" s="4" t="s">
        <v>2276</v>
      </c>
      <c r="S2104" s="4" t="s">
        <v>2276</v>
      </c>
      <c r="T2104" s="4" t="s">
        <v>2276</v>
      </c>
      <c r="U2104" s="4" t="s">
        <v>2276</v>
      </c>
      <c r="V2104" s="4" t="s">
        <v>2276</v>
      </c>
      <c r="W2104" s="4" t="s">
        <v>2276</v>
      </c>
      <c r="X2104" s="4" t="s">
        <v>2276</v>
      </c>
      <c r="Y2104" s="4" t="s">
        <v>2276</v>
      </c>
      <c r="Z2104" s="4" t="s">
        <v>2276</v>
      </c>
      <c r="AA2104" s="3"/>
      <c r="AB2104" s="4" t="s">
        <v>5978</v>
      </c>
    </row>
    <row r="2105" spans="1:28" ht="34" customHeight="1">
      <c r="A2105" s="159" t="str">
        <f>'Reported burning'!A2105</f>
        <v>247a</v>
      </c>
      <c r="B2105" s="159" t="str">
        <f>'Reported burning'!B2105</f>
        <v>247a.4</v>
      </c>
      <c r="C2105" s="159" t="str">
        <f>'Reported burning'!C2105</f>
        <v>Human, deliberate</v>
      </c>
      <c r="D2105" s="159" t="str">
        <f>'Reported burning'!D2105</f>
        <v>Arson</v>
      </c>
      <c r="E2105" s="159" t="str">
        <f>'Reported burning'!E2105</f>
        <v>Cropping, Swidden</v>
      </c>
      <c r="F2105" s="159" t="str">
        <f>'Reported burning'!F2105</f>
        <v>Cropland</v>
      </c>
      <c r="G2105" s="159" t="str">
        <f>'Reported burning'!G2105</f>
        <v>ND</v>
      </c>
      <c r="H2105" s="159" t="str">
        <f>'Reported burning'!H2105</f>
        <v>Presence</v>
      </c>
      <c r="I2105" s="5"/>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3"/>
      <c r="AB2105" s="3"/>
    </row>
    <row r="2106" spans="1:28" ht="34" customHeight="1">
      <c r="A2106" s="159" t="str">
        <f>'Reported burning'!A2106</f>
        <v>247a</v>
      </c>
      <c r="B2106" s="159" t="str">
        <f>'Reported burning'!B2106</f>
        <v>247a.5</v>
      </c>
      <c r="C2106" s="159" t="str">
        <f>'Reported burning'!C2106</f>
        <v>Human, deliberate</v>
      </c>
      <c r="D2106" s="159" t="str">
        <f>'Reported burning'!D2106</f>
        <v>Arson</v>
      </c>
      <c r="E2106" s="159" t="str">
        <f>'Reported burning'!E2106</f>
        <v>Cropping, Monoculture, Market-oriented</v>
      </c>
      <c r="F2106" s="159" t="str">
        <f>'Reported burning'!F2106</f>
        <v>Cropland</v>
      </c>
      <c r="G2106" s="159" t="str">
        <f>'Reported burning'!G2106</f>
        <v>ND</v>
      </c>
      <c r="H2106" s="159" t="str">
        <f>'Reported burning'!H2106</f>
        <v>Presence</v>
      </c>
      <c r="I2106" s="5"/>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3"/>
      <c r="AB2106" s="3"/>
    </row>
    <row r="2107" spans="1:28" ht="71.5" customHeight="1">
      <c r="A2107" s="159" t="str">
        <f>'Reported burning'!A2107</f>
        <v>248a</v>
      </c>
      <c r="B2107" s="159" t="str">
        <f>'Reported burning'!B2107</f>
        <v>248a.1</v>
      </c>
      <c r="C2107" s="159" t="str">
        <f>'Reported burning'!C2107</f>
        <v>Human, deliberate</v>
      </c>
      <c r="D2107" s="159" t="str">
        <f>'Reported burning'!D2107</f>
        <v>Crop field preparation</v>
      </c>
      <c r="E2107" s="159" t="str">
        <f>'Reported burning'!E2107</f>
        <v>Cropping, Swidden</v>
      </c>
      <c r="F2107" s="159" t="str">
        <f>'Reported burning'!F2107</f>
        <v>Secondary vegetation</v>
      </c>
      <c r="G2107" s="159" t="str">
        <f>'Reported burning'!G2107</f>
        <v>ND</v>
      </c>
      <c r="H2107" s="159" t="str">
        <f>'Reported burning'!H2107</f>
        <v>Presence</v>
      </c>
      <c r="I2107" s="5"/>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21" t="s">
        <v>2404</v>
      </c>
      <c r="X2107" s="3" t="s">
        <v>405</v>
      </c>
      <c r="Y2107" s="3" t="s">
        <v>405</v>
      </c>
      <c r="Z2107" s="3" t="s">
        <v>2655</v>
      </c>
      <c r="AA2107" s="4" t="s">
        <v>5990</v>
      </c>
      <c r="AB2107" s="4" t="s">
        <v>5989</v>
      </c>
    </row>
    <row r="2108" spans="1:28" ht="71.5" customHeight="1">
      <c r="A2108" s="159" t="str">
        <f>'Reported burning'!A2108</f>
        <v>248a</v>
      </c>
      <c r="B2108" s="159" t="str">
        <f>'Reported burning'!B2108</f>
        <v>248a.2</v>
      </c>
      <c r="C2108" s="159" t="str">
        <f>'Reported burning'!C2108</f>
        <v>Human, deliberate</v>
      </c>
      <c r="D2108" s="159" t="str">
        <f>'Reported burning'!D2108</f>
        <v>Crop field preparation</v>
      </c>
      <c r="E2108" s="159" t="str">
        <f>'Reported burning'!E2108</f>
        <v>Tourism manager</v>
      </c>
      <c r="F2108" s="159" t="str">
        <f>'Reported burning'!F2108</f>
        <v>Secondary vegetation</v>
      </c>
      <c r="G2108" s="159" t="str">
        <f>'Reported burning'!G2108</f>
        <v>ND</v>
      </c>
      <c r="H2108" s="159" t="str">
        <f>'Reported burning'!H2108</f>
        <v>Presence</v>
      </c>
      <c r="I2108" s="5"/>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21" t="s">
        <v>2404</v>
      </c>
      <c r="X2108" s="3" t="s">
        <v>405</v>
      </c>
      <c r="Y2108" s="3" t="s">
        <v>405</v>
      </c>
      <c r="Z2108" s="3" t="s">
        <v>2655</v>
      </c>
      <c r="AA2108" s="4" t="s">
        <v>5991</v>
      </c>
      <c r="AB2108" s="4" t="s">
        <v>5989</v>
      </c>
    </row>
    <row r="2109" spans="1:28" ht="41" customHeight="1">
      <c r="A2109" s="159" t="str">
        <f>'Reported burning'!A2109</f>
        <v>249a</v>
      </c>
      <c r="B2109" s="159" t="str">
        <f>'Reported burning'!B2109</f>
        <v>249a.1</v>
      </c>
      <c r="C2109" s="159" t="str">
        <f>'Reported burning'!C2109</f>
        <v>Human, deliberate</v>
      </c>
      <c r="D2109" s="159" t="str">
        <f>'Reported burning'!D2109</f>
        <v>All</v>
      </c>
      <c r="E2109" s="159" t="str">
        <f>'Reported burning'!E2109</f>
        <v>Forestry, Traditional</v>
      </c>
      <c r="F2109" s="159" t="str">
        <f>'Reported burning'!F2109</f>
        <v>Shrubland (Mixed forest &amp; grassland)</v>
      </c>
      <c r="G2109" s="159" t="str">
        <f>'Reported burning'!G2109</f>
        <v>Shrubland (Mixed forest &amp; grassland)</v>
      </c>
      <c r="H2109" s="159" t="str">
        <f>'Reported burning'!H2109</f>
        <v>Presence</v>
      </c>
      <c r="I2109" s="5"/>
      <c r="J2109" s="21" t="s">
        <v>2368</v>
      </c>
      <c r="K2109" s="106" t="s">
        <v>2362</v>
      </c>
      <c r="L2109" s="4" t="s">
        <v>2276</v>
      </c>
      <c r="M2109" s="4" t="s">
        <v>2276</v>
      </c>
      <c r="N2109" s="4" t="s">
        <v>2276</v>
      </c>
      <c r="O2109" s="21" t="s">
        <v>2377</v>
      </c>
      <c r="P2109" s="4" t="s">
        <v>2276</v>
      </c>
      <c r="Q2109" s="4" t="s">
        <v>2276</v>
      </c>
      <c r="R2109" s="4" t="s">
        <v>2276</v>
      </c>
      <c r="S2109" s="4" t="s">
        <v>2276</v>
      </c>
      <c r="T2109" s="4" t="s">
        <v>2276</v>
      </c>
      <c r="U2109" s="4" t="s">
        <v>2276</v>
      </c>
      <c r="V2109" s="4" t="s">
        <v>2276</v>
      </c>
      <c r="W2109" s="4" t="s">
        <v>2276</v>
      </c>
      <c r="X2109" s="3" t="s">
        <v>35</v>
      </c>
      <c r="Y2109" s="3" t="s">
        <v>86</v>
      </c>
      <c r="Z2109" s="3" t="s">
        <v>2276</v>
      </c>
      <c r="AA2109" s="3"/>
      <c r="AB2109" s="3"/>
    </row>
    <row r="2110" spans="1:28" ht="41" customHeight="1">
      <c r="A2110" s="159" t="str">
        <f>'Reported burning'!A2110</f>
        <v>249a</v>
      </c>
      <c r="B2110" s="159" t="str">
        <f>'Reported burning'!B2110</f>
        <v>249a.2</v>
      </c>
      <c r="C2110" s="159" t="str">
        <f>'Reported burning'!C2110</f>
        <v>Human, deliberate</v>
      </c>
      <c r="D2110" s="159" t="str">
        <f>'Reported burning'!D2110</f>
        <v>All</v>
      </c>
      <c r="E2110" s="159" t="str">
        <f>'Reported burning'!E2110</f>
        <v>Forestry, Traditional</v>
      </c>
      <c r="F2110" s="159" t="str">
        <f>'Reported burning'!F2110</f>
        <v>Shrubland (Mixed forest &amp; grassland)</v>
      </c>
      <c r="G2110" s="159" t="str">
        <f>'Reported burning'!G2110</f>
        <v>Shrubland (Mixed forest &amp; grassland)</v>
      </c>
      <c r="H2110" s="159" t="str">
        <f>'Reported burning'!H2110</f>
        <v>Presence</v>
      </c>
      <c r="I2110" s="5"/>
      <c r="J2110" s="21" t="s">
        <v>2368</v>
      </c>
      <c r="K2110" s="106" t="s">
        <v>2362</v>
      </c>
      <c r="L2110" s="4" t="s">
        <v>2276</v>
      </c>
      <c r="M2110" s="4" t="s">
        <v>2276</v>
      </c>
      <c r="N2110" s="4" t="s">
        <v>2276</v>
      </c>
      <c r="O2110" s="21" t="s">
        <v>2377</v>
      </c>
      <c r="P2110" s="4" t="s">
        <v>2276</v>
      </c>
      <c r="Q2110" s="4" t="s">
        <v>2276</v>
      </c>
      <c r="R2110" s="4" t="s">
        <v>2276</v>
      </c>
      <c r="S2110" s="4" t="s">
        <v>2276</v>
      </c>
      <c r="T2110" s="4" t="s">
        <v>2276</v>
      </c>
      <c r="U2110" s="4" t="s">
        <v>2276</v>
      </c>
      <c r="V2110" s="4" t="s">
        <v>2276</v>
      </c>
      <c r="W2110" s="4" t="s">
        <v>2276</v>
      </c>
      <c r="X2110" s="3" t="s">
        <v>34</v>
      </c>
      <c r="Y2110" s="3" t="s">
        <v>68</v>
      </c>
      <c r="Z2110" s="3" t="s">
        <v>2276</v>
      </c>
      <c r="AA2110" s="3"/>
      <c r="AB2110" s="3"/>
    </row>
    <row r="2111" spans="1:28" ht="41" customHeight="1">
      <c r="A2111" s="159" t="str">
        <f>'Reported burning'!A2111</f>
        <v>249a</v>
      </c>
      <c r="B2111" s="159" t="str">
        <f>'Reported burning'!B2111</f>
        <v>249a.3</v>
      </c>
      <c r="C2111" s="159" t="str">
        <f>'Reported burning'!C2111</f>
        <v>Human, escaped</v>
      </c>
      <c r="D2111" s="159" t="str">
        <f>'Reported burning'!D2111</f>
        <v>All</v>
      </c>
      <c r="E2111" s="159" t="str">
        <f>'Reported burning'!E2111</f>
        <v>Forestry, Traditional</v>
      </c>
      <c r="F2111" s="159" t="str">
        <f>'Reported burning'!F2111</f>
        <v>Shrubland (Mixed forest &amp; grassland)</v>
      </c>
      <c r="G2111" s="159" t="str">
        <f>'Reported burning'!G2111</f>
        <v>Shrubland (Mixed forest &amp; grassland)</v>
      </c>
      <c r="H2111" s="159" t="str">
        <f>'Reported burning'!H2111</f>
        <v>Presence</v>
      </c>
      <c r="I2111" s="5"/>
      <c r="J2111" s="4" t="s">
        <v>2276</v>
      </c>
      <c r="K2111" s="4" t="s">
        <v>2276</v>
      </c>
      <c r="L2111" s="4" t="s">
        <v>2276</v>
      </c>
      <c r="M2111" s="4" t="s">
        <v>2276</v>
      </c>
      <c r="N2111" s="21" t="s">
        <v>2386</v>
      </c>
      <c r="O2111" s="4" t="s">
        <v>2276</v>
      </c>
      <c r="P2111" s="4" t="s">
        <v>2276</v>
      </c>
      <c r="Q2111" s="4" t="s">
        <v>2276</v>
      </c>
      <c r="R2111" s="4" t="s">
        <v>2276</v>
      </c>
      <c r="S2111" s="4" t="s">
        <v>2276</v>
      </c>
      <c r="T2111" s="4" t="s">
        <v>2276</v>
      </c>
      <c r="U2111" s="4" t="s">
        <v>2276</v>
      </c>
      <c r="V2111" s="4" t="s">
        <v>2276</v>
      </c>
      <c r="W2111" s="4" t="s">
        <v>2276</v>
      </c>
      <c r="X2111" s="3" t="s">
        <v>2276</v>
      </c>
      <c r="Y2111" s="3" t="s">
        <v>2276</v>
      </c>
      <c r="Z2111" s="3" t="s">
        <v>2276</v>
      </c>
      <c r="AA2111" s="3"/>
      <c r="AB2111" s="3"/>
    </row>
    <row r="2112" spans="1:28" ht="43.5" customHeight="1">
      <c r="A2112" s="159" t="str">
        <f>'Reported burning'!A2112</f>
        <v>249b</v>
      </c>
      <c r="B2112" s="159" t="str">
        <f>'Reported burning'!B2112</f>
        <v>249b.1</v>
      </c>
      <c r="C2112" s="159" t="str">
        <f>'Reported burning'!C2112</f>
        <v>Lightning</v>
      </c>
      <c r="D2112" s="159" t="str">
        <f>'Reported burning'!D2112</f>
        <v>ND</v>
      </c>
      <c r="E2112" s="159" t="str">
        <f>'Reported burning'!E2112</f>
        <v>ND</v>
      </c>
      <c r="F2112" s="159" t="str">
        <f>'Reported burning'!F2112</f>
        <v>ND</v>
      </c>
      <c r="G2112" s="159" t="str">
        <f>'Reported burning'!G2112</f>
        <v>Shrubland (Mixed forest &amp; grassland)</v>
      </c>
      <c r="H2112" s="159" t="str">
        <f>'Reported burning'!H2112</f>
        <v>Presence</v>
      </c>
      <c r="I2112" s="5"/>
      <c r="J2112" s="21" t="s">
        <v>2366</v>
      </c>
      <c r="K2112" s="4" t="s">
        <v>2276</v>
      </c>
      <c r="L2112" s="106" t="s">
        <v>2362</v>
      </c>
      <c r="M2112" s="4" t="s">
        <v>2276</v>
      </c>
      <c r="N2112" s="21" t="s">
        <v>2386</v>
      </c>
      <c r="O2112" s="4" t="s">
        <v>2276</v>
      </c>
      <c r="P2112" s="4" t="s">
        <v>2276</v>
      </c>
      <c r="Q2112" s="4" t="s">
        <v>2276</v>
      </c>
      <c r="R2112" s="4" t="s">
        <v>2276</v>
      </c>
      <c r="S2112" s="4" t="s">
        <v>2276</v>
      </c>
      <c r="T2112" s="4" t="s">
        <v>2276</v>
      </c>
      <c r="U2112" s="4" t="s">
        <v>2276</v>
      </c>
      <c r="V2112" s="4" t="s">
        <v>2276</v>
      </c>
      <c r="W2112" s="4" t="s">
        <v>2276</v>
      </c>
      <c r="X2112" s="3" t="s">
        <v>35</v>
      </c>
      <c r="Y2112" s="3" t="s">
        <v>86</v>
      </c>
      <c r="Z2112" s="3" t="s">
        <v>2276</v>
      </c>
      <c r="AA2112" s="3"/>
      <c r="AB2112" s="3"/>
    </row>
    <row r="2113" spans="1:28" ht="40.5" customHeight="1">
      <c r="A2113" s="159" t="str">
        <f>'Reported burning'!A2113</f>
        <v>249b</v>
      </c>
      <c r="B2113" s="159" t="str">
        <f>'Reported burning'!B2113</f>
        <v>249b.2</v>
      </c>
      <c r="C2113" s="159" t="str">
        <f>'Reported burning'!C2113</f>
        <v>Lightning</v>
      </c>
      <c r="D2113" s="159" t="str">
        <f>'Reported burning'!D2113</f>
        <v>ND</v>
      </c>
      <c r="E2113" s="159" t="str">
        <f>'Reported burning'!E2113</f>
        <v>ND</v>
      </c>
      <c r="F2113" s="159" t="str">
        <f>'Reported burning'!F2113</f>
        <v>ND</v>
      </c>
      <c r="G2113" s="159" t="str">
        <f>'Reported burning'!G2113</f>
        <v>Shrubland (Mixed forest &amp; grassland)</v>
      </c>
      <c r="H2113" s="159" t="str">
        <f>'Reported burning'!H2113</f>
        <v>Presence</v>
      </c>
      <c r="I2113" s="5"/>
      <c r="J2113" s="21" t="s">
        <v>2366</v>
      </c>
      <c r="K2113" s="4" t="s">
        <v>2276</v>
      </c>
      <c r="L2113" s="106" t="s">
        <v>2362</v>
      </c>
      <c r="M2113" s="4" t="s">
        <v>2276</v>
      </c>
      <c r="N2113" s="21" t="s">
        <v>2386</v>
      </c>
      <c r="O2113" s="4" t="s">
        <v>2276</v>
      </c>
      <c r="P2113" s="4" t="s">
        <v>2276</v>
      </c>
      <c r="Q2113" s="4" t="s">
        <v>2276</v>
      </c>
      <c r="R2113" s="4" t="s">
        <v>2276</v>
      </c>
      <c r="S2113" s="4" t="s">
        <v>2276</v>
      </c>
      <c r="T2113" s="4" t="s">
        <v>2276</v>
      </c>
      <c r="U2113" s="4" t="s">
        <v>2276</v>
      </c>
      <c r="V2113" s="4" t="s">
        <v>2276</v>
      </c>
      <c r="W2113" s="4" t="s">
        <v>2276</v>
      </c>
      <c r="X2113" s="3" t="s">
        <v>34</v>
      </c>
      <c r="Y2113" s="3" t="s">
        <v>68</v>
      </c>
      <c r="Z2113" s="3" t="s">
        <v>2276</v>
      </c>
      <c r="AA2113" s="3"/>
      <c r="AB2113" s="3"/>
    </row>
    <row r="2114" spans="1:28" ht="36.5" customHeight="1">
      <c r="A2114" s="159" t="str">
        <f>'Reported burning'!A2114</f>
        <v>249a</v>
      </c>
      <c r="B2114" s="159" t="str">
        <f>'Reported burning'!B2114</f>
        <v>249a.4</v>
      </c>
      <c r="C2114" s="159" t="str">
        <f>'Reported burning'!C2114</f>
        <v>Human, deliberate</v>
      </c>
      <c r="D2114" s="159" t="str">
        <f>'Reported burning'!D2114</f>
        <v>Harvesting of NTFP</v>
      </c>
      <c r="E2114" s="159" t="str">
        <f>'Reported burning'!E2114</f>
        <v>Forestry, Traditional</v>
      </c>
      <c r="F2114" s="159" t="str">
        <f>'Reported burning'!F2114</f>
        <v>Shrubland (Mixed forest &amp; grassland)</v>
      </c>
      <c r="G2114" s="159" t="str">
        <f>'Reported burning'!G2114</f>
        <v>Shrubland (Mixed forest &amp; grassland)</v>
      </c>
      <c r="H2114" s="159" t="str">
        <f>'Reported burning'!H2114</f>
        <v>Presence</v>
      </c>
      <c r="I2114" s="5"/>
      <c r="J2114" s="4" t="s">
        <v>2276</v>
      </c>
      <c r="K2114" s="4" t="s">
        <v>2276</v>
      </c>
      <c r="L2114" s="4" t="s">
        <v>2276</v>
      </c>
      <c r="M2114" s="4" t="s">
        <v>2276</v>
      </c>
      <c r="N2114" s="4" t="s">
        <v>2276</v>
      </c>
      <c r="O2114" s="4" t="s">
        <v>2276</v>
      </c>
      <c r="P2114" s="4" t="s">
        <v>2276</v>
      </c>
      <c r="Q2114" s="4" t="s">
        <v>2276</v>
      </c>
      <c r="R2114" s="4" t="s">
        <v>2276</v>
      </c>
      <c r="S2114" s="4" t="s">
        <v>2276</v>
      </c>
      <c r="T2114" s="4" t="s">
        <v>2276</v>
      </c>
      <c r="U2114" s="4" t="s">
        <v>2276</v>
      </c>
      <c r="V2114" s="4" t="s">
        <v>2276</v>
      </c>
      <c r="W2114" s="4" t="s">
        <v>2276</v>
      </c>
      <c r="X2114" s="3" t="s">
        <v>38</v>
      </c>
      <c r="Y2114" s="3" t="s">
        <v>425</v>
      </c>
      <c r="Z2114" s="3" t="s">
        <v>2276</v>
      </c>
      <c r="AA2114" s="3"/>
      <c r="AB2114" s="3"/>
    </row>
    <row r="2115" spans="1:28" ht="36.5" customHeight="1">
      <c r="A2115" s="159" t="str">
        <f>'Reported burning'!A2115</f>
        <v>249a</v>
      </c>
      <c r="B2115" s="159" t="str">
        <f>'Reported burning'!B2115</f>
        <v>249a.5</v>
      </c>
      <c r="C2115" s="159" t="str">
        <f>'Reported burning'!C2115</f>
        <v>Human, deliberate</v>
      </c>
      <c r="D2115" s="159" t="str">
        <f>'Reported burning'!D2115</f>
        <v>Hunting</v>
      </c>
      <c r="E2115" s="159" t="str">
        <f>'Reported burning'!E2115</f>
        <v>Forestry, Traditional</v>
      </c>
      <c r="F2115" s="159" t="str">
        <f>'Reported burning'!F2115</f>
        <v>Shrubland (Mixed forest &amp; grassland)</v>
      </c>
      <c r="G2115" s="159" t="str">
        <f>'Reported burning'!G2115</f>
        <v>Shrubland (Mixed forest &amp; grassland)</v>
      </c>
      <c r="H2115" s="159" t="str">
        <f>'Reported burning'!H2115</f>
        <v>Presence</v>
      </c>
      <c r="I2115" s="5"/>
      <c r="J2115" s="4" t="s">
        <v>2276</v>
      </c>
      <c r="K2115" s="4" t="s">
        <v>2276</v>
      </c>
      <c r="L2115" s="4" t="s">
        <v>2276</v>
      </c>
      <c r="M2115" s="4" t="s">
        <v>2276</v>
      </c>
      <c r="N2115" s="4" t="s">
        <v>2276</v>
      </c>
      <c r="O2115" s="4" t="s">
        <v>2276</v>
      </c>
      <c r="P2115" s="4" t="s">
        <v>2276</v>
      </c>
      <c r="Q2115" s="4" t="s">
        <v>2276</v>
      </c>
      <c r="R2115" s="4" t="s">
        <v>2276</v>
      </c>
      <c r="S2115" s="4" t="s">
        <v>2276</v>
      </c>
      <c r="T2115" s="4" t="s">
        <v>2276</v>
      </c>
      <c r="U2115" s="4" t="s">
        <v>2276</v>
      </c>
      <c r="V2115" s="4" t="s">
        <v>2276</v>
      </c>
      <c r="W2115" s="4" t="s">
        <v>2276</v>
      </c>
      <c r="X2115" s="3" t="s">
        <v>38</v>
      </c>
      <c r="Y2115" s="3" t="s">
        <v>425</v>
      </c>
      <c r="Z2115" s="3" t="s">
        <v>2276</v>
      </c>
      <c r="AA2115" s="3"/>
      <c r="AB2115" s="3"/>
    </row>
    <row r="2116" spans="1:28" ht="31.5" customHeight="1">
      <c r="A2116" s="159" t="str">
        <f>'Reported burning'!A2116</f>
        <v>250a</v>
      </c>
      <c r="B2116" s="159" t="str">
        <f>'Reported burning'!B2116</f>
        <v>250a.1</v>
      </c>
      <c r="C2116" s="159" t="str">
        <f>'Reported burning'!C2116</f>
        <v>Human, deliberate</v>
      </c>
      <c r="D2116" s="159" t="str">
        <f>'Reported burning'!D2116</f>
        <v>Crop field preparation</v>
      </c>
      <c r="E2116" s="159" t="str">
        <f>'Reported burning'!E2116</f>
        <v>Cropping, Swidden</v>
      </c>
      <c r="F2116" s="159" t="str">
        <f>'Reported burning'!F2116</f>
        <v>Secondary vegetation</v>
      </c>
      <c r="G2116" s="159" t="str">
        <f>'Reported burning'!G2116</f>
        <v>ND</v>
      </c>
      <c r="H2116" s="159" t="str">
        <f>'Reported burning'!H2116</f>
        <v>Presence</v>
      </c>
      <c r="I2116" s="5"/>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c r="AB2116" s="3"/>
    </row>
    <row r="2117" spans="1:28" ht="31.5" customHeight="1">
      <c r="A2117" s="159" t="str">
        <f>'Reported burning'!A2117</f>
        <v>250a</v>
      </c>
      <c r="B2117" s="159" t="str">
        <f>'Reported burning'!B2117</f>
        <v>250a.2</v>
      </c>
      <c r="C2117" s="159" t="str">
        <f>'Reported burning'!C2117</f>
        <v>Human, deliberate</v>
      </c>
      <c r="D2117" s="159" t="str">
        <f>'Reported burning'!D2117</f>
        <v>Pasture renewal</v>
      </c>
      <c r="E2117" s="159" t="str">
        <f>'Reported burning'!E2117</f>
        <v>Cattle, Extensive</v>
      </c>
      <c r="F2117" s="159" t="str">
        <f>'Reported burning'!F2117</f>
        <v>Shrubland (Mixed forest &amp; grassland)</v>
      </c>
      <c r="G2117" s="159" t="str">
        <f>'Reported burning'!G2117</f>
        <v>ND</v>
      </c>
      <c r="H2117" s="159" t="str">
        <f>'Reported burning'!H2117</f>
        <v>Presence</v>
      </c>
      <c r="I2117" s="5"/>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21" t="s">
        <v>2401</v>
      </c>
      <c r="X2117" s="3" t="s">
        <v>2276</v>
      </c>
      <c r="Y2117" s="3" t="s">
        <v>2276</v>
      </c>
      <c r="Z2117" s="3" t="s">
        <v>2276</v>
      </c>
      <c r="AA2117" s="3"/>
      <c r="AB2117" s="3" t="s">
        <v>6016</v>
      </c>
    </row>
    <row r="2118" spans="1:28" ht="31.5" customHeight="1">
      <c r="A2118" s="159" t="str">
        <f>'Reported burning'!A2118</f>
        <v>250a</v>
      </c>
      <c r="B2118" s="159" t="str">
        <f>'Reported burning'!B2118</f>
        <v>250a.3</v>
      </c>
      <c r="C2118" s="159" t="str">
        <f>'Reported burning'!C2118</f>
        <v>Human, deliberate</v>
      </c>
      <c r="D2118" s="159" t="str">
        <f>'Reported burning'!D2118</f>
        <v>Pasture renewal</v>
      </c>
      <c r="E2118" s="159" t="str">
        <f>'Reported burning'!E2118</f>
        <v>Cattle, Extensive</v>
      </c>
      <c r="F2118" s="159" t="str">
        <f>'Reported burning'!F2118</f>
        <v>Pasture</v>
      </c>
      <c r="G2118" s="159" t="str">
        <f>'Reported burning'!G2118</f>
        <v>ND</v>
      </c>
      <c r="H2118" s="159" t="str">
        <f>'Reported burning'!H2118</f>
        <v>Presence</v>
      </c>
      <c r="I2118" s="5"/>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21" t="s">
        <v>2401</v>
      </c>
      <c r="X2118" s="3" t="s">
        <v>2276</v>
      </c>
      <c r="Y2118" s="3" t="s">
        <v>2276</v>
      </c>
      <c r="Z2118" s="3" t="s">
        <v>2276</v>
      </c>
      <c r="AA2118" s="3"/>
      <c r="AB2118" s="3" t="s">
        <v>6016</v>
      </c>
    </row>
    <row r="2119" spans="1:28" ht="48" customHeight="1">
      <c r="A2119" s="159" t="str">
        <f>'Reported burning'!A2119</f>
        <v>251a</v>
      </c>
      <c r="B2119" s="159" t="str">
        <f>'Reported burning'!B2119</f>
        <v>251a.1</v>
      </c>
      <c r="C2119" s="159" t="str">
        <f>'Reported burning'!C2119</f>
        <v>Human, deliberate</v>
      </c>
      <c r="D2119" s="159" t="str">
        <f>'Reported burning'!D2119</f>
        <v>Harvesting of NTFP</v>
      </c>
      <c r="E2119" s="159" t="str">
        <f>'Reported burning'!E2119</f>
        <v>Forestry, Traditional</v>
      </c>
      <c r="F2119" s="159" t="str">
        <f>'Reported burning'!F2119</f>
        <v>Forest</v>
      </c>
      <c r="G2119" s="159" t="str">
        <f>'Reported burning'!G2119</f>
        <v>ND</v>
      </c>
      <c r="H2119" s="159" t="str">
        <f>'Reported burning'!H2119</f>
        <v>Presence</v>
      </c>
      <c r="I2119" s="5"/>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4" t="s">
        <v>6029</v>
      </c>
      <c r="AB2119" s="3"/>
    </row>
    <row r="2120" spans="1:28" ht="48" customHeight="1">
      <c r="A2120" s="159" t="str">
        <f>'Reported burning'!A2120</f>
        <v>251a</v>
      </c>
      <c r="B2120" s="159" t="str">
        <f>'Reported burning'!B2120</f>
        <v>251a.2</v>
      </c>
      <c r="C2120" s="159" t="str">
        <f>'Reported burning'!C2120</f>
        <v>Human, deliberate</v>
      </c>
      <c r="D2120" s="159" t="str">
        <f>'Reported burning'!D2120</f>
        <v>Conservation</v>
      </c>
      <c r="E2120" s="159" t="str">
        <f>'Reported burning'!E2120</f>
        <v>Forestry, Traditional</v>
      </c>
      <c r="F2120" s="159" t="str">
        <f>'Reported burning'!F2120</f>
        <v>Forest</v>
      </c>
      <c r="G2120" s="159" t="str">
        <f>'Reported burning'!G2120</f>
        <v>ND</v>
      </c>
      <c r="H2120" s="159" t="str">
        <f>'Reported burning'!H2120</f>
        <v>Presence</v>
      </c>
      <c r="I2120" s="5"/>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4" t="s">
        <v>6029</v>
      </c>
      <c r="AB2120" s="3"/>
    </row>
    <row r="2121" spans="1:28" ht="48" customHeight="1">
      <c r="A2121" s="159" t="str">
        <f>'Reported burning'!A2121</f>
        <v>251a</v>
      </c>
      <c r="B2121" s="159" t="str">
        <f>'Reported burning'!B2121</f>
        <v>251a.3</v>
      </c>
      <c r="C2121" s="159" t="str">
        <f>'Reported burning'!C2121</f>
        <v>Human, deliberate</v>
      </c>
      <c r="D2121" s="159" t="str">
        <f>'Reported burning'!D2121</f>
        <v>Cultural &amp; Spiritual</v>
      </c>
      <c r="E2121" s="159" t="str">
        <f>'Reported burning'!E2121</f>
        <v>Forestry, Traditional</v>
      </c>
      <c r="F2121" s="159" t="str">
        <f>'Reported burning'!F2121</f>
        <v>Forest</v>
      </c>
      <c r="G2121" s="159" t="str">
        <f>'Reported burning'!G2121</f>
        <v>ND</v>
      </c>
      <c r="H2121" s="159" t="str">
        <f>'Reported burning'!H2121</f>
        <v>Presence</v>
      </c>
      <c r="I2121" s="5"/>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4" t="s">
        <v>6029</v>
      </c>
      <c r="AB2121" s="3"/>
    </row>
    <row r="2122" spans="1:28" ht="48" customHeight="1">
      <c r="A2122" s="159" t="str">
        <f>'Reported burning'!A2122</f>
        <v>251a</v>
      </c>
      <c r="B2122" s="159" t="str">
        <f>'Reported burning'!B2122</f>
        <v>251a.4</v>
      </c>
      <c r="C2122" s="159" t="str">
        <f>'Reported burning'!C2122</f>
        <v>Human, deliberate</v>
      </c>
      <c r="D2122" s="159" t="str">
        <f>'Reported burning'!D2122</f>
        <v>Conservation</v>
      </c>
      <c r="E2122" s="159" t="str">
        <f>'Reported burning'!E2122</f>
        <v>Biodiversity conservation</v>
      </c>
      <c r="F2122" s="159" t="str">
        <f>'Reported burning'!F2122</f>
        <v>Forest</v>
      </c>
      <c r="G2122" s="159" t="str">
        <f>'Reported burning'!G2122</f>
        <v>ND</v>
      </c>
      <c r="H2122" s="159" t="str">
        <f>'Reported burning'!H2122</f>
        <v>Presence</v>
      </c>
      <c r="I2122" s="5"/>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4" t="s">
        <v>6029</v>
      </c>
      <c r="AB2122" s="3"/>
    </row>
    <row r="2123" spans="1:28" ht="49" customHeight="1">
      <c r="A2123" s="159" t="str">
        <f>'Reported burning'!A2123</f>
        <v>251a</v>
      </c>
      <c r="B2123" s="159" t="str">
        <f>'Reported burning'!B2123</f>
        <v>251a.5</v>
      </c>
      <c r="C2123" s="159" t="str">
        <f>'Reported burning'!C2123</f>
        <v>Human, deliberate</v>
      </c>
      <c r="D2123" s="159" t="str">
        <f>'Reported burning'!D2123</f>
        <v>Harvesting of NTFP</v>
      </c>
      <c r="E2123" s="159" t="str">
        <f>'Reported burning'!E2123</f>
        <v>Forestry, Traditional</v>
      </c>
      <c r="F2123" s="159" t="str">
        <f>'Reported burning'!F2123</f>
        <v>Forest</v>
      </c>
      <c r="G2123" s="159" t="str">
        <f>'Reported burning'!G2123</f>
        <v>ND</v>
      </c>
      <c r="H2123" s="159"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2276</v>
      </c>
      <c r="X2123" s="3" t="s">
        <v>2276</v>
      </c>
      <c r="Y2123" s="3" t="s">
        <v>2276</v>
      </c>
      <c r="Z2123" s="3" t="s">
        <v>2276</v>
      </c>
      <c r="AA2123" s="4" t="s">
        <v>6030</v>
      </c>
      <c r="AB2123" s="3"/>
    </row>
    <row r="2124" spans="1:28" ht="49" customHeight="1">
      <c r="A2124" s="159" t="str">
        <f>'Reported burning'!A2124</f>
        <v>251a</v>
      </c>
      <c r="B2124" s="159" t="str">
        <f>'Reported burning'!B2124</f>
        <v>251a.6</v>
      </c>
      <c r="C2124" s="159" t="str">
        <f>'Reported burning'!C2124</f>
        <v>Human, deliberate</v>
      </c>
      <c r="D2124" s="159" t="str">
        <f>'Reported burning'!D2124</f>
        <v>Conservation</v>
      </c>
      <c r="E2124" s="159" t="str">
        <f>'Reported burning'!E2124</f>
        <v>Forestry, Traditional</v>
      </c>
      <c r="F2124" s="159" t="str">
        <f>'Reported burning'!F2124</f>
        <v>Forest</v>
      </c>
      <c r="G2124" s="159" t="str">
        <f>'Reported burning'!G2124</f>
        <v>ND</v>
      </c>
      <c r="H2124" s="159"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2276</v>
      </c>
      <c r="X2124" s="3" t="s">
        <v>2276</v>
      </c>
      <c r="Y2124" s="3" t="s">
        <v>2276</v>
      </c>
      <c r="Z2124" s="3" t="s">
        <v>2276</v>
      </c>
      <c r="AA2124" s="4" t="s">
        <v>6030</v>
      </c>
      <c r="AB2124" s="3"/>
    </row>
    <row r="2125" spans="1:28" ht="49" customHeight="1">
      <c r="A2125" s="159" t="str">
        <f>'Reported burning'!A2125</f>
        <v>251a</v>
      </c>
      <c r="B2125" s="159" t="str">
        <f>'Reported burning'!B2125</f>
        <v>251a.7</v>
      </c>
      <c r="C2125" s="159" t="str">
        <f>'Reported burning'!C2125</f>
        <v>Human, deliberate</v>
      </c>
      <c r="D2125" s="159" t="str">
        <f>'Reported burning'!D2125</f>
        <v>Cultural &amp; Spiritual</v>
      </c>
      <c r="E2125" s="159" t="str">
        <f>'Reported burning'!E2125</f>
        <v>Forestry, Traditional</v>
      </c>
      <c r="F2125" s="159" t="str">
        <f>'Reported burning'!F2125</f>
        <v>Forest</v>
      </c>
      <c r="G2125" s="159" t="str">
        <f>'Reported burning'!G2125</f>
        <v>ND</v>
      </c>
      <c r="H2125" s="159"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2276</v>
      </c>
      <c r="X2125" s="3" t="s">
        <v>2276</v>
      </c>
      <c r="Y2125" s="3" t="s">
        <v>2276</v>
      </c>
      <c r="Z2125" s="3" t="s">
        <v>2276</v>
      </c>
      <c r="AA2125" s="4" t="s">
        <v>6030</v>
      </c>
      <c r="AB2125" s="3"/>
    </row>
    <row r="2126" spans="1:28" ht="49" customHeight="1">
      <c r="A2126" s="159" t="str">
        <f>'Reported burning'!A2126</f>
        <v>251a</v>
      </c>
      <c r="B2126" s="159" t="str">
        <f>'Reported burning'!B2126</f>
        <v>251a.8</v>
      </c>
      <c r="C2126" s="159" t="str">
        <f>'Reported burning'!C2126</f>
        <v>Human, deliberate</v>
      </c>
      <c r="D2126" s="159" t="str">
        <f>'Reported burning'!D2126</f>
        <v>Conservation</v>
      </c>
      <c r="E2126" s="159" t="str">
        <f>'Reported burning'!E2126</f>
        <v>Biodiversity conservation</v>
      </c>
      <c r="F2126" s="159" t="str">
        <f>'Reported burning'!F2126</f>
        <v>Forest</v>
      </c>
      <c r="G2126" s="159" t="str">
        <f>'Reported burning'!G2126</f>
        <v>ND</v>
      </c>
      <c r="H2126" s="159"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2276</v>
      </c>
      <c r="X2126" s="3" t="s">
        <v>2276</v>
      </c>
      <c r="Y2126" s="3" t="s">
        <v>2276</v>
      </c>
      <c r="Z2126" s="3" t="s">
        <v>2276</v>
      </c>
      <c r="AA2126" s="4" t="s">
        <v>6030</v>
      </c>
      <c r="AB2126" s="3"/>
    </row>
    <row r="2127" spans="1:28" ht="34.5" customHeight="1">
      <c r="A2127" s="159" t="str">
        <f>'Reported burning'!A2127</f>
        <v>252a</v>
      </c>
      <c r="B2127" s="159" t="str">
        <f>'Reported burning'!B2127</f>
        <v>252a.1</v>
      </c>
      <c r="C2127" s="159" t="str">
        <f>'Reported burning'!C2127</f>
        <v>Human, deliberate</v>
      </c>
      <c r="D2127" s="159" t="str">
        <f>'Reported burning'!D2127</f>
        <v>Conservation</v>
      </c>
      <c r="E2127" s="159" t="str">
        <f>'Reported burning'!E2127</f>
        <v>Biodiversity conservation</v>
      </c>
      <c r="F2127" s="159" t="str">
        <f>'Reported burning'!F2127</f>
        <v>Grassland</v>
      </c>
      <c r="G2127" s="159" t="str">
        <f>'Reported burning'!G2127</f>
        <v>ND</v>
      </c>
      <c r="H2127" s="159" t="str">
        <f>'Reported burning'!H2127</f>
        <v>Presence</v>
      </c>
      <c r="I2127" s="5"/>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2276</v>
      </c>
      <c r="AA2127" s="3"/>
      <c r="AB2127" s="3"/>
    </row>
    <row r="2128" spans="1:28" ht="34.5" customHeight="1">
      <c r="A2128" s="159" t="str">
        <f>'Reported burning'!A2128</f>
        <v>252a</v>
      </c>
      <c r="B2128" s="159" t="str">
        <f>'Reported burning'!B2128</f>
        <v>252a.2</v>
      </c>
      <c r="C2128" s="159" t="str">
        <f>'Reported burning'!C2128</f>
        <v>Human, deliberate</v>
      </c>
      <c r="D2128" s="159" t="str">
        <f>'Reported burning'!D2128</f>
        <v>Pasture renewal</v>
      </c>
      <c r="E2128" s="159" t="str">
        <f>'Reported burning'!E2128</f>
        <v>Cattle, Extensive</v>
      </c>
      <c r="F2128" s="159" t="str">
        <f>'Reported burning'!F2128</f>
        <v>Grassland</v>
      </c>
      <c r="G2128" s="159" t="str">
        <f>'Reported burning'!G2128</f>
        <v>ND</v>
      </c>
      <c r="H2128" s="159" t="str">
        <f>'Reported burning'!H2128</f>
        <v>Presence</v>
      </c>
      <c r="I2128" s="5"/>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2276</v>
      </c>
      <c r="AA2128" s="4"/>
      <c r="AB2128" s="3"/>
    </row>
    <row r="2129" spans="1:29" ht="34.5" customHeight="1">
      <c r="A2129" s="159" t="str">
        <f>'Reported burning'!A2129</f>
        <v>252a</v>
      </c>
      <c r="B2129" s="159" t="str">
        <f>'Reported burning'!B2129</f>
        <v>252a.3</v>
      </c>
      <c r="C2129" s="159" t="str">
        <f>'Reported burning'!C2129</f>
        <v>Human, deliberate</v>
      </c>
      <c r="D2129" s="159" t="str">
        <f>'Reported burning'!D2129</f>
        <v>All</v>
      </c>
      <c r="E2129" s="159" t="str">
        <f>'Reported burning'!E2129</f>
        <v>Abandoned agricultural land</v>
      </c>
      <c r="F2129" s="159" t="str">
        <f>'Reported burning'!F2129</f>
        <v>Grassland</v>
      </c>
      <c r="G2129" s="159" t="str">
        <f>'Reported burning'!G2129</f>
        <v>ND</v>
      </c>
      <c r="H2129" s="159"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2276</v>
      </c>
      <c r="X2129" s="3" t="s">
        <v>2276</v>
      </c>
      <c r="Y2129" s="3" t="s">
        <v>2276</v>
      </c>
      <c r="Z2129" s="3" t="s">
        <v>2276</v>
      </c>
      <c r="AA2129" s="4"/>
      <c r="AB2129" s="3"/>
    </row>
    <row r="2130" spans="1:29" ht="48" customHeight="1">
      <c r="A2130" s="159" t="str">
        <f>'Reported burning'!A2130</f>
        <v>253a</v>
      </c>
      <c r="B2130" s="159" t="str">
        <f>'Reported burning'!B2130</f>
        <v>253a.1</v>
      </c>
      <c r="C2130" s="159" t="str">
        <f>'Reported burning'!C2130</f>
        <v>Human, deliberate</v>
      </c>
      <c r="D2130" s="159" t="str">
        <f>'Reported burning'!D2130</f>
        <v>Pasture renewal</v>
      </c>
      <c r="E2130" s="159" t="str">
        <f>'Reported burning'!E2130</f>
        <v>Pastoralism, Migratory</v>
      </c>
      <c r="F2130" s="159" t="str">
        <f>'Reported burning'!F2130</f>
        <v>Grassland</v>
      </c>
      <c r="G2130" s="159" t="str">
        <f>'Reported burning'!G2130</f>
        <v>ND</v>
      </c>
      <c r="H2130" s="159" t="str">
        <f>'Reported burning'!H2130</f>
        <v>Presence</v>
      </c>
      <c r="I2130" s="5"/>
      <c r="J2130" s="3" t="s">
        <v>2276</v>
      </c>
      <c r="K2130" s="3" t="s">
        <v>2276</v>
      </c>
      <c r="L2130" s="3" t="s">
        <v>2276</v>
      </c>
      <c r="M2130" s="3" t="s">
        <v>2276</v>
      </c>
      <c r="N2130" s="3" t="s">
        <v>2276</v>
      </c>
      <c r="O2130" s="3" t="s">
        <v>2276</v>
      </c>
      <c r="P2130" s="3" t="s">
        <v>2276</v>
      </c>
      <c r="Q2130" s="3" t="s">
        <v>2276</v>
      </c>
      <c r="R2130" s="3" t="s">
        <v>2276</v>
      </c>
      <c r="S2130" s="3" t="s">
        <v>2276</v>
      </c>
      <c r="T2130" s="3" t="s">
        <v>2276</v>
      </c>
      <c r="U2130" s="3" t="s">
        <v>2276</v>
      </c>
      <c r="V2130" s="3" t="s">
        <v>2276</v>
      </c>
      <c r="W2130" s="3" t="s">
        <v>2276</v>
      </c>
      <c r="X2130" s="3" t="s">
        <v>2276</v>
      </c>
      <c r="Y2130" s="3" t="s">
        <v>2276</v>
      </c>
      <c r="Z2130" s="3" t="s">
        <v>2276</v>
      </c>
      <c r="AA2130" s="4" t="s">
        <v>6047</v>
      </c>
      <c r="AB2130" s="3"/>
    </row>
    <row r="2131" spans="1:29" ht="48" customHeight="1">
      <c r="A2131" s="159" t="str">
        <f>'Reported burning'!A2131</f>
        <v>253a</v>
      </c>
      <c r="B2131" s="159" t="str">
        <f>'Reported burning'!B2131</f>
        <v>253a.2</v>
      </c>
      <c r="C2131" s="159" t="str">
        <f>'Reported burning'!C2131</f>
        <v>Human, deliberate</v>
      </c>
      <c r="D2131" s="159" t="str">
        <f>'Reported burning'!D2131</f>
        <v>Pasture renewal</v>
      </c>
      <c r="E2131" s="159" t="str">
        <f>'Reported burning'!E2131</f>
        <v>Mixed cropping-livestock small holder, Market-oriented</v>
      </c>
      <c r="F2131" s="159" t="str">
        <f>'Reported burning'!F2131</f>
        <v>Grassland</v>
      </c>
      <c r="G2131" s="159" t="str">
        <f>'Reported burning'!G2131</f>
        <v>ND</v>
      </c>
      <c r="H2131" s="159" t="str">
        <f>'Reported burning'!H2131</f>
        <v>Presence</v>
      </c>
      <c r="I2131" s="5"/>
      <c r="J2131" s="3" t="s">
        <v>2276</v>
      </c>
      <c r="K2131" s="3" t="s">
        <v>2276</v>
      </c>
      <c r="L2131" s="3" t="s">
        <v>2276</v>
      </c>
      <c r="M2131" s="3" t="s">
        <v>2276</v>
      </c>
      <c r="N2131" s="3" t="s">
        <v>2276</v>
      </c>
      <c r="O2131" s="3" t="s">
        <v>2276</v>
      </c>
      <c r="P2131" s="3" t="s">
        <v>2276</v>
      </c>
      <c r="Q2131" s="3" t="s">
        <v>2276</v>
      </c>
      <c r="R2131" s="3" t="s">
        <v>2276</v>
      </c>
      <c r="S2131" s="3" t="s">
        <v>2276</v>
      </c>
      <c r="T2131" s="3" t="s">
        <v>2276</v>
      </c>
      <c r="U2131" s="3" t="s">
        <v>2276</v>
      </c>
      <c r="V2131" s="3" t="s">
        <v>2276</v>
      </c>
      <c r="W2131" s="3" t="s">
        <v>2276</v>
      </c>
      <c r="X2131" s="3" t="s">
        <v>2276</v>
      </c>
      <c r="Y2131" s="3" t="s">
        <v>2276</v>
      </c>
      <c r="Z2131" s="3" t="s">
        <v>2276</v>
      </c>
      <c r="AA2131" s="4" t="s">
        <v>6046</v>
      </c>
      <c r="AB2131" s="3"/>
    </row>
    <row r="2132" spans="1:29" ht="48" customHeight="1">
      <c r="A2132" s="159" t="str">
        <f>'Reported burning'!A2132</f>
        <v>253a</v>
      </c>
      <c r="B2132" s="159" t="str">
        <f>'Reported burning'!B2132</f>
        <v>253a.3</v>
      </c>
      <c r="C2132" s="159" t="str">
        <f>'Reported burning'!C2132</f>
        <v>Human, deliberate</v>
      </c>
      <c r="D2132" s="159" t="str">
        <f>'Reported burning'!D2132</f>
        <v>Pasture renewal</v>
      </c>
      <c r="E2132" s="159" t="str">
        <f>'Reported burning'!E2132</f>
        <v>Abandoned agricultural land</v>
      </c>
      <c r="F2132" s="159" t="str">
        <f>'Reported burning'!F2132</f>
        <v>Grassland</v>
      </c>
      <c r="G2132" s="159" t="str">
        <f>'Reported burning'!G2132</f>
        <v>ND</v>
      </c>
      <c r="H2132" s="159"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2276</v>
      </c>
      <c r="X2132" s="3" t="s">
        <v>2276</v>
      </c>
      <c r="Y2132" s="3" t="s">
        <v>2276</v>
      </c>
      <c r="Z2132" s="3" t="s">
        <v>2276</v>
      </c>
      <c r="AA2132" s="3"/>
      <c r="AB2132" s="3"/>
    </row>
    <row r="2133" spans="1:29" ht="31.5" customHeight="1">
      <c r="A2133" s="159" t="str">
        <f>'Reported burning'!A2133</f>
        <v>254a</v>
      </c>
      <c r="B2133" s="159" t="str">
        <f>'Reported burning'!B2133</f>
        <v>254a.1</v>
      </c>
      <c r="C2133" s="159" t="str">
        <f>'Reported burning'!C2133</f>
        <v>Human, deliberate</v>
      </c>
      <c r="D2133" s="159" t="str">
        <f>'Reported burning'!D2133</f>
        <v>Crop field preparation</v>
      </c>
      <c r="E2133" s="159" t="str">
        <f>'Reported burning'!E2133</f>
        <v>Cropping, Swidden</v>
      </c>
      <c r="F2133" s="159" t="str">
        <f>'Reported burning'!F2133</f>
        <v>Secondary vegetation</v>
      </c>
      <c r="G2133" s="159" t="str">
        <f>'Reported burning'!G2133</f>
        <v>ND</v>
      </c>
      <c r="H2133" s="159" t="str">
        <f>'Reported burning'!H2133</f>
        <v>Presence</v>
      </c>
      <c r="I2133" s="5"/>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38</v>
      </c>
      <c r="Z2133" s="3" t="s">
        <v>86</v>
      </c>
      <c r="AA2133" s="3"/>
      <c r="AB2133" s="3"/>
      <c r="AC2133" s="3"/>
    </row>
    <row r="2134" spans="1:29" ht="31.5" customHeight="1">
      <c r="A2134" s="159" t="str">
        <f>'Reported burning'!A2134</f>
        <v>254a</v>
      </c>
      <c r="B2134" s="159" t="str">
        <f>'Reported burning'!B2134</f>
        <v>254a.2</v>
      </c>
      <c r="C2134" s="159" t="str">
        <f>'Reported burning'!C2134</f>
        <v>Human, deliberate</v>
      </c>
      <c r="D2134" s="159" t="str">
        <f>'Reported burning'!D2134</f>
        <v>Pasture renewal</v>
      </c>
      <c r="E2134" s="159" t="str">
        <f>'Reported burning'!E2134</f>
        <v>Cattle, Extensive</v>
      </c>
      <c r="F2134" s="159" t="str">
        <f>'Reported burning'!F2134</f>
        <v>Pasture</v>
      </c>
      <c r="G2134" s="159" t="str">
        <f>'Reported burning'!G2134</f>
        <v>ND</v>
      </c>
      <c r="H2134" s="159" t="str">
        <f>'Reported burning'!H2134</f>
        <v>Presence</v>
      </c>
      <c r="I2134" s="5"/>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c r="AB2134" s="3"/>
      <c r="AC2134" s="3"/>
    </row>
    <row r="2135" spans="1:29" ht="61" customHeight="1">
      <c r="A2135" s="159" t="str">
        <f>'Reported burning'!A2135</f>
        <v>254a</v>
      </c>
      <c r="B2135" s="159" t="str">
        <f>'Reported burning'!B2135</f>
        <v>254a.3</v>
      </c>
      <c r="C2135" s="159" t="str">
        <f>'Reported burning'!C2135</f>
        <v>Human, escaped</v>
      </c>
      <c r="D2135" s="159" t="str">
        <f>'Reported burning'!D2135</f>
        <v>Crop field preparation</v>
      </c>
      <c r="E2135" s="159" t="str">
        <f>'Reported burning'!E2135</f>
        <v>Cropping, Swidden</v>
      </c>
      <c r="F2135" s="159" t="str">
        <f>'Reported burning'!F2135</f>
        <v>Secondary vegetation</v>
      </c>
      <c r="G2135" s="159" t="str">
        <f>'Reported burning'!G2135</f>
        <v>ND</v>
      </c>
      <c r="H2135" s="159" t="str">
        <f>'Reported burning'!H2135</f>
        <v>Presence</v>
      </c>
      <c r="I2135" s="5"/>
      <c r="J2135" s="3" t="s">
        <v>2276</v>
      </c>
      <c r="K2135" s="3" t="s">
        <v>2276</v>
      </c>
      <c r="L2135" s="3" t="s">
        <v>2276</v>
      </c>
      <c r="M2135" s="3" t="s">
        <v>2276</v>
      </c>
      <c r="N2135" s="3" t="s">
        <v>2276</v>
      </c>
      <c r="O2135" s="3" t="s">
        <v>2276</v>
      </c>
      <c r="P2135" s="3" t="s">
        <v>2276</v>
      </c>
      <c r="Q2135" s="3" t="s">
        <v>2276</v>
      </c>
      <c r="R2135" s="21" t="s">
        <v>2362</v>
      </c>
      <c r="S2135" s="3" t="s">
        <v>2276</v>
      </c>
      <c r="T2135" s="3" t="s">
        <v>2276</v>
      </c>
      <c r="U2135" s="3" t="s">
        <v>2276</v>
      </c>
      <c r="V2135" s="3" t="s">
        <v>2276</v>
      </c>
      <c r="W2135" s="3" t="s">
        <v>2276</v>
      </c>
      <c r="X2135" s="3" t="s">
        <v>2276</v>
      </c>
      <c r="Y2135" s="3" t="s">
        <v>38</v>
      </c>
      <c r="Z2135" s="3" t="s">
        <v>86</v>
      </c>
      <c r="AA2135" s="4" t="s">
        <v>6057</v>
      </c>
      <c r="AB2135" s="3"/>
      <c r="AC2135" s="3"/>
    </row>
    <row r="2136" spans="1:29" ht="38" customHeight="1">
      <c r="A2136" s="159" t="str">
        <f>'Reported burning'!A2136</f>
        <v>255b</v>
      </c>
      <c r="B2136" s="159" t="str">
        <f>'Reported burning'!B2136</f>
        <v>255b.1</v>
      </c>
      <c r="C2136" s="159" t="str">
        <f>'Reported burning'!C2136</f>
        <v>Human, deliberate</v>
      </c>
      <c r="D2136" s="159" t="str">
        <f>'Reported burning'!D2136</f>
        <v>Crop field preparation</v>
      </c>
      <c r="E2136" s="159" t="str">
        <f>'Reported burning'!E2136</f>
        <v>Cropping, Swidden</v>
      </c>
      <c r="F2136" s="159" t="str">
        <f>'Reported burning'!F2136</f>
        <v>Forest</v>
      </c>
      <c r="G2136" s="159" t="str">
        <f>'Reported burning'!G2136</f>
        <v>ND</v>
      </c>
      <c r="H2136" s="159" t="str">
        <f>'Reported burning'!H2136</f>
        <v>Presence</v>
      </c>
      <c r="I2136" s="5"/>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c r="AB2136" s="3"/>
    </row>
    <row r="2137" spans="1:29" ht="38" customHeight="1">
      <c r="A2137" s="159" t="str">
        <f>'Reported burning'!A2137</f>
        <v>255b</v>
      </c>
      <c r="B2137" s="159" t="str">
        <f>'Reported burning'!B2137</f>
        <v>255b.2</v>
      </c>
      <c r="C2137" s="159" t="str">
        <f>'Reported burning'!C2137</f>
        <v>Human, deliberate</v>
      </c>
      <c r="D2137" s="159" t="str">
        <f>'Reported burning'!D2137</f>
        <v>Forest clearance</v>
      </c>
      <c r="E2137" s="159" t="str">
        <f>'Reported burning'!E2137</f>
        <v>Cattle, Extensive</v>
      </c>
      <c r="F2137" s="159" t="str">
        <f>'Reported burning'!F2137</f>
        <v>Forest</v>
      </c>
      <c r="G2137" s="159" t="str">
        <f>'Reported burning'!G2137</f>
        <v>ND</v>
      </c>
      <c r="H2137" s="159" t="str">
        <f>'Reported burning'!H2137</f>
        <v>Presence</v>
      </c>
      <c r="I2137" s="5"/>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c r="AB2137" s="3"/>
    </row>
    <row r="2138" spans="1:29" ht="38" customHeight="1">
      <c r="A2138" s="159" t="str">
        <f>'Reported burning'!A2138</f>
        <v>255c</v>
      </c>
      <c r="B2138" s="159" t="str">
        <f>'Reported burning'!B2138</f>
        <v>255c.1</v>
      </c>
      <c r="C2138" s="159" t="str">
        <f>'Reported burning'!C2138</f>
        <v>Human, deliberate</v>
      </c>
      <c r="D2138" s="159" t="str">
        <f>'Reported burning'!D2138</f>
        <v>Forest clearance</v>
      </c>
      <c r="E2138" s="159" t="str">
        <f>'Reported burning'!E2138</f>
        <v>Cattle, Extensive</v>
      </c>
      <c r="F2138" s="159" t="str">
        <f>'Reported burning'!F2138</f>
        <v>Forest</v>
      </c>
      <c r="G2138" s="159" t="str">
        <f>'Reported burning'!G2138</f>
        <v>ND</v>
      </c>
      <c r="H2138" s="159" t="str">
        <f>'Reported burning'!H2138</f>
        <v>Presence</v>
      </c>
      <c r="I2138" s="5"/>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c r="AB2138" s="3"/>
    </row>
    <row r="2139" spans="1:29" ht="38" customHeight="1">
      <c r="A2139" s="159" t="str">
        <f>'Reported burning'!A2139</f>
        <v>255b</v>
      </c>
      <c r="B2139" s="159" t="str">
        <f>'Reported burning'!B2139</f>
        <v>255b.3</v>
      </c>
      <c r="C2139" s="159" t="str">
        <f>'Reported burning'!C2139</f>
        <v>Human, deliberate</v>
      </c>
      <c r="D2139" s="159" t="str">
        <f>'Reported burning'!D2139</f>
        <v>Pasture renewal</v>
      </c>
      <c r="E2139" s="159" t="str">
        <f>'Reported burning'!E2139</f>
        <v>Cattle, Extensive</v>
      </c>
      <c r="F2139" s="159" t="str">
        <f>'Reported burning'!F2139</f>
        <v>Pasture</v>
      </c>
      <c r="G2139" s="159" t="str">
        <f>'Reported burning'!G2139</f>
        <v>ND</v>
      </c>
      <c r="H2139" s="159" t="str">
        <f>'Reported burning'!H2139</f>
        <v>Presence</v>
      </c>
      <c r="I2139" s="5"/>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c r="AB2139" s="3"/>
    </row>
    <row r="2140" spans="1:29" ht="38" customHeight="1">
      <c r="A2140" s="159" t="str">
        <f>'Reported burning'!A2140</f>
        <v>255c</v>
      </c>
      <c r="B2140" s="159" t="str">
        <f>'Reported burning'!B2140</f>
        <v>255c.2</v>
      </c>
      <c r="C2140" s="159" t="str">
        <f>'Reported burning'!C2140</f>
        <v>Human, deliberate</v>
      </c>
      <c r="D2140" s="159" t="str">
        <f>'Reported burning'!D2140</f>
        <v>Pasture renewal</v>
      </c>
      <c r="E2140" s="159" t="str">
        <f>'Reported burning'!E2140</f>
        <v>Cattle, Extensive</v>
      </c>
      <c r="F2140" s="159" t="str">
        <f>'Reported burning'!F2140</f>
        <v>Pasture</v>
      </c>
      <c r="G2140" s="159" t="str">
        <f>'Reported burning'!G2140</f>
        <v>ND</v>
      </c>
      <c r="H2140" s="159" t="str">
        <f>'Reported burning'!H2140</f>
        <v>Presence</v>
      </c>
      <c r="I2140" s="5"/>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c r="AB2140" s="3"/>
    </row>
    <row r="2141" spans="1:29" ht="38" customHeight="1">
      <c r="A2141" s="159" t="str">
        <f>'Reported burning'!A2141</f>
        <v>255c</v>
      </c>
      <c r="B2141" s="159" t="str">
        <f>'Reported burning'!B2141</f>
        <v>255c.3</v>
      </c>
      <c r="C2141" s="159" t="str">
        <f>'Reported burning'!C2141</f>
        <v>Human, deliberate</v>
      </c>
      <c r="D2141" s="159" t="str">
        <f>'Reported burning'!D2141</f>
        <v>Pasture renewal</v>
      </c>
      <c r="E2141" s="159" t="str">
        <f>'Reported burning'!E2141</f>
        <v>Cattle, Intensive</v>
      </c>
      <c r="F2141" s="159" t="str">
        <f>'Reported burning'!F2141</f>
        <v>Pasture</v>
      </c>
      <c r="G2141" s="159" t="str">
        <f>'Reported burning'!G2141</f>
        <v>ND</v>
      </c>
      <c r="H2141" s="159"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2276</v>
      </c>
      <c r="X2141" s="3" t="s">
        <v>2276</v>
      </c>
      <c r="Y2141" s="3" t="s">
        <v>2276</v>
      </c>
      <c r="Z2141" s="3" t="s">
        <v>2276</v>
      </c>
      <c r="AA2141" s="3"/>
      <c r="AB2141" s="3"/>
    </row>
    <row r="2142" spans="1:29" ht="36.5" customHeight="1">
      <c r="A2142" s="159" t="str">
        <f>'Reported burning'!A2142</f>
        <v>256a</v>
      </c>
      <c r="B2142" s="159" t="str">
        <f>'Reported burning'!B2142</f>
        <v>256a.1</v>
      </c>
      <c r="C2142" s="159" t="str">
        <f>'Reported burning'!C2142</f>
        <v>Human, deliberate</v>
      </c>
      <c r="D2142" s="159" t="str">
        <f>'Reported burning'!D2142</f>
        <v>Rangeland management</v>
      </c>
      <c r="E2142" s="159" t="str">
        <f>'Reported burning'!E2142</f>
        <v>Cattle, Extensive</v>
      </c>
      <c r="F2142" s="159" t="str">
        <f>'Reported burning'!F2142</f>
        <v>Shrubland (Mixed forest &amp; grassland)</v>
      </c>
      <c r="G2142" s="159" t="str">
        <f>'Reported burning'!G2142</f>
        <v>ND</v>
      </c>
      <c r="H2142" s="159" t="str">
        <f>'Reported burning'!H2142</f>
        <v>Presence</v>
      </c>
      <c r="I2142" s="5"/>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c r="AB2142" s="3"/>
    </row>
    <row r="2143" spans="1:29" ht="36.5" customHeight="1">
      <c r="A2143" s="159" t="str">
        <f>'Reported burning'!A2143</f>
        <v>256a</v>
      </c>
      <c r="B2143" s="159" t="str">
        <f>'Reported burning'!B2143</f>
        <v>256a.2</v>
      </c>
      <c r="C2143" s="159" t="str">
        <f>'Reported burning'!C2143</f>
        <v>Human, deliberate</v>
      </c>
      <c r="D2143" s="159" t="str">
        <f>'Reported burning'!D2143</f>
        <v>Rangeland management</v>
      </c>
      <c r="E2143" s="159" t="str">
        <f>'Reported burning'!E2143</f>
        <v>Pastoralism, Migratory</v>
      </c>
      <c r="F2143" s="159" t="str">
        <f>'Reported burning'!F2143</f>
        <v>Shrubland (Mixed forest &amp; grassland)</v>
      </c>
      <c r="G2143" s="159" t="str">
        <f>'Reported burning'!G2143</f>
        <v>ND</v>
      </c>
      <c r="H2143" s="159" t="str">
        <f>'Reported burning'!H2143</f>
        <v>Presence</v>
      </c>
      <c r="I2143" s="5"/>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c r="AB2143" s="3"/>
    </row>
    <row r="2144" spans="1:29" ht="36.5" customHeight="1">
      <c r="A2144" s="159" t="str">
        <f>'Reported burning'!A2144</f>
        <v>256a</v>
      </c>
      <c r="B2144" s="159" t="str">
        <f>'Reported burning'!B2144</f>
        <v>256a.3</v>
      </c>
      <c r="C2144" s="159" t="str">
        <f>'Reported burning'!C2144</f>
        <v>Human, deliberate</v>
      </c>
      <c r="D2144" s="159" t="str">
        <f>'Reported burning'!D2144</f>
        <v>Rangeland management</v>
      </c>
      <c r="E2144" s="159" t="str">
        <f>'Reported burning'!E2144</f>
        <v>Cropping, Swidden</v>
      </c>
      <c r="F2144" s="159" t="str">
        <f>'Reported burning'!F2144</f>
        <v>Shrubland (Mixed forest &amp; grassland)</v>
      </c>
      <c r="G2144" s="159" t="str">
        <f>'Reported burning'!G2144</f>
        <v>ND</v>
      </c>
      <c r="H2144" s="159" t="str">
        <f>'Reported burning'!H2144</f>
        <v>Presence</v>
      </c>
      <c r="I2144" s="5"/>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c r="AB2144" s="3"/>
    </row>
    <row r="2145" spans="1:28" ht="46" customHeight="1">
      <c r="A2145" s="159" t="str">
        <f>'Reported burning'!A2145</f>
        <v>258a</v>
      </c>
      <c r="B2145" s="159" t="str">
        <f>'Reported burning'!B2145</f>
        <v>258a.1</v>
      </c>
      <c r="C2145" s="159" t="str">
        <f>'Reported burning'!C2145</f>
        <v>Lightning</v>
      </c>
      <c r="D2145" s="159" t="str">
        <f>'Reported burning'!D2145</f>
        <v>Accidental</v>
      </c>
      <c r="E2145" s="159" t="str">
        <f>'Reported burning'!E2145</f>
        <v>Biodiversity conservation</v>
      </c>
      <c r="F2145" s="159" t="str">
        <f>'Reported burning'!F2145</f>
        <v>ND</v>
      </c>
      <c r="G2145" s="159" t="str">
        <f>'Reported burning'!G2145</f>
        <v>Forest</v>
      </c>
      <c r="H2145" s="159" t="str">
        <f>'Reported burning'!H2145</f>
        <v>Presence</v>
      </c>
      <c r="I2145" s="3">
        <v>2007</v>
      </c>
      <c r="J2145" s="21" t="s">
        <v>2276</v>
      </c>
      <c r="K2145" s="106" t="s">
        <v>2276</v>
      </c>
      <c r="L2145" s="21" t="s">
        <v>2276</v>
      </c>
      <c r="M2145" s="21" t="s">
        <v>2276</v>
      </c>
      <c r="N2145" s="21" t="s">
        <v>2276</v>
      </c>
      <c r="O2145" s="21" t="s">
        <v>2276</v>
      </c>
      <c r="P2145" s="21" t="s">
        <v>2276</v>
      </c>
      <c r="Q2145" s="21" t="s">
        <v>2276</v>
      </c>
      <c r="R2145" s="21" t="s">
        <v>2276</v>
      </c>
      <c r="S2145" s="21" t="s">
        <v>2276</v>
      </c>
      <c r="T2145" s="21" t="s">
        <v>2276</v>
      </c>
      <c r="U2145" s="21" t="s">
        <v>2276</v>
      </c>
      <c r="V2145" s="21" t="s">
        <v>2276</v>
      </c>
      <c r="W2145" s="21" t="s">
        <v>2276</v>
      </c>
      <c r="X2145" s="3" t="s">
        <v>404</v>
      </c>
      <c r="Y2145" s="3" t="s">
        <v>405</v>
      </c>
      <c r="Z2145" s="3" t="s">
        <v>2276</v>
      </c>
      <c r="AA2145" s="3" t="s">
        <v>6223</v>
      </c>
      <c r="AB2145" s="3"/>
    </row>
    <row r="2146" spans="1:28" ht="46" customHeight="1">
      <c r="A2146" s="159" t="str">
        <f>'Reported burning'!A2146</f>
        <v>258a</v>
      </c>
      <c r="B2146" s="159" t="str">
        <f>'Reported burning'!B2146</f>
        <v>258a.2</v>
      </c>
      <c r="C2146" s="159" t="str">
        <f>'Reported burning'!C2146</f>
        <v>Lightning</v>
      </c>
      <c r="D2146" s="159" t="str">
        <f>'Reported burning'!D2146</f>
        <v>Accidental</v>
      </c>
      <c r="E2146" s="159" t="str">
        <f>'Reported burning'!E2146</f>
        <v>Biodiversity conservation</v>
      </c>
      <c r="F2146" s="159" t="str">
        <f>'Reported burning'!F2146</f>
        <v>ND</v>
      </c>
      <c r="G2146" s="159" t="str">
        <f>'Reported burning'!G2146</f>
        <v>Forest</v>
      </c>
      <c r="H2146" s="159" t="str">
        <f>'Reported burning'!H2146</f>
        <v>Presence</v>
      </c>
      <c r="I2146" s="3">
        <v>2012</v>
      </c>
      <c r="J2146" s="21" t="s">
        <v>2276</v>
      </c>
      <c r="K2146" s="106" t="s">
        <v>2276</v>
      </c>
      <c r="L2146" s="21" t="s">
        <v>2276</v>
      </c>
      <c r="M2146" s="21" t="s">
        <v>2276</v>
      </c>
      <c r="N2146" s="21" t="s">
        <v>2276</v>
      </c>
      <c r="O2146" s="21" t="s">
        <v>2276</v>
      </c>
      <c r="P2146" s="21" t="s">
        <v>2276</v>
      </c>
      <c r="Q2146" s="21" t="s">
        <v>2276</v>
      </c>
      <c r="R2146" s="21" t="s">
        <v>2276</v>
      </c>
      <c r="S2146" s="21" t="s">
        <v>2276</v>
      </c>
      <c r="T2146" s="21" t="s">
        <v>2276</v>
      </c>
      <c r="U2146" s="21" t="s">
        <v>2276</v>
      </c>
      <c r="V2146" s="21" t="s">
        <v>2276</v>
      </c>
      <c r="W2146" s="21" t="s">
        <v>2276</v>
      </c>
      <c r="X2146" s="3" t="s">
        <v>404</v>
      </c>
      <c r="Y2146" s="3" t="s">
        <v>405</v>
      </c>
      <c r="Z2146" s="3" t="s">
        <v>2276</v>
      </c>
      <c r="AA2146" s="3" t="s">
        <v>6223</v>
      </c>
      <c r="AB2146" s="3"/>
    </row>
    <row r="2147" spans="1:28" ht="46" customHeight="1">
      <c r="A2147" s="159" t="str">
        <f>'Reported burning'!A2147</f>
        <v>258a</v>
      </c>
      <c r="B2147" s="159" t="str">
        <f>'Reported burning'!B2147</f>
        <v>258a.3</v>
      </c>
      <c r="C2147" s="159" t="str">
        <f>'Reported burning'!C2147</f>
        <v>Human, escaped</v>
      </c>
      <c r="D2147" s="159" t="str">
        <f>'Reported burning'!D2147</f>
        <v>Domestic</v>
      </c>
      <c r="E2147" s="159" t="str">
        <f>'Reported burning'!E2147</f>
        <v>Tourism manager</v>
      </c>
      <c r="F2147" s="159" t="str">
        <f>'Reported burning'!F2147</f>
        <v>ND</v>
      </c>
      <c r="G2147" s="159" t="str">
        <f>'Reported burning'!G2147</f>
        <v>Forest</v>
      </c>
      <c r="H2147" s="159" t="str">
        <f>'Reported burning'!H2147</f>
        <v>Presence</v>
      </c>
      <c r="I2147" s="3">
        <v>2013</v>
      </c>
      <c r="J2147" s="21" t="s">
        <v>2276</v>
      </c>
      <c r="K2147" s="106" t="s">
        <v>2276</v>
      </c>
      <c r="L2147" s="21" t="s">
        <v>2276</v>
      </c>
      <c r="M2147" s="21" t="s">
        <v>2276</v>
      </c>
      <c r="N2147" s="21" t="s">
        <v>2276</v>
      </c>
      <c r="O2147" s="21" t="s">
        <v>2276</v>
      </c>
      <c r="P2147" s="21" t="s">
        <v>2276</v>
      </c>
      <c r="Q2147" s="21" t="s">
        <v>2276</v>
      </c>
      <c r="R2147" s="21" t="s">
        <v>2276</v>
      </c>
      <c r="S2147" s="21" t="s">
        <v>2276</v>
      </c>
      <c r="T2147" s="21" t="s">
        <v>2276</v>
      </c>
      <c r="U2147" s="21" t="s">
        <v>2276</v>
      </c>
      <c r="V2147" s="21" t="s">
        <v>2276</v>
      </c>
      <c r="W2147" s="21" t="s">
        <v>2276</v>
      </c>
      <c r="X2147" s="3" t="s">
        <v>404</v>
      </c>
      <c r="Y2147" s="3" t="s">
        <v>405</v>
      </c>
      <c r="Z2147" s="3" t="s">
        <v>2276</v>
      </c>
      <c r="AA2147" s="3" t="s">
        <v>6223</v>
      </c>
      <c r="AB2147" s="3"/>
    </row>
    <row r="2148" spans="1:28" ht="46" customHeight="1">
      <c r="A2148" s="159" t="str">
        <f>'Reported burning'!A2148</f>
        <v>258a</v>
      </c>
      <c r="B2148" s="159" t="str">
        <f>'Reported burning'!B2148</f>
        <v>258a.4</v>
      </c>
      <c r="C2148" s="159" t="str">
        <f>'Reported burning'!C2148</f>
        <v>Lightning</v>
      </c>
      <c r="D2148" s="159" t="str">
        <f>'Reported burning'!D2148</f>
        <v>Accidental</v>
      </c>
      <c r="E2148" s="159" t="str">
        <f>'Reported burning'!E2148</f>
        <v>Biodiversity conservation</v>
      </c>
      <c r="F2148" s="159" t="str">
        <f>'Reported burning'!F2148</f>
        <v>ND</v>
      </c>
      <c r="G2148" s="159" t="str">
        <f>'Reported burning'!G2148</f>
        <v>Forest</v>
      </c>
      <c r="H2148" s="159" t="str">
        <f>'Reported burning'!H2148</f>
        <v>Presence</v>
      </c>
      <c r="I2148" s="3">
        <v>2015</v>
      </c>
      <c r="J2148" s="21" t="s">
        <v>2276</v>
      </c>
      <c r="K2148" s="106" t="s">
        <v>2276</v>
      </c>
      <c r="L2148" s="21" t="s">
        <v>2276</v>
      </c>
      <c r="M2148" s="21" t="s">
        <v>2276</v>
      </c>
      <c r="N2148" s="21" t="s">
        <v>2276</v>
      </c>
      <c r="O2148" s="21" t="s">
        <v>2276</v>
      </c>
      <c r="P2148" s="21" t="s">
        <v>2276</v>
      </c>
      <c r="Q2148" s="21" t="s">
        <v>2276</v>
      </c>
      <c r="R2148" s="21" t="s">
        <v>2276</v>
      </c>
      <c r="S2148" s="21" t="s">
        <v>2276</v>
      </c>
      <c r="T2148" s="21" t="s">
        <v>2276</v>
      </c>
      <c r="U2148" s="21" t="s">
        <v>2276</v>
      </c>
      <c r="V2148" s="21" t="s">
        <v>2276</v>
      </c>
      <c r="W2148" s="21" t="s">
        <v>2276</v>
      </c>
      <c r="X2148" s="3" t="s">
        <v>404</v>
      </c>
      <c r="Y2148" s="3" t="s">
        <v>405</v>
      </c>
      <c r="Z2148" s="3" t="s">
        <v>2276</v>
      </c>
      <c r="AA2148" s="3" t="s">
        <v>6223</v>
      </c>
      <c r="AB2148" s="3"/>
    </row>
    <row r="2149" spans="1:28" ht="46" customHeight="1">
      <c r="A2149" s="159" t="str">
        <f>'Reported burning'!A2149</f>
        <v>258b</v>
      </c>
      <c r="B2149" s="159" t="str">
        <f>'Reported burning'!B2149</f>
        <v>258a.5</v>
      </c>
      <c r="C2149" s="159" t="str">
        <f>'Reported burning'!C2149</f>
        <v>Human, deliberate</v>
      </c>
      <c r="D2149" s="159" t="str">
        <f>'Reported burning'!D2149</f>
        <v>Pyrome management</v>
      </c>
      <c r="E2149" s="159" t="str">
        <f>'Reported burning'!E2149</f>
        <v>Biodiversity conservation</v>
      </c>
      <c r="F2149" s="159" t="str">
        <f>'Reported burning'!F2149</f>
        <v>Forest</v>
      </c>
      <c r="G2149" s="159" t="str">
        <f>'Reported burning'!G2149</f>
        <v>Forest</v>
      </c>
      <c r="H2149" s="159" t="str">
        <f>'Reported burning'!H2149</f>
        <v>Presence</v>
      </c>
      <c r="I2149" s="3">
        <v>0</v>
      </c>
      <c r="J2149" s="21" t="s">
        <v>2276</v>
      </c>
      <c r="K2149" s="106" t="s">
        <v>2276</v>
      </c>
      <c r="L2149" s="21" t="s">
        <v>2276</v>
      </c>
      <c r="M2149" s="21" t="s">
        <v>2276</v>
      </c>
      <c r="N2149" s="21" t="s">
        <v>2276</v>
      </c>
      <c r="O2149" s="21" t="s">
        <v>2276</v>
      </c>
      <c r="P2149" s="21" t="s">
        <v>2276</v>
      </c>
      <c r="Q2149" s="21" t="s">
        <v>2276</v>
      </c>
      <c r="R2149" s="21" t="s">
        <v>2276</v>
      </c>
      <c r="S2149" s="21" t="s">
        <v>2276</v>
      </c>
      <c r="T2149" s="21" t="s">
        <v>2276</v>
      </c>
      <c r="U2149" s="21" t="s">
        <v>2276</v>
      </c>
      <c r="V2149" s="21" t="s">
        <v>2276</v>
      </c>
      <c r="W2149" s="21" t="s">
        <v>2276</v>
      </c>
      <c r="X2149" s="3" t="s">
        <v>404</v>
      </c>
      <c r="Y2149" s="3" t="s">
        <v>405</v>
      </c>
      <c r="Z2149" s="3" t="s">
        <v>2276</v>
      </c>
      <c r="AA2149" s="3" t="s">
        <v>6223</v>
      </c>
      <c r="AB2149" s="3"/>
    </row>
    <row r="2150" spans="1:28" ht="46" customHeight="1">
      <c r="A2150" s="159" t="str">
        <f>'Reported burning'!A2150</f>
        <v>258b</v>
      </c>
      <c r="B2150" s="159" t="str">
        <f>'Reported burning'!B2150</f>
        <v>258b.1</v>
      </c>
      <c r="C2150" s="159" t="str">
        <f>'Reported burning'!C2150</f>
        <v>Human, escaped</v>
      </c>
      <c r="D2150" s="159" t="str">
        <f>'Reported burning'!D2150</f>
        <v>Accidental</v>
      </c>
      <c r="E2150" s="159" t="str">
        <f>'Reported burning'!E2150</f>
        <v>Urban planner</v>
      </c>
      <c r="F2150" s="159" t="str">
        <f>'Reported burning'!F2150</f>
        <v>ND</v>
      </c>
      <c r="G2150" s="159" t="str">
        <f>'Reported burning'!G2150</f>
        <v>Forest</v>
      </c>
      <c r="H2150" s="159" t="str">
        <f>'Reported burning'!H2150</f>
        <v>Presence</v>
      </c>
      <c r="I2150" s="3">
        <v>2003</v>
      </c>
      <c r="J2150" s="21" t="s">
        <v>2276</v>
      </c>
      <c r="K2150" s="106" t="s">
        <v>2276</v>
      </c>
      <c r="L2150" s="21" t="s">
        <v>2276</v>
      </c>
      <c r="M2150" s="21" t="s">
        <v>2276</v>
      </c>
      <c r="N2150" s="21" t="s">
        <v>2276</v>
      </c>
      <c r="O2150" s="21" t="s">
        <v>2276</v>
      </c>
      <c r="P2150" s="21" t="s">
        <v>2276</v>
      </c>
      <c r="Q2150" s="21" t="s">
        <v>2276</v>
      </c>
      <c r="R2150" s="21" t="s">
        <v>2276</v>
      </c>
      <c r="S2150" s="21" t="s">
        <v>2276</v>
      </c>
      <c r="T2150" s="21" t="s">
        <v>2276</v>
      </c>
      <c r="U2150" s="21" t="s">
        <v>2276</v>
      </c>
      <c r="V2150" s="21" t="s">
        <v>2276</v>
      </c>
      <c r="W2150" s="21" t="s">
        <v>2276</v>
      </c>
      <c r="X2150" s="3" t="s">
        <v>68</v>
      </c>
      <c r="Y2150" s="3" t="s">
        <v>127</v>
      </c>
      <c r="Z2150" s="3" t="s">
        <v>2276</v>
      </c>
      <c r="AA2150" s="3" t="s">
        <v>6223</v>
      </c>
      <c r="AB2150" s="3"/>
    </row>
    <row r="2151" spans="1:28" ht="46" customHeight="1">
      <c r="A2151" s="159" t="str">
        <f>'Reported burning'!A2151</f>
        <v>258b</v>
      </c>
      <c r="B2151" s="159" t="str">
        <f>'Reported burning'!B2151</f>
        <v>258b.2</v>
      </c>
      <c r="C2151" s="159" t="str">
        <f>'Reported burning'!C2151</f>
        <v>Human, accidental</v>
      </c>
      <c r="D2151" s="159" t="str">
        <f>'Reported burning'!D2151</f>
        <v>Accidental</v>
      </c>
      <c r="E2151" s="159" t="str">
        <f>'Reported burning'!E2151</f>
        <v>Urban planner</v>
      </c>
      <c r="F2151" s="159" t="str">
        <f>'Reported burning'!F2151</f>
        <v>ND</v>
      </c>
      <c r="G2151" s="159" t="str">
        <f>'Reported burning'!G2151</f>
        <v>Forest</v>
      </c>
      <c r="H2151" s="159" t="str">
        <f>'Reported burning'!H2151</f>
        <v>Presence</v>
      </c>
      <c r="I2151" s="3">
        <v>2007</v>
      </c>
      <c r="J2151" s="21" t="s">
        <v>2276</v>
      </c>
      <c r="K2151" s="106" t="s">
        <v>2276</v>
      </c>
      <c r="L2151" s="21" t="s">
        <v>2276</v>
      </c>
      <c r="M2151" s="21" t="s">
        <v>2276</v>
      </c>
      <c r="N2151" s="21" t="s">
        <v>2276</v>
      </c>
      <c r="O2151" s="21" t="s">
        <v>2276</v>
      </c>
      <c r="P2151" s="21" t="s">
        <v>2276</v>
      </c>
      <c r="Q2151" s="21" t="s">
        <v>2276</v>
      </c>
      <c r="R2151" s="21" t="s">
        <v>2276</v>
      </c>
      <c r="S2151" s="21" t="s">
        <v>2276</v>
      </c>
      <c r="T2151" s="21" t="s">
        <v>2276</v>
      </c>
      <c r="U2151" s="21" t="s">
        <v>2276</v>
      </c>
      <c r="V2151" s="21" t="s">
        <v>2276</v>
      </c>
      <c r="W2151" s="21" t="s">
        <v>2276</v>
      </c>
      <c r="X2151" s="3" t="s">
        <v>68</v>
      </c>
      <c r="Y2151" s="3" t="s">
        <v>127</v>
      </c>
      <c r="Z2151" s="3" t="s">
        <v>2276</v>
      </c>
      <c r="AA2151" s="3" t="s">
        <v>6223</v>
      </c>
      <c r="AB2151" s="3"/>
    </row>
    <row r="2152" spans="1:28" ht="46" customHeight="1">
      <c r="A2152" s="159" t="str">
        <f>'Reported burning'!A2152</f>
        <v>258b</v>
      </c>
      <c r="B2152" s="159" t="str">
        <f>'Reported burning'!B2152</f>
        <v>258b.3</v>
      </c>
      <c r="C2152" s="159" t="str">
        <f>'Reported burning'!C2152</f>
        <v>Human, accidental</v>
      </c>
      <c r="D2152" s="159" t="str">
        <f>'Reported burning'!D2152</f>
        <v>Accidental</v>
      </c>
      <c r="E2152" s="159" t="str">
        <f>'Reported burning'!E2152</f>
        <v>Urban planner</v>
      </c>
      <c r="F2152" s="159" t="str">
        <f>'Reported burning'!F2152</f>
        <v>ND</v>
      </c>
      <c r="G2152" s="159" t="str">
        <f>'Reported burning'!G2152</f>
        <v>Forest</v>
      </c>
      <c r="H2152" s="159" t="str">
        <f>'Reported burning'!H2152</f>
        <v>Presence</v>
      </c>
      <c r="I2152" s="3">
        <v>2017</v>
      </c>
      <c r="J2152" s="21" t="s">
        <v>2276</v>
      </c>
      <c r="K2152" s="106" t="s">
        <v>2276</v>
      </c>
      <c r="L2152" s="21" t="s">
        <v>2276</v>
      </c>
      <c r="M2152" s="21" t="s">
        <v>2276</v>
      </c>
      <c r="N2152" s="21" t="s">
        <v>2276</v>
      </c>
      <c r="O2152" s="21" t="s">
        <v>2276</v>
      </c>
      <c r="P2152" s="21" t="s">
        <v>2276</v>
      </c>
      <c r="Q2152" s="21" t="s">
        <v>2276</v>
      </c>
      <c r="R2152" s="21" t="s">
        <v>2276</v>
      </c>
      <c r="S2152" s="21" t="s">
        <v>2276</v>
      </c>
      <c r="T2152" s="21" t="s">
        <v>2276</v>
      </c>
      <c r="U2152" s="21" t="s">
        <v>2276</v>
      </c>
      <c r="V2152" s="21" t="s">
        <v>2276</v>
      </c>
      <c r="W2152" s="21" t="s">
        <v>2276</v>
      </c>
      <c r="X2152" s="3" t="s">
        <v>68</v>
      </c>
      <c r="Y2152" s="3" t="s">
        <v>127</v>
      </c>
      <c r="Z2152" s="3" t="s">
        <v>2276</v>
      </c>
      <c r="AA2152" s="3" t="s">
        <v>6223</v>
      </c>
      <c r="AB2152" s="3"/>
    </row>
    <row r="2153" spans="1:28" ht="46" customHeight="1">
      <c r="A2153" s="159" t="str">
        <f>'Reported burning'!A2153</f>
        <v>258b</v>
      </c>
      <c r="B2153" s="159" t="str">
        <f>'Reported burning'!B2153</f>
        <v>258b.4</v>
      </c>
      <c r="C2153" s="159" t="str">
        <f>'Reported burning'!C2153</f>
        <v>Human, accidental</v>
      </c>
      <c r="D2153" s="159" t="str">
        <f>'Reported burning'!D2153</f>
        <v>Accidental</v>
      </c>
      <c r="E2153" s="159" t="str">
        <f>'Reported burning'!E2153</f>
        <v>Urban planner</v>
      </c>
      <c r="F2153" s="159" t="str">
        <f>'Reported burning'!F2153</f>
        <v>ND</v>
      </c>
      <c r="G2153" s="159" t="str">
        <f>'Reported burning'!G2153</f>
        <v>Forest</v>
      </c>
      <c r="H2153" s="159" t="str">
        <f>'Reported burning'!H2153</f>
        <v>Presence</v>
      </c>
      <c r="I2153" s="3">
        <v>2018</v>
      </c>
      <c r="J2153" s="21" t="s">
        <v>2276</v>
      </c>
      <c r="K2153" s="106" t="s">
        <v>2276</v>
      </c>
      <c r="L2153" s="21" t="s">
        <v>2276</v>
      </c>
      <c r="M2153" s="21" t="s">
        <v>2276</v>
      </c>
      <c r="N2153" s="21" t="s">
        <v>2276</v>
      </c>
      <c r="O2153" s="21" t="s">
        <v>2276</v>
      </c>
      <c r="P2153" s="21" t="s">
        <v>2276</v>
      </c>
      <c r="Q2153" s="21" t="s">
        <v>2276</v>
      </c>
      <c r="R2153" s="21" t="s">
        <v>2276</v>
      </c>
      <c r="S2153" s="21" t="s">
        <v>2276</v>
      </c>
      <c r="T2153" s="21" t="s">
        <v>2276</v>
      </c>
      <c r="U2153" s="21" t="s">
        <v>2276</v>
      </c>
      <c r="V2153" s="21" t="s">
        <v>2276</v>
      </c>
      <c r="W2153" s="21" t="s">
        <v>2276</v>
      </c>
      <c r="X2153" s="3" t="s">
        <v>68</v>
      </c>
      <c r="Y2153" s="3" t="s">
        <v>127</v>
      </c>
      <c r="Z2153" s="3" t="s">
        <v>2276</v>
      </c>
      <c r="AA2153" s="3" t="s">
        <v>6223</v>
      </c>
      <c r="AB2153" s="3"/>
    </row>
    <row r="2154" spans="1:28" ht="46" customHeight="1">
      <c r="A2154" s="159" t="str">
        <f>'Reported burning'!A2154</f>
        <v>258b</v>
      </c>
      <c r="B2154" s="159" t="str">
        <f>'Reported burning'!B2154</f>
        <v>258b.5</v>
      </c>
      <c r="C2154" s="159" t="str">
        <f>'Reported burning'!C2154</f>
        <v>Human, accidental</v>
      </c>
      <c r="D2154" s="159" t="str">
        <f>'Reported burning'!D2154</f>
        <v>Accidental</v>
      </c>
      <c r="E2154" s="159" t="str">
        <f>'Reported burning'!E2154</f>
        <v>Urban planner</v>
      </c>
      <c r="F2154" s="159" t="str">
        <f>'Reported burning'!F2154</f>
        <v>ND</v>
      </c>
      <c r="G2154" s="159" t="str">
        <f>'Reported burning'!G2154</f>
        <v>Forest</v>
      </c>
      <c r="H2154" s="159" t="str">
        <f>'Reported burning'!H2154</f>
        <v>Presence</v>
      </c>
      <c r="I2154" s="3">
        <v>2017</v>
      </c>
      <c r="J2154" s="21" t="s">
        <v>2276</v>
      </c>
      <c r="K2154" s="106" t="s">
        <v>2276</v>
      </c>
      <c r="L2154" s="21" t="s">
        <v>2276</v>
      </c>
      <c r="M2154" s="21" t="s">
        <v>2276</v>
      </c>
      <c r="N2154" s="21" t="s">
        <v>2276</v>
      </c>
      <c r="O2154" s="21" t="s">
        <v>2276</v>
      </c>
      <c r="P2154" s="21" t="s">
        <v>2276</v>
      </c>
      <c r="Q2154" s="21" t="s">
        <v>2276</v>
      </c>
      <c r="R2154" s="21" t="s">
        <v>2276</v>
      </c>
      <c r="S2154" s="21" t="s">
        <v>2276</v>
      </c>
      <c r="T2154" s="21" t="s">
        <v>2276</v>
      </c>
      <c r="U2154" s="21" t="s">
        <v>2276</v>
      </c>
      <c r="V2154" s="21" t="s">
        <v>2276</v>
      </c>
      <c r="W2154" s="21" t="s">
        <v>2276</v>
      </c>
      <c r="X2154" s="3" t="s">
        <v>68</v>
      </c>
      <c r="Y2154" s="3" t="s">
        <v>127</v>
      </c>
      <c r="Z2154" s="3" t="s">
        <v>2276</v>
      </c>
      <c r="AA2154" s="3" t="s">
        <v>6223</v>
      </c>
      <c r="AB2154" s="3"/>
    </row>
    <row r="2155" spans="1:28" ht="46" customHeight="1">
      <c r="A2155" s="159" t="str">
        <f>'Reported burning'!A2155</f>
        <v>258b</v>
      </c>
      <c r="B2155" s="159" t="str">
        <f>'Reported burning'!B2155</f>
        <v>258b.6</v>
      </c>
      <c r="C2155" s="159" t="str">
        <f>'Reported burning'!C2155</f>
        <v>Human, accidental</v>
      </c>
      <c r="D2155" s="159" t="str">
        <f>'Reported burning'!D2155</f>
        <v>Accidental</v>
      </c>
      <c r="E2155" s="159" t="str">
        <f>'Reported burning'!E2155</f>
        <v>Urban planner</v>
      </c>
      <c r="F2155" s="159" t="str">
        <f>'Reported burning'!F2155</f>
        <v>ND</v>
      </c>
      <c r="G2155" s="159" t="str">
        <f>'Reported burning'!G2155</f>
        <v>Forest</v>
      </c>
      <c r="H2155" s="159" t="str">
        <f>'Reported burning'!H2155</f>
        <v>Presence</v>
      </c>
      <c r="I2155" s="3">
        <v>2018</v>
      </c>
      <c r="J2155" s="21" t="s">
        <v>2276</v>
      </c>
      <c r="K2155" s="106" t="s">
        <v>2276</v>
      </c>
      <c r="L2155" s="21" t="s">
        <v>2276</v>
      </c>
      <c r="M2155" s="21" t="s">
        <v>2276</v>
      </c>
      <c r="N2155" s="21" t="s">
        <v>2276</v>
      </c>
      <c r="O2155" s="21" t="s">
        <v>2276</v>
      </c>
      <c r="P2155" s="21" t="s">
        <v>2276</v>
      </c>
      <c r="Q2155" s="21" t="s">
        <v>2276</v>
      </c>
      <c r="R2155" s="21" t="s">
        <v>2276</v>
      </c>
      <c r="S2155" s="21" t="s">
        <v>2276</v>
      </c>
      <c r="T2155" s="21" t="s">
        <v>2276</v>
      </c>
      <c r="U2155" s="21" t="s">
        <v>2276</v>
      </c>
      <c r="V2155" s="21" t="s">
        <v>2276</v>
      </c>
      <c r="W2155" s="21" t="s">
        <v>2276</v>
      </c>
      <c r="X2155" s="3" t="s">
        <v>68</v>
      </c>
      <c r="Y2155" s="3" t="s">
        <v>127</v>
      </c>
      <c r="Z2155" s="3" t="s">
        <v>2276</v>
      </c>
      <c r="AA2155" s="3" t="s">
        <v>6223</v>
      </c>
      <c r="AB2155" s="3"/>
    </row>
    <row r="2156" spans="1:28" ht="46" customHeight="1">
      <c r="A2156" s="159" t="str">
        <f>'Reported burning'!A2156</f>
        <v>258b</v>
      </c>
      <c r="B2156" s="159" t="str">
        <f>'Reported burning'!B2156</f>
        <v>258b.7</v>
      </c>
      <c r="C2156" s="159" t="str">
        <f>'Reported burning'!C2156</f>
        <v>Human, deliberate</v>
      </c>
      <c r="D2156" s="159" t="str">
        <f>'Reported burning'!D2156</f>
        <v>Pyrome management</v>
      </c>
      <c r="E2156" s="159" t="str">
        <f>'Reported burning'!E2156</f>
        <v>Biodiversity conservation</v>
      </c>
      <c r="F2156" s="159" t="str">
        <f>'Reported burning'!F2156</f>
        <v>Forest</v>
      </c>
      <c r="G2156" s="159" t="str">
        <f>'Reported burning'!G2156</f>
        <v>Forest</v>
      </c>
      <c r="H2156" s="159" t="str">
        <f>'Reported burning'!H2156</f>
        <v>Presence</v>
      </c>
      <c r="I2156" s="3">
        <v>0</v>
      </c>
      <c r="J2156" s="21" t="s">
        <v>2276</v>
      </c>
      <c r="K2156" s="106" t="s">
        <v>2276</v>
      </c>
      <c r="L2156" s="21" t="s">
        <v>2276</v>
      </c>
      <c r="M2156" s="21" t="s">
        <v>2276</v>
      </c>
      <c r="N2156" s="21" t="s">
        <v>2276</v>
      </c>
      <c r="O2156" s="21" t="s">
        <v>2276</v>
      </c>
      <c r="P2156" s="21" t="s">
        <v>2276</v>
      </c>
      <c r="Q2156" s="21" t="s">
        <v>2276</v>
      </c>
      <c r="R2156" s="21" t="s">
        <v>2276</v>
      </c>
      <c r="S2156" s="21" t="s">
        <v>2276</v>
      </c>
      <c r="T2156" s="21" t="s">
        <v>2276</v>
      </c>
      <c r="U2156" s="21" t="s">
        <v>2276</v>
      </c>
      <c r="V2156" s="21" t="s">
        <v>2276</v>
      </c>
      <c r="W2156" s="21" t="s">
        <v>2276</v>
      </c>
      <c r="X2156" s="3" t="s">
        <v>68</v>
      </c>
      <c r="Y2156" s="3" t="s">
        <v>127</v>
      </c>
      <c r="Z2156" s="3" t="s">
        <v>2276</v>
      </c>
      <c r="AA2156" s="3" t="s">
        <v>6223</v>
      </c>
      <c r="AB2156" s="3"/>
    </row>
    <row r="2157" spans="1:28" ht="46" customHeight="1">
      <c r="A2157" s="159" t="str">
        <f>'Reported burning'!A2157</f>
        <v>258b</v>
      </c>
      <c r="B2157" s="159" t="str">
        <f>'Reported burning'!B2157</f>
        <v>258b.8</v>
      </c>
      <c r="C2157" s="159" t="str">
        <f>'Reported burning'!C2157</f>
        <v>Human, deliberate</v>
      </c>
      <c r="D2157" s="159" t="str">
        <f>'Reported burning'!D2157</f>
        <v>Pyrome management</v>
      </c>
      <c r="E2157" s="159" t="str">
        <f>'Reported burning'!E2157</f>
        <v>Forestry, Industrial</v>
      </c>
      <c r="F2157" s="159" t="str">
        <f>'Reported burning'!F2157</f>
        <v>Forest</v>
      </c>
      <c r="G2157" s="159" t="str">
        <f>'Reported burning'!G2157</f>
        <v>Forest</v>
      </c>
      <c r="H2157" s="159" t="str">
        <f>'Reported burning'!H2157</f>
        <v>Presence</v>
      </c>
      <c r="I2157" s="3">
        <v>0</v>
      </c>
      <c r="J2157" s="21" t="s">
        <v>2276</v>
      </c>
      <c r="K2157" s="106" t="s">
        <v>2276</v>
      </c>
      <c r="L2157" s="21" t="s">
        <v>2276</v>
      </c>
      <c r="M2157" s="21" t="s">
        <v>2276</v>
      </c>
      <c r="N2157" s="21" t="s">
        <v>2276</v>
      </c>
      <c r="O2157" s="21" t="s">
        <v>2276</v>
      </c>
      <c r="P2157" s="21" t="s">
        <v>2276</v>
      </c>
      <c r="Q2157" s="21" t="s">
        <v>2276</v>
      </c>
      <c r="R2157" s="21" t="s">
        <v>2276</v>
      </c>
      <c r="S2157" s="21" t="s">
        <v>2276</v>
      </c>
      <c r="T2157" s="21" t="s">
        <v>2276</v>
      </c>
      <c r="U2157" s="21" t="s">
        <v>2276</v>
      </c>
      <c r="V2157" s="21" t="s">
        <v>2276</v>
      </c>
      <c r="W2157" s="21" t="s">
        <v>2276</v>
      </c>
      <c r="X2157" s="3" t="s">
        <v>68</v>
      </c>
      <c r="Y2157" s="3" t="s">
        <v>127</v>
      </c>
      <c r="Z2157" s="3" t="s">
        <v>2276</v>
      </c>
      <c r="AA2157" s="3" t="s">
        <v>6223</v>
      </c>
      <c r="AB2157" s="3"/>
    </row>
    <row r="2158" spans="1:28" ht="46" customHeight="1">
      <c r="A2158" s="159" t="str">
        <f>'Reported burning'!A2158</f>
        <v>259a</v>
      </c>
      <c r="B2158" s="159" t="str">
        <f>'Reported burning'!B2158</f>
        <v>259a.1</v>
      </c>
      <c r="C2158" s="159" t="str">
        <f>'Reported burning'!C2158</f>
        <v>Human, accidental</v>
      </c>
      <c r="D2158" s="159" t="str">
        <f>'Reported burning'!D2158</f>
        <v>Accidental</v>
      </c>
      <c r="E2158" s="159" t="str">
        <f>'Reported burning'!E2158</f>
        <v>Urban planner</v>
      </c>
      <c r="F2158" s="159" t="str">
        <f>'Reported burning'!F2158</f>
        <v>ND</v>
      </c>
      <c r="G2158" s="159" t="str">
        <f>'Reported burning'!G2158</f>
        <v>Shrubland (Mixed forest &amp; grassland)</v>
      </c>
      <c r="H2158" s="159" t="str">
        <f>'Reported burning'!H2158</f>
        <v>Presence</v>
      </c>
      <c r="I2158" s="3">
        <v>0</v>
      </c>
      <c r="J2158" s="21" t="s">
        <v>2276</v>
      </c>
      <c r="K2158" s="106" t="s">
        <v>2276</v>
      </c>
      <c r="L2158" s="21" t="s">
        <v>2386</v>
      </c>
      <c r="M2158" s="21" t="s">
        <v>2276</v>
      </c>
      <c r="N2158" s="21" t="s">
        <v>2386</v>
      </c>
      <c r="O2158" s="21" t="s">
        <v>2276</v>
      </c>
      <c r="P2158" s="21" t="s">
        <v>2386</v>
      </c>
      <c r="Q2158" s="21" t="s">
        <v>2276</v>
      </c>
      <c r="R2158" s="21" t="s">
        <v>2386</v>
      </c>
      <c r="S2158" s="21" t="s">
        <v>2276</v>
      </c>
      <c r="T2158" s="21" t="s">
        <v>2391</v>
      </c>
      <c r="U2158" s="21" t="s">
        <v>2276</v>
      </c>
      <c r="V2158" s="21" t="s">
        <v>2391</v>
      </c>
      <c r="W2158" s="21" t="s">
        <v>2276</v>
      </c>
      <c r="X2158" s="3" t="s">
        <v>34</v>
      </c>
      <c r="Y2158" s="3" t="s">
        <v>405</v>
      </c>
      <c r="Z2158" s="3" t="s">
        <v>2276</v>
      </c>
      <c r="AA2158" s="3"/>
      <c r="AB2158" s="3"/>
    </row>
    <row r="2159" spans="1:28" ht="46" customHeight="1">
      <c r="A2159" s="159" t="str">
        <f>'Reported burning'!A2159</f>
        <v>259b</v>
      </c>
      <c r="B2159" s="159" t="str">
        <f>'Reported burning'!B2159</f>
        <v>259b.1</v>
      </c>
      <c r="C2159" s="159" t="str">
        <f>'Reported burning'!C2159</f>
        <v>Human, accidental</v>
      </c>
      <c r="D2159" s="159" t="str">
        <f>'Reported burning'!D2159</f>
        <v>Accidental</v>
      </c>
      <c r="E2159" s="159" t="str">
        <f>'Reported burning'!E2159</f>
        <v>Urban planner</v>
      </c>
      <c r="F2159" s="159" t="str">
        <f>'Reported burning'!F2159</f>
        <v>ND</v>
      </c>
      <c r="G2159" s="159" t="str">
        <f>'Reported burning'!G2159</f>
        <v>Shrubland (Mixed forest &amp; grassland)</v>
      </c>
      <c r="H2159" s="159" t="str">
        <f>'Reported burning'!H2159</f>
        <v>Presence</v>
      </c>
      <c r="I2159" s="3">
        <v>0</v>
      </c>
      <c r="J2159" s="21" t="s">
        <v>2276</v>
      </c>
      <c r="K2159" s="106" t="s">
        <v>2276</v>
      </c>
      <c r="L2159" s="21" t="s">
        <v>2386</v>
      </c>
      <c r="M2159" s="21" t="s">
        <v>2276</v>
      </c>
      <c r="N2159" s="21" t="s">
        <v>2386</v>
      </c>
      <c r="O2159" s="21" t="s">
        <v>2276</v>
      </c>
      <c r="P2159" s="21" t="s">
        <v>2386</v>
      </c>
      <c r="Q2159" s="21" t="s">
        <v>2276</v>
      </c>
      <c r="R2159" s="21" t="s">
        <v>2386</v>
      </c>
      <c r="S2159" s="21" t="s">
        <v>2276</v>
      </c>
      <c r="T2159" s="21" t="s">
        <v>2392</v>
      </c>
      <c r="U2159" s="21" t="s">
        <v>2276</v>
      </c>
      <c r="V2159" s="21" t="s">
        <v>2392</v>
      </c>
      <c r="W2159" s="21" t="s">
        <v>2276</v>
      </c>
      <c r="X2159" s="3" t="s">
        <v>34</v>
      </c>
      <c r="Y2159" s="3" t="s">
        <v>405</v>
      </c>
      <c r="Z2159" s="3" t="s">
        <v>2276</v>
      </c>
      <c r="AA2159" s="3"/>
      <c r="AB2159" s="3"/>
    </row>
    <row r="2160" spans="1:28" ht="46" customHeight="1">
      <c r="A2160" s="159" t="str">
        <f>'Reported burning'!A2160</f>
        <v>259c</v>
      </c>
      <c r="B2160" s="159" t="str">
        <f>'Reported burning'!B2160</f>
        <v>259c.1</v>
      </c>
      <c r="C2160" s="159" t="str">
        <f>'Reported burning'!C2160</f>
        <v>Human, accidental</v>
      </c>
      <c r="D2160" s="159" t="str">
        <f>'Reported burning'!D2160</f>
        <v>Accidental</v>
      </c>
      <c r="E2160" s="159" t="str">
        <f>'Reported burning'!E2160</f>
        <v>Urban planner</v>
      </c>
      <c r="F2160" s="159" t="str">
        <f>'Reported burning'!F2160</f>
        <v>ND</v>
      </c>
      <c r="G2160" s="159" t="str">
        <f>'Reported burning'!G2160</f>
        <v>Shrubland (Mixed forest &amp; grassland)</v>
      </c>
      <c r="H2160" s="159" t="str">
        <f>'Reported burning'!H2160</f>
        <v>Presence</v>
      </c>
      <c r="I2160" s="3">
        <v>0</v>
      </c>
      <c r="J2160" s="21" t="s">
        <v>2276</v>
      </c>
      <c r="K2160" s="106" t="s">
        <v>2276</v>
      </c>
      <c r="L2160" s="21" t="s">
        <v>2386</v>
      </c>
      <c r="M2160" s="21" t="s">
        <v>2276</v>
      </c>
      <c r="N2160" s="21" t="s">
        <v>2386</v>
      </c>
      <c r="O2160" s="21" t="s">
        <v>2276</v>
      </c>
      <c r="P2160" s="21" t="s">
        <v>2386</v>
      </c>
      <c r="Q2160" s="21" t="s">
        <v>2276</v>
      </c>
      <c r="R2160" s="21" t="s">
        <v>2386</v>
      </c>
      <c r="S2160" s="21" t="s">
        <v>2276</v>
      </c>
      <c r="T2160" s="21" t="s">
        <v>2389</v>
      </c>
      <c r="U2160" s="21" t="s">
        <v>2276</v>
      </c>
      <c r="V2160" s="21" t="s">
        <v>2389</v>
      </c>
      <c r="W2160" s="21" t="s">
        <v>2276</v>
      </c>
      <c r="X2160" s="3" t="s">
        <v>34</v>
      </c>
      <c r="Y2160" s="3" t="s">
        <v>405</v>
      </c>
      <c r="Z2160" s="3" t="s">
        <v>2276</v>
      </c>
      <c r="AA2160" s="3"/>
      <c r="AB2160" s="3"/>
    </row>
    <row r="2161" spans="1:28" ht="46" customHeight="1">
      <c r="A2161" s="159" t="str">
        <f>'Reported burning'!A2161</f>
        <v>259d</v>
      </c>
      <c r="B2161" s="159" t="str">
        <f>'Reported burning'!B2161</f>
        <v>259d.1</v>
      </c>
      <c r="C2161" s="159" t="str">
        <f>'Reported burning'!C2161</f>
        <v>Human, accidental</v>
      </c>
      <c r="D2161" s="159" t="str">
        <f>'Reported burning'!D2161</f>
        <v>Accidental</v>
      </c>
      <c r="E2161" s="159" t="str">
        <f>'Reported burning'!E2161</f>
        <v>Urban planner</v>
      </c>
      <c r="F2161" s="159" t="str">
        <f>'Reported burning'!F2161</f>
        <v>ND</v>
      </c>
      <c r="G2161" s="159" t="str">
        <f>'Reported burning'!G2161</f>
        <v>Shrubland (Mixed forest &amp; grassland)</v>
      </c>
      <c r="H2161" s="159" t="str">
        <f>'Reported burning'!H2161</f>
        <v>Presence</v>
      </c>
      <c r="I2161" s="3">
        <v>0</v>
      </c>
      <c r="J2161" s="21" t="s">
        <v>2276</v>
      </c>
      <c r="K2161" s="106" t="s">
        <v>2276</v>
      </c>
      <c r="L2161" s="21" t="s">
        <v>2386</v>
      </c>
      <c r="M2161" s="21" t="s">
        <v>2276</v>
      </c>
      <c r="N2161" s="21" t="s">
        <v>2386</v>
      </c>
      <c r="O2161" s="21" t="s">
        <v>2276</v>
      </c>
      <c r="P2161" s="21" t="s">
        <v>2386</v>
      </c>
      <c r="Q2161" s="21" t="s">
        <v>2276</v>
      </c>
      <c r="R2161" s="21" t="s">
        <v>2386</v>
      </c>
      <c r="S2161" s="21" t="s">
        <v>2276</v>
      </c>
      <c r="T2161" s="21" t="s">
        <v>2390</v>
      </c>
      <c r="U2161" s="21" t="s">
        <v>2276</v>
      </c>
      <c r="V2161" s="21" t="s">
        <v>2390</v>
      </c>
      <c r="W2161" s="21" t="s">
        <v>2276</v>
      </c>
      <c r="X2161" s="3" t="s">
        <v>34</v>
      </c>
      <c r="Y2161" s="3" t="s">
        <v>405</v>
      </c>
      <c r="Z2161" s="3" t="s">
        <v>2276</v>
      </c>
      <c r="AA2161" s="3"/>
      <c r="AB2161" s="3"/>
    </row>
    <row r="2162" spans="1:28" ht="46" customHeight="1">
      <c r="A2162" s="159" t="str">
        <f>'Reported burning'!A2162</f>
        <v>259e</v>
      </c>
      <c r="B2162" s="159" t="str">
        <f>'Reported burning'!B2162</f>
        <v>259e.1</v>
      </c>
      <c r="C2162" s="159" t="str">
        <f>'Reported burning'!C2162</f>
        <v>Human, accidental</v>
      </c>
      <c r="D2162" s="159" t="str">
        <f>'Reported burning'!D2162</f>
        <v>Accidental</v>
      </c>
      <c r="E2162" s="159" t="str">
        <f>'Reported burning'!E2162</f>
        <v>Urban planner</v>
      </c>
      <c r="F2162" s="159" t="str">
        <f>'Reported burning'!F2162</f>
        <v>ND</v>
      </c>
      <c r="G2162" s="159" t="str">
        <f>'Reported burning'!G2162</f>
        <v>Shrubland (Mixed forest &amp; grassland)</v>
      </c>
      <c r="H2162" s="159" t="str">
        <f>'Reported burning'!H2162</f>
        <v>Presence</v>
      </c>
      <c r="I2162" s="3">
        <v>0</v>
      </c>
      <c r="J2162" s="21" t="s">
        <v>2276</v>
      </c>
      <c r="K2162" s="106" t="s">
        <v>2276</v>
      </c>
      <c r="L2162" s="21" t="s">
        <v>2386</v>
      </c>
      <c r="M2162" s="21" t="s">
        <v>2276</v>
      </c>
      <c r="N2162" s="21" t="s">
        <v>2386</v>
      </c>
      <c r="O2162" s="21" t="s">
        <v>2276</v>
      </c>
      <c r="P2162" s="21" t="s">
        <v>2386</v>
      </c>
      <c r="Q2162" s="21" t="s">
        <v>2276</v>
      </c>
      <c r="R2162" s="21" t="s">
        <v>2386</v>
      </c>
      <c r="S2162" s="21" t="s">
        <v>2276</v>
      </c>
      <c r="T2162" s="21" t="s">
        <v>2374</v>
      </c>
      <c r="U2162" s="21" t="s">
        <v>2276</v>
      </c>
      <c r="V2162" s="21" t="s">
        <v>2374</v>
      </c>
      <c r="W2162" s="21" t="s">
        <v>2276</v>
      </c>
      <c r="X2162" s="3" t="s">
        <v>34</v>
      </c>
      <c r="Y2162" s="3" t="s">
        <v>405</v>
      </c>
      <c r="Z2162" s="3" t="s">
        <v>2276</v>
      </c>
      <c r="AA2162" s="3"/>
      <c r="AB2162" s="3"/>
    </row>
    <row r="2163" spans="1:28" ht="46" customHeight="1">
      <c r="A2163" s="159" t="str">
        <f>'Reported burning'!A2163</f>
        <v>259f</v>
      </c>
      <c r="B2163" s="159" t="str">
        <f>'Reported burning'!B2163</f>
        <v>259f.1</v>
      </c>
      <c r="C2163" s="159" t="str">
        <f>'Reported burning'!C2163</f>
        <v>Human, accidental</v>
      </c>
      <c r="D2163" s="159" t="str">
        <f>'Reported burning'!D2163</f>
        <v>Accidental</v>
      </c>
      <c r="E2163" s="159" t="str">
        <f>'Reported burning'!E2163</f>
        <v>Urban planner</v>
      </c>
      <c r="F2163" s="159" t="str">
        <f>'Reported burning'!F2163</f>
        <v>ND</v>
      </c>
      <c r="G2163" s="159" t="str">
        <f>'Reported burning'!G2163</f>
        <v>Shrubland (Mixed forest &amp; grassland)</v>
      </c>
      <c r="H2163" s="159" t="str">
        <f>'Reported burning'!H2163</f>
        <v>Presence</v>
      </c>
      <c r="I2163" s="3">
        <v>0</v>
      </c>
      <c r="J2163" s="21" t="s">
        <v>2276</v>
      </c>
      <c r="K2163" s="106" t="s">
        <v>2276</v>
      </c>
      <c r="L2163" s="21" t="s">
        <v>2386</v>
      </c>
      <c r="M2163" s="21" t="s">
        <v>2276</v>
      </c>
      <c r="N2163" s="21" t="s">
        <v>2386</v>
      </c>
      <c r="O2163" s="21" t="s">
        <v>2276</v>
      </c>
      <c r="P2163" s="21" t="s">
        <v>2386</v>
      </c>
      <c r="Q2163" s="21" t="s">
        <v>2276</v>
      </c>
      <c r="R2163" s="21" t="s">
        <v>2386</v>
      </c>
      <c r="S2163" s="21" t="s">
        <v>2276</v>
      </c>
      <c r="T2163" s="21" t="s">
        <v>2374</v>
      </c>
      <c r="U2163" s="21" t="s">
        <v>2276</v>
      </c>
      <c r="V2163" s="21" t="s">
        <v>2374</v>
      </c>
      <c r="W2163" s="21" t="s">
        <v>2276</v>
      </c>
      <c r="X2163" s="3" t="s">
        <v>34</v>
      </c>
      <c r="Y2163" s="3" t="s">
        <v>405</v>
      </c>
      <c r="Z2163" s="3" t="s">
        <v>2276</v>
      </c>
      <c r="AA2163" s="3"/>
      <c r="AB2163" s="3"/>
    </row>
    <row r="2164" spans="1:28" ht="46" customHeight="1">
      <c r="A2164" s="159" t="str">
        <f>'Reported burning'!A2164</f>
        <v>260a</v>
      </c>
      <c r="B2164" s="159" t="str">
        <f>'Reported burning'!B2164</f>
        <v>260a.1</v>
      </c>
      <c r="C2164" s="159" t="str">
        <f>'Reported burning'!C2164</f>
        <v>Human, accidental</v>
      </c>
      <c r="D2164" s="159" t="str">
        <f>'Reported burning'!D2164</f>
        <v>Accidental</v>
      </c>
      <c r="E2164" s="159" t="str">
        <f>'Reported burning'!E2164</f>
        <v>Urban planner</v>
      </c>
      <c r="F2164" s="159" t="str">
        <f>'Reported burning'!F2164</f>
        <v>ND</v>
      </c>
      <c r="G2164" s="159" t="str">
        <f>'Reported burning'!G2164</f>
        <v>Forest</v>
      </c>
      <c r="H2164" s="159" t="str">
        <f>'Reported burning'!H2164</f>
        <v>Presence</v>
      </c>
      <c r="I2164" s="3">
        <v>2003</v>
      </c>
      <c r="J2164" s="21" t="s">
        <v>2276</v>
      </c>
      <c r="K2164" s="106" t="s">
        <v>2276</v>
      </c>
      <c r="L2164" s="21" t="s">
        <v>2276</v>
      </c>
      <c r="M2164" s="21" t="s">
        <v>2276</v>
      </c>
      <c r="N2164" s="21" t="s">
        <v>2276</v>
      </c>
      <c r="O2164" s="21" t="s">
        <v>2276</v>
      </c>
      <c r="P2164" s="21" t="s">
        <v>2276</v>
      </c>
      <c r="Q2164" s="21" t="s">
        <v>2276</v>
      </c>
      <c r="R2164" s="21" t="s">
        <v>2276</v>
      </c>
      <c r="S2164" s="21" t="s">
        <v>2276</v>
      </c>
      <c r="T2164" s="21" t="s">
        <v>2276</v>
      </c>
      <c r="U2164" s="21" t="s">
        <v>2276</v>
      </c>
      <c r="V2164" s="21" t="s">
        <v>2276</v>
      </c>
      <c r="W2164" s="21" t="s">
        <v>2276</v>
      </c>
      <c r="X2164" s="3" t="s">
        <v>404</v>
      </c>
      <c r="Y2164" s="3" t="s">
        <v>405</v>
      </c>
      <c r="Z2164" s="3" t="s">
        <v>2312</v>
      </c>
      <c r="AA2164" s="3"/>
      <c r="AB2164" s="3"/>
    </row>
    <row r="2165" spans="1:28" ht="46" customHeight="1">
      <c r="A2165" s="159" t="str">
        <f>'Reported burning'!A2165</f>
        <v>260a</v>
      </c>
      <c r="B2165" s="159" t="str">
        <f>'Reported burning'!B2165</f>
        <v>260a.2</v>
      </c>
      <c r="C2165" s="159" t="str">
        <f>'Reported burning'!C2165</f>
        <v>Human, accidental</v>
      </c>
      <c r="D2165" s="159" t="str">
        <f>'Reported burning'!D2165</f>
        <v>Accidental</v>
      </c>
      <c r="E2165" s="159" t="str">
        <f>'Reported burning'!E2165</f>
        <v>Urban planner</v>
      </c>
      <c r="F2165" s="159" t="str">
        <f>'Reported burning'!F2165</f>
        <v>ND</v>
      </c>
      <c r="G2165" s="159" t="str">
        <f>'Reported burning'!G2165</f>
        <v>Forest</v>
      </c>
      <c r="H2165" s="159" t="str">
        <f>'Reported burning'!H2165</f>
        <v>Presence</v>
      </c>
      <c r="I2165" s="3">
        <v>2004</v>
      </c>
      <c r="J2165" s="21" t="s">
        <v>2370</v>
      </c>
      <c r="K2165" s="106" t="s">
        <v>2276</v>
      </c>
      <c r="L2165" s="21" t="s">
        <v>2375</v>
      </c>
      <c r="M2165" s="21" t="s">
        <v>2276</v>
      </c>
      <c r="N2165" s="21" t="s">
        <v>2375</v>
      </c>
      <c r="O2165" s="21" t="s">
        <v>2276</v>
      </c>
      <c r="P2165" s="21" t="s">
        <v>2375</v>
      </c>
      <c r="Q2165" s="21" t="s">
        <v>2276</v>
      </c>
      <c r="R2165" s="21" t="s">
        <v>2375</v>
      </c>
      <c r="S2165" s="21" t="s">
        <v>2276</v>
      </c>
      <c r="T2165" s="21" t="s">
        <v>2276</v>
      </c>
      <c r="U2165" s="21" t="s">
        <v>2276</v>
      </c>
      <c r="V2165" s="21" t="s">
        <v>2392</v>
      </c>
      <c r="W2165" s="21" t="s">
        <v>2276</v>
      </c>
      <c r="X2165" s="3" t="s">
        <v>404</v>
      </c>
      <c r="Y2165" s="3" t="s">
        <v>405</v>
      </c>
      <c r="Z2165" s="3" t="s">
        <v>2312</v>
      </c>
      <c r="AA2165" s="4" t="s">
        <v>6317</v>
      </c>
      <c r="AB2165" s="3"/>
    </row>
    <row r="2166" spans="1:28" ht="46" customHeight="1">
      <c r="A2166" s="159" t="str">
        <f>'Reported burning'!A2166</f>
        <v>260a</v>
      </c>
      <c r="B2166" s="159" t="str">
        <f>'Reported burning'!B2166</f>
        <v>260a.3</v>
      </c>
      <c r="C2166" s="159" t="str">
        <f>'Reported burning'!C2166</f>
        <v>Human, accidental</v>
      </c>
      <c r="D2166" s="159" t="str">
        <f>'Reported burning'!D2166</f>
        <v>Accidental</v>
      </c>
      <c r="E2166" s="159" t="str">
        <f>'Reported burning'!E2166</f>
        <v>Urban planner</v>
      </c>
      <c r="F2166" s="159" t="str">
        <f>'Reported burning'!F2166</f>
        <v>ND</v>
      </c>
      <c r="G2166" s="159" t="str">
        <f>'Reported burning'!G2166</f>
        <v>Forest</v>
      </c>
      <c r="H2166" s="159" t="str">
        <f>'Reported burning'!H2166</f>
        <v>Presence</v>
      </c>
      <c r="I2166" s="3">
        <v>2005</v>
      </c>
      <c r="J2166" s="21" t="s">
        <v>2370</v>
      </c>
      <c r="K2166" s="106" t="s">
        <v>2276</v>
      </c>
      <c r="L2166" s="21" t="s">
        <v>2375</v>
      </c>
      <c r="M2166" s="21" t="s">
        <v>2276</v>
      </c>
      <c r="N2166" s="21" t="s">
        <v>2375</v>
      </c>
      <c r="O2166" s="21" t="s">
        <v>2276</v>
      </c>
      <c r="P2166" s="21" t="s">
        <v>2375</v>
      </c>
      <c r="Q2166" s="21" t="s">
        <v>2276</v>
      </c>
      <c r="R2166" s="21" t="s">
        <v>2375</v>
      </c>
      <c r="S2166" s="21" t="s">
        <v>2276</v>
      </c>
      <c r="T2166" s="21" t="s">
        <v>2276</v>
      </c>
      <c r="U2166" s="21" t="s">
        <v>2276</v>
      </c>
      <c r="V2166" s="21" t="s">
        <v>2392</v>
      </c>
      <c r="W2166" s="21" t="s">
        <v>2276</v>
      </c>
      <c r="X2166" s="3" t="s">
        <v>404</v>
      </c>
      <c r="Y2166" s="3" t="s">
        <v>405</v>
      </c>
      <c r="Z2166" s="3" t="s">
        <v>2312</v>
      </c>
      <c r="AA2166" s="4" t="s">
        <v>6317</v>
      </c>
      <c r="AB2166" s="3"/>
    </row>
    <row r="2167" spans="1:28" ht="46" customHeight="1">
      <c r="A2167" s="159" t="str">
        <f>'Reported burning'!A2167</f>
        <v>260b</v>
      </c>
      <c r="B2167" s="159" t="str">
        <f>'Reported burning'!B2167</f>
        <v>260b.1</v>
      </c>
      <c r="C2167" s="159" t="str">
        <f>'Reported burning'!C2167</f>
        <v>Human, deliberate</v>
      </c>
      <c r="D2167" s="159" t="str">
        <f>'Reported burning'!D2167</f>
        <v>Arson</v>
      </c>
      <c r="E2167" s="159" t="str">
        <f>'Reported burning'!E2167</f>
        <v>Urban planner</v>
      </c>
      <c r="F2167" s="159" t="str">
        <f>'Reported burning'!F2167</f>
        <v>Forest</v>
      </c>
      <c r="G2167" s="159" t="str">
        <f>'Reported burning'!G2167</f>
        <v>Forest</v>
      </c>
      <c r="H2167" s="159" t="str">
        <f>'Reported burning'!H2167</f>
        <v>Presence</v>
      </c>
      <c r="I2167" s="3">
        <v>2006</v>
      </c>
      <c r="J2167" s="21" t="s">
        <v>2276</v>
      </c>
      <c r="K2167" s="106" t="s">
        <v>2276</v>
      </c>
      <c r="L2167" s="21" t="s">
        <v>2276</v>
      </c>
      <c r="M2167" s="21" t="s">
        <v>2276</v>
      </c>
      <c r="N2167" s="21" t="s">
        <v>2276</v>
      </c>
      <c r="O2167" s="21" t="s">
        <v>2276</v>
      </c>
      <c r="P2167" s="21" t="s">
        <v>2276</v>
      </c>
      <c r="Q2167" s="21" t="s">
        <v>2276</v>
      </c>
      <c r="R2167" s="21" t="s">
        <v>2276</v>
      </c>
      <c r="S2167" s="21" t="s">
        <v>2276</v>
      </c>
      <c r="T2167" s="21" t="s">
        <v>2276</v>
      </c>
      <c r="U2167" s="21" t="s">
        <v>2276</v>
      </c>
      <c r="V2167" s="21" t="s">
        <v>2276</v>
      </c>
      <c r="W2167" s="21" t="s">
        <v>2276</v>
      </c>
      <c r="X2167" s="3" t="s">
        <v>404</v>
      </c>
      <c r="Y2167" s="3" t="s">
        <v>405</v>
      </c>
      <c r="Z2167" s="3" t="s">
        <v>2312</v>
      </c>
      <c r="AA2167" s="3"/>
      <c r="AB2167" s="3"/>
    </row>
    <row r="2168" spans="1:28" ht="46" customHeight="1">
      <c r="A2168" s="159" t="str">
        <f>'Reported burning'!A2168</f>
        <v>260c</v>
      </c>
      <c r="B2168" s="159" t="str">
        <f>'Reported burning'!B2168</f>
        <v>260c.1</v>
      </c>
      <c r="C2168" s="159" t="str">
        <f>'Reported burning'!C2168</f>
        <v>Human, deliberate</v>
      </c>
      <c r="D2168" s="159" t="str">
        <f>'Reported burning'!D2168</f>
        <v>Arson</v>
      </c>
      <c r="E2168" s="159" t="str">
        <f>'Reported burning'!E2168</f>
        <v>Urban planner</v>
      </c>
      <c r="F2168" s="159" t="str">
        <f>'Reported burning'!F2168</f>
        <v>Forest</v>
      </c>
      <c r="G2168" s="159" t="str">
        <f>'Reported burning'!G2168</f>
        <v>Forest</v>
      </c>
      <c r="H2168" s="159" t="str">
        <f>'Reported burning'!H2168</f>
        <v>Presence</v>
      </c>
      <c r="I2168" s="3">
        <v>2007</v>
      </c>
      <c r="J2168" s="21" t="s">
        <v>2365</v>
      </c>
      <c r="K2168" s="106" t="s">
        <v>2276</v>
      </c>
      <c r="L2168" s="21" t="s">
        <v>2276</v>
      </c>
      <c r="M2168" s="21" t="s">
        <v>2276</v>
      </c>
      <c r="N2168" s="21" t="s">
        <v>2386</v>
      </c>
      <c r="O2168" s="21" t="s">
        <v>2276</v>
      </c>
      <c r="P2168" s="21" t="s">
        <v>2386</v>
      </c>
      <c r="Q2168" s="21" t="s">
        <v>2276</v>
      </c>
      <c r="R2168" s="21" t="s">
        <v>2276</v>
      </c>
      <c r="S2168" s="21" t="s">
        <v>2276</v>
      </c>
      <c r="T2168" s="21" t="s">
        <v>2276</v>
      </c>
      <c r="U2168" s="21" t="s">
        <v>2276</v>
      </c>
      <c r="V2168" s="21" t="s">
        <v>2276</v>
      </c>
      <c r="W2168" s="21" t="s">
        <v>2276</v>
      </c>
      <c r="X2168" s="3" t="s">
        <v>404</v>
      </c>
      <c r="Y2168" s="3" t="s">
        <v>405</v>
      </c>
      <c r="Z2168" s="3" t="s">
        <v>2276</v>
      </c>
      <c r="AA2168" s="3" t="s">
        <v>6318</v>
      </c>
      <c r="AB2168" s="3"/>
    </row>
    <row r="2169" spans="1:28" ht="46" customHeight="1">
      <c r="A2169" s="159" t="str">
        <f>'Reported burning'!A2169</f>
        <v>261a</v>
      </c>
      <c r="B2169" s="159" t="str">
        <f>'Reported burning'!B2169</f>
        <v>261a.1</v>
      </c>
      <c r="C2169" s="159" t="str">
        <f>'Reported burning'!C2169</f>
        <v>Human, accidental</v>
      </c>
      <c r="D2169" s="159" t="str">
        <f>'Reported burning'!D2169</f>
        <v>Accidental</v>
      </c>
      <c r="E2169" s="159" t="str">
        <f>'Reported burning'!E2169</f>
        <v>Urban planner</v>
      </c>
      <c r="F2169" s="159" t="str">
        <f>'Reported burning'!F2169</f>
        <v>ND</v>
      </c>
      <c r="G2169" s="159" t="str">
        <f>'Reported burning'!G2169</f>
        <v>Shrubland (Mixed forest &amp; grassland)</v>
      </c>
      <c r="H2169" s="159" t="str">
        <f>'Reported burning'!H2169</f>
        <v>Presence</v>
      </c>
      <c r="I2169" s="3">
        <v>0</v>
      </c>
      <c r="J2169" s="21" t="s">
        <v>2368</v>
      </c>
      <c r="K2169" s="106" t="s">
        <v>2276</v>
      </c>
      <c r="L2169" s="21" t="s">
        <v>2276</v>
      </c>
      <c r="M2169" s="21" t="s">
        <v>2276</v>
      </c>
      <c r="N2169" s="21" t="s">
        <v>2276</v>
      </c>
      <c r="O2169" s="21" t="s">
        <v>2276</v>
      </c>
      <c r="P2169" s="21" t="s">
        <v>2276</v>
      </c>
      <c r="Q2169" s="21" t="s">
        <v>2276</v>
      </c>
      <c r="R2169" s="21" t="s">
        <v>2276</v>
      </c>
      <c r="S2169" s="21" t="s">
        <v>2276</v>
      </c>
      <c r="T2169" s="21" t="s">
        <v>2276</v>
      </c>
      <c r="U2169" s="21" t="s">
        <v>2276</v>
      </c>
      <c r="V2169" s="21" t="s">
        <v>2389</v>
      </c>
      <c r="W2169" s="21" t="s">
        <v>2276</v>
      </c>
      <c r="X2169" s="3" t="s">
        <v>2276</v>
      </c>
      <c r="Y2169" s="3" t="s">
        <v>2276</v>
      </c>
      <c r="Z2169" s="3" t="s">
        <v>2276</v>
      </c>
      <c r="AA2169" s="3" t="s">
        <v>6220</v>
      </c>
      <c r="AB2169" s="3"/>
    </row>
    <row r="2170" spans="1:28" ht="46" customHeight="1">
      <c r="A2170" s="159" t="str">
        <f>'Reported burning'!A2170</f>
        <v>261b</v>
      </c>
      <c r="B2170" s="159" t="str">
        <f>'Reported burning'!B2170</f>
        <v>261b.1</v>
      </c>
      <c r="C2170" s="159" t="str">
        <f>'Reported burning'!C2170</f>
        <v>Human, accidental</v>
      </c>
      <c r="D2170" s="159" t="str">
        <f>'Reported burning'!D2170</f>
        <v>Accidental</v>
      </c>
      <c r="E2170" s="159" t="str">
        <f>'Reported burning'!E2170</f>
        <v>Urban planner</v>
      </c>
      <c r="F2170" s="159" t="str">
        <f>'Reported burning'!F2170</f>
        <v>ND</v>
      </c>
      <c r="G2170" s="159" t="str">
        <f>'Reported burning'!G2170</f>
        <v>Shrubland (Mixed forest &amp; grassland)</v>
      </c>
      <c r="H2170" s="159" t="str">
        <f>'Reported burning'!H2170</f>
        <v>Presence</v>
      </c>
      <c r="I2170" s="3">
        <v>0</v>
      </c>
      <c r="J2170" s="21" t="s">
        <v>2368</v>
      </c>
      <c r="K2170" s="106" t="s">
        <v>2276</v>
      </c>
      <c r="L2170" s="21" t="s">
        <v>2276</v>
      </c>
      <c r="M2170" s="21" t="s">
        <v>2276</v>
      </c>
      <c r="N2170" s="21" t="s">
        <v>2276</v>
      </c>
      <c r="O2170" s="21" t="s">
        <v>2276</v>
      </c>
      <c r="P2170" s="21" t="s">
        <v>2276</v>
      </c>
      <c r="Q2170" s="21" t="s">
        <v>2276</v>
      </c>
      <c r="R2170" s="21" t="s">
        <v>2276</v>
      </c>
      <c r="S2170" s="21" t="s">
        <v>2276</v>
      </c>
      <c r="T2170" s="21" t="s">
        <v>2276</v>
      </c>
      <c r="U2170" s="21" t="s">
        <v>2276</v>
      </c>
      <c r="V2170" s="21" t="s">
        <v>2389</v>
      </c>
      <c r="W2170" s="21" t="s">
        <v>2276</v>
      </c>
      <c r="X2170" s="3" t="s">
        <v>2276</v>
      </c>
      <c r="Y2170" s="3" t="s">
        <v>2276</v>
      </c>
      <c r="Z2170" s="3" t="s">
        <v>2276</v>
      </c>
      <c r="AA2170" s="3" t="s">
        <v>6220</v>
      </c>
      <c r="AB2170" s="3"/>
    </row>
    <row r="2171" spans="1:28" ht="46" customHeight="1">
      <c r="A2171" s="159" t="str">
        <f>'Reported burning'!A2171</f>
        <v>261c</v>
      </c>
      <c r="B2171" s="159" t="str">
        <f>'Reported burning'!B2171</f>
        <v>261c.1</v>
      </c>
      <c r="C2171" s="159" t="str">
        <f>'Reported burning'!C2171</f>
        <v>Human, accidental</v>
      </c>
      <c r="D2171" s="159" t="str">
        <f>'Reported burning'!D2171</f>
        <v>Accidental</v>
      </c>
      <c r="E2171" s="159" t="str">
        <f>'Reported burning'!E2171</f>
        <v>Urban planner</v>
      </c>
      <c r="F2171" s="159" t="str">
        <f>'Reported burning'!F2171</f>
        <v>ND</v>
      </c>
      <c r="G2171" s="159" t="str">
        <f>'Reported burning'!G2171</f>
        <v>Shrubland (Mixed forest &amp; grassland)</v>
      </c>
      <c r="H2171" s="159" t="str">
        <f>'Reported burning'!H2171</f>
        <v>Presence</v>
      </c>
      <c r="I2171" s="3">
        <v>0</v>
      </c>
      <c r="J2171" s="21" t="s">
        <v>2367</v>
      </c>
      <c r="K2171" s="106" t="s">
        <v>2276</v>
      </c>
      <c r="L2171" s="21" t="s">
        <v>2276</v>
      </c>
      <c r="M2171" s="21" t="s">
        <v>2276</v>
      </c>
      <c r="N2171" s="21" t="s">
        <v>2276</v>
      </c>
      <c r="O2171" s="21" t="s">
        <v>2276</v>
      </c>
      <c r="P2171" s="21" t="s">
        <v>2276</v>
      </c>
      <c r="Q2171" s="21" t="s">
        <v>2276</v>
      </c>
      <c r="R2171" s="21" t="s">
        <v>2276</v>
      </c>
      <c r="S2171" s="21" t="s">
        <v>2276</v>
      </c>
      <c r="T2171" s="21" t="s">
        <v>2276</v>
      </c>
      <c r="U2171" s="21" t="s">
        <v>2276</v>
      </c>
      <c r="V2171" s="21" t="s">
        <v>2376</v>
      </c>
      <c r="W2171" s="21" t="s">
        <v>2276</v>
      </c>
      <c r="X2171" s="3" t="s">
        <v>2276</v>
      </c>
      <c r="Y2171" s="3" t="s">
        <v>2276</v>
      </c>
      <c r="Z2171" s="3" t="s">
        <v>2276</v>
      </c>
      <c r="AA2171" s="3" t="s">
        <v>6220</v>
      </c>
      <c r="AB2171" s="3"/>
    </row>
    <row r="2172" spans="1:28" ht="46" customHeight="1">
      <c r="A2172" s="159" t="str">
        <f>'Reported burning'!A2172</f>
        <v>261d</v>
      </c>
      <c r="B2172" s="159" t="str">
        <f>'Reported burning'!B2172</f>
        <v>261d.1</v>
      </c>
      <c r="C2172" s="159" t="str">
        <f>'Reported burning'!C2172</f>
        <v>Human, accidental</v>
      </c>
      <c r="D2172" s="159" t="str">
        <f>'Reported burning'!D2172</f>
        <v>Accidental</v>
      </c>
      <c r="E2172" s="159" t="str">
        <f>'Reported burning'!E2172</f>
        <v>Urban planner</v>
      </c>
      <c r="F2172" s="159" t="str">
        <f>'Reported burning'!F2172</f>
        <v>ND</v>
      </c>
      <c r="G2172" s="159" t="str">
        <f>'Reported burning'!G2172</f>
        <v>Shrubland (Mixed forest &amp; grassland)</v>
      </c>
      <c r="H2172" s="159" t="str">
        <f>'Reported burning'!H2172</f>
        <v>Presence</v>
      </c>
      <c r="I2172" s="3">
        <v>0</v>
      </c>
      <c r="J2172" s="21" t="s">
        <v>2366</v>
      </c>
      <c r="K2172" s="106" t="s">
        <v>2276</v>
      </c>
      <c r="L2172" s="21" t="s">
        <v>2276</v>
      </c>
      <c r="M2172" s="21" t="s">
        <v>2276</v>
      </c>
      <c r="N2172" s="21" t="s">
        <v>2276</v>
      </c>
      <c r="O2172" s="21" t="s">
        <v>2276</v>
      </c>
      <c r="P2172" s="21" t="s">
        <v>2276</v>
      </c>
      <c r="Q2172" s="21" t="s">
        <v>2276</v>
      </c>
      <c r="R2172" s="21" t="s">
        <v>2276</v>
      </c>
      <c r="S2172" s="21" t="s">
        <v>2276</v>
      </c>
      <c r="T2172" s="21" t="s">
        <v>2276</v>
      </c>
      <c r="U2172" s="21" t="s">
        <v>2276</v>
      </c>
      <c r="V2172" s="21" t="s">
        <v>2374</v>
      </c>
      <c r="W2172" s="21" t="s">
        <v>2276</v>
      </c>
      <c r="X2172" s="3" t="s">
        <v>2276</v>
      </c>
      <c r="Y2172" s="3" t="s">
        <v>2276</v>
      </c>
      <c r="Z2172" s="3" t="s">
        <v>2276</v>
      </c>
      <c r="AA2172" s="3" t="s">
        <v>6220</v>
      </c>
      <c r="AB2172" s="3"/>
    </row>
    <row r="2173" spans="1:28" ht="46" customHeight="1">
      <c r="A2173" s="159" t="str">
        <f>'Reported burning'!A2173</f>
        <v>261e</v>
      </c>
      <c r="B2173" s="159" t="str">
        <f>'Reported burning'!B2173</f>
        <v>261e.1</v>
      </c>
      <c r="C2173" s="159" t="str">
        <f>'Reported burning'!C2173</f>
        <v>Human, accidental</v>
      </c>
      <c r="D2173" s="159" t="str">
        <f>'Reported burning'!D2173</f>
        <v>Accidental</v>
      </c>
      <c r="E2173" s="159" t="str">
        <f>'Reported burning'!E2173</f>
        <v>Urban planner</v>
      </c>
      <c r="F2173" s="159" t="str">
        <f>'Reported burning'!F2173</f>
        <v>ND</v>
      </c>
      <c r="G2173" s="159" t="str">
        <f>'Reported burning'!G2173</f>
        <v>Shrubland (Mixed forest &amp; grassland)</v>
      </c>
      <c r="H2173" s="159" t="str">
        <f>'Reported burning'!H2173</f>
        <v>Presence</v>
      </c>
      <c r="I2173" s="3">
        <v>0</v>
      </c>
      <c r="J2173" s="21" t="s">
        <v>2366</v>
      </c>
      <c r="K2173" s="106" t="s">
        <v>2276</v>
      </c>
      <c r="L2173" s="21" t="s">
        <v>2276</v>
      </c>
      <c r="M2173" s="21" t="s">
        <v>2276</v>
      </c>
      <c r="N2173" s="21" t="s">
        <v>2276</v>
      </c>
      <c r="O2173" s="21" t="s">
        <v>2276</v>
      </c>
      <c r="P2173" s="21" t="s">
        <v>2276</v>
      </c>
      <c r="Q2173" s="21" t="s">
        <v>2276</v>
      </c>
      <c r="R2173" s="21" t="s">
        <v>2276</v>
      </c>
      <c r="S2173" s="21" t="s">
        <v>2276</v>
      </c>
      <c r="T2173" s="21" t="s">
        <v>2276</v>
      </c>
      <c r="U2173" s="21" t="s">
        <v>2276</v>
      </c>
      <c r="V2173" s="21" t="s">
        <v>2527</v>
      </c>
      <c r="W2173" s="21" t="s">
        <v>2276</v>
      </c>
      <c r="X2173" s="3" t="s">
        <v>2276</v>
      </c>
      <c r="Y2173" s="3" t="s">
        <v>2276</v>
      </c>
      <c r="Z2173" s="3" t="s">
        <v>2276</v>
      </c>
      <c r="AA2173" s="3" t="s">
        <v>6220</v>
      </c>
      <c r="AB2173" s="3"/>
    </row>
    <row r="2174" spans="1:28" ht="46" customHeight="1">
      <c r="A2174" s="159" t="str">
        <f>'Reported burning'!A2174</f>
        <v>261f</v>
      </c>
      <c r="B2174" s="159" t="str">
        <f>'Reported burning'!B2174</f>
        <v>261f.1</v>
      </c>
      <c r="C2174" s="159" t="str">
        <f>'Reported burning'!C2174</f>
        <v>Human, accidental</v>
      </c>
      <c r="D2174" s="159" t="str">
        <f>'Reported burning'!D2174</f>
        <v>Accidental</v>
      </c>
      <c r="E2174" s="159" t="str">
        <f>'Reported burning'!E2174</f>
        <v>Urban planner</v>
      </c>
      <c r="F2174" s="159" t="str">
        <f>'Reported burning'!F2174</f>
        <v>ND</v>
      </c>
      <c r="G2174" s="159" t="str">
        <f>'Reported burning'!G2174</f>
        <v>Shrubland (Mixed forest &amp; grassland)</v>
      </c>
      <c r="H2174" s="159" t="str">
        <f>'Reported burning'!H2174</f>
        <v>Presence</v>
      </c>
      <c r="I2174" s="3">
        <v>0</v>
      </c>
      <c r="J2174" s="21" t="s">
        <v>2366</v>
      </c>
      <c r="K2174" s="106" t="s">
        <v>2276</v>
      </c>
      <c r="L2174" s="21" t="s">
        <v>2276</v>
      </c>
      <c r="M2174" s="21" t="s">
        <v>2276</v>
      </c>
      <c r="N2174" s="21" t="s">
        <v>2276</v>
      </c>
      <c r="O2174" s="21" t="s">
        <v>2276</v>
      </c>
      <c r="P2174" s="21" t="s">
        <v>2276</v>
      </c>
      <c r="Q2174" s="21" t="s">
        <v>2276</v>
      </c>
      <c r="R2174" s="21" t="s">
        <v>2276</v>
      </c>
      <c r="S2174" s="21" t="s">
        <v>2276</v>
      </c>
      <c r="T2174" s="21" t="s">
        <v>2276</v>
      </c>
      <c r="U2174" s="21" t="s">
        <v>2276</v>
      </c>
      <c r="V2174" s="21" t="s">
        <v>2374</v>
      </c>
      <c r="W2174" s="21" t="s">
        <v>2276</v>
      </c>
      <c r="X2174" s="3" t="s">
        <v>2276</v>
      </c>
      <c r="Y2174" s="3" t="s">
        <v>2276</v>
      </c>
      <c r="Z2174" s="3" t="s">
        <v>2276</v>
      </c>
      <c r="AA2174" s="3" t="s">
        <v>6220</v>
      </c>
      <c r="AB2174" s="3"/>
    </row>
    <row r="2175" spans="1:28" ht="46" customHeight="1">
      <c r="A2175" s="159" t="str">
        <f>'Reported burning'!A2175</f>
        <v>262a</v>
      </c>
      <c r="B2175" s="159" t="str">
        <f>'Reported burning'!B2175</f>
        <v>262a.1</v>
      </c>
      <c r="C2175" s="159" t="str">
        <f>'Reported burning'!C2175</f>
        <v>Human, accidental</v>
      </c>
      <c r="D2175" s="159" t="str">
        <f>'Reported burning'!D2175</f>
        <v>Accidental</v>
      </c>
      <c r="E2175" s="159" t="str">
        <f>'Reported burning'!E2175</f>
        <v>Biodiversity conservation</v>
      </c>
      <c r="F2175" s="159" t="str">
        <f>'Reported burning'!F2175</f>
        <v>ND</v>
      </c>
      <c r="G2175" s="159" t="str">
        <f>'Reported burning'!G2175</f>
        <v>Forest</v>
      </c>
      <c r="H2175" s="159" t="str">
        <f>'Reported burning'!H2175</f>
        <v>Presence</v>
      </c>
      <c r="I2175" s="3">
        <v>0</v>
      </c>
      <c r="J2175" s="21" t="s">
        <v>2276</v>
      </c>
      <c r="K2175" s="106" t="s">
        <v>2276</v>
      </c>
      <c r="L2175" s="21" t="s">
        <v>2276</v>
      </c>
      <c r="M2175" s="21" t="s">
        <v>2276</v>
      </c>
      <c r="N2175" s="21" t="s">
        <v>2276</v>
      </c>
      <c r="O2175" s="21" t="s">
        <v>2276</v>
      </c>
      <c r="P2175" s="21" t="s">
        <v>2276</v>
      </c>
      <c r="Q2175" s="21" t="s">
        <v>2276</v>
      </c>
      <c r="R2175" s="21" t="s">
        <v>2276</v>
      </c>
      <c r="S2175" s="21" t="s">
        <v>2276</v>
      </c>
      <c r="T2175" s="21" t="s">
        <v>2276</v>
      </c>
      <c r="U2175" s="21" t="s">
        <v>2276</v>
      </c>
      <c r="V2175" s="21" t="s">
        <v>2276</v>
      </c>
      <c r="W2175" s="21" t="s">
        <v>2378</v>
      </c>
      <c r="X2175" s="3" t="s">
        <v>399</v>
      </c>
      <c r="Y2175" s="3" t="s">
        <v>189</v>
      </c>
      <c r="Z2175" s="3" t="s">
        <v>2276</v>
      </c>
      <c r="AA2175" s="4" t="s">
        <v>6319</v>
      </c>
      <c r="AB2175" s="3"/>
    </row>
    <row r="2176" spans="1:28" ht="46" customHeight="1">
      <c r="A2176" s="159" t="str">
        <f>'Reported burning'!A2176</f>
        <v>263a</v>
      </c>
      <c r="B2176" s="159" t="str">
        <f>'Reported burning'!B2176</f>
        <v>263a.1</v>
      </c>
      <c r="C2176" s="159" t="str">
        <f>'Reported burning'!C2176</f>
        <v>Human, deliberate</v>
      </c>
      <c r="D2176" s="159" t="str">
        <f>'Reported burning'!D2176</f>
        <v>Vegetation management</v>
      </c>
      <c r="E2176" s="159" t="str">
        <f>'Reported burning'!E2176</f>
        <v>Forestry, Industrial</v>
      </c>
      <c r="F2176" s="159" t="str">
        <f>'Reported burning'!F2176</f>
        <v>Forest</v>
      </c>
      <c r="G2176" s="159" t="str">
        <f>'Reported burning'!G2176</f>
        <v>Forest</v>
      </c>
      <c r="H2176" s="159" t="str">
        <f>'Reported burning'!H2176</f>
        <v>Presence</v>
      </c>
      <c r="I2176" s="3">
        <v>0</v>
      </c>
      <c r="J2176" s="21" t="s">
        <v>2276</v>
      </c>
      <c r="K2176" s="106" t="s">
        <v>2276</v>
      </c>
      <c r="L2176" s="21" t="s">
        <v>2276</v>
      </c>
      <c r="M2176" s="21" t="s">
        <v>2276</v>
      </c>
      <c r="N2176" s="21" t="s">
        <v>2276</v>
      </c>
      <c r="O2176" s="21" t="s">
        <v>2276</v>
      </c>
      <c r="P2176" s="21" t="s">
        <v>2276</v>
      </c>
      <c r="Q2176" s="21" t="s">
        <v>2276</v>
      </c>
      <c r="R2176" s="21" t="s">
        <v>2276</v>
      </c>
      <c r="S2176" s="21" t="s">
        <v>2276</v>
      </c>
      <c r="T2176" s="21" t="s">
        <v>2276</v>
      </c>
      <c r="U2176" s="21" t="s">
        <v>2276</v>
      </c>
      <c r="V2176" s="21" t="s">
        <v>2276</v>
      </c>
      <c r="W2176" s="21" t="s">
        <v>2276</v>
      </c>
      <c r="X2176" s="3" t="s">
        <v>2276</v>
      </c>
      <c r="Y2176" s="3" t="s">
        <v>2276</v>
      </c>
      <c r="Z2176" s="3" t="s">
        <v>2276</v>
      </c>
      <c r="AA2176" s="3"/>
      <c r="AB2176" s="3"/>
    </row>
    <row r="2177" spans="1:28" ht="46" customHeight="1">
      <c r="A2177" s="159" t="str">
        <f>'Reported burning'!A2177</f>
        <v>263a</v>
      </c>
      <c r="B2177" s="159" t="str">
        <f>'Reported burning'!B2177</f>
        <v>263a.2</v>
      </c>
      <c r="C2177" s="159" t="str">
        <f>'Reported burning'!C2177</f>
        <v>Lightning</v>
      </c>
      <c r="D2177" s="159" t="str">
        <f>'Reported burning'!D2177</f>
        <v>ND</v>
      </c>
      <c r="E2177" s="159" t="str">
        <f>'Reported burning'!E2177</f>
        <v>Forestry, Industrial</v>
      </c>
      <c r="F2177" s="159" t="str">
        <f>'Reported burning'!F2177</f>
        <v>Forest</v>
      </c>
      <c r="G2177" s="159" t="str">
        <f>'Reported burning'!G2177</f>
        <v>Forest</v>
      </c>
      <c r="H2177" s="159" t="str">
        <f>'Reported burning'!H2177</f>
        <v>Presence</v>
      </c>
      <c r="I2177" s="3">
        <v>0</v>
      </c>
      <c r="J2177" s="21" t="s">
        <v>2276</v>
      </c>
      <c r="K2177" s="106" t="s">
        <v>2276</v>
      </c>
      <c r="L2177" s="21" t="s">
        <v>2276</v>
      </c>
      <c r="M2177" s="21" t="s">
        <v>2276</v>
      </c>
      <c r="N2177" s="21" t="s">
        <v>2276</v>
      </c>
      <c r="O2177" s="21" t="s">
        <v>2276</v>
      </c>
      <c r="P2177" s="21" t="s">
        <v>2276</v>
      </c>
      <c r="Q2177" s="21" t="s">
        <v>2276</v>
      </c>
      <c r="R2177" s="21" t="s">
        <v>2276</v>
      </c>
      <c r="S2177" s="21" t="s">
        <v>2276</v>
      </c>
      <c r="T2177" s="21" t="s">
        <v>2276</v>
      </c>
      <c r="U2177" s="21" t="s">
        <v>2276</v>
      </c>
      <c r="V2177" s="21" t="s">
        <v>2276</v>
      </c>
      <c r="W2177" s="21" t="s">
        <v>2276</v>
      </c>
      <c r="X2177" s="3" t="s">
        <v>2276</v>
      </c>
      <c r="Y2177" s="3" t="s">
        <v>2276</v>
      </c>
      <c r="Z2177" s="3" t="s">
        <v>2276</v>
      </c>
      <c r="AA2177" s="3"/>
      <c r="AB2177" s="3"/>
    </row>
    <row r="2178" spans="1:28" ht="46" customHeight="1">
      <c r="A2178" s="159" t="str">
        <f>'Reported burning'!A2178</f>
        <v>263a</v>
      </c>
      <c r="B2178" s="159" t="str">
        <f>'Reported burning'!B2178</f>
        <v>263a.3</v>
      </c>
      <c r="C2178" s="159" t="str">
        <f>'Reported burning'!C2178</f>
        <v>Unknown</v>
      </c>
      <c r="D2178" s="159" t="str">
        <f>'Reported burning'!D2178</f>
        <v>ND</v>
      </c>
      <c r="E2178" s="159" t="str">
        <f>'Reported burning'!E2178</f>
        <v>Forestry, Industrial</v>
      </c>
      <c r="F2178" s="159">
        <f>'Reported burning'!F2178</f>
        <v>0</v>
      </c>
      <c r="G2178" s="159" t="str">
        <f>'Reported burning'!G2178</f>
        <v>Forest</v>
      </c>
      <c r="H2178" s="159" t="str">
        <f>'Reported burning'!H2178</f>
        <v>Presence</v>
      </c>
      <c r="I2178" s="3">
        <v>0</v>
      </c>
      <c r="J2178" s="21" t="s">
        <v>2276</v>
      </c>
      <c r="K2178" s="106" t="s">
        <v>2276</v>
      </c>
      <c r="L2178" s="21" t="s">
        <v>2276</v>
      </c>
      <c r="M2178" s="21" t="s">
        <v>2276</v>
      </c>
      <c r="N2178" s="21" t="s">
        <v>2276</v>
      </c>
      <c r="O2178" s="21" t="s">
        <v>2276</v>
      </c>
      <c r="P2178" s="21" t="s">
        <v>2276</v>
      </c>
      <c r="Q2178" s="21" t="s">
        <v>2276</v>
      </c>
      <c r="R2178" s="21" t="s">
        <v>2276</v>
      </c>
      <c r="S2178" s="21" t="s">
        <v>2276</v>
      </c>
      <c r="T2178" s="21" t="s">
        <v>2276</v>
      </c>
      <c r="U2178" s="21" t="s">
        <v>2276</v>
      </c>
      <c r="V2178" s="21" t="s">
        <v>2276</v>
      </c>
      <c r="W2178" s="21" t="s">
        <v>2276</v>
      </c>
      <c r="X2178" s="3" t="s">
        <v>2276</v>
      </c>
      <c r="Y2178" s="3" t="s">
        <v>2276</v>
      </c>
      <c r="Z2178" s="3" t="s">
        <v>2276</v>
      </c>
      <c r="AA2178" s="3"/>
      <c r="AB2178" s="3"/>
    </row>
    <row r="2179" spans="1:28" ht="87" customHeight="1">
      <c r="A2179" s="159" t="str">
        <f>'Reported burning'!A2179</f>
        <v>264a</v>
      </c>
      <c r="B2179" s="159" t="str">
        <f>'Reported burning'!B2179</f>
        <v>264a.1</v>
      </c>
      <c r="C2179" s="159" t="str">
        <f>'Reported burning'!C2179</f>
        <v>Human, deliberate</v>
      </c>
      <c r="D2179" s="159" t="str">
        <f>'Reported burning'!D2179</f>
        <v>Vegetation management</v>
      </c>
      <c r="E2179" s="159" t="str">
        <f>'Reported burning'!E2179</f>
        <v>Mixed cropping-livestock small holder, Market-oriented</v>
      </c>
      <c r="F2179" s="159" t="str">
        <f>'Reported burning'!F2179</f>
        <v>Plantation forest</v>
      </c>
      <c r="G2179" s="159" t="str">
        <f>'Reported burning'!G2179</f>
        <v>Plantation forest</v>
      </c>
      <c r="H2179" s="159" t="str">
        <f>'Reported burning'!H2179</f>
        <v>Presence</v>
      </c>
      <c r="I2179" s="3">
        <v>0</v>
      </c>
      <c r="J2179" s="21" t="s">
        <v>2373</v>
      </c>
      <c r="K2179" s="106" t="s">
        <v>2276</v>
      </c>
      <c r="L2179" s="21" t="s">
        <v>2276</v>
      </c>
      <c r="M2179" s="21" t="s">
        <v>2276</v>
      </c>
      <c r="N2179" s="21" t="s">
        <v>2276</v>
      </c>
      <c r="O2179" s="21" t="s">
        <v>2276</v>
      </c>
      <c r="P2179" s="21" t="s">
        <v>2376</v>
      </c>
      <c r="Q2179" s="21" t="s">
        <v>2276</v>
      </c>
      <c r="R2179" s="21" t="s">
        <v>2276</v>
      </c>
      <c r="S2179" s="21" t="s">
        <v>2276</v>
      </c>
      <c r="T2179" s="21" t="s">
        <v>2276</v>
      </c>
      <c r="U2179" s="21" t="s">
        <v>2276</v>
      </c>
      <c r="V2179" s="21" t="s">
        <v>2374</v>
      </c>
      <c r="W2179" s="21" t="s">
        <v>2276</v>
      </c>
      <c r="X2179" s="3" t="s">
        <v>2276</v>
      </c>
      <c r="Y2179" s="3" t="s">
        <v>2276</v>
      </c>
      <c r="Z2179" s="3" t="s">
        <v>2276</v>
      </c>
      <c r="AA2179" s="4" t="s">
        <v>6320</v>
      </c>
      <c r="AB2179" s="3"/>
    </row>
    <row r="2180" spans="1:28" ht="87" customHeight="1">
      <c r="A2180" s="159" t="str">
        <f>'Reported burning'!A2180</f>
        <v>264a</v>
      </c>
      <c r="B2180" s="159" t="str">
        <f>'Reported burning'!B2180</f>
        <v>264a.2</v>
      </c>
      <c r="C2180" s="159" t="str">
        <f>'Reported burning'!C2180</f>
        <v>Human, deliberate</v>
      </c>
      <c r="D2180" s="159" t="str">
        <f>'Reported burning'!D2180</f>
        <v>ND</v>
      </c>
      <c r="E2180" s="159" t="str">
        <f>'Reported burning'!E2180</f>
        <v>ND</v>
      </c>
      <c r="F2180" s="159" t="str">
        <f>'Reported burning'!F2180</f>
        <v>ND</v>
      </c>
      <c r="G2180" s="159" t="str">
        <f>'Reported burning'!G2180</f>
        <v>Forest</v>
      </c>
      <c r="H2180" s="159" t="str">
        <f>'Reported burning'!H2180</f>
        <v>Presence</v>
      </c>
      <c r="I2180" s="3">
        <v>0</v>
      </c>
      <c r="J2180" s="21" t="s">
        <v>2373</v>
      </c>
      <c r="K2180" s="106" t="s">
        <v>2276</v>
      </c>
      <c r="L2180" s="21" t="s">
        <v>2276</v>
      </c>
      <c r="M2180" s="21" t="s">
        <v>2276</v>
      </c>
      <c r="N2180" s="21" t="s">
        <v>2276</v>
      </c>
      <c r="O2180" s="21" t="s">
        <v>2276</v>
      </c>
      <c r="P2180" s="21" t="s">
        <v>2376</v>
      </c>
      <c r="Q2180" s="21" t="s">
        <v>2276</v>
      </c>
      <c r="R2180" s="21" t="s">
        <v>2276</v>
      </c>
      <c r="S2180" s="21" t="s">
        <v>2276</v>
      </c>
      <c r="T2180" s="21" t="s">
        <v>2276</v>
      </c>
      <c r="U2180" s="21" t="s">
        <v>2276</v>
      </c>
      <c r="V2180" s="21" t="s">
        <v>2374</v>
      </c>
      <c r="W2180" s="21" t="s">
        <v>2276</v>
      </c>
      <c r="X2180" s="3" t="s">
        <v>2276</v>
      </c>
      <c r="Y2180" s="3" t="s">
        <v>2276</v>
      </c>
      <c r="Z2180" s="3" t="s">
        <v>2276</v>
      </c>
      <c r="AA2180" s="4" t="s">
        <v>6321</v>
      </c>
      <c r="AB2180" s="3"/>
    </row>
    <row r="2181" spans="1:28" ht="87" customHeight="1">
      <c r="A2181" s="159" t="str">
        <f>'Reported burning'!A2181</f>
        <v>264a</v>
      </c>
      <c r="B2181" s="159" t="str">
        <f>'Reported burning'!B2181</f>
        <v>264a.3</v>
      </c>
      <c r="C2181" s="159" t="str">
        <f>'Reported burning'!C2181</f>
        <v>Human, deliberate</v>
      </c>
      <c r="D2181" s="159" t="str">
        <f>'Reported burning'!D2181</f>
        <v xml:space="preserve">Pasture renewal </v>
      </c>
      <c r="E2181" s="159" t="str">
        <f>'Reported burning'!E2181</f>
        <v>Cattle, Intensive</v>
      </c>
      <c r="F2181" s="159" t="str">
        <f>'Reported burning'!F2181</f>
        <v>Pasture</v>
      </c>
      <c r="G2181" s="159" t="str">
        <f>'Reported burning'!G2181</f>
        <v>Pasture</v>
      </c>
      <c r="H2181" s="159" t="str">
        <f>'Reported burning'!H2181</f>
        <v>Presence</v>
      </c>
      <c r="I2181" s="3">
        <v>0</v>
      </c>
      <c r="J2181" s="21" t="s">
        <v>2372</v>
      </c>
      <c r="K2181" s="106" t="s">
        <v>2276</v>
      </c>
      <c r="L2181" s="21" t="s">
        <v>2276</v>
      </c>
      <c r="M2181" s="21" t="s">
        <v>2276</v>
      </c>
      <c r="N2181" s="21" t="s">
        <v>2276</v>
      </c>
      <c r="O2181" s="21" t="s">
        <v>2276</v>
      </c>
      <c r="P2181" s="21" t="s">
        <v>2376</v>
      </c>
      <c r="Q2181" s="21" t="s">
        <v>2276</v>
      </c>
      <c r="R2181" s="21" t="s">
        <v>2276</v>
      </c>
      <c r="S2181" s="21" t="s">
        <v>2276</v>
      </c>
      <c r="T2181" s="21" t="s">
        <v>2276</v>
      </c>
      <c r="U2181" s="21" t="s">
        <v>2276</v>
      </c>
      <c r="V2181" s="21" t="s">
        <v>2527</v>
      </c>
      <c r="W2181" s="21" t="s">
        <v>2276</v>
      </c>
      <c r="X2181" s="3" t="s">
        <v>2276</v>
      </c>
      <c r="Y2181" s="3" t="s">
        <v>2276</v>
      </c>
      <c r="Z2181" s="3" t="s">
        <v>2276</v>
      </c>
      <c r="AA2181" s="4" t="s">
        <v>6322</v>
      </c>
      <c r="AB2181" s="3"/>
    </row>
    <row r="2182" spans="1:28" ht="87" customHeight="1">
      <c r="A2182" s="159" t="str">
        <f>'Reported burning'!A2182</f>
        <v>264a</v>
      </c>
      <c r="B2182" s="159" t="str">
        <f>'Reported burning'!B2182</f>
        <v>264a.4</v>
      </c>
      <c r="C2182" s="159" t="str">
        <f>'Reported burning'!C2182</f>
        <v>Human, deliberate</v>
      </c>
      <c r="D2182" s="159" t="str">
        <f>'Reported burning'!D2182</f>
        <v>Arson</v>
      </c>
      <c r="E2182" s="159" t="str">
        <f>'Reported burning'!E2182</f>
        <v>Urban planner</v>
      </c>
      <c r="F2182" s="159" t="str">
        <f>'Reported burning'!F2182</f>
        <v>ND</v>
      </c>
      <c r="G2182" s="159" t="str">
        <f>'Reported burning'!G2182</f>
        <v>Forest</v>
      </c>
      <c r="H2182" s="159" t="str">
        <f>'Reported burning'!H2182</f>
        <v>Presence</v>
      </c>
      <c r="I2182" s="3">
        <v>0</v>
      </c>
      <c r="J2182" s="21" t="s">
        <v>2372</v>
      </c>
      <c r="K2182" s="106" t="s">
        <v>2276</v>
      </c>
      <c r="L2182" s="21" t="s">
        <v>2276</v>
      </c>
      <c r="M2182" s="21" t="s">
        <v>2276</v>
      </c>
      <c r="N2182" s="21" t="s">
        <v>2276</v>
      </c>
      <c r="O2182" s="21" t="s">
        <v>2276</v>
      </c>
      <c r="P2182" s="21" t="s">
        <v>2376</v>
      </c>
      <c r="Q2182" s="21" t="s">
        <v>2276</v>
      </c>
      <c r="R2182" s="21" t="s">
        <v>2276</v>
      </c>
      <c r="S2182" s="21" t="s">
        <v>2276</v>
      </c>
      <c r="T2182" s="21" t="s">
        <v>2276</v>
      </c>
      <c r="U2182" s="21" t="s">
        <v>2276</v>
      </c>
      <c r="V2182" s="21" t="s">
        <v>2527</v>
      </c>
      <c r="W2182" s="21" t="s">
        <v>2276</v>
      </c>
      <c r="X2182" s="3" t="s">
        <v>2276</v>
      </c>
      <c r="Y2182" s="3" t="s">
        <v>2276</v>
      </c>
      <c r="Z2182" s="3" t="s">
        <v>2276</v>
      </c>
      <c r="AA2182" s="4" t="s">
        <v>6323</v>
      </c>
      <c r="AB2182" s="3"/>
    </row>
    <row r="2183" spans="1:28" ht="46" customHeight="1">
      <c r="A2183" s="159" t="str">
        <f>'Reported burning'!A2183</f>
        <v>265a</v>
      </c>
      <c r="B2183" s="159" t="str">
        <f>'Reported burning'!B2183</f>
        <v>265a.1</v>
      </c>
      <c r="C2183" s="159" t="str">
        <f>'Reported burning'!C2183</f>
        <v>Human, deliberate</v>
      </c>
      <c r="D2183" s="159" t="str">
        <f>'Reported burning'!D2183</f>
        <v>ND</v>
      </c>
      <c r="E2183" s="159" t="str">
        <f>'Reported burning'!E2183</f>
        <v>Forestry, Industrial</v>
      </c>
      <c r="F2183" s="159" t="str">
        <f>'Reported burning'!F2183</f>
        <v>ND</v>
      </c>
      <c r="G2183" s="159" t="str">
        <f>'Reported burning'!G2183</f>
        <v>Forest</v>
      </c>
      <c r="H2183" s="159" t="str">
        <f>'Reported burning'!H2183</f>
        <v>Presence</v>
      </c>
      <c r="I2183" s="3">
        <v>0</v>
      </c>
      <c r="J2183" s="21" t="s">
        <v>2370</v>
      </c>
      <c r="K2183" s="106" t="s">
        <v>2276</v>
      </c>
      <c r="L2183" s="21" t="s">
        <v>2276</v>
      </c>
      <c r="M2183" s="21" t="s">
        <v>2276</v>
      </c>
      <c r="N2183" s="21" t="s">
        <v>2276</v>
      </c>
      <c r="O2183" s="21" t="s">
        <v>2276</v>
      </c>
      <c r="P2183" s="21" t="s">
        <v>2276</v>
      </c>
      <c r="Q2183" s="21" t="s">
        <v>2276</v>
      </c>
      <c r="R2183" s="21" t="s">
        <v>2276</v>
      </c>
      <c r="S2183" s="21" t="s">
        <v>2276</v>
      </c>
      <c r="T2183" s="21" t="s">
        <v>2276</v>
      </c>
      <c r="U2183" s="21" t="s">
        <v>2276</v>
      </c>
      <c r="V2183" s="21" t="s">
        <v>2276</v>
      </c>
      <c r="W2183" s="21" t="s">
        <v>2276</v>
      </c>
      <c r="X2183" s="3" t="s">
        <v>2276</v>
      </c>
      <c r="Y2183" s="3" t="s">
        <v>2276</v>
      </c>
      <c r="Z2183" s="3" t="s">
        <v>2276</v>
      </c>
      <c r="AA2183" s="4" t="s">
        <v>6324</v>
      </c>
      <c r="AB2183" s="3"/>
    </row>
    <row r="2184" spans="1:28" ht="46" customHeight="1">
      <c r="A2184" s="159" t="str">
        <f>'Reported burning'!A2184</f>
        <v>265b</v>
      </c>
      <c r="B2184" s="159" t="str">
        <f>'Reported burning'!B2184</f>
        <v>265b.1</v>
      </c>
      <c r="C2184" s="159" t="str">
        <f>'Reported burning'!C2184</f>
        <v>Human, deliberate</v>
      </c>
      <c r="D2184" s="159" t="str">
        <f>'Reported burning'!D2184</f>
        <v>ND</v>
      </c>
      <c r="E2184" s="159" t="str">
        <f>'Reported burning'!E2184</f>
        <v>Forestry, Industrial</v>
      </c>
      <c r="F2184" s="159" t="str">
        <f>'Reported burning'!F2184</f>
        <v>ND</v>
      </c>
      <c r="G2184" s="159" t="str">
        <f>'Reported burning'!G2184</f>
        <v>Forest</v>
      </c>
      <c r="H2184" s="159" t="str">
        <f>'Reported burning'!H2184</f>
        <v>Presence</v>
      </c>
      <c r="I2184" s="3">
        <v>0</v>
      </c>
      <c r="J2184" s="21" t="s">
        <v>2372</v>
      </c>
      <c r="K2184" s="106" t="s">
        <v>2276</v>
      </c>
      <c r="L2184" s="21" t="s">
        <v>2276</v>
      </c>
      <c r="M2184" s="21" t="s">
        <v>2276</v>
      </c>
      <c r="N2184" s="21" t="s">
        <v>2276</v>
      </c>
      <c r="O2184" s="21" t="s">
        <v>2276</v>
      </c>
      <c r="P2184" s="21" t="s">
        <v>2276</v>
      </c>
      <c r="Q2184" s="21" t="s">
        <v>2276</v>
      </c>
      <c r="R2184" s="21" t="s">
        <v>2276</v>
      </c>
      <c r="S2184" s="21" t="s">
        <v>2276</v>
      </c>
      <c r="T2184" s="21" t="s">
        <v>2276</v>
      </c>
      <c r="U2184" s="21" t="s">
        <v>2276</v>
      </c>
      <c r="V2184" s="21" t="s">
        <v>2276</v>
      </c>
      <c r="W2184" s="21" t="s">
        <v>2276</v>
      </c>
      <c r="X2184" s="3" t="s">
        <v>2276</v>
      </c>
      <c r="Y2184" s="3" t="s">
        <v>2276</v>
      </c>
      <c r="Z2184" s="3" t="s">
        <v>2276</v>
      </c>
      <c r="AA2184" s="4" t="s">
        <v>6324</v>
      </c>
      <c r="AB2184" s="3"/>
    </row>
    <row r="2185" spans="1:28" ht="46" customHeight="1">
      <c r="A2185" s="159" t="str">
        <f>'Reported burning'!A2185</f>
        <v>265c</v>
      </c>
      <c r="B2185" s="159" t="str">
        <f>'Reported burning'!B2185</f>
        <v>265c.1</v>
      </c>
      <c r="C2185" s="159" t="str">
        <f>'Reported burning'!C2185</f>
        <v>Human, deliberate</v>
      </c>
      <c r="D2185" s="159" t="str">
        <f>'Reported burning'!D2185</f>
        <v>ND</v>
      </c>
      <c r="E2185" s="159" t="str">
        <f>'Reported burning'!E2185</f>
        <v>Forestry, Industrial</v>
      </c>
      <c r="F2185" s="159" t="str">
        <f>'Reported burning'!F2185</f>
        <v>ND</v>
      </c>
      <c r="G2185" s="159" t="str">
        <f>'Reported burning'!G2185</f>
        <v>Forest</v>
      </c>
      <c r="H2185" s="159" t="str">
        <f>'Reported burning'!H2185</f>
        <v>Presence</v>
      </c>
      <c r="I2185" s="3">
        <v>0</v>
      </c>
      <c r="J2185" s="21" t="s">
        <v>2370</v>
      </c>
      <c r="K2185" s="106" t="s">
        <v>2276</v>
      </c>
      <c r="L2185" s="21" t="s">
        <v>2276</v>
      </c>
      <c r="M2185" s="21" t="s">
        <v>2276</v>
      </c>
      <c r="N2185" s="21" t="s">
        <v>2276</v>
      </c>
      <c r="O2185" s="21" t="s">
        <v>2276</v>
      </c>
      <c r="P2185" s="21" t="s">
        <v>2276</v>
      </c>
      <c r="Q2185" s="21" t="s">
        <v>2276</v>
      </c>
      <c r="R2185" s="21" t="s">
        <v>2276</v>
      </c>
      <c r="S2185" s="21" t="s">
        <v>2276</v>
      </c>
      <c r="T2185" s="21" t="s">
        <v>2276</v>
      </c>
      <c r="U2185" s="21" t="s">
        <v>2276</v>
      </c>
      <c r="V2185" s="21" t="s">
        <v>2276</v>
      </c>
      <c r="W2185" s="21" t="s">
        <v>2276</v>
      </c>
      <c r="X2185" s="3" t="s">
        <v>2276</v>
      </c>
      <c r="Y2185" s="3" t="s">
        <v>2276</v>
      </c>
      <c r="Z2185" s="3" t="s">
        <v>2276</v>
      </c>
      <c r="AA2185" s="4" t="s">
        <v>6324</v>
      </c>
      <c r="AB2185" s="3"/>
    </row>
    <row r="2186" spans="1:28" ht="46" customHeight="1">
      <c r="A2186" s="159" t="str">
        <f>'Reported burning'!A2186</f>
        <v>266a</v>
      </c>
      <c r="B2186" s="159" t="str">
        <f>'Reported burning'!B2186</f>
        <v>266a.1</v>
      </c>
      <c r="C2186" s="159" t="str">
        <f>'Reported burning'!C2186</f>
        <v>Lightning</v>
      </c>
      <c r="D2186" s="159" t="str">
        <f>'Reported burning'!D2186</f>
        <v>ND</v>
      </c>
      <c r="E2186" s="159" t="str">
        <f>'Reported burning'!E2186</f>
        <v>All</v>
      </c>
      <c r="F2186" s="159" t="str">
        <f>'Reported burning'!F2186</f>
        <v>ND</v>
      </c>
      <c r="G2186" s="159" t="str">
        <f>'Reported burning'!G2186</f>
        <v>All</v>
      </c>
      <c r="H2186" s="159" t="str">
        <f>'Reported burning'!H2186</f>
        <v>Presence</v>
      </c>
      <c r="I2186" s="3">
        <v>0</v>
      </c>
      <c r="J2186" s="21" t="s">
        <v>2276</v>
      </c>
      <c r="K2186" s="106" t="s">
        <v>2276</v>
      </c>
      <c r="L2186" s="21" t="s">
        <v>2276</v>
      </c>
      <c r="M2186" s="21" t="s">
        <v>2276</v>
      </c>
      <c r="N2186" s="21" t="s">
        <v>2276</v>
      </c>
      <c r="O2186" s="21" t="s">
        <v>2276</v>
      </c>
      <c r="P2186" s="21" t="s">
        <v>2276</v>
      </c>
      <c r="Q2186" s="21" t="s">
        <v>2276</v>
      </c>
      <c r="R2186" s="21" t="s">
        <v>2276</v>
      </c>
      <c r="S2186" s="21" t="s">
        <v>2276</v>
      </c>
      <c r="T2186" s="21" t="s">
        <v>2276</v>
      </c>
      <c r="U2186" s="21" t="s">
        <v>2276</v>
      </c>
      <c r="V2186" s="21" t="s">
        <v>2276</v>
      </c>
      <c r="W2186" s="21" t="s">
        <v>2276</v>
      </c>
      <c r="X2186" s="3" t="s">
        <v>2276</v>
      </c>
      <c r="Y2186" s="3" t="s">
        <v>2276</v>
      </c>
      <c r="Z2186" s="3" t="s">
        <v>2276</v>
      </c>
      <c r="AA2186" s="3"/>
      <c r="AB2186" s="3"/>
    </row>
    <row r="2187" spans="1:28" ht="46" customHeight="1">
      <c r="A2187" s="159" t="str">
        <f>'Reported burning'!A2187</f>
        <v>266a</v>
      </c>
      <c r="B2187" s="159" t="str">
        <f>'Reported burning'!B2187</f>
        <v>266a.2</v>
      </c>
      <c r="C2187" s="159" t="str">
        <f>'Reported burning'!C2187</f>
        <v>Human, deliberate</v>
      </c>
      <c r="D2187" s="159" t="str">
        <f>'Reported burning'!D2187</f>
        <v>ND</v>
      </c>
      <c r="E2187" s="159" t="str">
        <f>'Reported burning'!E2187</f>
        <v>All</v>
      </c>
      <c r="F2187" s="159" t="str">
        <f>'Reported burning'!F2187</f>
        <v>ND</v>
      </c>
      <c r="G2187" s="159" t="str">
        <f>'Reported burning'!G2187</f>
        <v>All</v>
      </c>
      <c r="H2187" s="159" t="str">
        <f>'Reported burning'!H2187</f>
        <v>Presence</v>
      </c>
      <c r="I2187" s="3">
        <v>0</v>
      </c>
      <c r="J2187" s="21" t="s">
        <v>2276</v>
      </c>
      <c r="K2187" s="106" t="s">
        <v>2276</v>
      </c>
      <c r="L2187" s="21" t="s">
        <v>2276</v>
      </c>
      <c r="M2187" s="21" t="s">
        <v>2276</v>
      </c>
      <c r="N2187" s="21" t="s">
        <v>2276</v>
      </c>
      <c r="O2187" s="21" t="s">
        <v>2276</v>
      </c>
      <c r="P2187" s="21" t="s">
        <v>2276</v>
      </c>
      <c r="Q2187" s="21" t="s">
        <v>2276</v>
      </c>
      <c r="R2187" s="21" t="s">
        <v>2276</v>
      </c>
      <c r="S2187" s="21" t="s">
        <v>2276</v>
      </c>
      <c r="T2187" s="21" t="s">
        <v>2276</v>
      </c>
      <c r="U2187" s="21" t="s">
        <v>2276</v>
      </c>
      <c r="V2187" s="21" t="s">
        <v>2276</v>
      </c>
      <c r="W2187" s="21" t="s">
        <v>2276</v>
      </c>
      <c r="X2187" s="3" t="s">
        <v>2276</v>
      </c>
      <c r="Y2187" s="3" t="s">
        <v>2276</v>
      </c>
      <c r="Z2187" s="3" t="s">
        <v>2276</v>
      </c>
      <c r="AA2187" s="3"/>
      <c r="AB2187" s="3"/>
    </row>
    <row r="2188" spans="1:28" ht="46" customHeight="1">
      <c r="A2188" s="159" t="str">
        <f>'Reported burning'!A2188</f>
        <v>266a</v>
      </c>
      <c r="B2188" s="159" t="str">
        <f>'Reported burning'!B2188</f>
        <v>266a.3</v>
      </c>
      <c r="C2188" s="159" t="str">
        <f>'Reported burning'!C2188</f>
        <v>Lightning</v>
      </c>
      <c r="D2188" s="159" t="str">
        <f>'Reported burning'!D2188</f>
        <v>ND</v>
      </c>
      <c r="E2188" s="159" t="str">
        <f>'Reported burning'!E2188</f>
        <v>All</v>
      </c>
      <c r="F2188" s="159" t="str">
        <f>'Reported burning'!F2188</f>
        <v>ND</v>
      </c>
      <c r="G2188" s="159" t="str">
        <f>'Reported burning'!G2188</f>
        <v>All</v>
      </c>
      <c r="H2188" s="159" t="str">
        <f>'Reported burning'!H2188</f>
        <v>Presence</v>
      </c>
      <c r="I2188" s="3">
        <v>0</v>
      </c>
      <c r="J2188" s="21" t="s">
        <v>2276</v>
      </c>
      <c r="K2188" s="106" t="s">
        <v>2276</v>
      </c>
      <c r="L2188" s="21" t="s">
        <v>2276</v>
      </c>
      <c r="M2188" s="21" t="s">
        <v>2276</v>
      </c>
      <c r="N2188" s="21" t="s">
        <v>2276</v>
      </c>
      <c r="O2188" s="21" t="s">
        <v>2276</v>
      </c>
      <c r="P2188" s="21" t="s">
        <v>2276</v>
      </c>
      <c r="Q2188" s="21" t="s">
        <v>2276</v>
      </c>
      <c r="R2188" s="21" t="s">
        <v>2276</v>
      </c>
      <c r="S2188" s="21" t="s">
        <v>2276</v>
      </c>
      <c r="T2188" s="21" t="s">
        <v>2276</v>
      </c>
      <c r="U2188" s="21" t="s">
        <v>2276</v>
      </c>
      <c r="V2188" s="21" t="s">
        <v>2276</v>
      </c>
      <c r="W2188" s="21" t="s">
        <v>2276</v>
      </c>
      <c r="X2188" s="3" t="s">
        <v>2276</v>
      </c>
      <c r="Y2188" s="3" t="s">
        <v>2276</v>
      </c>
      <c r="Z2188" s="3" t="s">
        <v>2276</v>
      </c>
      <c r="AA2188" s="3"/>
      <c r="AB2188" s="3"/>
    </row>
    <row r="2189" spans="1:28" ht="46" customHeight="1">
      <c r="A2189" s="159" t="str">
        <f>'Reported burning'!A2189</f>
        <v>266a</v>
      </c>
      <c r="B2189" s="159" t="str">
        <f>'Reported burning'!B2189</f>
        <v>266a.4</v>
      </c>
      <c r="C2189" s="159" t="str">
        <f>'Reported burning'!C2189</f>
        <v>Human, deliberate</v>
      </c>
      <c r="D2189" s="159" t="str">
        <f>'Reported burning'!D2189</f>
        <v>ND</v>
      </c>
      <c r="E2189" s="159" t="str">
        <f>'Reported burning'!E2189</f>
        <v>All</v>
      </c>
      <c r="F2189" s="159" t="str">
        <f>'Reported burning'!F2189</f>
        <v>ND</v>
      </c>
      <c r="G2189" s="159" t="str">
        <f>'Reported burning'!G2189</f>
        <v>All</v>
      </c>
      <c r="H2189" s="159" t="str">
        <f>'Reported burning'!H2189</f>
        <v>Presence</v>
      </c>
      <c r="I2189" s="3">
        <v>0</v>
      </c>
      <c r="J2189" s="21" t="s">
        <v>2276</v>
      </c>
      <c r="K2189" s="106" t="s">
        <v>2276</v>
      </c>
      <c r="L2189" s="21" t="s">
        <v>2276</v>
      </c>
      <c r="M2189" s="21" t="s">
        <v>2276</v>
      </c>
      <c r="N2189" s="21" t="s">
        <v>2276</v>
      </c>
      <c r="O2189" s="21" t="s">
        <v>2276</v>
      </c>
      <c r="P2189" s="21" t="s">
        <v>2276</v>
      </c>
      <c r="Q2189" s="21" t="s">
        <v>2276</v>
      </c>
      <c r="R2189" s="21" t="s">
        <v>2276</v>
      </c>
      <c r="S2189" s="21" t="s">
        <v>2276</v>
      </c>
      <c r="T2189" s="21" t="s">
        <v>2276</v>
      </c>
      <c r="U2189" s="21" t="s">
        <v>2276</v>
      </c>
      <c r="V2189" s="21" t="s">
        <v>2276</v>
      </c>
      <c r="W2189" s="21" t="s">
        <v>2276</v>
      </c>
      <c r="X2189" s="3" t="s">
        <v>2276</v>
      </c>
      <c r="Y2189" s="3" t="s">
        <v>2276</v>
      </c>
      <c r="Z2189" s="3" t="s">
        <v>2276</v>
      </c>
      <c r="AA2189" s="3"/>
      <c r="AB2189" s="3"/>
    </row>
    <row r="2190" spans="1:28" ht="46" customHeight="1">
      <c r="A2190" s="159" t="str">
        <f>'Reported burning'!A2190</f>
        <v>266b</v>
      </c>
      <c r="B2190" s="159" t="str">
        <f>'Reported burning'!B2190</f>
        <v>266b.1</v>
      </c>
      <c r="C2190" s="159" t="str">
        <f>'Reported burning'!C2190</f>
        <v>Lightning</v>
      </c>
      <c r="D2190" s="159" t="str">
        <f>'Reported burning'!D2190</f>
        <v>ND</v>
      </c>
      <c r="E2190" s="159" t="str">
        <f>'Reported burning'!E2190</f>
        <v>All</v>
      </c>
      <c r="F2190" s="159" t="str">
        <f>'Reported burning'!F2190</f>
        <v>ND</v>
      </c>
      <c r="G2190" s="159" t="str">
        <f>'Reported burning'!G2190</f>
        <v>All</v>
      </c>
      <c r="H2190" s="159" t="str">
        <f>'Reported burning'!H2190</f>
        <v>Presence</v>
      </c>
      <c r="I2190" s="3">
        <v>0</v>
      </c>
      <c r="J2190" s="21" t="s">
        <v>2276</v>
      </c>
      <c r="K2190" s="106" t="s">
        <v>2276</v>
      </c>
      <c r="L2190" s="21" t="s">
        <v>2276</v>
      </c>
      <c r="M2190" s="21" t="s">
        <v>2276</v>
      </c>
      <c r="N2190" s="21" t="s">
        <v>2276</v>
      </c>
      <c r="O2190" s="21" t="s">
        <v>2276</v>
      </c>
      <c r="P2190" s="21" t="s">
        <v>2276</v>
      </c>
      <c r="Q2190" s="21" t="s">
        <v>2276</v>
      </c>
      <c r="R2190" s="21" t="s">
        <v>2276</v>
      </c>
      <c r="S2190" s="21" t="s">
        <v>2276</v>
      </c>
      <c r="T2190" s="21" t="s">
        <v>2276</v>
      </c>
      <c r="U2190" s="21" t="s">
        <v>2276</v>
      </c>
      <c r="V2190" s="21" t="s">
        <v>2276</v>
      </c>
      <c r="W2190" s="21" t="s">
        <v>2276</v>
      </c>
      <c r="X2190" s="3" t="s">
        <v>2276</v>
      </c>
      <c r="Y2190" s="3" t="s">
        <v>2276</v>
      </c>
      <c r="Z2190" s="3" t="s">
        <v>2276</v>
      </c>
      <c r="AA2190" s="3"/>
      <c r="AB2190" s="3"/>
    </row>
    <row r="2191" spans="1:28" ht="46" customHeight="1">
      <c r="A2191" s="159" t="str">
        <f>'Reported burning'!A2191</f>
        <v>266b</v>
      </c>
      <c r="B2191" s="159" t="str">
        <f>'Reported burning'!B2191</f>
        <v>266b.2</v>
      </c>
      <c r="C2191" s="159" t="str">
        <f>'Reported burning'!C2191</f>
        <v>Human, deliberate</v>
      </c>
      <c r="D2191" s="159" t="str">
        <f>'Reported burning'!D2191</f>
        <v>ND</v>
      </c>
      <c r="E2191" s="159" t="str">
        <f>'Reported burning'!E2191</f>
        <v>All</v>
      </c>
      <c r="F2191" s="159" t="str">
        <f>'Reported burning'!F2191</f>
        <v>ND</v>
      </c>
      <c r="G2191" s="159" t="str">
        <f>'Reported burning'!G2191</f>
        <v>All</v>
      </c>
      <c r="H2191" s="159" t="str">
        <f>'Reported burning'!H2191</f>
        <v>Presence</v>
      </c>
      <c r="I2191" s="3">
        <v>0</v>
      </c>
      <c r="J2191" s="21" t="s">
        <v>2276</v>
      </c>
      <c r="K2191" s="106" t="s">
        <v>2276</v>
      </c>
      <c r="L2191" s="21" t="s">
        <v>2276</v>
      </c>
      <c r="M2191" s="21" t="s">
        <v>2276</v>
      </c>
      <c r="N2191" s="21" t="s">
        <v>2276</v>
      </c>
      <c r="O2191" s="21" t="s">
        <v>2276</v>
      </c>
      <c r="P2191" s="21" t="s">
        <v>2276</v>
      </c>
      <c r="Q2191" s="21" t="s">
        <v>2276</v>
      </c>
      <c r="R2191" s="21" t="s">
        <v>2276</v>
      </c>
      <c r="S2191" s="21" t="s">
        <v>2276</v>
      </c>
      <c r="T2191" s="21" t="s">
        <v>2276</v>
      </c>
      <c r="U2191" s="21" t="s">
        <v>2276</v>
      </c>
      <c r="V2191" s="21" t="s">
        <v>2276</v>
      </c>
      <c r="W2191" s="21" t="s">
        <v>2276</v>
      </c>
      <c r="X2191" s="3" t="s">
        <v>2276</v>
      </c>
      <c r="Y2191" s="3" t="s">
        <v>2276</v>
      </c>
      <c r="Z2191" s="3" t="s">
        <v>2276</v>
      </c>
      <c r="AA2191" s="3"/>
      <c r="AB2191" s="3"/>
    </row>
    <row r="2192" spans="1:28" ht="46" customHeight="1">
      <c r="A2192" s="159" t="str">
        <f>'Reported burning'!A2192</f>
        <v>266b</v>
      </c>
      <c r="B2192" s="159" t="str">
        <f>'Reported burning'!B2192</f>
        <v>266b.3</v>
      </c>
      <c r="C2192" s="159" t="str">
        <f>'Reported burning'!C2192</f>
        <v>Lightning</v>
      </c>
      <c r="D2192" s="159" t="str">
        <f>'Reported burning'!D2192</f>
        <v>ND</v>
      </c>
      <c r="E2192" s="159" t="str">
        <f>'Reported burning'!E2192</f>
        <v>All</v>
      </c>
      <c r="F2192" s="159" t="str">
        <f>'Reported burning'!F2192</f>
        <v>ND</v>
      </c>
      <c r="G2192" s="159" t="str">
        <f>'Reported burning'!G2192</f>
        <v>All</v>
      </c>
      <c r="H2192" s="159" t="str">
        <f>'Reported burning'!H2192</f>
        <v>Presence</v>
      </c>
      <c r="I2192" s="3">
        <v>0</v>
      </c>
      <c r="J2192" s="21" t="s">
        <v>2276</v>
      </c>
      <c r="K2192" s="106" t="s">
        <v>2276</v>
      </c>
      <c r="L2192" s="21" t="s">
        <v>2276</v>
      </c>
      <c r="M2192" s="21" t="s">
        <v>2276</v>
      </c>
      <c r="N2192" s="21" t="s">
        <v>2276</v>
      </c>
      <c r="O2192" s="21" t="s">
        <v>2276</v>
      </c>
      <c r="P2192" s="21" t="s">
        <v>2276</v>
      </c>
      <c r="Q2192" s="21" t="s">
        <v>2276</v>
      </c>
      <c r="R2192" s="21" t="s">
        <v>2276</v>
      </c>
      <c r="S2192" s="21" t="s">
        <v>2276</v>
      </c>
      <c r="T2192" s="21" t="s">
        <v>2276</v>
      </c>
      <c r="U2192" s="21" t="s">
        <v>2276</v>
      </c>
      <c r="V2192" s="21" t="s">
        <v>2276</v>
      </c>
      <c r="W2192" s="21" t="s">
        <v>2276</v>
      </c>
      <c r="X2192" s="3" t="s">
        <v>2276</v>
      </c>
      <c r="Y2192" s="3" t="s">
        <v>2276</v>
      </c>
      <c r="Z2192" s="3" t="s">
        <v>2276</v>
      </c>
      <c r="AA2192" s="3"/>
      <c r="AB2192" s="3"/>
    </row>
    <row r="2193" spans="1:28" ht="46" customHeight="1">
      <c r="A2193" s="159" t="str">
        <f>'Reported burning'!A2193</f>
        <v>266b</v>
      </c>
      <c r="B2193" s="159" t="str">
        <f>'Reported burning'!B2193</f>
        <v>266b.4</v>
      </c>
      <c r="C2193" s="159" t="str">
        <f>'Reported burning'!C2193</f>
        <v>Human, deliberate</v>
      </c>
      <c r="D2193" s="159" t="str">
        <f>'Reported burning'!D2193</f>
        <v>ND</v>
      </c>
      <c r="E2193" s="159" t="str">
        <f>'Reported burning'!E2193</f>
        <v>All</v>
      </c>
      <c r="F2193" s="159" t="str">
        <f>'Reported burning'!F2193</f>
        <v>ND</v>
      </c>
      <c r="G2193" s="159" t="str">
        <f>'Reported burning'!G2193</f>
        <v>All</v>
      </c>
      <c r="H2193" s="159" t="str">
        <f>'Reported burning'!H2193</f>
        <v>Presence</v>
      </c>
      <c r="I2193" s="3">
        <v>0</v>
      </c>
      <c r="J2193" s="21" t="s">
        <v>2276</v>
      </c>
      <c r="K2193" s="106" t="s">
        <v>2276</v>
      </c>
      <c r="L2193" s="21" t="s">
        <v>2276</v>
      </c>
      <c r="M2193" s="21" t="s">
        <v>2276</v>
      </c>
      <c r="N2193" s="21" t="s">
        <v>2276</v>
      </c>
      <c r="O2193" s="21" t="s">
        <v>2276</v>
      </c>
      <c r="P2193" s="21" t="s">
        <v>2276</v>
      </c>
      <c r="Q2193" s="21" t="s">
        <v>2276</v>
      </c>
      <c r="R2193" s="21" t="s">
        <v>2276</v>
      </c>
      <c r="S2193" s="21" t="s">
        <v>2276</v>
      </c>
      <c r="T2193" s="21" t="s">
        <v>2276</v>
      </c>
      <c r="U2193" s="21" t="s">
        <v>2276</v>
      </c>
      <c r="V2193" s="21" t="s">
        <v>2276</v>
      </c>
      <c r="W2193" s="21" t="s">
        <v>2276</v>
      </c>
      <c r="X2193" s="3" t="s">
        <v>2276</v>
      </c>
      <c r="Y2193" s="3" t="s">
        <v>2276</v>
      </c>
      <c r="Z2193" s="3" t="s">
        <v>2276</v>
      </c>
      <c r="AA2193" s="3"/>
      <c r="AB2193" s="3"/>
    </row>
    <row r="2194" spans="1:28" ht="46" customHeight="1">
      <c r="A2194" s="159" t="str">
        <f>'Reported burning'!A2194</f>
        <v>266c</v>
      </c>
      <c r="B2194" s="159" t="str">
        <f>'Reported burning'!B2194</f>
        <v>266c.1</v>
      </c>
      <c r="C2194" s="159" t="str">
        <f>'Reported burning'!C2194</f>
        <v>Lightning</v>
      </c>
      <c r="D2194" s="159" t="str">
        <f>'Reported burning'!D2194</f>
        <v>ND</v>
      </c>
      <c r="E2194" s="159" t="str">
        <f>'Reported burning'!E2194</f>
        <v>All</v>
      </c>
      <c r="F2194" s="159" t="str">
        <f>'Reported burning'!F2194</f>
        <v>ND</v>
      </c>
      <c r="G2194" s="159" t="str">
        <f>'Reported burning'!G2194</f>
        <v>All</v>
      </c>
      <c r="H2194" s="159" t="str">
        <f>'Reported burning'!H2194</f>
        <v>Presence</v>
      </c>
      <c r="I2194" s="3">
        <v>0</v>
      </c>
      <c r="J2194" s="21" t="s">
        <v>2276</v>
      </c>
      <c r="K2194" s="106" t="s">
        <v>2276</v>
      </c>
      <c r="L2194" s="21" t="s">
        <v>2276</v>
      </c>
      <c r="M2194" s="21" t="s">
        <v>2276</v>
      </c>
      <c r="N2194" s="21" t="s">
        <v>2276</v>
      </c>
      <c r="O2194" s="21" t="s">
        <v>2276</v>
      </c>
      <c r="P2194" s="21" t="s">
        <v>2276</v>
      </c>
      <c r="Q2194" s="21" t="s">
        <v>2276</v>
      </c>
      <c r="R2194" s="21" t="s">
        <v>2276</v>
      </c>
      <c r="S2194" s="21" t="s">
        <v>2276</v>
      </c>
      <c r="T2194" s="21" t="s">
        <v>2276</v>
      </c>
      <c r="U2194" s="21" t="s">
        <v>2276</v>
      </c>
      <c r="V2194" s="21" t="s">
        <v>2276</v>
      </c>
      <c r="W2194" s="21" t="s">
        <v>2276</v>
      </c>
      <c r="X2194" s="3" t="s">
        <v>2276</v>
      </c>
      <c r="Y2194" s="3" t="s">
        <v>2276</v>
      </c>
      <c r="Z2194" s="3" t="s">
        <v>2276</v>
      </c>
      <c r="AA2194" s="3"/>
      <c r="AB2194" s="3"/>
    </row>
    <row r="2195" spans="1:28" ht="46" customHeight="1">
      <c r="A2195" s="159" t="str">
        <f>'Reported burning'!A2195</f>
        <v>266c</v>
      </c>
      <c r="B2195" s="159" t="str">
        <f>'Reported burning'!B2195</f>
        <v>266c.2</v>
      </c>
      <c r="C2195" s="159" t="str">
        <f>'Reported burning'!C2195</f>
        <v>Human, deliberate</v>
      </c>
      <c r="D2195" s="159" t="str">
        <f>'Reported burning'!D2195</f>
        <v>ND</v>
      </c>
      <c r="E2195" s="159" t="str">
        <f>'Reported burning'!E2195</f>
        <v>All</v>
      </c>
      <c r="F2195" s="159" t="str">
        <f>'Reported burning'!F2195</f>
        <v>ND</v>
      </c>
      <c r="G2195" s="159" t="str">
        <f>'Reported burning'!G2195</f>
        <v>All</v>
      </c>
      <c r="H2195" s="159" t="str">
        <f>'Reported burning'!H2195</f>
        <v>Presence</v>
      </c>
      <c r="I2195" s="3">
        <v>0</v>
      </c>
      <c r="J2195" s="21" t="s">
        <v>2276</v>
      </c>
      <c r="K2195" s="106" t="s">
        <v>2276</v>
      </c>
      <c r="L2195" s="21" t="s">
        <v>2276</v>
      </c>
      <c r="M2195" s="21" t="s">
        <v>2276</v>
      </c>
      <c r="N2195" s="21" t="s">
        <v>2276</v>
      </c>
      <c r="O2195" s="21" t="s">
        <v>2276</v>
      </c>
      <c r="P2195" s="21" t="s">
        <v>2276</v>
      </c>
      <c r="Q2195" s="21" t="s">
        <v>2276</v>
      </c>
      <c r="R2195" s="21" t="s">
        <v>2276</v>
      </c>
      <c r="S2195" s="21" t="s">
        <v>2276</v>
      </c>
      <c r="T2195" s="21" t="s">
        <v>2276</v>
      </c>
      <c r="U2195" s="21" t="s">
        <v>2276</v>
      </c>
      <c r="V2195" s="21" t="s">
        <v>2276</v>
      </c>
      <c r="W2195" s="21" t="s">
        <v>2276</v>
      </c>
      <c r="X2195" s="3" t="s">
        <v>2276</v>
      </c>
      <c r="Y2195" s="3" t="s">
        <v>2276</v>
      </c>
      <c r="Z2195" s="3" t="s">
        <v>2276</v>
      </c>
      <c r="AA2195" s="3"/>
      <c r="AB2195" s="3"/>
    </row>
    <row r="2196" spans="1:28" ht="46" customHeight="1">
      <c r="A2196" s="159" t="str">
        <f>'Reported burning'!A2196</f>
        <v>266c</v>
      </c>
      <c r="B2196" s="159" t="str">
        <f>'Reported burning'!B2196</f>
        <v>266c.3</v>
      </c>
      <c r="C2196" s="159" t="str">
        <f>'Reported burning'!C2196</f>
        <v>Lightning</v>
      </c>
      <c r="D2196" s="159" t="str">
        <f>'Reported burning'!D2196</f>
        <v>ND</v>
      </c>
      <c r="E2196" s="159" t="str">
        <f>'Reported burning'!E2196</f>
        <v>All</v>
      </c>
      <c r="F2196" s="159" t="str">
        <f>'Reported burning'!F2196</f>
        <v>ND</v>
      </c>
      <c r="G2196" s="159" t="str">
        <f>'Reported burning'!G2196</f>
        <v>All</v>
      </c>
      <c r="H2196" s="159" t="str">
        <f>'Reported burning'!H2196</f>
        <v>Presence</v>
      </c>
      <c r="I2196" s="3">
        <v>0</v>
      </c>
      <c r="J2196" s="21" t="s">
        <v>2276</v>
      </c>
      <c r="K2196" s="106" t="s">
        <v>2276</v>
      </c>
      <c r="L2196" s="21" t="s">
        <v>2276</v>
      </c>
      <c r="M2196" s="21" t="s">
        <v>2276</v>
      </c>
      <c r="N2196" s="21" t="s">
        <v>2276</v>
      </c>
      <c r="O2196" s="21" t="s">
        <v>2276</v>
      </c>
      <c r="P2196" s="21" t="s">
        <v>2276</v>
      </c>
      <c r="Q2196" s="21" t="s">
        <v>2276</v>
      </c>
      <c r="R2196" s="21" t="s">
        <v>2276</v>
      </c>
      <c r="S2196" s="21" t="s">
        <v>2276</v>
      </c>
      <c r="T2196" s="21" t="s">
        <v>2276</v>
      </c>
      <c r="U2196" s="21" t="s">
        <v>2276</v>
      </c>
      <c r="V2196" s="21" t="s">
        <v>2276</v>
      </c>
      <c r="W2196" s="21" t="s">
        <v>2276</v>
      </c>
      <c r="X2196" s="3" t="s">
        <v>2276</v>
      </c>
      <c r="Y2196" s="3" t="s">
        <v>2276</v>
      </c>
      <c r="Z2196" s="3" t="s">
        <v>2276</v>
      </c>
      <c r="AA2196" s="3"/>
      <c r="AB2196" s="3"/>
    </row>
    <row r="2197" spans="1:28" ht="46" customHeight="1">
      <c r="A2197" s="159" t="str">
        <f>'Reported burning'!A2197</f>
        <v>266c</v>
      </c>
      <c r="B2197" s="159" t="str">
        <f>'Reported burning'!B2197</f>
        <v>266c.4</v>
      </c>
      <c r="C2197" s="159" t="str">
        <f>'Reported burning'!C2197</f>
        <v>Human, deliberate</v>
      </c>
      <c r="D2197" s="159" t="str">
        <f>'Reported burning'!D2197</f>
        <v>ND</v>
      </c>
      <c r="E2197" s="159" t="str">
        <f>'Reported burning'!E2197</f>
        <v>All</v>
      </c>
      <c r="F2197" s="159" t="str">
        <f>'Reported burning'!F2197</f>
        <v>ND</v>
      </c>
      <c r="G2197" s="159" t="str">
        <f>'Reported burning'!G2197</f>
        <v>All</v>
      </c>
      <c r="H2197" s="159" t="str">
        <f>'Reported burning'!H2197</f>
        <v>Presence</v>
      </c>
      <c r="I2197" s="3">
        <v>0</v>
      </c>
      <c r="J2197" s="21" t="s">
        <v>2276</v>
      </c>
      <c r="K2197" s="106" t="s">
        <v>2276</v>
      </c>
      <c r="L2197" s="21" t="s">
        <v>2276</v>
      </c>
      <c r="M2197" s="21" t="s">
        <v>2276</v>
      </c>
      <c r="N2197" s="21" t="s">
        <v>2276</v>
      </c>
      <c r="O2197" s="21" t="s">
        <v>2276</v>
      </c>
      <c r="P2197" s="21" t="s">
        <v>2276</v>
      </c>
      <c r="Q2197" s="21" t="s">
        <v>2276</v>
      </c>
      <c r="R2197" s="21" t="s">
        <v>2276</v>
      </c>
      <c r="S2197" s="21" t="s">
        <v>2276</v>
      </c>
      <c r="T2197" s="21" t="s">
        <v>2276</v>
      </c>
      <c r="U2197" s="21" t="s">
        <v>2276</v>
      </c>
      <c r="V2197" s="21" t="s">
        <v>2276</v>
      </c>
      <c r="W2197" s="21" t="s">
        <v>2276</v>
      </c>
      <c r="X2197" s="3" t="s">
        <v>2276</v>
      </c>
      <c r="Y2197" s="3" t="s">
        <v>2276</v>
      </c>
      <c r="Z2197" s="3" t="s">
        <v>2276</v>
      </c>
      <c r="AA2197" s="3"/>
      <c r="AB2197" s="3"/>
    </row>
    <row r="2198" spans="1:28" ht="46" customHeight="1">
      <c r="A2198" s="159" t="str">
        <f>'Reported burning'!A2198</f>
        <v>267a</v>
      </c>
      <c r="B2198" s="159" t="str">
        <f>'Reported burning'!B2198</f>
        <v>267a.1</v>
      </c>
      <c r="C2198" s="159" t="str">
        <f>'Reported burning'!C2198</f>
        <v>Human, accidental</v>
      </c>
      <c r="D2198" s="159" t="str">
        <f>'Reported burning'!D2198</f>
        <v>Crop residue burning</v>
      </c>
      <c r="E2198" s="159" t="str">
        <f>'Reported burning'!E2198</f>
        <v>Mixed cropping-livestock small holder, Market-oriented</v>
      </c>
      <c r="F2198" s="159" t="str">
        <f>'Reported burning'!F2198</f>
        <v>Cropland</v>
      </c>
      <c r="G2198" s="159" t="str">
        <f>'Reported burning'!G2198</f>
        <v>Cropland</v>
      </c>
      <c r="H2198" s="159" t="str">
        <f>'Reported burning'!H2198</f>
        <v>Presence</v>
      </c>
      <c r="I2198" s="3">
        <v>0</v>
      </c>
      <c r="J2198" s="21" t="s">
        <v>2276</v>
      </c>
      <c r="K2198" s="106" t="s">
        <v>2276</v>
      </c>
      <c r="L2198" s="21" t="s">
        <v>2276</v>
      </c>
      <c r="M2198" s="21" t="s">
        <v>2276</v>
      </c>
      <c r="N2198" s="21" t="s">
        <v>2276</v>
      </c>
      <c r="O2198" s="21" t="s">
        <v>2276</v>
      </c>
      <c r="P2198" s="21" t="s">
        <v>2276</v>
      </c>
      <c r="Q2198" s="21" t="s">
        <v>2276</v>
      </c>
      <c r="R2198" s="21" t="s">
        <v>2276</v>
      </c>
      <c r="S2198" s="21" t="s">
        <v>2276</v>
      </c>
      <c r="T2198" s="21" t="s">
        <v>2276</v>
      </c>
      <c r="U2198" s="21" t="s">
        <v>2276</v>
      </c>
      <c r="V2198" s="21" t="s">
        <v>2276</v>
      </c>
      <c r="W2198" s="21" t="s">
        <v>2276</v>
      </c>
      <c r="X2198" s="3" t="s">
        <v>2276</v>
      </c>
      <c r="Y2198" s="3" t="s">
        <v>2276</v>
      </c>
      <c r="Z2198" s="3" t="s">
        <v>2276</v>
      </c>
      <c r="AA2198" s="3"/>
      <c r="AB2198" s="3"/>
    </row>
    <row r="2199" spans="1:28" ht="46" customHeight="1">
      <c r="A2199" s="159" t="str">
        <f>'Reported burning'!A2199</f>
        <v>267a</v>
      </c>
      <c r="B2199" s="159" t="str">
        <f>'Reported burning'!B2199</f>
        <v>267a.2</v>
      </c>
      <c r="C2199" s="159" t="str">
        <f>'Reported burning'!C2199</f>
        <v>Human, accidental</v>
      </c>
      <c r="D2199" s="159" t="str">
        <f>'Reported burning'!D2199</f>
        <v>Crop field preparation</v>
      </c>
      <c r="E2199" s="159" t="str">
        <f>'Reported burning'!E2199</f>
        <v>Cropping, Monoculture, Market-oriented</v>
      </c>
      <c r="F2199" s="159" t="str">
        <f>'Reported burning'!F2199</f>
        <v>Cropland</v>
      </c>
      <c r="G2199" s="159" t="str">
        <f>'Reported burning'!G2199</f>
        <v>Cropland</v>
      </c>
      <c r="H2199" s="159" t="str">
        <f>'Reported burning'!H2199</f>
        <v>Presence</v>
      </c>
      <c r="I2199" s="3">
        <v>0</v>
      </c>
      <c r="J2199" s="21" t="s">
        <v>2276</v>
      </c>
      <c r="K2199" s="106" t="s">
        <v>2276</v>
      </c>
      <c r="L2199" s="21" t="s">
        <v>2276</v>
      </c>
      <c r="M2199" s="21" t="s">
        <v>2276</v>
      </c>
      <c r="N2199" s="21" t="s">
        <v>2276</v>
      </c>
      <c r="O2199" s="21" t="s">
        <v>2276</v>
      </c>
      <c r="P2199" s="21" t="s">
        <v>2276</v>
      </c>
      <c r="Q2199" s="21" t="s">
        <v>2276</v>
      </c>
      <c r="R2199" s="21" t="s">
        <v>2276</v>
      </c>
      <c r="S2199" s="21" t="s">
        <v>2276</v>
      </c>
      <c r="T2199" s="21" t="s">
        <v>2276</v>
      </c>
      <c r="U2199" s="21" t="s">
        <v>2276</v>
      </c>
      <c r="V2199" s="21" t="s">
        <v>2276</v>
      </c>
      <c r="W2199" s="21" t="s">
        <v>2276</v>
      </c>
      <c r="X2199" s="3" t="s">
        <v>2276</v>
      </c>
      <c r="Y2199" s="3" t="s">
        <v>2276</v>
      </c>
      <c r="Z2199" s="3" t="s">
        <v>2276</v>
      </c>
      <c r="AA2199" s="3"/>
      <c r="AB2199" s="3"/>
    </row>
    <row r="2200" spans="1:28" ht="46" customHeight="1">
      <c r="A2200" s="159" t="str">
        <f>'Reported burning'!A2200</f>
        <v>267a</v>
      </c>
      <c r="B2200" s="159" t="str">
        <f>'Reported burning'!B2200</f>
        <v>267a.3</v>
      </c>
      <c r="C2200" s="159" t="str">
        <f>'Reported burning'!C2200</f>
        <v>Human, deliberate</v>
      </c>
      <c r="D2200" s="159" t="str">
        <f>'Reported burning'!D2200</f>
        <v>Crop residue burning</v>
      </c>
      <c r="E2200" s="159" t="str">
        <f>'Reported burning'!E2200</f>
        <v>Mixed cropping-livestock small holder, Market-oriented</v>
      </c>
      <c r="F2200" s="159" t="str">
        <f>'Reported burning'!F2200</f>
        <v>Cropland</v>
      </c>
      <c r="G2200" s="159" t="str">
        <f>'Reported burning'!G2200</f>
        <v>Cropland</v>
      </c>
      <c r="H2200" s="159" t="str">
        <f>'Reported burning'!H2200</f>
        <v>Presence</v>
      </c>
      <c r="I2200" s="3">
        <v>0</v>
      </c>
      <c r="J2200" s="21" t="s">
        <v>2276</v>
      </c>
      <c r="K2200" s="106" t="s">
        <v>2276</v>
      </c>
      <c r="L2200" s="21" t="s">
        <v>2276</v>
      </c>
      <c r="M2200" s="21" t="s">
        <v>2276</v>
      </c>
      <c r="N2200" s="21" t="s">
        <v>2276</v>
      </c>
      <c r="O2200" s="21" t="s">
        <v>2276</v>
      </c>
      <c r="P2200" s="21" t="s">
        <v>2276</v>
      </c>
      <c r="Q2200" s="21" t="s">
        <v>2276</v>
      </c>
      <c r="R2200" s="21" t="s">
        <v>2276</v>
      </c>
      <c r="S2200" s="21" t="s">
        <v>2276</v>
      </c>
      <c r="T2200" s="21" t="s">
        <v>2276</v>
      </c>
      <c r="U2200" s="21" t="s">
        <v>2276</v>
      </c>
      <c r="V2200" s="21" t="s">
        <v>2276</v>
      </c>
      <c r="W2200" s="21" t="s">
        <v>2276</v>
      </c>
      <c r="X2200" s="3" t="s">
        <v>2276</v>
      </c>
      <c r="Y2200" s="3" t="s">
        <v>2276</v>
      </c>
      <c r="Z2200" s="3" t="s">
        <v>2276</v>
      </c>
      <c r="AA2200" s="3"/>
      <c r="AB2200" s="3"/>
    </row>
    <row r="2201" spans="1:28" ht="46" customHeight="1">
      <c r="A2201" s="159" t="str">
        <f>'Reported burning'!A2201</f>
        <v>267a</v>
      </c>
      <c r="B2201" s="159" t="str">
        <f>'Reported burning'!B2201</f>
        <v>267a.4</v>
      </c>
      <c r="C2201" s="159" t="str">
        <f>'Reported burning'!C2201</f>
        <v>Human, deliberate</v>
      </c>
      <c r="D2201" s="159" t="str">
        <f>'Reported burning'!D2201</f>
        <v>Crop field preparation</v>
      </c>
      <c r="E2201" s="159" t="str">
        <f>'Reported burning'!E2201</f>
        <v>Cropping, Monoculture, Market-oriented</v>
      </c>
      <c r="F2201" s="159" t="str">
        <f>'Reported burning'!F2201</f>
        <v>Cropland</v>
      </c>
      <c r="G2201" s="159" t="str">
        <f>'Reported burning'!G2201</f>
        <v>Cropland</v>
      </c>
      <c r="H2201" s="159" t="str">
        <f>'Reported burning'!H2201</f>
        <v>Presence</v>
      </c>
      <c r="I2201" s="3">
        <v>0</v>
      </c>
      <c r="J2201" s="21" t="s">
        <v>2276</v>
      </c>
      <c r="K2201" s="106" t="s">
        <v>2276</v>
      </c>
      <c r="L2201" s="21" t="s">
        <v>2276</v>
      </c>
      <c r="M2201" s="21" t="s">
        <v>2276</v>
      </c>
      <c r="N2201" s="21" t="s">
        <v>2276</v>
      </c>
      <c r="O2201" s="21" t="s">
        <v>2276</v>
      </c>
      <c r="P2201" s="21" t="s">
        <v>2276</v>
      </c>
      <c r="Q2201" s="21" t="s">
        <v>2276</v>
      </c>
      <c r="R2201" s="21" t="s">
        <v>2276</v>
      </c>
      <c r="S2201" s="21" t="s">
        <v>2276</v>
      </c>
      <c r="T2201" s="21" t="s">
        <v>2276</v>
      </c>
      <c r="U2201" s="21" t="s">
        <v>2276</v>
      </c>
      <c r="V2201" s="21" t="s">
        <v>2276</v>
      </c>
      <c r="W2201" s="21" t="s">
        <v>2276</v>
      </c>
      <c r="X2201" s="3" t="s">
        <v>2276</v>
      </c>
      <c r="Y2201" s="3" t="s">
        <v>2276</v>
      </c>
      <c r="Z2201" s="3" t="s">
        <v>2276</v>
      </c>
      <c r="AA2201" s="3"/>
      <c r="AB2201" s="3"/>
    </row>
    <row r="2202" spans="1:28" ht="46" customHeight="1">
      <c r="A2202" s="159" t="str">
        <f>'Reported burning'!A2202</f>
        <v>267a</v>
      </c>
      <c r="B2202" s="159" t="str">
        <f>'Reported burning'!B2202</f>
        <v>267a.5</v>
      </c>
      <c r="C2202" s="159" t="str">
        <f>'Reported burning'!C2202</f>
        <v>Human, deliberate</v>
      </c>
      <c r="D2202" s="159" t="str">
        <f>'Reported burning'!D2202</f>
        <v>Arson</v>
      </c>
      <c r="E2202" s="159" t="str">
        <f>'Reported burning'!E2202</f>
        <v>Cropping, Monoculture, Market-oriented</v>
      </c>
      <c r="F2202" s="159" t="str">
        <f>'Reported burning'!F2202</f>
        <v>ND</v>
      </c>
      <c r="G2202" s="159" t="str">
        <f>'Reported burning'!G2202</f>
        <v>ND</v>
      </c>
      <c r="H2202" s="159" t="str">
        <f>'Reported burning'!H2202</f>
        <v>Presence</v>
      </c>
      <c r="I2202" s="3">
        <v>0</v>
      </c>
      <c r="J2202" s="21" t="s">
        <v>2276</v>
      </c>
      <c r="K2202" s="106" t="s">
        <v>2276</v>
      </c>
      <c r="L2202" s="21" t="s">
        <v>2276</v>
      </c>
      <c r="M2202" s="21" t="s">
        <v>2276</v>
      </c>
      <c r="N2202" s="21" t="s">
        <v>2276</v>
      </c>
      <c r="O2202" s="21" t="s">
        <v>2276</v>
      </c>
      <c r="P2202" s="21" t="s">
        <v>2276</v>
      </c>
      <c r="Q2202" s="21" t="s">
        <v>2276</v>
      </c>
      <c r="R2202" s="21" t="s">
        <v>2276</v>
      </c>
      <c r="S2202" s="21" t="s">
        <v>2276</v>
      </c>
      <c r="T2202" s="21" t="s">
        <v>2276</v>
      </c>
      <c r="U2202" s="21" t="s">
        <v>2276</v>
      </c>
      <c r="V2202" s="21" t="s">
        <v>2276</v>
      </c>
      <c r="W2202" s="21" t="s">
        <v>2276</v>
      </c>
      <c r="X2202" s="3" t="s">
        <v>2276</v>
      </c>
      <c r="Y2202" s="3" t="s">
        <v>2276</v>
      </c>
      <c r="Z2202" s="3" t="s">
        <v>2276</v>
      </c>
      <c r="AA2202" s="3"/>
      <c r="AB2202" s="3"/>
    </row>
    <row r="2203" spans="1:28" ht="46" customHeight="1">
      <c r="A2203" s="159" t="str">
        <f>'Reported burning'!A2203</f>
        <v>267a</v>
      </c>
      <c r="B2203" s="159" t="str">
        <f>'Reported burning'!B2203</f>
        <v>267a.6</v>
      </c>
      <c r="C2203" s="159" t="str">
        <f>'Reported burning'!C2203</f>
        <v>Human, deliberate</v>
      </c>
      <c r="D2203" s="159" t="str">
        <f>'Reported burning'!D2203</f>
        <v>Pyrome management</v>
      </c>
      <c r="E2203" s="159" t="str">
        <f>'Reported burning'!E2203</f>
        <v>Biodiversity conservation</v>
      </c>
      <c r="F2203" s="159" t="str">
        <f>'Reported burning'!F2203</f>
        <v>Cropland</v>
      </c>
      <c r="G2203" s="159" t="str">
        <f>'Reported burning'!G2203</f>
        <v>Cropland</v>
      </c>
      <c r="H2203" s="159" t="str">
        <f>'Reported burning'!H2203</f>
        <v>Presence</v>
      </c>
      <c r="I2203" s="3">
        <v>0</v>
      </c>
      <c r="J2203" s="21" t="s">
        <v>2276</v>
      </c>
      <c r="K2203" s="106" t="s">
        <v>2276</v>
      </c>
      <c r="L2203" s="21" t="s">
        <v>2276</v>
      </c>
      <c r="M2203" s="21" t="s">
        <v>2276</v>
      </c>
      <c r="N2203" s="21" t="s">
        <v>2276</v>
      </c>
      <c r="O2203" s="21" t="s">
        <v>2276</v>
      </c>
      <c r="P2203" s="21" t="s">
        <v>2276</v>
      </c>
      <c r="Q2203" s="21" t="s">
        <v>2276</v>
      </c>
      <c r="R2203" s="21" t="s">
        <v>2276</v>
      </c>
      <c r="S2203" s="21" t="s">
        <v>2276</v>
      </c>
      <c r="T2203" s="21" t="s">
        <v>2276</v>
      </c>
      <c r="U2203" s="21" t="s">
        <v>2276</v>
      </c>
      <c r="V2203" s="21" t="s">
        <v>2276</v>
      </c>
      <c r="W2203" s="21" t="s">
        <v>2276</v>
      </c>
      <c r="X2203" s="3" t="s">
        <v>2276</v>
      </c>
      <c r="Y2203" s="3" t="s">
        <v>2276</v>
      </c>
      <c r="Z2203" s="3" t="s">
        <v>2276</v>
      </c>
      <c r="AA2203" s="3"/>
      <c r="AB2203" s="3"/>
    </row>
    <row r="2204" spans="1:28" ht="46" customHeight="1">
      <c r="A2204" s="159" t="str">
        <f>'Reported burning'!A2204</f>
        <v>267b</v>
      </c>
      <c r="B2204" s="159" t="str">
        <f>'Reported burning'!B2204</f>
        <v>267b.1</v>
      </c>
      <c r="C2204" s="159" t="str">
        <f>'Reported burning'!C2204</f>
        <v>Human, deliberate</v>
      </c>
      <c r="D2204" s="159" t="str">
        <f>'Reported burning'!D2204</f>
        <v>Pyrome management</v>
      </c>
      <c r="E2204" s="159" t="str">
        <f>'Reported burning'!E2204</f>
        <v>Biodiversity conservation</v>
      </c>
      <c r="F2204" s="159" t="str">
        <f>'Reported burning'!F2204</f>
        <v>Cropland</v>
      </c>
      <c r="G2204" s="159" t="str">
        <f>'Reported burning'!G2204</f>
        <v>Cropland</v>
      </c>
      <c r="H2204" s="159" t="str">
        <f>'Reported burning'!H2204</f>
        <v>Presence</v>
      </c>
      <c r="I2204" s="3">
        <v>0</v>
      </c>
      <c r="J2204" s="21" t="s">
        <v>2276</v>
      </c>
      <c r="K2204" s="106" t="s">
        <v>2276</v>
      </c>
      <c r="L2204" s="21" t="s">
        <v>2276</v>
      </c>
      <c r="M2204" s="21" t="s">
        <v>2276</v>
      </c>
      <c r="N2204" s="21" t="s">
        <v>2276</v>
      </c>
      <c r="O2204" s="21" t="s">
        <v>2276</v>
      </c>
      <c r="P2204" s="21" t="s">
        <v>2276</v>
      </c>
      <c r="Q2204" s="21" t="s">
        <v>2276</v>
      </c>
      <c r="R2204" s="21" t="s">
        <v>2276</v>
      </c>
      <c r="S2204" s="21" t="s">
        <v>2276</v>
      </c>
      <c r="T2204" s="21" t="s">
        <v>2276</v>
      </c>
      <c r="U2204" s="21" t="s">
        <v>2276</v>
      </c>
      <c r="V2204" s="21" t="s">
        <v>2276</v>
      </c>
      <c r="W2204" s="21" t="s">
        <v>2276</v>
      </c>
      <c r="X2204" s="3" t="s">
        <v>2276</v>
      </c>
      <c r="Y2204" s="3" t="s">
        <v>2276</v>
      </c>
      <c r="Z2204" s="3" t="s">
        <v>2276</v>
      </c>
      <c r="AA2204" s="3"/>
      <c r="AB2204" s="3"/>
    </row>
    <row r="2205" spans="1:28" ht="46" customHeight="1">
      <c r="A2205" s="159" t="str">
        <f>'Reported burning'!A2205</f>
        <v>267c</v>
      </c>
      <c r="B2205" s="159" t="str">
        <f>'Reported burning'!B2205</f>
        <v>267c.1</v>
      </c>
      <c r="C2205" s="159" t="str">
        <f>'Reported burning'!C2205</f>
        <v>Human, deliberate</v>
      </c>
      <c r="D2205" s="159" t="str">
        <f>'Reported burning'!D2205</f>
        <v>Pyrome management</v>
      </c>
      <c r="E2205" s="159" t="str">
        <f>'Reported burning'!E2205</f>
        <v>Biodiversity conservation</v>
      </c>
      <c r="F2205" s="159" t="str">
        <f>'Reported burning'!F2205</f>
        <v>Cropland</v>
      </c>
      <c r="G2205" s="159" t="str">
        <f>'Reported burning'!G2205</f>
        <v>Cropland</v>
      </c>
      <c r="H2205" s="159" t="str">
        <f>'Reported burning'!H2205</f>
        <v>Presence</v>
      </c>
      <c r="I2205" s="3">
        <v>0</v>
      </c>
      <c r="J2205" s="21" t="s">
        <v>2276</v>
      </c>
      <c r="K2205" s="106" t="s">
        <v>2276</v>
      </c>
      <c r="L2205" s="21" t="s">
        <v>2276</v>
      </c>
      <c r="M2205" s="21" t="s">
        <v>2276</v>
      </c>
      <c r="N2205" s="21" t="s">
        <v>2276</v>
      </c>
      <c r="O2205" s="21" t="s">
        <v>2276</v>
      </c>
      <c r="P2205" s="21" t="s">
        <v>2276</v>
      </c>
      <c r="Q2205" s="21" t="s">
        <v>2276</v>
      </c>
      <c r="R2205" s="21" t="s">
        <v>2276</v>
      </c>
      <c r="S2205" s="21" t="s">
        <v>2276</v>
      </c>
      <c r="T2205" s="21" t="s">
        <v>2276</v>
      </c>
      <c r="U2205" s="21" t="s">
        <v>2276</v>
      </c>
      <c r="V2205" s="21" t="s">
        <v>2276</v>
      </c>
      <c r="W2205" s="21" t="s">
        <v>2276</v>
      </c>
      <c r="X2205" s="3" t="s">
        <v>2276</v>
      </c>
      <c r="Y2205" s="3" t="s">
        <v>2276</v>
      </c>
      <c r="Z2205" s="3" t="s">
        <v>2276</v>
      </c>
      <c r="AA2205" s="3"/>
      <c r="AB2205" s="3"/>
    </row>
    <row r="2206" spans="1:28" ht="46" customHeight="1">
      <c r="A2206" s="159" t="str">
        <f>'Reported burning'!A2206</f>
        <v>267d</v>
      </c>
      <c r="B2206" s="159" t="str">
        <f>'Reported burning'!B2206</f>
        <v>267d.1</v>
      </c>
      <c r="C2206" s="159" t="str">
        <f>'Reported burning'!C2206</f>
        <v>Human, deliberate</v>
      </c>
      <c r="D2206" s="159" t="str">
        <f>'Reported burning'!D2206</f>
        <v>Pyrome management</v>
      </c>
      <c r="E2206" s="159" t="str">
        <f>'Reported burning'!E2206</f>
        <v>Biodiversity conservation</v>
      </c>
      <c r="F2206" s="159" t="str">
        <f>'Reported burning'!F2206</f>
        <v>Cropland</v>
      </c>
      <c r="G2206" s="159" t="str">
        <f>'Reported burning'!G2206</f>
        <v>Cropland</v>
      </c>
      <c r="H2206" s="159" t="str">
        <f>'Reported burning'!H2206</f>
        <v>Presence</v>
      </c>
      <c r="I2206" s="3">
        <v>0</v>
      </c>
      <c r="J2206" s="21" t="s">
        <v>2276</v>
      </c>
      <c r="K2206" s="106" t="s">
        <v>2276</v>
      </c>
      <c r="L2206" s="21" t="s">
        <v>2276</v>
      </c>
      <c r="M2206" s="21" t="s">
        <v>2276</v>
      </c>
      <c r="N2206" s="21" t="s">
        <v>2276</v>
      </c>
      <c r="O2206" s="21" t="s">
        <v>2276</v>
      </c>
      <c r="P2206" s="21" t="s">
        <v>2276</v>
      </c>
      <c r="Q2206" s="21" t="s">
        <v>2276</v>
      </c>
      <c r="R2206" s="21" t="s">
        <v>2276</v>
      </c>
      <c r="S2206" s="21" t="s">
        <v>2276</v>
      </c>
      <c r="T2206" s="21" t="s">
        <v>2276</v>
      </c>
      <c r="U2206" s="21" t="s">
        <v>2276</v>
      </c>
      <c r="V2206" s="21" t="s">
        <v>2276</v>
      </c>
      <c r="W2206" s="21" t="s">
        <v>2276</v>
      </c>
      <c r="X2206" s="3" t="s">
        <v>2276</v>
      </c>
      <c r="Y2206" s="3" t="s">
        <v>2276</v>
      </c>
      <c r="Z2206" s="3" t="s">
        <v>2276</v>
      </c>
      <c r="AA2206" s="3"/>
      <c r="AB2206" s="3"/>
    </row>
    <row r="2207" spans="1:28" ht="46" customHeight="1">
      <c r="A2207" s="159" t="str">
        <f>'Reported burning'!A2207</f>
        <v>267e</v>
      </c>
      <c r="B2207" s="159" t="str">
        <f>'Reported burning'!B2207</f>
        <v>267e.1</v>
      </c>
      <c r="C2207" s="159" t="str">
        <f>'Reported burning'!C2207</f>
        <v>Human, deliberate</v>
      </c>
      <c r="D2207" s="159" t="str">
        <f>'Reported burning'!D2207</f>
        <v>Pyrome management</v>
      </c>
      <c r="E2207" s="159" t="str">
        <f>'Reported burning'!E2207</f>
        <v>Biodiversity conservation</v>
      </c>
      <c r="F2207" s="159" t="str">
        <f>'Reported burning'!F2207</f>
        <v>Cropland</v>
      </c>
      <c r="G2207" s="159" t="str">
        <f>'Reported burning'!G2207</f>
        <v>Cropland</v>
      </c>
      <c r="H2207" s="159" t="str">
        <f>'Reported burning'!H2207</f>
        <v>Presence</v>
      </c>
      <c r="I2207" s="3">
        <v>0</v>
      </c>
      <c r="J2207" s="21" t="s">
        <v>2276</v>
      </c>
      <c r="K2207" s="106" t="s">
        <v>2276</v>
      </c>
      <c r="L2207" s="21" t="s">
        <v>2276</v>
      </c>
      <c r="M2207" s="21" t="s">
        <v>2276</v>
      </c>
      <c r="N2207" s="21" t="s">
        <v>2276</v>
      </c>
      <c r="O2207" s="21" t="s">
        <v>2276</v>
      </c>
      <c r="P2207" s="21" t="s">
        <v>2276</v>
      </c>
      <c r="Q2207" s="21" t="s">
        <v>2276</v>
      </c>
      <c r="R2207" s="21" t="s">
        <v>2276</v>
      </c>
      <c r="S2207" s="21" t="s">
        <v>2276</v>
      </c>
      <c r="T2207" s="21" t="s">
        <v>2276</v>
      </c>
      <c r="U2207" s="21" t="s">
        <v>2276</v>
      </c>
      <c r="V2207" s="21" t="s">
        <v>2276</v>
      </c>
      <c r="W2207" s="21" t="s">
        <v>2276</v>
      </c>
      <c r="X2207" s="3" t="s">
        <v>2276</v>
      </c>
      <c r="Y2207" s="3" t="s">
        <v>2276</v>
      </c>
      <c r="Z2207" s="3" t="s">
        <v>2276</v>
      </c>
      <c r="AA2207" s="3"/>
      <c r="AB2207" s="3"/>
    </row>
    <row r="2208" spans="1:28" ht="46" customHeight="1">
      <c r="A2208" s="159" t="str">
        <f>'Reported burning'!A2208</f>
        <v>267f</v>
      </c>
      <c r="B2208" s="159" t="str">
        <f>'Reported burning'!B2208</f>
        <v>267f.1</v>
      </c>
      <c r="C2208" s="159" t="str">
        <f>'Reported burning'!C2208</f>
        <v>Human, deliberate</v>
      </c>
      <c r="D2208" s="159" t="str">
        <f>'Reported burning'!D2208</f>
        <v>Pyrome management</v>
      </c>
      <c r="E2208" s="159" t="str">
        <f>'Reported burning'!E2208</f>
        <v>Biodiversity conservation</v>
      </c>
      <c r="F2208" s="159" t="str">
        <f>'Reported burning'!F2208</f>
        <v>Cropland</v>
      </c>
      <c r="G2208" s="159" t="str">
        <f>'Reported burning'!G2208</f>
        <v>Cropland</v>
      </c>
      <c r="H2208" s="159" t="str">
        <f>'Reported burning'!H2208</f>
        <v>Presence</v>
      </c>
      <c r="I2208" s="3">
        <v>0</v>
      </c>
      <c r="J2208" s="21" t="s">
        <v>2276</v>
      </c>
      <c r="K2208" s="106" t="s">
        <v>2276</v>
      </c>
      <c r="L2208" s="21" t="s">
        <v>2276</v>
      </c>
      <c r="M2208" s="21" t="s">
        <v>2276</v>
      </c>
      <c r="N2208" s="21" t="s">
        <v>2276</v>
      </c>
      <c r="O2208" s="21" t="s">
        <v>2276</v>
      </c>
      <c r="P2208" s="21" t="s">
        <v>2276</v>
      </c>
      <c r="Q2208" s="21" t="s">
        <v>2276</v>
      </c>
      <c r="R2208" s="21" t="s">
        <v>2276</v>
      </c>
      <c r="S2208" s="21" t="s">
        <v>2276</v>
      </c>
      <c r="T2208" s="21" t="s">
        <v>2276</v>
      </c>
      <c r="U2208" s="21" t="s">
        <v>2276</v>
      </c>
      <c r="V2208" s="21" t="s">
        <v>2276</v>
      </c>
      <c r="W2208" s="21" t="s">
        <v>2276</v>
      </c>
      <c r="X2208" s="3" t="s">
        <v>2276</v>
      </c>
      <c r="Y2208" s="3" t="s">
        <v>2276</v>
      </c>
      <c r="Z2208" s="3" t="s">
        <v>2276</v>
      </c>
      <c r="AA2208" s="3"/>
      <c r="AB2208" s="3"/>
    </row>
    <row r="2209" spans="1:28" ht="46" customHeight="1">
      <c r="A2209" s="159" t="str">
        <f>'Reported burning'!A2209</f>
        <v>267g</v>
      </c>
      <c r="B2209" s="159" t="str">
        <f>'Reported burning'!B2209</f>
        <v>267g.1</v>
      </c>
      <c r="C2209" s="159" t="str">
        <f>'Reported burning'!C2209</f>
        <v>Human, deliberate</v>
      </c>
      <c r="D2209" s="159" t="str">
        <f>'Reported burning'!D2209</f>
        <v>Pyrome management</v>
      </c>
      <c r="E2209" s="159" t="str">
        <f>'Reported burning'!E2209</f>
        <v>Biodiversity conservation</v>
      </c>
      <c r="F2209" s="159" t="str">
        <f>'Reported burning'!F2209</f>
        <v>Cropland</v>
      </c>
      <c r="G2209" s="159" t="str">
        <f>'Reported burning'!G2209</f>
        <v>Cropland</v>
      </c>
      <c r="H2209" s="159" t="str">
        <f>'Reported burning'!H2209</f>
        <v>Presence</v>
      </c>
      <c r="I2209" s="3">
        <v>0</v>
      </c>
      <c r="J2209" s="21" t="s">
        <v>2276</v>
      </c>
      <c r="K2209" s="106" t="s">
        <v>2276</v>
      </c>
      <c r="L2209" s="21" t="s">
        <v>2276</v>
      </c>
      <c r="M2209" s="21" t="s">
        <v>2276</v>
      </c>
      <c r="N2209" s="21" t="s">
        <v>2276</v>
      </c>
      <c r="O2209" s="21" t="s">
        <v>2276</v>
      </c>
      <c r="P2209" s="21" t="s">
        <v>2276</v>
      </c>
      <c r="Q2209" s="21" t="s">
        <v>2276</v>
      </c>
      <c r="R2209" s="21" t="s">
        <v>2276</v>
      </c>
      <c r="S2209" s="21" t="s">
        <v>2276</v>
      </c>
      <c r="T2209" s="21" t="s">
        <v>2276</v>
      </c>
      <c r="U2209" s="21" t="s">
        <v>2276</v>
      </c>
      <c r="V2209" s="21" t="s">
        <v>2276</v>
      </c>
      <c r="W2209" s="21" t="s">
        <v>2276</v>
      </c>
      <c r="X2209" s="3" t="s">
        <v>2276</v>
      </c>
      <c r="Y2209" s="3" t="s">
        <v>2276</v>
      </c>
      <c r="Z2209" s="3" t="s">
        <v>2276</v>
      </c>
      <c r="AA2209" s="3"/>
      <c r="AB2209" s="3"/>
    </row>
    <row r="2210" spans="1:28" ht="46" customHeight="1">
      <c r="A2210" s="159" t="str">
        <f>'Reported burning'!A2210</f>
        <v>267h</v>
      </c>
      <c r="B2210" s="159" t="str">
        <f>'Reported burning'!B2210</f>
        <v>267h.1</v>
      </c>
      <c r="C2210" s="159" t="str">
        <f>'Reported burning'!C2210</f>
        <v>Human, deliberate</v>
      </c>
      <c r="D2210" s="159" t="str">
        <f>'Reported burning'!D2210</f>
        <v>Pyrome management</v>
      </c>
      <c r="E2210" s="159" t="str">
        <f>'Reported burning'!E2210</f>
        <v>Biodiversity conservation</v>
      </c>
      <c r="F2210" s="159" t="str">
        <f>'Reported burning'!F2210</f>
        <v>Cropland</v>
      </c>
      <c r="G2210" s="159" t="str">
        <f>'Reported burning'!G2210</f>
        <v>Cropland</v>
      </c>
      <c r="H2210" s="159" t="str">
        <f>'Reported burning'!H2210</f>
        <v>Presence</v>
      </c>
      <c r="I2210" s="3">
        <v>0</v>
      </c>
      <c r="J2210" s="21" t="s">
        <v>2276</v>
      </c>
      <c r="K2210" s="106" t="s">
        <v>2276</v>
      </c>
      <c r="L2210" s="21" t="s">
        <v>2276</v>
      </c>
      <c r="M2210" s="21" t="s">
        <v>2276</v>
      </c>
      <c r="N2210" s="21" t="s">
        <v>2276</v>
      </c>
      <c r="O2210" s="21" t="s">
        <v>2276</v>
      </c>
      <c r="P2210" s="21" t="s">
        <v>2276</v>
      </c>
      <c r="Q2210" s="21" t="s">
        <v>2276</v>
      </c>
      <c r="R2210" s="21" t="s">
        <v>2276</v>
      </c>
      <c r="S2210" s="21" t="s">
        <v>2276</v>
      </c>
      <c r="T2210" s="21" t="s">
        <v>2276</v>
      </c>
      <c r="U2210" s="21" t="s">
        <v>2276</v>
      </c>
      <c r="V2210" s="21" t="s">
        <v>2276</v>
      </c>
      <c r="W2210" s="21" t="s">
        <v>2276</v>
      </c>
      <c r="X2210" s="3" t="s">
        <v>2276</v>
      </c>
      <c r="Y2210" s="3" t="s">
        <v>2276</v>
      </c>
      <c r="Z2210" s="3" t="s">
        <v>2276</v>
      </c>
      <c r="AA2210" s="3"/>
      <c r="AB2210" s="3"/>
    </row>
    <row r="2211" spans="1:28" ht="46" customHeight="1">
      <c r="A2211" s="159" t="str">
        <f>'Reported burning'!A2211</f>
        <v>267i</v>
      </c>
      <c r="B2211" s="159" t="str">
        <f>'Reported burning'!B2211</f>
        <v>267i.1</v>
      </c>
      <c r="C2211" s="159" t="str">
        <f>'Reported burning'!C2211</f>
        <v>Human, deliberate</v>
      </c>
      <c r="D2211" s="159" t="str">
        <f>'Reported burning'!D2211</f>
        <v>Pyrome management</v>
      </c>
      <c r="E2211" s="159" t="str">
        <f>'Reported burning'!E2211</f>
        <v>Biodiversity conservation</v>
      </c>
      <c r="F2211" s="159" t="str">
        <f>'Reported burning'!F2211</f>
        <v>Cropland</v>
      </c>
      <c r="G2211" s="159" t="str">
        <f>'Reported burning'!G2211</f>
        <v>Cropland</v>
      </c>
      <c r="H2211" s="159" t="str">
        <f>'Reported burning'!H2211</f>
        <v>Presence</v>
      </c>
      <c r="I2211" s="3">
        <v>0</v>
      </c>
      <c r="J2211" s="21" t="s">
        <v>2276</v>
      </c>
      <c r="K2211" s="106" t="s">
        <v>2276</v>
      </c>
      <c r="L2211" s="21" t="s">
        <v>2276</v>
      </c>
      <c r="M2211" s="21" t="s">
        <v>2276</v>
      </c>
      <c r="N2211" s="21" t="s">
        <v>2276</v>
      </c>
      <c r="O2211" s="21" t="s">
        <v>2276</v>
      </c>
      <c r="P2211" s="21" t="s">
        <v>2276</v>
      </c>
      <c r="Q2211" s="21" t="s">
        <v>2276</v>
      </c>
      <c r="R2211" s="21" t="s">
        <v>2276</v>
      </c>
      <c r="S2211" s="21" t="s">
        <v>2276</v>
      </c>
      <c r="T2211" s="21" t="s">
        <v>2276</v>
      </c>
      <c r="U2211" s="21" t="s">
        <v>2276</v>
      </c>
      <c r="V2211" s="21" t="s">
        <v>2276</v>
      </c>
      <c r="W2211" s="21" t="s">
        <v>2276</v>
      </c>
      <c r="X2211" s="3" t="s">
        <v>2276</v>
      </c>
      <c r="Y2211" s="3" t="s">
        <v>2276</v>
      </c>
      <c r="Z2211" s="3" t="s">
        <v>2276</v>
      </c>
      <c r="AA2211" s="3"/>
      <c r="AB2211" s="3"/>
    </row>
    <row r="2212" spans="1:28" ht="46" customHeight="1">
      <c r="A2212" s="159" t="str">
        <f>'Reported burning'!A2212</f>
        <v>267j</v>
      </c>
      <c r="B2212" s="159" t="str">
        <f>'Reported burning'!B2212</f>
        <v>267j.1</v>
      </c>
      <c r="C2212" s="159" t="str">
        <f>'Reported burning'!C2212</f>
        <v>Human, deliberate</v>
      </c>
      <c r="D2212" s="159" t="str">
        <f>'Reported burning'!D2212</f>
        <v>Pyrome management</v>
      </c>
      <c r="E2212" s="159" t="str">
        <f>'Reported burning'!E2212</f>
        <v>Biodiversity conservation</v>
      </c>
      <c r="F2212" s="159" t="str">
        <f>'Reported burning'!F2212</f>
        <v>Cropland</v>
      </c>
      <c r="G2212" s="159" t="str">
        <f>'Reported burning'!G2212</f>
        <v>Cropland</v>
      </c>
      <c r="H2212" s="159" t="str">
        <f>'Reported burning'!H2212</f>
        <v>Presence</v>
      </c>
      <c r="I2212" s="3">
        <v>0</v>
      </c>
      <c r="J2212" s="21" t="s">
        <v>2276</v>
      </c>
      <c r="K2212" s="106" t="s">
        <v>2276</v>
      </c>
      <c r="L2212" s="21" t="s">
        <v>2276</v>
      </c>
      <c r="M2212" s="21" t="s">
        <v>2276</v>
      </c>
      <c r="N2212" s="21" t="s">
        <v>2276</v>
      </c>
      <c r="O2212" s="21" t="s">
        <v>2276</v>
      </c>
      <c r="P2212" s="21" t="s">
        <v>2276</v>
      </c>
      <c r="Q2212" s="21" t="s">
        <v>2276</v>
      </c>
      <c r="R2212" s="21" t="s">
        <v>2276</v>
      </c>
      <c r="S2212" s="21" t="s">
        <v>2276</v>
      </c>
      <c r="T2212" s="21" t="s">
        <v>2276</v>
      </c>
      <c r="U2212" s="21" t="s">
        <v>2276</v>
      </c>
      <c r="V2212" s="21" t="s">
        <v>2276</v>
      </c>
      <c r="W2212" s="21" t="s">
        <v>2276</v>
      </c>
      <c r="X2212" s="3" t="s">
        <v>2276</v>
      </c>
      <c r="Y2212" s="3" t="s">
        <v>2276</v>
      </c>
      <c r="Z2212" s="3" t="s">
        <v>2276</v>
      </c>
      <c r="AA2212" s="3"/>
      <c r="AB2212" s="3"/>
    </row>
    <row r="2213" spans="1:28" ht="46" customHeight="1">
      <c r="A2213" s="159" t="str">
        <f>'Reported burning'!A2213</f>
        <v>267k</v>
      </c>
      <c r="B2213" s="159" t="str">
        <f>'Reported burning'!B2213</f>
        <v>267k.1</v>
      </c>
      <c r="C2213" s="159" t="str">
        <f>'Reported burning'!C2213</f>
        <v>Human, deliberate</v>
      </c>
      <c r="D2213" s="159" t="str">
        <f>'Reported burning'!D2213</f>
        <v>Pyrome management</v>
      </c>
      <c r="E2213" s="159" t="str">
        <f>'Reported burning'!E2213</f>
        <v>Biodiversity conservation</v>
      </c>
      <c r="F2213" s="159" t="str">
        <f>'Reported burning'!F2213</f>
        <v>Cropland</v>
      </c>
      <c r="G2213" s="159" t="str">
        <f>'Reported burning'!G2213</f>
        <v>Cropland</v>
      </c>
      <c r="H2213" s="159" t="str">
        <f>'Reported burning'!H2213</f>
        <v>Presence</v>
      </c>
      <c r="I2213" s="3">
        <v>0</v>
      </c>
      <c r="J2213" s="21" t="s">
        <v>2276</v>
      </c>
      <c r="K2213" s="106" t="s">
        <v>2276</v>
      </c>
      <c r="L2213" s="21" t="s">
        <v>2276</v>
      </c>
      <c r="M2213" s="21" t="s">
        <v>2276</v>
      </c>
      <c r="N2213" s="21" t="s">
        <v>2276</v>
      </c>
      <c r="O2213" s="21" t="s">
        <v>2276</v>
      </c>
      <c r="P2213" s="21" t="s">
        <v>2276</v>
      </c>
      <c r="Q2213" s="21" t="s">
        <v>2276</v>
      </c>
      <c r="R2213" s="21" t="s">
        <v>2276</v>
      </c>
      <c r="S2213" s="21" t="s">
        <v>2276</v>
      </c>
      <c r="T2213" s="21" t="s">
        <v>2276</v>
      </c>
      <c r="U2213" s="21" t="s">
        <v>2276</v>
      </c>
      <c r="V2213" s="21" t="s">
        <v>2276</v>
      </c>
      <c r="W2213" s="21" t="s">
        <v>2276</v>
      </c>
      <c r="X2213" s="3" t="s">
        <v>2276</v>
      </c>
      <c r="Y2213" s="3" t="s">
        <v>2276</v>
      </c>
      <c r="Z2213" s="3" t="s">
        <v>2276</v>
      </c>
      <c r="AA2213" s="3"/>
      <c r="AB2213" s="3"/>
    </row>
    <row r="2214" spans="1:28" ht="46" customHeight="1">
      <c r="A2214" s="159" t="str">
        <f>'Reported burning'!A2214</f>
        <v>267l</v>
      </c>
      <c r="B2214" s="159" t="str">
        <f>'Reported burning'!B2214</f>
        <v>267l.1</v>
      </c>
      <c r="C2214" s="159" t="str">
        <f>'Reported burning'!C2214</f>
        <v>Human, deliberate</v>
      </c>
      <c r="D2214" s="159" t="str">
        <f>'Reported burning'!D2214</f>
        <v>Pyrome management</v>
      </c>
      <c r="E2214" s="159" t="str">
        <f>'Reported burning'!E2214</f>
        <v>Biodiversity conservation</v>
      </c>
      <c r="F2214" s="159" t="str">
        <f>'Reported burning'!F2214</f>
        <v>Cropland</v>
      </c>
      <c r="G2214" s="159" t="str">
        <f>'Reported burning'!G2214</f>
        <v>Cropland</v>
      </c>
      <c r="H2214" s="159" t="str">
        <f>'Reported burning'!H2214</f>
        <v>Presence</v>
      </c>
      <c r="I2214" s="3">
        <v>0</v>
      </c>
      <c r="J2214" s="21" t="s">
        <v>2276</v>
      </c>
      <c r="K2214" s="106" t="s">
        <v>2276</v>
      </c>
      <c r="L2214" s="21" t="s">
        <v>2276</v>
      </c>
      <c r="M2214" s="21" t="s">
        <v>2276</v>
      </c>
      <c r="N2214" s="21" t="s">
        <v>2276</v>
      </c>
      <c r="O2214" s="21" t="s">
        <v>2276</v>
      </c>
      <c r="P2214" s="21" t="s">
        <v>2276</v>
      </c>
      <c r="Q2214" s="21" t="s">
        <v>2276</v>
      </c>
      <c r="R2214" s="21" t="s">
        <v>2276</v>
      </c>
      <c r="S2214" s="21" t="s">
        <v>2276</v>
      </c>
      <c r="T2214" s="21" t="s">
        <v>2276</v>
      </c>
      <c r="U2214" s="21" t="s">
        <v>2276</v>
      </c>
      <c r="V2214" s="21" t="s">
        <v>2276</v>
      </c>
      <c r="W2214" s="21" t="s">
        <v>2276</v>
      </c>
      <c r="X2214" s="3" t="s">
        <v>2276</v>
      </c>
      <c r="Y2214" s="3" t="s">
        <v>2276</v>
      </c>
      <c r="Z2214" s="3" t="s">
        <v>2276</v>
      </c>
      <c r="AA2214" s="3"/>
      <c r="AB2214" s="3"/>
    </row>
    <row r="2215" spans="1:28" ht="46" customHeight="1">
      <c r="A2215" s="159" t="str">
        <f>'Reported burning'!A2215</f>
        <v>267m</v>
      </c>
      <c r="B2215" s="159" t="str">
        <f>'Reported burning'!B2215</f>
        <v>267m.1</v>
      </c>
      <c r="C2215" s="159" t="str">
        <f>'Reported burning'!C2215</f>
        <v>Human, deliberate</v>
      </c>
      <c r="D2215" s="159" t="str">
        <f>'Reported burning'!D2215</f>
        <v>Pyrome management</v>
      </c>
      <c r="E2215" s="159" t="str">
        <f>'Reported burning'!E2215</f>
        <v>Biodiversity conservation</v>
      </c>
      <c r="F2215" s="159" t="str">
        <f>'Reported burning'!F2215</f>
        <v>Cropland</v>
      </c>
      <c r="G2215" s="159" t="str">
        <f>'Reported burning'!G2215</f>
        <v>Cropland</v>
      </c>
      <c r="H2215" s="159" t="str">
        <f>'Reported burning'!H2215</f>
        <v>Presence</v>
      </c>
      <c r="I2215" s="3">
        <v>0</v>
      </c>
      <c r="J2215" s="21" t="s">
        <v>2276</v>
      </c>
      <c r="K2215" s="106" t="s">
        <v>2276</v>
      </c>
      <c r="L2215" s="21" t="s">
        <v>2276</v>
      </c>
      <c r="M2215" s="21" t="s">
        <v>2276</v>
      </c>
      <c r="N2215" s="21" t="s">
        <v>2276</v>
      </c>
      <c r="O2215" s="21" t="s">
        <v>2276</v>
      </c>
      <c r="P2215" s="21" t="s">
        <v>2276</v>
      </c>
      <c r="Q2215" s="21" t="s">
        <v>2276</v>
      </c>
      <c r="R2215" s="21" t="s">
        <v>2276</v>
      </c>
      <c r="S2215" s="21" t="s">
        <v>2276</v>
      </c>
      <c r="T2215" s="21" t="s">
        <v>2276</v>
      </c>
      <c r="U2215" s="21" t="s">
        <v>2276</v>
      </c>
      <c r="V2215" s="21" t="s">
        <v>2276</v>
      </c>
      <c r="W2215" s="21" t="s">
        <v>2276</v>
      </c>
      <c r="X2215" s="3" t="s">
        <v>2276</v>
      </c>
      <c r="Y2215" s="3" t="s">
        <v>2276</v>
      </c>
      <c r="Z2215" s="3" t="s">
        <v>2276</v>
      </c>
      <c r="AA2215" s="3"/>
      <c r="AB2215" s="3"/>
    </row>
    <row r="2216" spans="1:28" ht="46" customHeight="1">
      <c r="A2216" s="159" t="str">
        <f>'Reported burning'!A2216</f>
        <v>268a</v>
      </c>
      <c r="B2216" s="159" t="str">
        <f>'Reported burning'!B2216</f>
        <v>268a.1</v>
      </c>
      <c r="C2216" s="159" t="str">
        <f>'Reported burning'!C2216</f>
        <v>Human, deliberate</v>
      </c>
      <c r="D2216" s="159" t="str">
        <f>'Reported burning'!D2216</f>
        <v>Pyrome management</v>
      </c>
      <c r="E2216" s="159" t="str">
        <f>'Reported burning'!E2216</f>
        <v>Biodiversity conservation</v>
      </c>
      <c r="F2216" s="159" t="str">
        <f>'Reported burning'!F2216</f>
        <v>ND</v>
      </c>
      <c r="G2216" s="159" t="str">
        <f>'Reported burning'!G2216</f>
        <v>ND</v>
      </c>
      <c r="H2216" s="159" t="str">
        <f>'Reported burning'!H2216</f>
        <v>Presence</v>
      </c>
      <c r="I2216" s="3">
        <v>0</v>
      </c>
      <c r="J2216" s="21" t="s">
        <v>2276</v>
      </c>
      <c r="K2216" s="106" t="s">
        <v>2276</v>
      </c>
      <c r="L2216" s="21" t="s">
        <v>2276</v>
      </c>
      <c r="M2216" s="21" t="s">
        <v>2276</v>
      </c>
      <c r="N2216" s="21" t="s">
        <v>2276</v>
      </c>
      <c r="O2216" s="21" t="s">
        <v>2276</v>
      </c>
      <c r="P2216" s="21" t="s">
        <v>2276</v>
      </c>
      <c r="Q2216" s="21" t="s">
        <v>2276</v>
      </c>
      <c r="R2216" s="21" t="s">
        <v>2276</v>
      </c>
      <c r="S2216" s="21" t="s">
        <v>2276</v>
      </c>
      <c r="T2216" s="21" t="s">
        <v>2276</v>
      </c>
      <c r="U2216" s="21" t="s">
        <v>2276</v>
      </c>
      <c r="V2216" s="21" t="s">
        <v>2276</v>
      </c>
      <c r="W2216" s="21" t="s">
        <v>2276</v>
      </c>
      <c r="X2216" s="3" t="s">
        <v>2276</v>
      </c>
      <c r="Y2216" s="3" t="s">
        <v>2276</v>
      </c>
      <c r="Z2216" s="3" t="s">
        <v>2276</v>
      </c>
      <c r="AA2216" s="3"/>
      <c r="AB2216" s="3"/>
    </row>
    <row r="2217" spans="1:28" ht="46" customHeight="1">
      <c r="A2217" s="159" t="str">
        <f>'Reported burning'!A2217</f>
        <v>269a</v>
      </c>
      <c r="B2217" s="159" t="str">
        <f>'Reported burning'!B2217</f>
        <v>269a.1</v>
      </c>
      <c r="C2217" s="159" t="str">
        <f>'Reported burning'!C2217</f>
        <v>Human, deliberate</v>
      </c>
      <c r="D2217" s="159" t="str">
        <f>'Reported burning'!D2217</f>
        <v>ND</v>
      </c>
      <c r="E2217" s="159" t="str">
        <f>'Reported burning'!E2217</f>
        <v>Urban planner</v>
      </c>
      <c r="F2217" s="159" t="str">
        <f>'Reported burning'!F2217</f>
        <v>ND</v>
      </c>
      <c r="G2217" s="159" t="str">
        <f>'Reported burning'!G2217</f>
        <v>ND</v>
      </c>
      <c r="H2217" s="159" t="str">
        <f>'Reported burning'!H2217</f>
        <v>Presence</v>
      </c>
      <c r="I2217" s="3">
        <v>0</v>
      </c>
      <c r="J2217" s="21" t="s">
        <v>2276</v>
      </c>
      <c r="K2217" s="106" t="s">
        <v>2276</v>
      </c>
      <c r="L2217" s="21" t="s">
        <v>2276</v>
      </c>
      <c r="M2217" s="21" t="s">
        <v>2276</v>
      </c>
      <c r="N2217" s="21" t="s">
        <v>2276</v>
      </c>
      <c r="O2217" s="21" t="s">
        <v>2276</v>
      </c>
      <c r="P2217" s="21" t="s">
        <v>2276</v>
      </c>
      <c r="Q2217" s="21" t="s">
        <v>2276</v>
      </c>
      <c r="R2217" s="21" t="s">
        <v>2276</v>
      </c>
      <c r="S2217" s="21" t="s">
        <v>2276</v>
      </c>
      <c r="T2217" s="21" t="s">
        <v>2276</v>
      </c>
      <c r="U2217" s="21" t="s">
        <v>2276</v>
      </c>
      <c r="V2217" s="21" t="s">
        <v>2276</v>
      </c>
      <c r="W2217" s="21" t="s">
        <v>2276</v>
      </c>
      <c r="X2217" s="3" t="s">
        <v>2276</v>
      </c>
      <c r="Y2217" s="3" t="s">
        <v>2276</v>
      </c>
      <c r="Z2217" s="3" t="s">
        <v>2276</v>
      </c>
      <c r="AA2217" s="3"/>
      <c r="AB2217" s="3"/>
    </row>
    <row r="2218" spans="1:28" ht="46" customHeight="1">
      <c r="A2218" s="159" t="str">
        <f>'Reported burning'!A2218</f>
        <v>269a</v>
      </c>
      <c r="B2218" s="159" t="str">
        <f>'Reported burning'!B2218</f>
        <v>269a.2</v>
      </c>
      <c r="C2218" s="159" t="str">
        <f>'Reported burning'!C2218</f>
        <v>Human, deliberate</v>
      </c>
      <c r="D2218" s="159" t="str">
        <f>'Reported burning'!D2218</f>
        <v>ND</v>
      </c>
      <c r="E2218" s="159" t="str">
        <f>'Reported burning'!E2218</f>
        <v>Mixed cropping-livestock small holder, Market-oriented</v>
      </c>
      <c r="F2218" s="159" t="str">
        <f>'Reported burning'!F2218</f>
        <v>ND</v>
      </c>
      <c r="G2218" s="159" t="str">
        <f>'Reported burning'!G2218</f>
        <v>Cropland</v>
      </c>
      <c r="H2218" s="159" t="str">
        <f>'Reported burning'!H2218</f>
        <v>Presence</v>
      </c>
      <c r="I2218" s="3">
        <v>0</v>
      </c>
      <c r="J2218" s="21" t="s">
        <v>2276</v>
      </c>
      <c r="K2218" s="106" t="s">
        <v>2276</v>
      </c>
      <c r="L2218" s="21" t="s">
        <v>2276</v>
      </c>
      <c r="M2218" s="21" t="s">
        <v>2276</v>
      </c>
      <c r="N2218" s="21" t="s">
        <v>2276</v>
      </c>
      <c r="O2218" s="21" t="s">
        <v>2276</v>
      </c>
      <c r="P2218" s="21" t="s">
        <v>2276</v>
      </c>
      <c r="Q2218" s="21" t="s">
        <v>2276</v>
      </c>
      <c r="R2218" s="21" t="s">
        <v>2276</v>
      </c>
      <c r="S2218" s="21" t="s">
        <v>2276</v>
      </c>
      <c r="T2218" s="21" t="s">
        <v>2276</v>
      </c>
      <c r="U2218" s="21" t="s">
        <v>2276</v>
      </c>
      <c r="V2218" s="21" t="s">
        <v>2276</v>
      </c>
      <c r="W2218" s="21" t="s">
        <v>2276</v>
      </c>
      <c r="X2218" s="3" t="s">
        <v>2276</v>
      </c>
      <c r="Y2218" s="3" t="s">
        <v>2276</v>
      </c>
      <c r="Z2218" s="3" t="s">
        <v>2276</v>
      </c>
      <c r="AA2218" s="3"/>
      <c r="AB2218" s="3"/>
    </row>
    <row r="2219" spans="1:28" ht="46" customHeight="1">
      <c r="A2219" s="159" t="str">
        <f>'Reported burning'!A2219</f>
        <v>269a</v>
      </c>
      <c r="B2219" s="159" t="str">
        <f>'Reported burning'!B2219</f>
        <v>269a.3</v>
      </c>
      <c r="C2219" s="159" t="str">
        <f>'Reported burning'!C2219</f>
        <v>Human, deliberate</v>
      </c>
      <c r="D2219" s="159" t="str">
        <f>'Reported burning'!D2219</f>
        <v>ND</v>
      </c>
      <c r="E2219" s="159" t="str">
        <f>'Reported burning'!E2219</f>
        <v>Cropping, Monoculture, Market-oriented</v>
      </c>
      <c r="F2219" s="159" t="str">
        <f>'Reported burning'!F2219</f>
        <v>ND</v>
      </c>
      <c r="G2219" s="159" t="str">
        <f>'Reported burning'!G2219</f>
        <v>Cropland</v>
      </c>
      <c r="H2219" s="159" t="str">
        <f>'Reported burning'!H2219</f>
        <v>Presence</v>
      </c>
      <c r="I2219" s="3">
        <v>0</v>
      </c>
      <c r="J2219" s="21" t="s">
        <v>2276</v>
      </c>
      <c r="K2219" s="106" t="s">
        <v>2276</v>
      </c>
      <c r="L2219" s="21" t="s">
        <v>2276</v>
      </c>
      <c r="M2219" s="21" t="s">
        <v>2276</v>
      </c>
      <c r="N2219" s="21" t="s">
        <v>2276</v>
      </c>
      <c r="O2219" s="21" t="s">
        <v>2276</v>
      </c>
      <c r="P2219" s="21" t="s">
        <v>2276</v>
      </c>
      <c r="Q2219" s="21" t="s">
        <v>2276</v>
      </c>
      <c r="R2219" s="21" t="s">
        <v>2276</v>
      </c>
      <c r="S2219" s="21" t="s">
        <v>2276</v>
      </c>
      <c r="T2219" s="21" t="s">
        <v>2276</v>
      </c>
      <c r="U2219" s="21" t="s">
        <v>2276</v>
      </c>
      <c r="V2219" s="21" t="s">
        <v>2276</v>
      </c>
      <c r="W2219" s="21" t="s">
        <v>2276</v>
      </c>
      <c r="X2219" s="3" t="s">
        <v>2276</v>
      </c>
      <c r="Y2219" s="3" t="s">
        <v>2276</v>
      </c>
      <c r="Z2219" s="3" t="s">
        <v>2276</v>
      </c>
      <c r="AA2219" s="3"/>
      <c r="AB2219" s="3"/>
    </row>
    <row r="2220" spans="1:28" ht="46" customHeight="1">
      <c r="A2220" s="159" t="str">
        <f>'Reported burning'!A2220</f>
        <v>269a</v>
      </c>
      <c r="B2220" s="159" t="str">
        <f>'Reported burning'!B2220</f>
        <v>269a.4</v>
      </c>
      <c r="C2220" s="159" t="str">
        <f>'Reported burning'!C2220</f>
        <v>Human, deliberate</v>
      </c>
      <c r="D2220" s="159" t="str">
        <f>'Reported burning'!D2220</f>
        <v>ND</v>
      </c>
      <c r="E2220" s="159" t="str">
        <f>'Reported burning'!E2220</f>
        <v>Mixed cropping-livestock small holder, Market-oriented</v>
      </c>
      <c r="F2220" s="159" t="str">
        <f>'Reported burning'!F2220</f>
        <v>ND</v>
      </c>
      <c r="G2220" s="159" t="str">
        <f>'Reported burning'!G2220</f>
        <v>Cropland</v>
      </c>
      <c r="H2220" s="159" t="str">
        <f>'Reported burning'!H2220</f>
        <v>Presence</v>
      </c>
      <c r="I2220" s="3">
        <v>0</v>
      </c>
      <c r="J2220" s="21" t="s">
        <v>2276</v>
      </c>
      <c r="K2220" s="106" t="s">
        <v>2276</v>
      </c>
      <c r="L2220" s="21" t="s">
        <v>2276</v>
      </c>
      <c r="M2220" s="21" t="s">
        <v>2276</v>
      </c>
      <c r="N2220" s="21" t="s">
        <v>2276</v>
      </c>
      <c r="O2220" s="21" t="s">
        <v>2276</v>
      </c>
      <c r="P2220" s="21" t="s">
        <v>2276</v>
      </c>
      <c r="Q2220" s="21" t="s">
        <v>2276</v>
      </c>
      <c r="R2220" s="21" t="s">
        <v>2276</v>
      </c>
      <c r="S2220" s="21" t="s">
        <v>2276</v>
      </c>
      <c r="T2220" s="21" t="s">
        <v>2276</v>
      </c>
      <c r="U2220" s="21" t="s">
        <v>2276</v>
      </c>
      <c r="V2220" s="21" t="s">
        <v>2276</v>
      </c>
      <c r="W2220" s="21" t="s">
        <v>2276</v>
      </c>
      <c r="X2220" s="3" t="s">
        <v>2276</v>
      </c>
      <c r="Y2220" s="3" t="s">
        <v>2276</v>
      </c>
      <c r="Z2220" s="3" t="s">
        <v>2276</v>
      </c>
      <c r="AA2220" s="3"/>
      <c r="AB2220" s="3"/>
    </row>
    <row r="2221" spans="1:28" ht="46" customHeight="1">
      <c r="A2221" s="159" t="str">
        <f>'Reported burning'!A2221</f>
        <v>269a</v>
      </c>
      <c r="B2221" s="159" t="str">
        <f>'Reported burning'!B2221</f>
        <v>269a.5</v>
      </c>
      <c r="C2221" s="159" t="str">
        <f>'Reported burning'!C2221</f>
        <v>Human, deliberate</v>
      </c>
      <c r="D2221" s="159" t="str">
        <f>'Reported burning'!D2221</f>
        <v>ND</v>
      </c>
      <c r="E2221" s="159" t="str">
        <f>'Reported burning'!E2221</f>
        <v>ND</v>
      </c>
      <c r="F2221" s="159" t="str">
        <f>'Reported burning'!F2221</f>
        <v>ND</v>
      </c>
      <c r="G2221" s="159" t="str">
        <f>'Reported burning'!G2221</f>
        <v>Forest</v>
      </c>
      <c r="H2221" s="159" t="str">
        <f>'Reported burning'!H2221</f>
        <v>Presence</v>
      </c>
      <c r="I2221" s="3">
        <v>0</v>
      </c>
      <c r="J2221" s="21" t="s">
        <v>2276</v>
      </c>
      <c r="K2221" s="106" t="s">
        <v>2276</v>
      </c>
      <c r="L2221" s="21" t="s">
        <v>2276</v>
      </c>
      <c r="M2221" s="21" t="s">
        <v>2276</v>
      </c>
      <c r="N2221" s="21" t="s">
        <v>2276</v>
      </c>
      <c r="O2221" s="21" t="s">
        <v>2276</v>
      </c>
      <c r="P2221" s="21" t="s">
        <v>2276</v>
      </c>
      <c r="Q2221" s="21" t="s">
        <v>2276</v>
      </c>
      <c r="R2221" s="21" t="s">
        <v>2276</v>
      </c>
      <c r="S2221" s="21" t="s">
        <v>2276</v>
      </c>
      <c r="T2221" s="21" t="s">
        <v>2276</v>
      </c>
      <c r="U2221" s="21" t="s">
        <v>2276</v>
      </c>
      <c r="V2221" s="21" t="s">
        <v>2276</v>
      </c>
      <c r="W2221" s="21" t="s">
        <v>2276</v>
      </c>
      <c r="X2221" s="3" t="s">
        <v>2276</v>
      </c>
      <c r="Y2221" s="3" t="s">
        <v>2276</v>
      </c>
      <c r="Z2221" s="3" t="s">
        <v>2276</v>
      </c>
      <c r="AA2221" s="3"/>
      <c r="AB2221" s="3"/>
    </row>
    <row r="2222" spans="1:28" ht="46" customHeight="1">
      <c r="A2222" s="159" t="str">
        <f>'Reported burning'!A2222</f>
        <v>269a</v>
      </c>
      <c r="B2222" s="159" t="str">
        <f>'Reported burning'!B2222</f>
        <v>269a.6</v>
      </c>
      <c r="C2222" s="159" t="str">
        <f>'Reported burning'!C2222</f>
        <v>Human, deliberate</v>
      </c>
      <c r="D2222" s="159" t="str">
        <f>'Reported burning'!D2222</f>
        <v>ND</v>
      </c>
      <c r="E2222" s="159" t="str">
        <f>'Reported burning'!E2222</f>
        <v>ND</v>
      </c>
      <c r="F2222" s="159" t="str">
        <f>'Reported burning'!F2222</f>
        <v>ND</v>
      </c>
      <c r="G2222" s="159" t="str">
        <f>'Reported burning'!G2222</f>
        <v>Pasture</v>
      </c>
      <c r="H2222" s="159" t="str">
        <f>'Reported burning'!H2222</f>
        <v>Presence</v>
      </c>
      <c r="I2222" s="3">
        <v>0</v>
      </c>
      <c r="J2222" s="21" t="s">
        <v>2276</v>
      </c>
      <c r="K2222" s="106" t="s">
        <v>2276</v>
      </c>
      <c r="L2222" s="21" t="s">
        <v>2276</v>
      </c>
      <c r="M2222" s="21" t="s">
        <v>2276</v>
      </c>
      <c r="N2222" s="21" t="s">
        <v>2276</v>
      </c>
      <c r="O2222" s="21" t="s">
        <v>2276</v>
      </c>
      <c r="P2222" s="21" t="s">
        <v>2276</v>
      </c>
      <c r="Q2222" s="21" t="s">
        <v>2276</v>
      </c>
      <c r="R2222" s="21" t="s">
        <v>2276</v>
      </c>
      <c r="S2222" s="21" t="s">
        <v>2276</v>
      </c>
      <c r="T2222" s="21" t="s">
        <v>2276</v>
      </c>
      <c r="U2222" s="21" t="s">
        <v>2276</v>
      </c>
      <c r="V2222" s="21" t="s">
        <v>2276</v>
      </c>
      <c r="W2222" s="21" t="s">
        <v>2276</v>
      </c>
      <c r="X2222" s="3" t="s">
        <v>2276</v>
      </c>
      <c r="Y2222" s="3" t="s">
        <v>2276</v>
      </c>
      <c r="Z2222" s="3" t="s">
        <v>2276</v>
      </c>
      <c r="AA2222" s="3"/>
      <c r="AB2222" s="3"/>
    </row>
    <row r="2223" spans="1:28" ht="46" customHeight="1">
      <c r="A2223" s="159" t="str">
        <f>'Reported burning'!A2223</f>
        <v>269a</v>
      </c>
      <c r="B2223" s="159" t="str">
        <f>'Reported burning'!B2223</f>
        <v>269a.7</v>
      </c>
      <c r="C2223" s="159" t="str">
        <f>'Reported burning'!C2223</f>
        <v>Human, deliberate</v>
      </c>
      <c r="D2223" s="159" t="str">
        <f>'Reported burning'!D2223</f>
        <v>ND</v>
      </c>
      <c r="E2223" s="159" t="str">
        <f>'Reported burning'!E2223</f>
        <v>ND</v>
      </c>
      <c r="F2223" s="159" t="str">
        <f>'Reported burning'!F2223</f>
        <v>ND</v>
      </c>
      <c r="G2223" s="159" t="str">
        <f>'Reported burning'!G2223</f>
        <v>Shrubland (Mixed forest &amp; grassland)</v>
      </c>
      <c r="H2223" s="159" t="str">
        <f>'Reported burning'!H2223</f>
        <v>Presence</v>
      </c>
      <c r="I2223" s="3">
        <v>0</v>
      </c>
      <c r="J2223" s="21" t="s">
        <v>2276</v>
      </c>
      <c r="K2223" s="106" t="s">
        <v>2276</v>
      </c>
      <c r="L2223" s="21" t="s">
        <v>2276</v>
      </c>
      <c r="M2223" s="21" t="s">
        <v>2276</v>
      </c>
      <c r="N2223" s="21" t="s">
        <v>2276</v>
      </c>
      <c r="O2223" s="21" t="s">
        <v>2276</v>
      </c>
      <c r="P2223" s="21" t="s">
        <v>2276</v>
      </c>
      <c r="Q2223" s="21" t="s">
        <v>2276</v>
      </c>
      <c r="R2223" s="21" t="s">
        <v>2276</v>
      </c>
      <c r="S2223" s="21" t="s">
        <v>2276</v>
      </c>
      <c r="T2223" s="21" t="s">
        <v>2276</v>
      </c>
      <c r="U2223" s="21" t="s">
        <v>2276</v>
      </c>
      <c r="V2223" s="21" t="s">
        <v>2276</v>
      </c>
      <c r="W2223" s="21" t="s">
        <v>2276</v>
      </c>
      <c r="X2223" s="3" t="s">
        <v>2276</v>
      </c>
      <c r="Y2223" s="3" t="s">
        <v>2276</v>
      </c>
      <c r="Z2223" s="3" t="s">
        <v>2276</v>
      </c>
      <c r="AA2223" s="3"/>
      <c r="AB2223" s="3"/>
    </row>
    <row r="2224" spans="1:28" ht="46" customHeight="1">
      <c r="A2224" s="159" t="str">
        <f>'Reported burning'!A2224</f>
        <v>270a</v>
      </c>
      <c r="B2224" s="159" t="str">
        <f>'Reported burning'!B2224</f>
        <v>270a.1</v>
      </c>
      <c r="C2224" s="159" t="str">
        <f>'Reported burning'!C2224</f>
        <v>Human, deliberate</v>
      </c>
      <c r="D2224" s="159" t="str">
        <f>'Reported burning'!D2224</f>
        <v>ND</v>
      </c>
      <c r="E2224" s="159" t="str">
        <f>'Reported burning'!E2224</f>
        <v>Urban planner</v>
      </c>
      <c r="F2224" s="159" t="str">
        <f>'Reported burning'!F2224</f>
        <v>ND</v>
      </c>
      <c r="G2224" s="159" t="str">
        <f>'Reported burning'!G2224</f>
        <v>ND</v>
      </c>
      <c r="H2224" s="159" t="str">
        <f>'Reported burning'!H2224</f>
        <v>Presence</v>
      </c>
      <c r="I2224" s="3" t="s">
        <v>6228</v>
      </c>
      <c r="J2224" s="21" t="s">
        <v>2276</v>
      </c>
      <c r="K2224" s="106" t="s">
        <v>2276</v>
      </c>
      <c r="L2224" s="21" t="s">
        <v>2276</v>
      </c>
      <c r="M2224" s="21" t="s">
        <v>2276</v>
      </c>
      <c r="N2224" s="21" t="s">
        <v>2276</v>
      </c>
      <c r="O2224" s="21" t="s">
        <v>2276</v>
      </c>
      <c r="P2224" s="21" t="s">
        <v>2276</v>
      </c>
      <c r="Q2224" s="21" t="s">
        <v>2276</v>
      </c>
      <c r="R2224" s="21" t="s">
        <v>2276</v>
      </c>
      <c r="S2224" s="21" t="s">
        <v>2276</v>
      </c>
      <c r="T2224" s="21" t="s">
        <v>2276</v>
      </c>
      <c r="U2224" s="21" t="s">
        <v>2276</v>
      </c>
      <c r="V2224" s="21" t="s">
        <v>2276</v>
      </c>
      <c r="W2224" s="21" t="s">
        <v>2276</v>
      </c>
      <c r="X2224" s="3" t="s">
        <v>2276</v>
      </c>
      <c r="Y2224" s="3" t="s">
        <v>2276</v>
      </c>
      <c r="Z2224" s="3" t="s">
        <v>2276</v>
      </c>
      <c r="AA2224" s="3"/>
      <c r="AB2224" s="3"/>
    </row>
    <row r="2225" spans="1:28" ht="46" customHeight="1">
      <c r="A2225" s="159" t="str">
        <f>'Reported burning'!A2225</f>
        <v>270a</v>
      </c>
      <c r="B2225" s="159" t="str">
        <f>'Reported burning'!B2225</f>
        <v>270a.2</v>
      </c>
      <c r="C2225" s="159" t="str">
        <f>'Reported burning'!C2225</f>
        <v>Human, deliberate</v>
      </c>
      <c r="D2225" s="159" t="str">
        <f>'Reported burning'!D2225</f>
        <v>ND</v>
      </c>
      <c r="E2225" s="159" t="str">
        <f>'Reported burning'!E2225</f>
        <v>Urban planner</v>
      </c>
      <c r="F2225" s="159" t="str">
        <f>'Reported burning'!F2225</f>
        <v>ND</v>
      </c>
      <c r="G2225" s="159" t="str">
        <f>'Reported burning'!G2225</f>
        <v>ND</v>
      </c>
      <c r="H2225" s="159" t="str">
        <f>'Reported burning'!H2225</f>
        <v>Presence</v>
      </c>
      <c r="I2225" s="3" t="s">
        <v>6229</v>
      </c>
      <c r="J2225" s="21" t="s">
        <v>2276</v>
      </c>
      <c r="K2225" s="106" t="s">
        <v>2276</v>
      </c>
      <c r="L2225" s="21" t="s">
        <v>2276</v>
      </c>
      <c r="M2225" s="21" t="s">
        <v>2276</v>
      </c>
      <c r="N2225" s="21" t="s">
        <v>2276</v>
      </c>
      <c r="O2225" s="21" t="s">
        <v>2276</v>
      </c>
      <c r="P2225" s="21" t="s">
        <v>2276</v>
      </c>
      <c r="Q2225" s="21" t="s">
        <v>2276</v>
      </c>
      <c r="R2225" s="21" t="s">
        <v>2276</v>
      </c>
      <c r="S2225" s="21" t="s">
        <v>2276</v>
      </c>
      <c r="T2225" s="21" t="s">
        <v>2276</v>
      </c>
      <c r="U2225" s="21" t="s">
        <v>2276</v>
      </c>
      <c r="V2225" s="21" t="s">
        <v>2276</v>
      </c>
      <c r="W2225" s="21" t="s">
        <v>2276</v>
      </c>
      <c r="X2225" s="3" t="s">
        <v>2276</v>
      </c>
      <c r="Y2225" s="3" t="s">
        <v>2276</v>
      </c>
      <c r="Z2225" s="3" t="s">
        <v>2276</v>
      </c>
      <c r="AA2225" s="3"/>
      <c r="AB2225" s="3"/>
    </row>
    <row r="2226" spans="1:28" ht="46" customHeight="1">
      <c r="A2226" s="159" t="str">
        <f>'Reported burning'!A2226</f>
        <v>271a</v>
      </c>
      <c r="B2226" s="159" t="str">
        <f>'Reported burning'!B2226</f>
        <v>271a.1</v>
      </c>
      <c r="C2226" s="159" t="str">
        <f>'Reported burning'!C2226</f>
        <v>Human, deliberate</v>
      </c>
      <c r="D2226" s="159" t="str">
        <f>'Reported burning'!D2226</f>
        <v>ND</v>
      </c>
      <c r="E2226" s="159" t="str">
        <f>'Reported burning'!E2226</f>
        <v>All</v>
      </c>
      <c r="F2226" s="159" t="str">
        <f>'Reported burning'!F2226</f>
        <v>ND</v>
      </c>
      <c r="G2226" s="159" t="str">
        <f>'Reported burning'!G2226</f>
        <v>ND</v>
      </c>
      <c r="H2226" s="159" t="str">
        <f>'Reported burning'!H2226</f>
        <v>Presence</v>
      </c>
      <c r="I2226" s="3"/>
      <c r="J2226" s="21" t="s">
        <v>2276</v>
      </c>
      <c r="K2226" s="106" t="s">
        <v>2276</v>
      </c>
      <c r="L2226" s="21" t="s">
        <v>2276</v>
      </c>
      <c r="M2226" s="21" t="s">
        <v>2276</v>
      </c>
      <c r="N2226" s="21" t="s">
        <v>2276</v>
      </c>
      <c r="O2226" s="21" t="s">
        <v>2276</v>
      </c>
      <c r="P2226" s="21" t="s">
        <v>2276</v>
      </c>
      <c r="Q2226" s="21" t="s">
        <v>2276</v>
      </c>
      <c r="R2226" s="21" t="s">
        <v>2276</v>
      </c>
      <c r="S2226" s="21" t="s">
        <v>2276</v>
      </c>
      <c r="T2226" s="21" t="s">
        <v>2276</v>
      </c>
      <c r="U2226" s="21" t="s">
        <v>2276</v>
      </c>
      <c r="V2226" s="21" t="s">
        <v>2276</v>
      </c>
      <c r="W2226" s="21" t="s">
        <v>2276</v>
      </c>
      <c r="X2226" s="3" t="s">
        <v>2276</v>
      </c>
      <c r="Y2226" s="3" t="s">
        <v>2276</v>
      </c>
      <c r="Z2226" s="3" t="s">
        <v>2276</v>
      </c>
      <c r="AA2226" s="3"/>
      <c r="AB2226" s="3"/>
    </row>
    <row r="2227" spans="1:28" ht="46" customHeight="1">
      <c r="A2227" s="159" t="str">
        <f>'Reported burning'!A2227</f>
        <v>272a</v>
      </c>
      <c r="B2227" s="159" t="str">
        <f>'Reported burning'!B2227</f>
        <v>272a.1</v>
      </c>
      <c r="C2227" s="159" t="str">
        <f>'Reported burning'!C2227</f>
        <v>Unknown</v>
      </c>
      <c r="D2227" s="159" t="str">
        <f>'Reported burning'!D2227</f>
        <v>ND</v>
      </c>
      <c r="E2227" s="159" t="str">
        <f>'Reported burning'!E2227</f>
        <v>ND</v>
      </c>
      <c r="F2227" s="159" t="str">
        <f>'Reported burning'!F2227</f>
        <v>ND</v>
      </c>
      <c r="G2227" s="159" t="str">
        <f>'Reported burning'!G2227</f>
        <v>ND</v>
      </c>
      <c r="H2227" s="159" t="str">
        <f>'Reported burning'!H2227</f>
        <v>Presence</v>
      </c>
      <c r="I2227" s="3"/>
      <c r="J2227" s="21" t="s">
        <v>2276</v>
      </c>
      <c r="K2227" s="21" t="s">
        <v>2276</v>
      </c>
      <c r="L2227" s="21" t="s">
        <v>2276</v>
      </c>
      <c r="M2227" s="21" t="s">
        <v>2276</v>
      </c>
      <c r="N2227" s="21" t="s">
        <v>2276</v>
      </c>
      <c r="O2227" s="21" t="s">
        <v>2276</v>
      </c>
      <c r="P2227" s="21" t="s">
        <v>2276</v>
      </c>
      <c r="Q2227" s="21" t="s">
        <v>2276</v>
      </c>
      <c r="R2227" s="21" t="s">
        <v>2276</v>
      </c>
      <c r="S2227" s="21" t="s">
        <v>2276</v>
      </c>
      <c r="T2227" s="21" t="s">
        <v>2276</v>
      </c>
      <c r="U2227" s="21" t="s">
        <v>2276</v>
      </c>
      <c r="V2227" s="21" t="s">
        <v>2276</v>
      </c>
      <c r="W2227" s="21" t="s">
        <v>2276</v>
      </c>
      <c r="X2227" s="21" t="s">
        <v>2276</v>
      </c>
      <c r="Y2227" s="21" t="s">
        <v>2276</v>
      </c>
      <c r="Z2227" s="21" t="s">
        <v>2276</v>
      </c>
      <c r="AA2227" s="3"/>
      <c r="AB2227" s="3"/>
    </row>
    <row r="2228" spans="1:28" ht="46" customHeight="1">
      <c r="A2228" s="159" t="str">
        <f>'Reported burning'!A2228</f>
        <v>272b</v>
      </c>
      <c r="B2228" s="159" t="str">
        <f>'Reported burning'!B2228</f>
        <v>272b.1</v>
      </c>
      <c r="C2228" s="159" t="str">
        <f>'Reported burning'!C2228</f>
        <v>Unknown</v>
      </c>
      <c r="D2228" s="159" t="str">
        <f>'Reported burning'!D2228</f>
        <v>ND</v>
      </c>
      <c r="E2228" s="159" t="str">
        <f>'Reported burning'!E2228</f>
        <v>ND</v>
      </c>
      <c r="F2228" s="159" t="str">
        <f>'Reported burning'!F2228</f>
        <v>ND</v>
      </c>
      <c r="G2228" s="159" t="str">
        <f>'Reported burning'!G2228</f>
        <v>ND</v>
      </c>
      <c r="H2228" s="159" t="str">
        <f>'Reported burning'!H2228</f>
        <v>Presence</v>
      </c>
      <c r="I2228" s="3"/>
      <c r="J2228" s="21" t="s">
        <v>2276</v>
      </c>
      <c r="K2228" s="21" t="s">
        <v>2276</v>
      </c>
      <c r="L2228" s="21" t="s">
        <v>2276</v>
      </c>
      <c r="M2228" s="21" t="s">
        <v>2276</v>
      </c>
      <c r="N2228" s="21" t="s">
        <v>2276</v>
      </c>
      <c r="O2228" s="21" t="s">
        <v>2276</v>
      </c>
      <c r="P2228" s="21" t="s">
        <v>2276</v>
      </c>
      <c r="Q2228" s="21" t="s">
        <v>2276</v>
      </c>
      <c r="R2228" s="21" t="s">
        <v>2276</v>
      </c>
      <c r="S2228" s="21" t="s">
        <v>2276</v>
      </c>
      <c r="T2228" s="21" t="s">
        <v>2276</v>
      </c>
      <c r="U2228" s="21" t="s">
        <v>2276</v>
      </c>
      <c r="V2228" s="21" t="s">
        <v>2276</v>
      </c>
      <c r="W2228" s="21" t="s">
        <v>2276</v>
      </c>
      <c r="X2228" s="21" t="s">
        <v>2276</v>
      </c>
      <c r="Y2228" s="21" t="s">
        <v>2276</v>
      </c>
      <c r="Z2228" s="21" t="s">
        <v>2276</v>
      </c>
      <c r="AA2228" s="3"/>
      <c r="AB2228" s="3"/>
    </row>
    <row r="2229" spans="1:28" ht="46" customHeight="1">
      <c r="A2229" s="159" t="str">
        <f>'Reported burning'!A2229</f>
        <v>272c</v>
      </c>
      <c r="B2229" s="159" t="str">
        <f>'Reported burning'!B2229</f>
        <v>272c.1</v>
      </c>
      <c r="C2229" s="159" t="str">
        <f>'Reported burning'!C2229</f>
        <v>Unknown</v>
      </c>
      <c r="D2229" s="159" t="str">
        <f>'Reported burning'!D2229</f>
        <v>ND</v>
      </c>
      <c r="E2229" s="159" t="str">
        <f>'Reported burning'!E2229</f>
        <v>ND</v>
      </c>
      <c r="F2229" s="159" t="str">
        <f>'Reported burning'!F2229</f>
        <v>ND</v>
      </c>
      <c r="G2229" s="159" t="str">
        <f>'Reported burning'!G2229</f>
        <v>ND</v>
      </c>
      <c r="H2229" s="159" t="str">
        <f>'Reported burning'!H2229</f>
        <v>Presence</v>
      </c>
      <c r="I2229" s="3"/>
      <c r="J2229" s="21" t="s">
        <v>2276</v>
      </c>
      <c r="K2229" s="21" t="s">
        <v>2276</v>
      </c>
      <c r="L2229" s="21" t="s">
        <v>2276</v>
      </c>
      <c r="M2229" s="21" t="s">
        <v>2276</v>
      </c>
      <c r="N2229" s="21" t="s">
        <v>2276</v>
      </c>
      <c r="O2229" s="21" t="s">
        <v>2276</v>
      </c>
      <c r="P2229" s="21" t="s">
        <v>2276</v>
      </c>
      <c r="Q2229" s="21" t="s">
        <v>2276</v>
      </c>
      <c r="R2229" s="21" t="s">
        <v>2276</v>
      </c>
      <c r="S2229" s="21" t="s">
        <v>2276</v>
      </c>
      <c r="T2229" s="21" t="s">
        <v>2276</v>
      </c>
      <c r="U2229" s="21" t="s">
        <v>2276</v>
      </c>
      <c r="V2229" s="21" t="s">
        <v>2276</v>
      </c>
      <c r="W2229" s="21" t="s">
        <v>2276</v>
      </c>
      <c r="X2229" s="21" t="s">
        <v>2276</v>
      </c>
      <c r="Y2229" s="21" t="s">
        <v>2276</v>
      </c>
      <c r="Z2229" s="21" t="s">
        <v>2276</v>
      </c>
      <c r="AA2229" s="3"/>
      <c r="AB2229" s="3"/>
    </row>
    <row r="2230" spans="1:28" ht="29">
      <c r="A2230" s="159" t="str">
        <f>'Reported burning'!A2230</f>
        <v>273a</v>
      </c>
      <c r="B2230" s="159" t="str">
        <f>'Reported burning'!B2230</f>
        <v>273a.1</v>
      </c>
      <c r="C2230" s="159" t="str">
        <f>'Reported burning'!C2230</f>
        <v>Human, deliberate</v>
      </c>
      <c r="D2230" s="159" t="str">
        <f>'Reported burning'!D2230</f>
        <v>Crop residue burning</v>
      </c>
      <c r="E2230" s="159" t="str">
        <f>'Reported burning'!E2230</f>
        <v>Cropping, Monoculture, Subsistence-oriented</v>
      </c>
      <c r="F2230" s="159" t="str">
        <f>'Reported burning'!F2230</f>
        <v>Cropland</v>
      </c>
      <c r="G2230" s="159" t="str">
        <f>'Reported burning'!G2230</f>
        <v>ND</v>
      </c>
      <c r="H2230" s="159" t="str">
        <f>'Reported burning'!H2230</f>
        <v>Presence</v>
      </c>
      <c r="I2230" s="5"/>
      <c r="J2230" s="4"/>
      <c r="K2230" s="4"/>
      <c r="L2230" s="4"/>
      <c r="M2230" s="4"/>
      <c r="N2230" s="4"/>
      <c r="O2230" s="4"/>
      <c r="P2230" s="4"/>
      <c r="Q2230" s="4"/>
      <c r="R2230" s="4"/>
      <c r="S2230" s="4"/>
      <c r="T2230" s="4"/>
      <c r="U2230" s="4"/>
      <c r="V2230" s="4"/>
      <c r="W2230" s="4" t="s">
        <v>2375</v>
      </c>
      <c r="X2230" s="4" t="s">
        <v>399</v>
      </c>
      <c r="Y2230" s="4" t="s">
        <v>38</v>
      </c>
      <c r="Z2230" s="4" t="s">
        <v>64</v>
      </c>
      <c r="AA2230" s="4" t="s">
        <v>6540</v>
      </c>
      <c r="AB2230" s="4"/>
    </row>
    <row r="2231" spans="1:28" ht="29">
      <c r="A2231" s="159" t="str">
        <f>'Reported burning'!A2231</f>
        <v>273a</v>
      </c>
      <c r="B2231" s="159" t="str">
        <f>'Reported burning'!B2231</f>
        <v>273a.2</v>
      </c>
      <c r="C2231" s="159" t="str">
        <f>'Reported burning'!C2231</f>
        <v>Human, deliberate</v>
      </c>
      <c r="D2231" s="159" t="str">
        <f>'Reported burning'!D2231</f>
        <v>Crop residue burning</v>
      </c>
      <c r="E2231" s="159" t="str">
        <f>'Reported burning'!E2231</f>
        <v>Cropping, Monoculture, Market-oriented</v>
      </c>
      <c r="F2231" s="159" t="str">
        <f>'Reported burning'!F2231</f>
        <v>Cropland</v>
      </c>
      <c r="G2231" s="159" t="str">
        <f>'Reported burning'!G2231</f>
        <v>ND</v>
      </c>
      <c r="H2231" s="159" t="str">
        <f>'Reported burning'!H2231</f>
        <v>Presence</v>
      </c>
      <c r="I2231" s="5"/>
      <c r="J2231" s="4"/>
      <c r="K2231" s="4"/>
      <c r="L2231" s="4"/>
      <c r="M2231" s="4"/>
      <c r="N2231" s="4"/>
      <c r="O2231" s="4"/>
      <c r="P2231" s="4"/>
      <c r="Q2231" s="4"/>
      <c r="R2231" s="4"/>
      <c r="S2231" s="4"/>
      <c r="T2231" s="4"/>
      <c r="U2231" s="4"/>
      <c r="V2231" s="4"/>
      <c r="W2231" s="4" t="s">
        <v>2375</v>
      </c>
      <c r="X2231" s="4" t="s">
        <v>399</v>
      </c>
      <c r="Y2231" s="4" t="s">
        <v>38</v>
      </c>
      <c r="Z2231" s="4" t="s">
        <v>64</v>
      </c>
      <c r="AA2231" s="4" t="s">
        <v>6540</v>
      </c>
      <c r="AB2231" s="4"/>
    </row>
    <row r="2232" spans="1:28" ht="29">
      <c r="A2232" s="159" t="str">
        <f>'Reported burning'!A2232</f>
        <v>273b</v>
      </c>
      <c r="B2232" s="159" t="str">
        <f>'Reported burning'!B2232</f>
        <v>273b.1</v>
      </c>
      <c r="C2232" s="159" t="str">
        <f>'Reported burning'!C2232</f>
        <v>Human, deliberate</v>
      </c>
      <c r="D2232" s="159" t="str">
        <f>'Reported burning'!D2232</f>
        <v>Crop residue burning</v>
      </c>
      <c r="E2232" s="159" t="str">
        <f>'Reported burning'!E2232</f>
        <v>Cropping, Monoculture, Subsistence-oriented</v>
      </c>
      <c r="F2232" s="159" t="str">
        <f>'Reported burning'!F2232</f>
        <v>Cropland</v>
      </c>
      <c r="G2232" s="159" t="str">
        <f>'Reported burning'!G2232</f>
        <v>ND</v>
      </c>
      <c r="H2232" s="159" t="str">
        <f>'Reported burning'!H2232</f>
        <v>Presence</v>
      </c>
      <c r="I2232" s="5"/>
      <c r="J2232" s="4"/>
      <c r="K2232" s="4"/>
      <c r="L2232" s="4"/>
      <c r="M2232" s="4"/>
      <c r="N2232" s="4"/>
      <c r="O2232" s="4"/>
      <c r="P2232" s="4"/>
      <c r="Q2232" s="4"/>
      <c r="R2232" s="4"/>
      <c r="S2232" s="4"/>
      <c r="T2232" s="4"/>
      <c r="U2232" s="4"/>
      <c r="V2232" s="4"/>
      <c r="W2232" s="4" t="s">
        <v>2375</v>
      </c>
      <c r="X2232" s="4" t="s">
        <v>399</v>
      </c>
      <c r="Y2232" s="4" t="s">
        <v>38</v>
      </c>
      <c r="Z2232" s="4" t="s">
        <v>64</v>
      </c>
      <c r="AA2232" s="4" t="s">
        <v>6540</v>
      </c>
      <c r="AB2232" s="4"/>
    </row>
    <row r="2233" spans="1:28" ht="29">
      <c r="A2233" s="159" t="str">
        <f>'Reported burning'!A2233</f>
        <v>273b</v>
      </c>
      <c r="B2233" s="159" t="str">
        <f>'Reported burning'!B2233</f>
        <v>273b.2</v>
      </c>
      <c r="C2233" s="159" t="str">
        <f>'Reported burning'!C2233</f>
        <v>Human, deliberate</v>
      </c>
      <c r="D2233" s="159" t="str">
        <f>'Reported burning'!D2233</f>
        <v>Crop residue burning</v>
      </c>
      <c r="E2233" s="159" t="str">
        <f>'Reported burning'!E2233</f>
        <v>Cropping, Monoculture, Market-oriented</v>
      </c>
      <c r="F2233" s="159" t="str">
        <f>'Reported burning'!F2233</f>
        <v>Cropland</v>
      </c>
      <c r="G2233" s="159" t="str">
        <f>'Reported burning'!G2233</f>
        <v>ND</v>
      </c>
      <c r="H2233" s="159" t="str">
        <f>'Reported burning'!H2233</f>
        <v>Presence</v>
      </c>
      <c r="I2233" s="5"/>
      <c r="J2233" s="4"/>
      <c r="K2233" s="4"/>
      <c r="L2233" s="4"/>
      <c r="M2233" s="4"/>
      <c r="N2233" s="4"/>
      <c r="O2233" s="4"/>
      <c r="P2233" s="4"/>
      <c r="Q2233" s="4"/>
      <c r="R2233" s="4"/>
      <c r="S2233" s="4"/>
      <c r="T2233" s="4"/>
      <c r="U2233" s="4"/>
      <c r="V2233" s="4"/>
      <c r="W2233" s="4" t="s">
        <v>2375</v>
      </c>
      <c r="X2233" s="4" t="s">
        <v>399</v>
      </c>
      <c r="Y2233" s="4" t="s">
        <v>38</v>
      </c>
      <c r="Z2233" s="4" t="s">
        <v>64</v>
      </c>
      <c r="AA2233" s="4" t="s">
        <v>6540</v>
      </c>
      <c r="AB2233" s="4"/>
    </row>
    <row r="2234" spans="1:28" ht="29">
      <c r="A2234" s="159" t="str">
        <f>'Reported burning'!A2234</f>
        <v>273c</v>
      </c>
      <c r="B2234" s="159" t="str">
        <f>'Reported burning'!B2234</f>
        <v>273c.1</v>
      </c>
      <c r="C2234" s="159" t="str">
        <f>'Reported burning'!C2234</f>
        <v>Human, deliberate</v>
      </c>
      <c r="D2234" s="159" t="str">
        <f>'Reported burning'!D2234</f>
        <v>Crop residue burning</v>
      </c>
      <c r="E2234" s="159" t="str">
        <f>'Reported burning'!E2234</f>
        <v>Cropping, Monoculture, Subsistence-oriented</v>
      </c>
      <c r="F2234" s="159" t="str">
        <f>'Reported burning'!F2234</f>
        <v>Cropland</v>
      </c>
      <c r="G2234" s="159" t="str">
        <f>'Reported burning'!G2234</f>
        <v>ND</v>
      </c>
      <c r="H2234" s="159" t="str">
        <f>'Reported burning'!H2234</f>
        <v>Presence</v>
      </c>
      <c r="I2234" s="5"/>
      <c r="J2234" s="4"/>
      <c r="K2234" s="4"/>
      <c r="L2234" s="4"/>
      <c r="M2234" s="4"/>
      <c r="N2234" s="4"/>
      <c r="O2234" s="4"/>
      <c r="P2234" s="4"/>
      <c r="Q2234" s="4"/>
      <c r="R2234" s="4"/>
      <c r="S2234" s="4"/>
      <c r="T2234" s="4"/>
      <c r="U2234" s="4"/>
      <c r="V2234" s="4"/>
      <c r="W2234" s="4" t="s">
        <v>2375</v>
      </c>
      <c r="X2234" s="4" t="s">
        <v>399</v>
      </c>
      <c r="Y2234" s="4" t="s">
        <v>38</v>
      </c>
      <c r="Z2234" s="4" t="s">
        <v>64</v>
      </c>
      <c r="AA2234" s="4" t="s">
        <v>6540</v>
      </c>
      <c r="AB2234" s="4"/>
    </row>
    <row r="2235" spans="1:28" ht="29">
      <c r="A2235" s="159" t="str">
        <f>'Reported burning'!A2235</f>
        <v>273c</v>
      </c>
      <c r="B2235" s="159" t="str">
        <f>'Reported burning'!B2235</f>
        <v>273c.2</v>
      </c>
      <c r="C2235" s="159" t="str">
        <f>'Reported burning'!C2235</f>
        <v>Human, deliberate</v>
      </c>
      <c r="D2235" s="159" t="str">
        <f>'Reported burning'!D2235</f>
        <v>Crop residue burning</v>
      </c>
      <c r="E2235" s="159" t="str">
        <f>'Reported burning'!E2235</f>
        <v>Cropping, Monoculture, Market-oriented</v>
      </c>
      <c r="F2235" s="159" t="str">
        <f>'Reported burning'!F2235</f>
        <v>Cropland</v>
      </c>
      <c r="G2235" s="159" t="str">
        <f>'Reported burning'!G2235</f>
        <v>ND</v>
      </c>
      <c r="H2235" s="159" t="str">
        <f>'Reported burning'!H2235</f>
        <v>Presence</v>
      </c>
      <c r="I2235" s="5"/>
      <c r="J2235" s="4"/>
      <c r="K2235" s="4"/>
      <c r="L2235" s="4"/>
      <c r="M2235" s="4"/>
      <c r="N2235" s="4"/>
      <c r="O2235" s="4"/>
      <c r="P2235" s="4"/>
      <c r="Q2235" s="4"/>
      <c r="R2235" s="4"/>
      <c r="S2235" s="4"/>
      <c r="T2235" s="4"/>
      <c r="U2235" s="4"/>
      <c r="V2235" s="4"/>
      <c r="W2235" s="4" t="s">
        <v>2375</v>
      </c>
      <c r="X2235" s="4" t="s">
        <v>399</v>
      </c>
      <c r="Y2235" s="4" t="s">
        <v>38</v>
      </c>
      <c r="Z2235" s="4" t="s">
        <v>64</v>
      </c>
      <c r="AA2235" s="4" t="s">
        <v>6540</v>
      </c>
      <c r="AB2235" s="4"/>
    </row>
    <row r="2236" spans="1:28" ht="87">
      <c r="A2236" s="159" t="str">
        <f>'Reported burning'!A2236</f>
        <v>274a</v>
      </c>
      <c r="B2236" s="159" t="str">
        <f>'Reported burning'!B2236</f>
        <v>274a.1</v>
      </c>
      <c r="C2236" s="159" t="str">
        <f>'Reported burning'!C2236</f>
        <v>Human, deliberate</v>
      </c>
      <c r="D2236" s="159" t="str">
        <f>'Reported burning'!D2236</f>
        <v>Crop residue burning</v>
      </c>
      <c r="E2236" s="159" t="str">
        <f>'Reported burning'!E2236</f>
        <v>Cropping, Monoculture, Market-oriented</v>
      </c>
      <c r="F2236" s="159" t="str">
        <f>'Reported burning'!F2236</f>
        <v>Cropland</v>
      </c>
      <c r="G2236" s="159" t="str">
        <f>'Reported burning'!G2236</f>
        <v>ND</v>
      </c>
      <c r="H2236" s="159" t="str">
        <f>'Reported burning'!H2236</f>
        <v>Presence</v>
      </c>
      <c r="I2236" s="5"/>
      <c r="J2236" s="4"/>
      <c r="K2236" s="4"/>
      <c r="L2236" s="4"/>
      <c r="M2236" s="4"/>
      <c r="N2236" s="4"/>
      <c r="O2236" s="4" t="s">
        <v>2373</v>
      </c>
      <c r="P2236" s="4"/>
      <c r="Q2236" s="4"/>
      <c r="R2236" s="4"/>
      <c r="S2236" s="4" t="s">
        <v>2391</v>
      </c>
      <c r="T2236" s="4"/>
      <c r="U2236" s="4"/>
      <c r="V2236" s="4"/>
      <c r="W2236" s="4" t="s">
        <v>2375</v>
      </c>
      <c r="X2236" s="4"/>
      <c r="Y2236" s="4"/>
      <c r="Z2236" s="4" t="s">
        <v>64</v>
      </c>
      <c r="AA2236" s="4" t="s">
        <v>6542</v>
      </c>
      <c r="AB2236" s="4" t="s">
        <v>6688</v>
      </c>
    </row>
    <row r="2237" spans="1:28" ht="87">
      <c r="A2237" s="159" t="str">
        <f>'Reported burning'!A2237</f>
        <v>274a</v>
      </c>
      <c r="B2237" s="159" t="str">
        <f>'Reported burning'!B2237</f>
        <v>274a.2</v>
      </c>
      <c r="C2237" s="159" t="str">
        <f>'Reported burning'!C2237</f>
        <v>Human, deliberate</v>
      </c>
      <c r="D2237" s="159" t="str">
        <f>'Reported burning'!D2237</f>
        <v>Crop residue burning</v>
      </c>
      <c r="E2237" s="159" t="str">
        <f>'Reported burning'!E2237</f>
        <v>Cropping, Monoculture, Market-oriented</v>
      </c>
      <c r="F2237" s="159" t="str">
        <f>'Reported burning'!F2237</f>
        <v>Cropland</v>
      </c>
      <c r="G2237" s="159" t="str">
        <f>'Reported burning'!G2237</f>
        <v>ND</v>
      </c>
      <c r="H2237" s="159" t="str">
        <f>'Reported burning'!H2237</f>
        <v>Presence</v>
      </c>
      <c r="I2237" s="5"/>
      <c r="J2237" s="4"/>
      <c r="K2237" s="4"/>
      <c r="L2237" s="4"/>
      <c r="M2237" s="4"/>
      <c r="N2237" s="4"/>
      <c r="O2237" s="4" t="s">
        <v>2373</v>
      </c>
      <c r="P2237" s="4"/>
      <c r="Q2237" s="4"/>
      <c r="R2237" s="4"/>
      <c r="S2237" s="4" t="s">
        <v>2374</v>
      </c>
      <c r="T2237" s="4"/>
      <c r="U2237" s="4"/>
      <c r="V2237" s="4"/>
      <c r="W2237" s="4" t="s">
        <v>2375</v>
      </c>
      <c r="X2237" s="4"/>
      <c r="Y2237" s="4"/>
      <c r="Z2237" s="4" t="s">
        <v>64</v>
      </c>
      <c r="AA2237" s="4" t="s">
        <v>6544</v>
      </c>
      <c r="AB2237" s="4" t="s">
        <v>6688</v>
      </c>
    </row>
    <row r="2238" spans="1:28" ht="87">
      <c r="A2238" s="159" t="str">
        <f>'Reported burning'!A2238</f>
        <v>274a</v>
      </c>
      <c r="B2238" s="159" t="str">
        <f>'Reported burning'!B2238</f>
        <v>274a.3</v>
      </c>
      <c r="C2238" s="159" t="str">
        <f>'Reported burning'!C2238</f>
        <v>Human, deliberate</v>
      </c>
      <c r="D2238" s="159" t="str">
        <f>'Reported burning'!D2238</f>
        <v>Crop residue burning</v>
      </c>
      <c r="E2238" s="159" t="str">
        <f>'Reported burning'!E2238</f>
        <v>Cropping, Monoculture, Market-oriented</v>
      </c>
      <c r="F2238" s="159" t="str">
        <f>'Reported burning'!F2238</f>
        <v>Cropland</v>
      </c>
      <c r="G2238" s="159" t="str">
        <f>'Reported burning'!G2238</f>
        <v>ND</v>
      </c>
      <c r="H2238" s="159" t="str">
        <f>'Reported burning'!H2238</f>
        <v>Presence</v>
      </c>
      <c r="I2238" s="5"/>
      <c r="J2238" s="4"/>
      <c r="K2238" s="4"/>
      <c r="L2238" s="4"/>
      <c r="M2238" s="4"/>
      <c r="N2238" s="4"/>
      <c r="O2238" s="4" t="s">
        <v>2375</v>
      </c>
      <c r="P2238" s="4"/>
      <c r="Q2238" s="4"/>
      <c r="R2238" s="4"/>
      <c r="S2238" s="4" t="s">
        <v>2376</v>
      </c>
      <c r="T2238" s="4"/>
      <c r="U2238" s="4"/>
      <c r="V2238" s="4"/>
      <c r="W2238" s="4" t="s">
        <v>2375</v>
      </c>
      <c r="X2238" s="4"/>
      <c r="Y2238" s="4"/>
      <c r="Z2238" s="4" t="s">
        <v>64</v>
      </c>
      <c r="AA2238" s="4" t="s">
        <v>6545</v>
      </c>
      <c r="AB2238" s="4" t="s">
        <v>6688</v>
      </c>
    </row>
    <row r="2239" spans="1:28" ht="87">
      <c r="A2239" s="159" t="str">
        <f>'Reported burning'!A2239</f>
        <v>274a</v>
      </c>
      <c r="B2239" s="159" t="str">
        <f>'Reported burning'!B2239</f>
        <v>274a.4</v>
      </c>
      <c r="C2239" s="159" t="str">
        <f>'Reported burning'!C2239</f>
        <v>Human, deliberate</v>
      </c>
      <c r="D2239" s="159" t="str">
        <f>'Reported burning'!D2239</f>
        <v>Crop residue burning</v>
      </c>
      <c r="E2239" s="159" t="str">
        <f>'Reported burning'!E2239</f>
        <v>Cropping, Monoculture, Market-oriented</v>
      </c>
      <c r="F2239" s="159" t="str">
        <f>'Reported burning'!F2239</f>
        <v>Cropland</v>
      </c>
      <c r="G2239" s="159" t="str">
        <f>'Reported burning'!G2239</f>
        <v>ND</v>
      </c>
      <c r="H2239" s="159" t="str">
        <f>'Reported burning'!H2239</f>
        <v>Presence</v>
      </c>
      <c r="I2239" s="5"/>
      <c r="J2239" s="4"/>
      <c r="K2239" s="4"/>
      <c r="L2239" s="4"/>
      <c r="M2239" s="4"/>
      <c r="N2239" s="4"/>
      <c r="O2239" s="4" t="s">
        <v>2375</v>
      </c>
      <c r="P2239" s="4"/>
      <c r="Q2239" s="4"/>
      <c r="R2239" s="4"/>
      <c r="S2239" s="4" t="s">
        <v>2527</v>
      </c>
      <c r="T2239" s="4"/>
      <c r="U2239" s="4"/>
      <c r="V2239" s="4"/>
      <c r="W2239" s="4" t="s">
        <v>2375</v>
      </c>
      <c r="X2239" s="4"/>
      <c r="Y2239" s="4"/>
      <c r="Z2239" s="4" t="s">
        <v>64</v>
      </c>
      <c r="AA2239" s="4" t="s">
        <v>6544</v>
      </c>
      <c r="AB2239" s="4" t="s">
        <v>6688</v>
      </c>
    </row>
    <row r="2240" spans="1:28" ht="87">
      <c r="A2240" s="159" t="str">
        <f>'Reported burning'!A2240</f>
        <v>274a</v>
      </c>
      <c r="B2240" s="159" t="str">
        <f>'Reported burning'!B2240</f>
        <v>274a.5</v>
      </c>
      <c r="C2240" s="159" t="str">
        <f>'Reported burning'!C2240</f>
        <v>Human, deliberate</v>
      </c>
      <c r="D2240" s="159" t="str">
        <f>'Reported burning'!D2240</f>
        <v>Crop residue burning</v>
      </c>
      <c r="E2240" s="159" t="str">
        <f>'Reported burning'!E2240</f>
        <v>Cropping, Monoculture, Market-oriented</v>
      </c>
      <c r="F2240" s="159" t="str">
        <f>'Reported burning'!F2240</f>
        <v>Cropland</v>
      </c>
      <c r="G2240" s="159" t="str">
        <f>'Reported burning'!G2240</f>
        <v>ND</v>
      </c>
      <c r="H2240" s="159" t="str">
        <f>'Reported burning'!H2240</f>
        <v>Presence</v>
      </c>
      <c r="I2240" s="5"/>
      <c r="J2240" s="4"/>
      <c r="K2240" s="4"/>
      <c r="L2240" s="4"/>
      <c r="M2240" s="4"/>
      <c r="N2240" s="4"/>
      <c r="O2240" s="4" t="s">
        <v>2373</v>
      </c>
      <c r="P2240" s="4"/>
      <c r="Q2240" s="4"/>
      <c r="R2240" s="4"/>
      <c r="S2240" s="4" t="s">
        <v>2389</v>
      </c>
      <c r="T2240" s="4"/>
      <c r="U2240" s="4"/>
      <c r="V2240" s="4"/>
      <c r="W2240" s="4" t="s">
        <v>2375</v>
      </c>
      <c r="X2240" s="4"/>
      <c r="Y2240" s="4"/>
      <c r="Z2240" s="4" t="s">
        <v>64</v>
      </c>
      <c r="AA2240" s="4" t="s">
        <v>6546</v>
      </c>
      <c r="AB2240" s="4" t="s">
        <v>6688</v>
      </c>
    </row>
    <row r="2241" spans="1:28" ht="87">
      <c r="A2241" s="159" t="str">
        <f>'Reported burning'!A2241</f>
        <v>274a</v>
      </c>
      <c r="B2241" s="159" t="str">
        <f>'Reported burning'!B2241</f>
        <v>274a.6</v>
      </c>
      <c r="C2241" s="159" t="str">
        <f>'Reported burning'!C2241</f>
        <v>Human, deliberate</v>
      </c>
      <c r="D2241" s="159" t="str">
        <f>'Reported burning'!D2241</f>
        <v>Crop residue burning</v>
      </c>
      <c r="E2241" s="159" t="str">
        <f>'Reported burning'!E2241</f>
        <v>Cropping, Monoculture, Market-oriented</v>
      </c>
      <c r="F2241" s="159" t="str">
        <f>'Reported burning'!F2241</f>
        <v>Cropland</v>
      </c>
      <c r="G2241" s="159" t="str">
        <f>'Reported burning'!G2241</f>
        <v>ND</v>
      </c>
      <c r="H2241" s="159" t="str">
        <f>'Reported burning'!H2241</f>
        <v>Presence</v>
      </c>
      <c r="I2241" s="5"/>
      <c r="J2241" s="4"/>
      <c r="K2241" s="4"/>
      <c r="L2241" s="4"/>
      <c r="M2241" s="4"/>
      <c r="N2241" s="4"/>
      <c r="O2241" s="4" t="s">
        <v>2373</v>
      </c>
      <c r="P2241" s="4"/>
      <c r="Q2241" s="4"/>
      <c r="R2241" s="4"/>
      <c r="S2241" s="4" t="s">
        <v>2527</v>
      </c>
      <c r="T2241" s="4"/>
      <c r="U2241" s="4"/>
      <c r="V2241" s="4"/>
      <c r="W2241" s="4" t="s">
        <v>2375</v>
      </c>
      <c r="X2241" s="4"/>
      <c r="Y2241" s="4"/>
      <c r="Z2241" s="4" t="s">
        <v>64</v>
      </c>
      <c r="AA2241" s="4" t="s">
        <v>6544</v>
      </c>
      <c r="AB2241" s="4" t="s">
        <v>6688</v>
      </c>
    </row>
    <row r="2242" spans="1:28" ht="87">
      <c r="A2242" s="159" t="str">
        <f>'Reported burning'!A2242</f>
        <v>274a</v>
      </c>
      <c r="B2242" s="159" t="str">
        <f>'Reported burning'!B2242</f>
        <v>274a.7</v>
      </c>
      <c r="C2242" s="159" t="str">
        <f>'Reported burning'!C2242</f>
        <v>Human, deliberate</v>
      </c>
      <c r="D2242" s="159" t="str">
        <f>'Reported burning'!D2242</f>
        <v>Crop residue burning</v>
      </c>
      <c r="E2242" s="159" t="str">
        <f>'Reported burning'!E2242</f>
        <v>Cropping, Monoculture, Subsistence-oriented</v>
      </c>
      <c r="F2242" s="159" t="str">
        <f>'Reported burning'!F2242</f>
        <v>Cropland</v>
      </c>
      <c r="G2242" s="159" t="str">
        <f>'Reported burning'!G2242</f>
        <v>ND</v>
      </c>
      <c r="H2242" s="159" t="str">
        <f>'Reported burning'!H2242</f>
        <v>Presence</v>
      </c>
      <c r="I2242" s="5"/>
      <c r="J2242" s="4"/>
      <c r="K2242" s="4"/>
      <c r="L2242" s="4"/>
      <c r="M2242" s="4"/>
      <c r="N2242" s="4"/>
      <c r="O2242" s="4" t="s">
        <v>2373</v>
      </c>
      <c r="P2242" s="4"/>
      <c r="Q2242" s="4"/>
      <c r="R2242" s="4"/>
      <c r="S2242" s="4" t="s">
        <v>2391</v>
      </c>
      <c r="T2242" s="4"/>
      <c r="U2242" s="4"/>
      <c r="V2242" s="4"/>
      <c r="W2242" s="4" t="s">
        <v>2375</v>
      </c>
      <c r="X2242" s="4"/>
      <c r="Y2242" s="4"/>
      <c r="Z2242" s="4" t="s">
        <v>64</v>
      </c>
      <c r="AA2242" s="4" t="s">
        <v>6542</v>
      </c>
      <c r="AB2242" s="4" t="s">
        <v>6688</v>
      </c>
    </row>
    <row r="2243" spans="1:28" ht="87">
      <c r="A2243" s="159" t="str">
        <f>'Reported burning'!A2243</f>
        <v>274a</v>
      </c>
      <c r="B2243" s="159" t="str">
        <f>'Reported burning'!B2243</f>
        <v>274a.8</v>
      </c>
      <c r="C2243" s="159" t="str">
        <f>'Reported burning'!C2243</f>
        <v>Human, deliberate</v>
      </c>
      <c r="D2243" s="159" t="str">
        <f>'Reported burning'!D2243</f>
        <v>Crop residue burning</v>
      </c>
      <c r="E2243" s="159" t="str">
        <f>'Reported burning'!E2243</f>
        <v>Cropping, Monoculture, Subsistence-oriented</v>
      </c>
      <c r="F2243" s="159" t="str">
        <f>'Reported burning'!F2243</f>
        <v>Cropland</v>
      </c>
      <c r="G2243" s="159" t="str">
        <f>'Reported burning'!G2243</f>
        <v>ND</v>
      </c>
      <c r="H2243" s="159" t="str">
        <f>'Reported burning'!H2243</f>
        <v>Presence</v>
      </c>
      <c r="I2243" s="5"/>
      <c r="J2243" s="4"/>
      <c r="K2243" s="4"/>
      <c r="L2243" s="4"/>
      <c r="M2243" s="4"/>
      <c r="N2243" s="4"/>
      <c r="O2243" s="4" t="s">
        <v>2373</v>
      </c>
      <c r="P2243" s="4"/>
      <c r="Q2243" s="4"/>
      <c r="R2243" s="4"/>
      <c r="S2243" s="4" t="s">
        <v>2374</v>
      </c>
      <c r="T2243" s="4"/>
      <c r="U2243" s="4"/>
      <c r="V2243" s="4"/>
      <c r="W2243" s="4" t="s">
        <v>2375</v>
      </c>
      <c r="X2243" s="4"/>
      <c r="Y2243" s="4"/>
      <c r="Z2243" s="4" t="s">
        <v>64</v>
      </c>
      <c r="AA2243" s="4" t="s">
        <v>6544</v>
      </c>
      <c r="AB2243" s="4" t="s">
        <v>6688</v>
      </c>
    </row>
    <row r="2244" spans="1:28" ht="87">
      <c r="A2244" s="159" t="str">
        <f>'Reported burning'!A2244</f>
        <v>274a</v>
      </c>
      <c r="B2244" s="159" t="str">
        <f>'Reported burning'!B2244</f>
        <v>274a.9</v>
      </c>
      <c r="C2244" s="159" t="str">
        <f>'Reported burning'!C2244</f>
        <v>Human, deliberate</v>
      </c>
      <c r="D2244" s="159" t="str">
        <f>'Reported burning'!D2244</f>
        <v>Crop residue burning</v>
      </c>
      <c r="E2244" s="159" t="str">
        <f>'Reported burning'!E2244</f>
        <v>Cropping, Monoculture, Subsistence-oriented</v>
      </c>
      <c r="F2244" s="159" t="str">
        <f>'Reported burning'!F2244</f>
        <v>Cropland</v>
      </c>
      <c r="G2244" s="159" t="str">
        <f>'Reported burning'!G2244</f>
        <v>ND</v>
      </c>
      <c r="H2244" s="159" t="str">
        <f>'Reported burning'!H2244</f>
        <v>Presence</v>
      </c>
      <c r="I2244" s="5"/>
      <c r="J2244" s="4"/>
      <c r="K2244" s="4"/>
      <c r="L2244" s="4"/>
      <c r="M2244" s="4"/>
      <c r="N2244" s="4"/>
      <c r="O2244" s="4" t="s">
        <v>2375</v>
      </c>
      <c r="P2244" s="4"/>
      <c r="Q2244" s="4"/>
      <c r="R2244" s="4"/>
      <c r="S2244" s="4" t="s">
        <v>2376</v>
      </c>
      <c r="T2244" s="4"/>
      <c r="U2244" s="4"/>
      <c r="V2244" s="4"/>
      <c r="W2244" s="4" t="s">
        <v>2375</v>
      </c>
      <c r="X2244" s="4"/>
      <c r="Y2244" s="4"/>
      <c r="Z2244" s="4" t="s">
        <v>64</v>
      </c>
      <c r="AA2244" s="4" t="s">
        <v>6545</v>
      </c>
      <c r="AB2244" s="4" t="s">
        <v>6688</v>
      </c>
    </row>
    <row r="2245" spans="1:28" ht="87">
      <c r="A2245" s="159" t="str">
        <f>'Reported burning'!A2245</f>
        <v>274a</v>
      </c>
      <c r="B2245" s="159" t="str">
        <f>'Reported burning'!B2245</f>
        <v>274a.10</v>
      </c>
      <c r="C2245" s="159" t="str">
        <f>'Reported burning'!C2245</f>
        <v>Human, deliberate</v>
      </c>
      <c r="D2245" s="159" t="str">
        <f>'Reported burning'!D2245</f>
        <v>Crop residue burning</v>
      </c>
      <c r="E2245" s="159" t="str">
        <f>'Reported burning'!E2245</f>
        <v>Cropping, Monoculture, Subsistence-oriented</v>
      </c>
      <c r="F2245" s="159" t="str">
        <f>'Reported burning'!F2245</f>
        <v>Cropland</v>
      </c>
      <c r="G2245" s="159" t="str">
        <f>'Reported burning'!G2245</f>
        <v>ND</v>
      </c>
      <c r="H2245" s="159" t="str">
        <f>'Reported burning'!H2245</f>
        <v>Presence</v>
      </c>
      <c r="I2245" s="5"/>
      <c r="J2245" s="4"/>
      <c r="K2245" s="4"/>
      <c r="L2245" s="4"/>
      <c r="M2245" s="4"/>
      <c r="N2245" s="4"/>
      <c r="O2245" s="4" t="s">
        <v>2375</v>
      </c>
      <c r="P2245" s="4"/>
      <c r="Q2245" s="4"/>
      <c r="R2245" s="4"/>
      <c r="S2245" s="4" t="s">
        <v>2527</v>
      </c>
      <c r="T2245" s="4"/>
      <c r="U2245" s="4"/>
      <c r="V2245" s="4"/>
      <c r="W2245" s="4" t="s">
        <v>2375</v>
      </c>
      <c r="X2245" s="4"/>
      <c r="Y2245" s="4"/>
      <c r="Z2245" s="4" t="s">
        <v>64</v>
      </c>
      <c r="AA2245" s="4" t="s">
        <v>6544</v>
      </c>
      <c r="AB2245" s="4" t="s">
        <v>6688</v>
      </c>
    </row>
    <row r="2246" spans="1:28" ht="87">
      <c r="A2246" s="159" t="str">
        <f>'Reported burning'!A2246</f>
        <v>274a</v>
      </c>
      <c r="B2246" s="159" t="str">
        <f>'Reported burning'!B2246</f>
        <v>274a.11</v>
      </c>
      <c r="C2246" s="159" t="str">
        <f>'Reported burning'!C2246</f>
        <v>Human, deliberate</v>
      </c>
      <c r="D2246" s="159" t="str">
        <f>'Reported burning'!D2246</f>
        <v>Crop residue burning</v>
      </c>
      <c r="E2246" s="159" t="str">
        <f>'Reported burning'!E2246</f>
        <v>Cropping, Monoculture, Subsistence-oriented</v>
      </c>
      <c r="F2246" s="159" t="str">
        <f>'Reported burning'!F2246</f>
        <v>Cropland</v>
      </c>
      <c r="G2246" s="159" t="str">
        <f>'Reported burning'!G2246</f>
        <v>ND</v>
      </c>
      <c r="H2246" s="159" t="str">
        <f>'Reported burning'!H2246</f>
        <v>Presence</v>
      </c>
      <c r="I2246" s="5"/>
      <c r="J2246" s="4"/>
      <c r="K2246" s="4"/>
      <c r="L2246" s="4"/>
      <c r="M2246" s="4"/>
      <c r="N2246" s="4"/>
      <c r="O2246" s="4" t="s">
        <v>2373</v>
      </c>
      <c r="P2246" s="4"/>
      <c r="Q2246" s="4"/>
      <c r="R2246" s="4"/>
      <c r="S2246" s="4" t="s">
        <v>2389</v>
      </c>
      <c r="T2246" s="4"/>
      <c r="U2246" s="4"/>
      <c r="V2246" s="4"/>
      <c r="W2246" s="4" t="s">
        <v>2375</v>
      </c>
      <c r="X2246" s="4"/>
      <c r="Y2246" s="4"/>
      <c r="Z2246" s="4" t="s">
        <v>64</v>
      </c>
      <c r="AA2246" s="4" t="s">
        <v>6546</v>
      </c>
      <c r="AB2246" s="4" t="s">
        <v>6688</v>
      </c>
    </row>
    <row r="2247" spans="1:28" ht="87">
      <c r="A2247" s="159" t="str">
        <f>'Reported burning'!A2247</f>
        <v>274a</v>
      </c>
      <c r="B2247" s="159" t="str">
        <f>'Reported burning'!B2247</f>
        <v>274a.12</v>
      </c>
      <c r="C2247" s="159" t="str">
        <f>'Reported burning'!C2247</f>
        <v>Human, deliberate</v>
      </c>
      <c r="D2247" s="159" t="str">
        <f>'Reported burning'!D2247</f>
        <v>Crop residue burning</v>
      </c>
      <c r="E2247" s="159" t="str">
        <f>'Reported burning'!E2247</f>
        <v>Cropping, Monoculture, Subsistence-oriented</v>
      </c>
      <c r="F2247" s="159" t="str">
        <f>'Reported burning'!F2247</f>
        <v>Cropland</v>
      </c>
      <c r="G2247" s="159" t="str">
        <f>'Reported burning'!G2247</f>
        <v>ND</v>
      </c>
      <c r="H2247" s="159" t="str">
        <f>'Reported burning'!H2247</f>
        <v>Presence</v>
      </c>
      <c r="I2247" s="5"/>
      <c r="J2247" s="4"/>
      <c r="K2247" s="4"/>
      <c r="L2247" s="4"/>
      <c r="M2247" s="4"/>
      <c r="N2247" s="4"/>
      <c r="O2247" s="4" t="s">
        <v>2373</v>
      </c>
      <c r="P2247" s="4"/>
      <c r="Q2247" s="4"/>
      <c r="R2247" s="4"/>
      <c r="S2247" s="4" t="s">
        <v>2527</v>
      </c>
      <c r="T2247" s="4"/>
      <c r="U2247" s="4"/>
      <c r="V2247" s="4"/>
      <c r="W2247" s="4" t="s">
        <v>2375</v>
      </c>
      <c r="X2247" s="4"/>
      <c r="Y2247" s="4"/>
      <c r="Z2247" s="4" t="s">
        <v>64</v>
      </c>
      <c r="AA2247" s="4" t="s">
        <v>6544</v>
      </c>
      <c r="AB2247" s="4" t="s">
        <v>6688</v>
      </c>
    </row>
    <row r="2248" spans="1:28" ht="43.5">
      <c r="A2248" s="159" t="str">
        <f>'Reported burning'!A2248</f>
        <v>275a</v>
      </c>
      <c r="B2248" s="159" t="str">
        <f>'Reported burning'!B2248</f>
        <v>275a.1</v>
      </c>
      <c r="C2248" s="159" t="str">
        <f>'Reported burning'!C2248</f>
        <v>Human, deliberate</v>
      </c>
      <c r="D2248" s="159" t="str">
        <f>'Reported burning'!D2248</f>
        <v>Crop residue burning</v>
      </c>
      <c r="E2248" s="159" t="str">
        <f>'Reported burning'!E2248</f>
        <v>Cropping, Monoculture, Market-oriented</v>
      </c>
      <c r="F2248" s="159" t="str">
        <f>'Reported burning'!F2248</f>
        <v>Cropland</v>
      </c>
      <c r="G2248" s="159" t="str">
        <f>'Reported burning'!G2248</f>
        <v>ND</v>
      </c>
      <c r="H2248" s="159" t="str">
        <f>'Reported burning'!H2248</f>
        <v>Presence</v>
      </c>
      <c r="I2248" s="5"/>
      <c r="J2248" s="4"/>
      <c r="K2248" s="4"/>
      <c r="L2248" s="4"/>
      <c r="M2248" s="4"/>
      <c r="N2248" s="4"/>
      <c r="O2248" s="4" t="s">
        <v>2375</v>
      </c>
      <c r="P2248" s="4"/>
      <c r="Q2248" s="4"/>
      <c r="R2248" s="4"/>
      <c r="S2248" s="4" t="s">
        <v>2391</v>
      </c>
      <c r="T2248" s="4"/>
      <c r="U2248" s="4"/>
      <c r="V2248" s="4"/>
      <c r="W2248" s="4" t="s">
        <v>2375</v>
      </c>
      <c r="X2248" s="4"/>
      <c r="Y2248" s="4"/>
      <c r="Z2248" s="4" t="s">
        <v>64</v>
      </c>
      <c r="AA2248" s="4" t="s">
        <v>6542</v>
      </c>
      <c r="AB2248" s="4" t="s">
        <v>6689</v>
      </c>
    </row>
    <row r="2249" spans="1:28" ht="43.5">
      <c r="A2249" s="159" t="str">
        <f>'Reported burning'!A2249</f>
        <v>275a</v>
      </c>
      <c r="B2249" s="159" t="str">
        <f>'Reported burning'!B2249</f>
        <v>275a.2</v>
      </c>
      <c r="C2249" s="159" t="str">
        <f>'Reported burning'!C2249</f>
        <v>Human, deliberate</v>
      </c>
      <c r="D2249" s="159" t="str">
        <f>'Reported burning'!D2249</f>
        <v>Crop residue burning</v>
      </c>
      <c r="E2249" s="159" t="str">
        <f>'Reported burning'!E2249</f>
        <v>Cropping, Monoculture, Market-oriented</v>
      </c>
      <c r="F2249" s="159" t="str">
        <f>'Reported burning'!F2249</f>
        <v>Cropland</v>
      </c>
      <c r="G2249" s="159" t="str">
        <f>'Reported burning'!G2249</f>
        <v>ND</v>
      </c>
      <c r="H2249" s="159" t="str">
        <f>'Reported burning'!H2249</f>
        <v>Presence</v>
      </c>
      <c r="I2249" s="5"/>
      <c r="J2249" s="4"/>
      <c r="K2249" s="4"/>
      <c r="L2249" s="4"/>
      <c r="M2249" s="4"/>
      <c r="N2249" s="4"/>
      <c r="O2249" s="4" t="s">
        <v>2375</v>
      </c>
      <c r="P2249" s="4"/>
      <c r="Q2249" s="4"/>
      <c r="R2249" s="4"/>
      <c r="S2249" s="4" t="s">
        <v>2391</v>
      </c>
      <c r="T2249" s="4"/>
      <c r="U2249" s="4"/>
      <c r="V2249" s="4"/>
      <c r="W2249" s="4" t="s">
        <v>2375</v>
      </c>
      <c r="X2249" s="4"/>
      <c r="Y2249" s="4"/>
      <c r="Z2249" s="4" t="s">
        <v>64</v>
      </c>
      <c r="AA2249" s="4" t="s">
        <v>6544</v>
      </c>
      <c r="AB2249" s="4" t="s">
        <v>6689</v>
      </c>
    </row>
    <row r="2250" spans="1:28" ht="43.5">
      <c r="A2250" s="159" t="str">
        <f>'Reported burning'!A2250</f>
        <v>275a</v>
      </c>
      <c r="B2250" s="159" t="str">
        <f>'Reported burning'!B2250</f>
        <v>275a.3</v>
      </c>
      <c r="C2250" s="159" t="str">
        <f>'Reported burning'!C2250</f>
        <v>Human, deliberate</v>
      </c>
      <c r="D2250" s="159" t="str">
        <f>'Reported burning'!D2250</f>
        <v>Crop residue burning</v>
      </c>
      <c r="E2250" s="159" t="str">
        <f>'Reported burning'!E2250</f>
        <v>Cropping, Monoculture, Subsistence-oriented</v>
      </c>
      <c r="F2250" s="159" t="str">
        <f>'Reported burning'!F2250</f>
        <v>Cropland</v>
      </c>
      <c r="G2250" s="159" t="str">
        <f>'Reported burning'!G2250</f>
        <v>ND</v>
      </c>
      <c r="H2250" s="159" t="str">
        <f>'Reported burning'!H2250</f>
        <v>Presence</v>
      </c>
      <c r="I2250" s="5"/>
      <c r="J2250" s="4"/>
      <c r="K2250" s="4"/>
      <c r="L2250" s="4"/>
      <c r="M2250" s="4"/>
      <c r="N2250" s="4"/>
      <c r="O2250" s="4" t="s">
        <v>2375</v>
      </c>
      <c r="P2250" s="4"/>
      <c r="Q2250" s="4"/>
      <c r="R2250" s="4"/>
      <c r="S2250" s="4" t="s">
        <v>2391</v>
      </c>
      <c r="T2250" s="4"/>
      <c r="U2250" s="4"/>
      <c r="V2250" s="4"/>
      <c r="W2250" s="4" t="s">
        <v>2375</v>
      </c>
      <c r="X2250" s="4"/>
      <c r="Y2250" s="4"/>
      <c r="Z2250" s="4" t="s">
        <v>64</v>
      </c>
      <c r="AA2250" s="4" t="s">
        <v>6542</v>
      </c>
      <c r="AB2250" s="4" t="s">
        <v>6689</v>
      </c>
    </row>
    <row r="2251" spans="1:28" ht="43.5">
      <c r="A2251" s="159" t="str">
        <f>'Reported burning'!A2251</f>
        <v>275a</v>
      </c>
      <c r="B2251" s="159" t="str">
        <f>'Reported burning'!B2251</f>
        <v>275a.4</v>
      </c>
      <c r="C2251" s="159" t="str">
        <f>'Reported burning'!C2251</f>
        <v>Human, deliberate</v>
      </c>
      <c r="D2251" s="159" t="str">
        <f>'Reported burning'!D2251</f>
        <v>Crop residue burning</v>
      </c>
      <c r="E2251" s="159" t="str">
        <f>'Reported burning'!E2251</f>
        <v>Cropping, Monoculture, Subsistence-oriented</v>
      </c>
      <c r="F2251" s="159" t="str">
        <f>'Reported burning'!F2251</f>
        <v>Cropland</v>
      </c>
      <c r="G2251" s="159" t="str">
        <f>'Reported burning'!G2251</f>
        <v>ND</v>
      </c>
      <c r="H2251" s="159" t="str">
        <f>'Reported burning'!H2251</f>
        <v>Presence</v>
      </c>
      <c r="I2251" s="5"/>
      <c r="J2251" s="4"/>
      <c r="K2251" s="4"/>
      <c r="L2251" s="4"/>
      <c r="M2251" s="4"/>
      <c r="N2251" s="4"/>
      <c r="O2251" s="4" t="s">
        <v>2375</v>
      </c>
      <c r="P2251" s="4"/>
      <c r="Q2251" s="4"/>
      <c r="R2251" s="4"/>
      <c r="S2251" s="4" t="s">
        <v>2391</v>
      </c>
      <c r="T2251" s="4"/>
      <c r="U2251" s="4"/>
      <c r="V2251" s="4"/>
      <c r="W2251" s="4" t="s">
        <v>2375</v>
      </c>
      <c r="X2251" s="4"/>
      <c r="Y2251" s="4"/>
      <c r="Z2251" s="4" t="s">
        <v>64</v>
      </c>
      <c r="AA2251" s="4" t="s">
        <v>6544</v>
      </c>
      <c r="AB2251" s="4" t="s">
        <v>6689</v>
      </c>
    </row>
    <row r="2252" spans="1:28" ht="43.5">
      <c r="A2252" s="159" t="str">
        <f>'Reported burning'!A2252</f>
        <v>275b</v>
      </c>
      <c r="B2252" s="159" t="str">
        <f>'Reported burning'!B2252</f>
        <v>275b.1</v>
      </c>
      <c r="C2252" s="159" t="str">
        <f>'Reported burning'!C2252</f>
        <v>Human, deliberate</v>
      </c>
      <c r="D2252" s="159" t="str">
        <f>'Reported burning'!D2252</f>
        <v>Crop residue burning</v>
      </c>
      <c r="E2252" s="159" t="str">
        <f>'Reported burning'!E2252</f>
        <v>Cropping, Monoculture, Market-oriented</v>
      </c>
      <c r="F2252" s="159" t="str">
        <f>'Reported burning'!F2252</f>
        <v>Cropland</v>
      </c>
      <c r="G2252" s="159" t="str">
        <f>'Reported burning'!G2252</f>
        <v>ND</v>
      </c>
      <c r="H2252" s="159" t="str">
        <f>'Reported burning'!H2252</f>
        <v>Presence</v>
      </c>
      <c r="I2252" s="5"/>
      <c r="J2252" s="4"/>
      <c r="K2252" s="4"/>
      <c r="L2252" s="4"/>
      <c r="M2252" s="4"/>
      <c r="N2252" s="4"/>
      <c r="O2252" s="4" t="s">
        <v>2373</v>
      </c>
      <c r="P2252" s="4"/>
      <c r="Q2252" s="4"/>
      <c r="R2252" s="4"/>
      <c r="S2252" s="4" t="s">
        <v>2391</v>
      </c>
      <c r="T2252" s="4"/>
      <c r="U2252" s="4"/>
      <c r="V2252" s="4"/>
      <c r="W2252" s="4" t="s">
        <v>2375</v>
      </c>
      <c r="X2252" s="4"/>
      <c r="Y2252" s="4"/>
      <c r="Z2252" s="4" t="s">
        <v>64</v>
      </c>
      <c r="AA2252" s="4" t="s">
        <v>6542</v>
      </c>
      <c r="AB2252" s="4" t="s">
        <v>6689</v>
      </c>
    </row>
    <row r="2253" spans="1:28" ht="43.5">
      <c r="A2253" s="159" t="str">
        <f>'Reported burning'!A2253</f>
        <v>275b</v>
      </c>
      <c r="B2253" s="159" t="str">
        <f>'Reported burning'!B2253</f>
        <v>275b.2</v>
      </c>
      <c r="C2253" s="159" t="str">
        <f>'Reported burning'!C2253</f>
        <v>Human, deliberate</v>
      </c>
      <c r="D2253" s="159" t="str">
        <f>'Reported burning'!D2253</f>
        <v>Crop residue burning</v>
      </c>
      <c r="E2253" s="159" t="str">
        <f>'Reported burning'!E2253</f>
        <v>Cropping, Monoculture, Market-oriented</v>
      </c>
      <c r="F2253" s="159" t="str">
        <f>'Reported burning'!F2253</f>
        <v>Cropland</v>
      </c>
      <c r="G2253" s="159" t="str">
        <f>'Reported burning'!G2253</f>
        <v>ND</v>
      </c>
      <c r="H2253" s="159" t="str">
        <f>'Reported burning'!H2253</f>
        <v>Presence</v>
      </c>
      <c r="I2253" s="5"/>
      <c r="J2253" s="4"/>
      <c r="K2253" s="4"/>
      <c r="L2253" s="4"/>
      <c r="M2253" s="4"/>
      <c r="N2253" s="4"/>
      <c r="O2253" s="4" t="s">
        <v>2373</v>
      </c>
      <c r="P2253" s="4"/>
      <c r="Q2253" s="4"/>
      <c r="R2253" s="4"/>
      <c r="S2253" s="4" t="s">
        <v>2391</v>
      </c>
      <c r="T2253" s="4"/>
      <c r="U2253" s="4"/>
      <c r="V2253" s="4"/>
      <c r="W2253" s="4" t="s">
        <v>2375</v>
      </c>
      <c r="X2253" s="4"/>
      <c r="Y2253" s="4"/>
      <c r="Z2253" s="4" t="s">
        <v>64</v>
      </c>
      <c r="AA2253" s="4" t="s">
        <v>6544</v>
      </c>
      <c r="AB2253" s="4" t="s">
        <v>6689</v>
      </c>
    </row>
    <row r="2254" spans="1:28" ht="43.5">
      <c r="A2254" s="159" t="str">
        <f>'Reported burning'!A2254</f>
        <v>275b</v>
      </c>
      <c r="B2254" s="159" t="str">
        <f>'Reported burning'!B2254</f>
        <v>275b.3</v>
      </c>
      <c r="C2254" s="159" t="str">
        <f>'Reported burning'!C2254</f>
        <v>Human, deliberate</v>
      </c>
      <c r="D2254" s="159" t="str">
        <f>'Reported burning'!D2254</f>
        <v>Crop residue burning</v>
      </c>
      <c r="E2254" s="159" t="str">
        <f>'Reported burning'!E2254</f>
        <v>Cropping, Monoculture, Subsistence-oriented</v>
      </c>
      <c r="F2254" s="159" t="str">
        <f>'Reported burning'!F2254</f>
        <v>Cropland</v>
      </c>
      <c r="G2254" s="159" t="str">
        <f>'Reported burning'!G2254</f>
        <v>ND</v>
      </c>
      <c r="H2254" s="159" t="str">
        <f>'Reported burning'!H2254</f>
        <v>Presence</v>
      </c>
      <c r="I2254" s="5"/>
      <c r="J2254" s="4"/>
      <c r="K2254" s="4"/>
      <c r="L2254" s="4"/>
      <c r="M2254" s="4"/>
      <c r="N2254" s="4"/>
      <c r="O2254" s="4" t="s">
        <v>2373</v>
      </c>
      <c r="P2254" s="4"/>
      <c r="Q2254" s="4"/>
      <c r="R2254" s="4"/>
      <c r="S2254" s="4" t="s">
        <v>2391</v>
      </c>
      <c r="T2254" s="4"/>
      <c r="U2254" s="4"/>
      <c r="V2254" s="4"/>
      <c r="W2254" s="4" t="s">
        <v>2375</v>
      </c>
      <c r="X2254" s="4"/>
      <c r="Y2254" s="4"/>
      <c r="Z2254" s="4" t="s">
        <v>64</v>
      </c>
      <c r="AA2254" s="4" t="s">
        <v>6542</v>
      </c>
      <c r="AB2254" s="4" t="s">
        <v>6689</v>
      </c>
    </row>
    <row r="2255" spans="1:28" ht="43.5">
      <c r="A2255" s="159" t="str">
        <f>'Reported burning'!A2255</f>
        <v>275b</v>
      </c>
      <c r="B2255" s="159" t="str">
        <f>'Reported burning'!B2255</f>
        <v>275b.4</v>
      </c>
      <c r="C2255" s="159" t="str">
        <f>'Reported burning'!C2255</f>
        <v>Human, deliberate</v>
      </c>
      <c r="D2255" s="159" t="str">
        <f>'Reported burning'!D2255</f>
        <v>Crop residue burning</v>
      </c>
      <c r="E2255" s="159" t="str">
        <f>'Reported burning'!E2255</f>
        <v>Cropping, Monoculture, Subsistence-oriented</v>
      </c>
      <c r="F2255" s="159" t="str">
        <f>'Reported burning'!F2255</f>
        <v>Cropland</v>
      </c>
      <c r="G2255" s="159" t="str">
        <f>'Reported burning'!G2255</f>
        <v>ND</v>
      </c>
      <c r="H2255" s="159" t="str">
        <f>'Reported burning'!H2255</f>
        <v>Presence</v>
      </c>
      <c r="I2255" s="5"/>
      <c r="J2255" s="4"/>
      <c r="K2255" s="4"/>
      <c r="L2255" s="4"/>
      <c r="M2255" s="4"/>
      <c r="N2255" s="4"/>
      <c r="O2255" s="4" t="s">
        <v>2373</v>
      </c>
      <c r="P2255" s="4"/>
      <c r="Q2255" s="4"/>
      <c r="R2255" s="4"/>
      <c r="S2255" s="4" t="s">
        <v>2391</v>
      </c>
      <c r="T2255" s="4"/>
      <c r="U2255" s="4"/>
      <c r="V2255" s="4"/>
      <c r="W2255" s="4" t="s">
        <v>2375</v>
      </c>
      <c r="X2255" s="4"/>
      <c r="Y2255" s="4"/>
      <c r="Z2255" s="4" t="s">
        <v>64</v>
      </c>
      <c r="AA2255" s="4" t="s">
        <v>6544</v>
      </c>
      <c r="AB2255" s="4" t="s">
        <v>6689</v>
      </c>
    </row>
    <row r="2256" spans="1:28" ht="43.5">
      <c r="A2256" s="159" t="str">
        <f>'Reported burning'!A2256</f>
        <v>275c</v>
      </c>
      <c r="B2256" s="159" t="str">
        <f>'Reported burning'!B2256</f>
        <v>275c.1</v>
      </c>
      <c r="C2256" s="159" t="str">
        <f>'Reported burning'!C2256</f>
        <v>Human, deliberate</v>
      </c>
      <c r="D2256" s="159" t="str">
        <f>'Reported burning'!D2256</f>
        <v>Crop residue burning</v>
      </c>
      <c r="E2256" s="159" t="str">
        <f>'Reported burning'!E2256</f>
        <v>Cropping, Monoculture, Market-oriented</v>
      </c>
      <c r="F2256" s="159" t="str">
        <f>'Reported burning'!F2256</f>
        <v>Cropland</v>
      </c>
      <c r="G2256" s="159" t="str">
        <f>'Reported burning'!G2256</f>
        <v>ND</v>
      </c>
      <c r="H2256" s="159" t="str">
        <f>'Reported burning'!H2256</f>
        <v>Presence</v>
      </c>
      <c r="I2256" s="5"/>
      <c r="J2256" s="4"/>
      <c r="K2256" s="4"/>
      <c r="L2256" s="4"/>
      <c r="M2256" s="4"/>
      <c r="N2256" s="4"/>
      <c r="O2256" s="4" t="s">
        <v>2375</v>
      </c>
      <c r="P2256" s="4"/>
      <c r="Q2256" s="4"/>
      <c r="R2256" s="4"/>
      <c r="S2256" s="4" t="s">
        <v>2374</v>
      </c>
      <c r="T2256" s="4"/>
      <c r="U2256" s="4"/>
      <c r="V2256" s="4"/>
      <c r="W2256" s="4" t="s">
        <v>2375</v>
      </c>
      <c r="X2256" s="4"/>
      <c r="Y2256" s="4"/>
      <c r="Z2256" s="4" t="s">
        <v>64</v>
      </c>
      <c r="AA2256" s="4" t="s">
        <v>6547</v>
      </c>
      <c r="AB2256" s="4" t="s">
        <v>6689</v>
      </c>
    </row>
    <row r="2257" spans="1:28" ht="43.5">
      <c r="A2257" s="159" t="str">
        <f>'Reported burning'!A2257</f>
        <v>275c</v>
      </c>
      <c r="B2257" s="159" t="str">
        <f>'Reported burning'!B2257</f>
        <v>275c.2</v>
      </c>
      <c r="C2257" s="159" t="str">
        <f>'Reported burning'!C2257</f>
        <v>Human, deliberate</v>
      </c>
      <c r="D2257" s="159" t="str">
        <f>'Reported burning'!D2257</f>
        <v>Crop residue burning</v>
      </c>
      <c r="E2257" s="159" t="str">
        <f>'Reported burning'!E2257</f>
        <v>Cropping, Monoculture, Subsistence-oriented</v>
      </c>
      <c r="F2257" s="159" t="str">
        <f>'Reported burning'!F2257</f>
        <v>Cropland</v>
      </c>
      <c r="G2257" s="159" t="str">
        <f>'Reported burning'!G2257</f>
        <v>ND</v>
      </c>
      <c r="H2257" s="159" t="str">
        <f>'Reported burning'!H2257</f>
        <v>Presence</v>
      </c>
      <c r="I2257" s="5"/>
      <c r="J2257" s="4"/>
      <c r="K2257" s="4"/>
      <c r="L2257" s="4"/>
      <c r="M2257" s="4"/>
      <c r="N2257" s="4"/>
      <c r="O2257" s="4" t="s">
        <v>2375</v>
      </c>
      <c r="P2257" s="4"/>
      <c r="Q2257" s="4"/>
      <c r="R2257" s="4"/>
      <c r="S2257" s="4" t="s">
        <v>2374</v>
      </c>
      <c r="T2257" s="4"/>
      <c r="U2257" s="4"/>
      <c r="V2257" s="4"/>
      <c r="W2257" s="4" t="s">
        <v>2375</v>
      </c>
      <c r="X2257" s="4"/>
      <c r="Y2257" s="4"/>
      <c r="Z2257" s="4" t="s">
        <v>64</v>
      </c>
      <c r="AA2257" s="4" t="s">
        <v>6547</v>
      </c>
      <c r="AB2257" s="4" t="s">
        <v>6689</v>
      </c>
    </row>
    <row r="2258" spans="1:28" ht="43.5">
      <c r="A2258" s="159" t="str">
        <f>'Reported burning'!A2258</f>
        <v>275d</v>
      </c>
      <c r="B2258" s="159" t="str">
        <f>'Reported burning'!B2258</f>
        <v>275d.1</v>
      </c>
      <c r="C2258" s="159" t="str">
        <f>'Reported burning'!C2258</f>
        <v>Human, deliberate</v>
      </c>
      <c r="D2258" s="159" t="str">
        <f>'Reported burning'!D2258</f>
        <v>Crop residue burning</v>
      </c>
      <c r="E2258" s="159" t="str">
        <f>'Reported burning'!E2258</f>
        <v>Cropping, Monoculture, Market-oriented</v>
      </c>
      <c r="F2258" s="159" t="str">
        <f>'Reported burning'!F2258</f>
        <v>Cropland</v>
      </c>
      <c r="G2258" s="159" t="str">
        <f>'Reported burning'!G2258</f>
        <v>ND</v>
      </c>
      <c r="H2258" s="159" t="str">
        <f>'Reported burning'!H2258</f>
        <v>Presence</v>
      </c>
      <c r="I2258" s="5"/>
      <c r="J2258" s="4"/>
      <c r="K2258" s="4"/>
      <c r="L2258" s="4"/>
      <c r="M2258" s="4"/>
      <c r="N2258" s="4"/>
      <c r="O2258" s="4" t="s">
        <v>2375</v>
      </c>
      <c r="P2258" s="4"/>
      <c r="Q2258" s="4"/>
      <c r="R2258" s="4"/>
      <c r="S2258" s="4" t="s">
        <v>2389</v>
      </c>
      <c r="T2258" s="4"/>
      <c r="U2258" s="4"/>
      <c r="V2258" s="4"/>
      <c r="W2258" s="4" t="s">
        <v>2375</v>
      </c>
      <c r="X2258" s="4"/>
      <c r="Y2258" s="4"/>
      <c r="Z2258" s="4" t="s">
        <v>64</v>
      </c>
      <c r="AA2258" s="4" t="s">
        <v>6548</v>
      </c>
      <c r="AB2258" s="4" t="s">
        <v>6690</v>
      </c>
    </row>
    <row r="2259" spans="1:28" ht="43.5">
      <c r="A2259" s="159" t="str">
        <f>'Reported burning'!A2259</f>
        <v>275d</v>
      </c>
      <c r="B2259" s="159" t="str">
        <f>'Reported burning'!B2259</f>
        <v>275d.2</v>
      </c>
      <c r="C2259" s="159" t="str">
        <f>'Reported burning'!C2259</f>
        <v>Human, deliberate</v>
      </c>
      <c r="D2259" s="159" t="str">
        <f>'Reported burning'!D2259</f>
        <v>Crop residue burning</v>
      </c>
      <c r="E2259" s="159" t="str">
        <f>'Reported burning'!E2259</f>
        <v>Cropping, Monoculture, Market-oriented</v>
      </c>
      <c r="F2259" s="159" t="str">
        <f>'Reported burning'!F2259</f>
        <v>Cropland</v>
      </c>
      <c r="G2259" s="159" t="str">
        <f>'Reported burning'!G2259</f>
        <v>ND</v>
      </c>
      <c r="H2259" s="159" t="str">
        <f>'Reported burning'!H2259</f>
        <v>Presence</v>
      </c>
      <c r="I2259" s="5"/>
      <c r="J2259" s="4"/>
      <c r="K2259" s="4"/>
      <c r="L2259" s="4"/>
      <c r="M2259" s="4"/>
      <c r="N2259" s="4"/>
      <c r="O2259" s="4" t="s">
        <v>2375</v>
      </c>
      <c r="P2259" s="4"/>
      <c r="Q2259" s="4"/>
      <c r="R2259" s="4"/>
      <c r="S2259" s="4" t="s">
        <v>2389</v>
      </c>
      <c r="T2259" s="4"/>
      <c r="U2259" s="4"/>
      <c r="V2259" s="4"/>
      <c r="W2259" s="4" t="s">
        <v>2375</v>
      </c>
      <c r="X2259" s="4"/>
      <c r="Y2259" s="4"/>
      <c r="Z2259" s="4" t="s">
        <v>64</v>
      </c>
      <c r="AA2259" s="4" t="s">
        <v>6549</v>
      </c>
      <c r="AB2259" s="4" t="s">
        <v>6690</v>
      </c>
    </row>
    <row r="2260" spans="1:28" ht="43.5">
      <c r="A2260" s="159" t="str">
        <f>'Reported burning'!A2260</f>
        <v>275d</v>
      </c>
      <c r="B2260" s="159" t="str">
        <f>'Reported burning'!B2260</f>
        <v>275d.3</v>
      </c>
      <c r="C2260" s="159" t="str">
        <f>'Reported burning'!C2260</f>
        <v>Human, deliberate</v>
      </c>
      <c r="D2260" s="159" t="str">
        <f>'Reported burning'!D2260</f>
        <v>Crop residue burning</v>
      </c>
      <c r="E2260" s="159" t="str">
        <f>'Reported burning'!E2260</f>
        <v>Cropping, Monoculture, Subsistence-oriented</v>
      </c>
      <c r="F2260" s="159" t="str">
        <f>'Reported burning'!F2260</f>
        <v>Cropland</v>
      </c>
      <c r="G2260" s="159" t="str">
        <f>'Reported burning'!G2260</f>
        <v>ND</v>
      </c>
      <c r="H2260" s="159" t="str">
        <f>'Reported burning'!H2260</f>
        <v>Presence</v>
      </c>
      <c r="I2260" s="5"/>
      <c r="J2260" s="4"/>
      <c r="K2260" s="4"/>
      <c r="L2260" s="4"/>
      <c r="M2260" s="4"/>
      <c r="N2260" s="4"/>
      <c r="O2260" s="4" t="s">
        <v>2375</v>
      </c>
      <c r="P2260" s="4"/>
      <c r="Q2260" s="4"/>
      <c r="R2260" s="4"/>
      <c r="S2260" s="4" t="s">
        <v>2389</v>
      </c>
      <c r="T2260" s="4"/>
      <c r="U2260" s="4"/>
      <c r="V2260" s="4"/>
      <c r="W2260" s="4" t="s">
        <v>2375</v>
      </c>
      <c r="X2260" s="4"/>
      <c r="Y2260" s="4"/>
      <c r="Z2260" s="4" t="s">
        <v>64</v>
      </c>
      <c r="AA2260" s="4" t="s">
        <v>6548</v>
      </c>
      <c r="AB2260" s="4" t="s">
        <v>6690</v>
      </c>
    </row>
    <row r="2261" spans="1:28" ht="43.5">
      <c r="A2261" s="159" t="str">
        <f>'Reported burning'!A2261</f>
        <v>275d</v>
      </c>
      <c r="B2261" s="159" t="str">
        <f>'Reported burning'!B2261</f>
        <v>275d.4</v>
      </c>
      <c r="C2261" s="159" t="str">
        <f>'Reported burning'!C2261</f>
        <v>Human, deliberate</v>
      </c>
      <c r="D2261" s="159" t="str">
        <f>'Reported burning'!D2261</f>
        <v>Crop residue burning</v>
      </c>
      <c r="E2261" s="159" t="str">
        <f>'Reported burning'!E2261</f>
        <v>Cropping, Monoculture, Subsistence-oriented</v>
      </c>
      <c r="F2261" s="159" t="str">
        <f>'Reported burning'!F2261</f>
        <v>Cropland</v>
      </c>
      <c r="G2261" s="159" t="str">
        <f>'Reported burning'!G2261</f>
        <v>ND</v>
      </c>
      <c r="H2261" s="159" t="str">
        <f>'Reported burning'!H2261</f>
        <v>Presence</v>
      </c>
      <c r="I2261" s="5"/>
      <c r="J2261" s="4"/>
      <c r="K2261" s="4"/>
      <c r="L2261" s="4"/>
      <c r="M2261" s="4"/>
      <c r="N2261" s="4"/>
      <c r="O2261" s="4" t="s">
        <v>2375</v>
      </c>
      <c r="P2261" s="4"/>
      <c r="Q2261" s="4"/>
      <c r="R2261" s="4"/>
      <c r="S2261" s="4" t="s">
        <v>2389</v>
      </c>
      <c r="T2261" s="4"/>
      <c r="U2261" s="4"/>
      <c r="V2261" s="4"/>
      <c r="W2261" s="4" t="s">
        <v>2375</v>
      </c>
      <c r="X2261" s="4"/>
      <c r="Y2261" s="4"/>
      <c r="Z2261" s="4" t="s">
        <v>64</v>
      </c>
      <c r="AA2261" s="4" t="s">
        <v>6549</v>
      </c>
      <c r="AB2261" s="4" t="s">
        <v>6690</v>
      </c>
    </row>
    <row r="2262" spans="1:28" ht="43.5">
      <c r="A2262" s="159" t="str">
        <f>'Reported burning'!A2262</f>
        <v>275e</v>
      </c>
      <c r="B2262" s="159" t="str">
        <f>'Reported burning'!B2262</f>
        <v>275e.1</v>
      </c>
      <c r="C2262" s="159" t="str">
        <f>'Reported burning'!C2262</f>
        <v>Human, deliberate</v>
      </c>
      <c r="D2262" s="159" t="str">
        <f>'Reported burning'!D2262</f>
        <v>Crop residue burning</v>
      </c>
      <c r="E2262" s="159" t="str">
        <f>'Reported burning'!E2262</f>
        <v>Cropping, Monoculture, Subsistence-oriented</v>
      </c>
      <c r="F2262" s="159" t="str">
        <f>'Reported burning'!F2262</f>
        <v>Cropland</v>
      </c>
      <c r="G2262" s="159" t="str">
        <f>'Reported burning'!G2262</f>
        <v>ND</v>
      </c>
      <c r="H2262" s="159" t="str">
        <f>'Reported burning'!H2262</f>
        <v>Presence</v>
      </c>
      <c r="I2262" s="5"/>
      <c r="J2262" s="4"/>
      <c r="K2262" s="4"/>
      <c r="L2262" s="4"/>
      <c r="M2262" s="4"/>
      <c r="N2262" s="4"/>
      <c r="O2262" s="4" t="s">
        <v>2362</v>
      </c>
      <c r="P2262" s="4"/>
      <c r="Q2262" s="4"/>
      <c r="R2262" s="4"/>
      <c r="S2262" s="4" t="s">
        <v>2527</v>
      </c>
      <c r="T2262" s="4"/>
      <c r="U2262" s="4"/>
      <c r="V2262" s="4"/>
      <c r="W2262" s="4" t="s">
        <v>2375</v>
      </c>
      <c r="X2262" s="4"/>
      <c r="Y2262" s="4"/>
      <c r="Z2262" s="4" t="s">
        <v>64</v>
      </c>
      <c r="AA2262" s="4" t="s">
        <v>6548</v>
      </c>
      <c r="AB2262" s="4" t="s">
        <v>6690</v>
      </c>
    </row>
    <row r="2263" spans="1:28" ht="43.5">
      <c r="A2263" s="159" t="str">
        <f>'Reported burning'!A2263</f>
        <v>275e</v>
      </c>
      <c r="B2263" s="159" t="str">
        <f>'Reported burning'!B2263</f>
        <v>275e.2</v>
      </c>
      <c r="C2263" s="159" t="str">
        <f>'Reported burning'!C2263</f>
        <v>Human, deliberate</v>
      </c>
      <c r="D2263" s="159" t="str">
        <f>'Reported burning'!D2263</f>
        <v>Crop residue burning</v>
      </c>
      <c r="E2263" s="159" t="str">
        <f>'Reported burning'!E2263</f>
        <v>Cropping, Monoculture, Subsistence-oriented</v>
      </c>
      <c r="F2263" s="159" t="str">
        <f>'Reported burning'!F2263</f>
        <v>Cropland</v>
      </c>
      <c r="G2263" s="159" t="str">
        <f>'Reported burning'!G2263</f>
        <v>ND</v>
      </c>
      <c r="H2263" s="159" t="str">
        <f>'Reported burning'!H2263</f>
        <v>Presence</v>
      </c>
      <c r="I2263" s="5"/>
      <c r="J2263" s="4"/>
      <c r="K2263" s="4"/>
      <c r="L2263" s="4"/>
      <c r="M2263" s="4"/>
      <c r="N2263" s="4"/>
      <c r="O2263" s="4" t="s">
        <v>2362</v>
      </c>
      <c r="P2263" s="4"/>
      <c r="Q2263" s="4"/>
      <c r="R2263" s="4"/>
      <c r="S2263" s="4" t="s">
        <v>2527</v>
      </c>
      <c r="T2263" s="4"/>
      <c r="U2263" s="4"/>
      <c r="V2263" s="4"/>
      <c r="W2263" s="4" t="s">
        <v>2375</v>
      </c>
      <c r="X2263" s="4"/>
      <c r="Y2263" s="4"/>
      <c r="Z2263" s="4" t="s">
        <v>64</v>
      </c>
      <c r="AA2263" s="4" t="s">
        <v>6549</v>
      </c>
      <c r="AB2263" s="4" t="s">
        <v>6690</v>
      </c>
    </row>
    <row r="2264" spans="1:28" ht="43.5">
      <c r="A2264" s="159" t="str">
        <f>'Reported burning'!A2264</f>
        <v>275e</v>
      </c>
      <c r="B2264" s="159" t="str">
        <f>'Reported burning'!B2264</f>
        <v>275e.3</v>
      </c>
      <c r="C2264" s="159" t="str">
        <f>'Reported burning'!C2264</f>
        <v>Human, deliberate</v>
      </c>
      <c r="D2264" s="159" t="str">
        <f>'Reported burning'!D2264</f>
        <v>Crop residue burning</v>
      </c>
      <c r="E2264" s="159" t="str">
        <f>'Reported burning'!E2264</f>
        <v>Cropping, Monoculture, Market-oriented</v>
      </c>
      <c r="F2264" s="159" t="str">
        <f>'Reported burning'!F2264</f>
        <v>Cropland</v>
      </c>
      <c r="G2264" s="159" t="str">
        <f>'Reported burning'!G2264</f>
        <v>ND</v>
      </c>
      <c r="H2264" s="159" t="str">
        <f>'Reported burning'!H2264</f>
        <v>Presence</v>
      </c>
      <c r="I2264" s="5"/>
      <c r="J2264" s="4"/>
      <c r="K2264" s="4"/>
      <c r="L2264" s="4"/>
      <c r="M2264" s="4"/>
      <c r="N2264" s="4"/>
      <c r="O2264" s="4" t="s">
        <v>2362</v>
      </c>
      <c r="P2264" s="4"/>
      <c r="Q2264" s="4"/>
      <c r="R2264" s="4"/>
      <c r="S2264" s="4" t="s">
        <v>2527</v>
      </c>
      <c r="T2264" s="4"/>
      <c r="U2264" s="4"/>
      <c r="V2264" s="4"/>
      <c r="W2264" s="4" t="s">
        <v>2375</v>
      </c>
      <c r="X2264" s="4"/>
      <c r="Y2264" s="4"/>
      <c r="Z2264" s="4" t="s">
        <v>64</v>
      </c>
      <c r="AA2264" s="4" t="s">
        <v>6548</v>
      </c>
      <c r="AB2264" s="4" t="s">
        <v>6690</v>
      </c>
    </row>
    <row r="2265" spans="1:28" ht="43.5">
      <c r="A2265" s="159" t="str">
        <f>'Reported burning'!A2265</f>
        <v>275e</v>
      </c>
      <c r="B2265" s="159" t="str">
        <f>'Reported burning'!B2265</f>
        <v>275e.4</v>
      </c>
      <c r="C2265" s="159" t="str">
        <f>'Reported burning'!C2265</f>
        <v>Human, deliberate</v>
      </c>
      <c r="D2265" s="159" t="str">
        <f>'Reported burning'!D2265</f>
        <v>Crop residue burning</v>
      </c>
      <c r="E2265" s="159" t="str">
        <f>'Reported burning'!E2265</f>
        <v>Cropping, Monoculture, Market-oriented</v>
      </c>
      <c r="F2265" s="159" t="str">
        <f>'Reported burning'!F2265</f>
        <v>Cropland</v>
      </c>
      <c r="G2265" s="159" t="str">
        <f>'Reported burning'!G2265</f>
        <v>ND</v>
      </c>
      <c r="H2265" s="159" t="str">
        <f>'Reported burning'!H2265</f>
        <v>Presence</v>
      </c>
      <c r="I2265" s="5"/>
      <c r="J2265" s="4"/>
      <c r="K2265" s="4"/>
      <c r="L2265" s="4"/>
      <c r="M2265" s="4"/>
      <c r="N2265" s="4"/>
      <c r="O2265" s="4" t="s">
        <v>2362</v>
      </c>
      <c r="P2265" s="4"/>
      <c r="Q2265" s="4"/>
      <c r="R2265" s="4"/>
      <c r="S2265" s="4" t="s">
        <v>2527</v>
      </c>
      <c r="T2265" s="4"/>
      <c r="U2265" s="4"/>
      <c r="V2265" s="4"/>
      <c r="W2265" s="4" t="s">
        <v>2375</v>
      </c>
      <c r="X2265" s="4"/>
      <c r="Y2265" s="4"/>
      <c r="Z2265" s="4" t="s">
        <v>64</v>
      </c>
      <c r="AA2265" s="4" t="s">
        <v>6549</v>
      </c>
      <c r="AB2265" s="4" t="s">
        <v>6690</v>
      </c>
    </row>
    <row r="2266" spans="1:28" ht="43.5">
      <c r="A2266" s="159" t="str">
        <f>'Reported burning'!A2266</f>
        <v>275f</v>
      </c>
      <c r="B2266" s="159" t="str">
        <f>'Reported burning'!B2266</f>
        <v>275f.1</v>
      </c>
      <c r="C2266" s="159" t="str">
        <f>'Reported burning'!C2266</f>
        <v>Human, deliberate</v>
      </c>
      <c r="D2266" s="159" t="str">
        <f>'Reported burning'!D2266</f>
        <v>Crop residue burning</v>
      </c>
      <c r="E2266" s="159" t="str">
        <f>'Reported burning'!E2266</f>
        <v>Cropping, Monoculture, Subsistence-oriented</v>
      </c>
      <c r="F2266" s="159" t="str">
        <f>'Reported burning'!F2266</f>
        <v>Cropland</v>
      </c>
      <c r="G2266" s="159" t="str">
        <f>'Reported burning'!G2266</f>
        <v>ND</v>
      </c>
      <c r="H2266" s="159" t="str">
        <f>'Reported burning'!H2266</f>
        <v>Presence</v>
      </c>
      <c r="I2266" s="5"/>
      <c r="J2266" s="4"/>
      <c r="K2266" s="4"/>
      <c r="L2266" s="4"/>
      <c r="M2266" s="4"/>
      <c r="N2266" s="4"/>
      <c r="O2266" s="4" t="s">
        <v>2375</v>
      </c>
      <c r="P2266" s="4"/>
      <c r="Q2266" s="4"/>
      <c r="R2266" s="4"/>
      <c r="S2266" s="4" t="s">
        <v>2376</v>
      </c>
      <c r="T2266" s="4"/>
      <c r="U2266" s="4"/>
      <c r="V2266" s="4"/>
      <c r="W2266" s="4" t="s">
        <v>2375</v>
      </c>
      <c r="X2266" s="4"/>
      <c r="Y2266" s="4"/>
      <c r="Z2266" s="4" t="s">
        <v>64</v>
      </c>
      <c r="AA2266" s="4" t="s">
        <v>6548</v>
      </c>
      <c r="AB2266" s="4" t="s">
        <v>6690</v>
      </c>
    </row>
    <row r="2267" spans="1:28" ht="43.5">
      <c r="A2267" s="159" t="str">
        <f>'Reported burning'!A2267</f>
        <v>275f</v>
      </c>
      <c r="B2267" s="159" t="str">
        <f>'Reported burning'!B2267</f>
        <v>275f.2</v>
      </c>
      <c r="C2267" s="159" t="str">
        <f>'Reported burning'!C2267</f>
        <v>Human, deliberate</v>
      </c>
      <c r="D2267" s="159" t="str">
        <f>'Reported burning'!D2267</f>
        <v>Crop residue burning</v>
      </c>
      <c r="E2267" s="159" t="str">
        <f>'Reported burning'!E2267</f>
        <v>Cropping, Monoculture, Subsistence-oriented</v>
      </c>
      <c r="F2267" s="159" t="str">
        <f>'Reported burning'!F2267</f>
        <v>Cropland</v>
      </c>
      <c r="G2267" s="159" t="str">
        <f>'Reported burning'!G2267</f>
        <v>ND</v>
      </c>
      <c r="H2267" s="159" t="str">
        <f>'Reported burning'!H2267</f>
        <v>Presence</v>
      </c>
      <c r="I2267" s="5"/>
      <c r="J2267" s="4"/>
      <c r="K2267" s="4"/>
      <c r="L2267" s="4"/>
      <c r="M2267" s="4"/>
      <c r="N2267" s="4"/>
      <c r="O2267" s="4" t="s">
        <v>2375</v>
      </c>
      <c r="P2267" s="4"/>
      <c r="Q2267" s="4"/>
      <c r="R2267" s="4"/>
      <c r="S2267" s="4" t="s">
        <v>2376</v>
      </c>
      <c r="T2267" s="4"/>
      <c r="U2267" s="4"/>
      <c r="V2267" s="4"/>
      <c r="W2267" s="4" t="s">
        <v>2375</v>
      </c>
      <c r="X2267" s="4"/>
      <c r="Y2267" s="4"/>
      <c r="Z2267" s="4" t="s">
        <v>64</v>
      </c>
      <c r="AA2267" s="4" t="s">
        <v>6549</v>
      </c>
      <c r="AB2267" s="4" t="s">
        <v>6690</v>
      </c>
    </row>
    <row r="2268" spans="1:28" ht="43.5">
      <c r="A2268" s="159" t="str">
        <f>'Reported burning'!A2268</f>
        <v>275f</v>
      </c>
      <c r="B2268" s="159" t="str">
        <f>'Reported burning'!B2268</f>
        <v>275f.3</v>
      </c>
      <c r="C2268" s="159" t="str">
        <f>'Reported burning'!C2268</f>
        <v>Human, deliberate</v>
      </c>
      <c r="D2268" s="159" t="str">
        <f>'Reported burning'!D2268</f>
        <v>Crop residue burning</v>
      </c>
      <c r="E2268" s="159" t="str">
        <f>'Reported burning'!E2268</f>
        <v>Cropping, Monoculture, Market-oriented</v>
      </c>
      <c r="F2268" s="159" t="str">
        <f>'Reported burning'!F2268</f>
        <v>Cropland</v>
      </c>
      <c r="G2268" s="159" t="str">
        <f>'Reported burning'!G2268</f>
        <v>ND</v>
      </c>
      <c r="H2268" s="159" t="str">
        <f>'Reported burning'!H2268</f>
        <v>Presence</v>
      </c>
      <c r="I2268" s="5"/>
      <c r="J2268" s="4"/>
      <c r="K2268" s="4"/>
      <c r="L2268" s="4"/>
      <c r="M2268" s="4"/>
      <c r="N2268" s="4"/>
      <c r="O2268" s="4" t="s">
        <v>2375</v>
      </c>
      <c r="P2268" s="4"/>
      <c r="Q2268" s="4"/>
      <c r="R2268" s="4"/>
      <c r="S2268" s="4" t="s">
        <v>2376</v>
      </c>
      <c r="T2268" s="4"/>
      <c r="U2268" s="4"/>
      <c r="V2268" s="4"/>
      <c r="W2268" s="4" t="s">
        <v>2375</v>
      </c>
      <c r="X2268" s="4"/>
      <c r="Y2268" s="4"/>
      <c r="Z2268" s="4" t="s">
        <v>64</v>
      </c>
      <c r="AA2268" s="4" t="s">
        <v>6548</v>
      </c>
      <c r="AB2268" s="4" t="s">
        <v>6690</v>
      </c>
    </row>
    <row r="2269" spans="1:28" ht="43.5">
      <c r="A2269" s="159" t="str">
        <f>'Reported burning'!A2269</f>
        <v>275f</v>
      </c>
      <c r="B2269" s="159" t="str">
        <f>'Reported burning'!B2269</f>
        <v>275f.4</v>
      </c>
      <c r="C2269" s="159" t="str">
        <f>'Reported burning'!C2269</f>
        <v>Human, deliberate</v>
      </c>
      <c r="D2269" s="159" t="str">
        <f>'Reported burning'!D2269</f>
        <v>Crop residue burning</v>
      </c>
      <c r="E2269" s="159" t="str">
        <f>'Reported burning'!E2269</f>
        <v>Cropping, Monoculture, Market-oriented</v>
      </c>
      <c r="F2269" s="159" t="str">
        <f>'Reported burning'!F2269</f>
        <v>Cropland</v>
      </c>
      <c r="G2269" s="159" t="str">
        <f>'Reported burning'!G2269</f>
        <v>ND</v>
      </c>
      <c r="H2269" s="159" t="str">
        <f>'Reported burning'!H2269</f>
        <v>Presence</v>
      </c>
      <c r="I2269" s="5"/>
      <c r="J2269" s="4"/>
      <c r="K2269" s="4"/>
      <c r="L2269" s="4"/>
      <c r="M2269" s="4"/>
      <c r="N2269" s="4"/>
      <c r="O2269" s="4" t="s">
        <v>2375</v>
      </c>
      <c r="P2269" s="4"/>
      <c r="Q2269" s="4"/>
      <c r="R2269" s="4"/>
      <c r="S2269" s="4" t="s">
        <v>2376</v>
      </c>
      <c r="T2269" s="4"/>
      <c r="U2269" s="4"/>
      <c r="V2269" s="4"/>
      <c r="W2269" s="4" t="s">
        <v>2375</v>
      </c>
      <c r="X2269" s="4"/>
      <c r="Y2269" s="4"/>
      <c r="Z2269" s="4" t="s">
        <v>64</v>
      </c>
      <c r="AA2269" s="4" t="s">
        <v>6549</v>
      </c>
      <c r="AB2269" s="4" t="s">
        <v>6690</v>
      </c>
    </row>
    <row r="2270" spans="1:28" ht="43.5">
      <c r="A2270" s="159" t="str">
        <f>'Reported burning'!A2270</f>
        <v>275g</v>
      </c>
      <c r="B2270" s="159" t="str">
        <f>'Reported burning'!B2270</f>
        <v>275g.1</v>
      </c>
      <c r="C2270" s="159" t="str">
        <f>'Reported burning'!C2270</f>
        <v>Human, deliberate</v>
      </c>
      <c r="D2270" s="159" t="str">
        <f>'Reported burning'!D2270</f>
        <v>Crop residue burning</v>
      </c>
      <c r="E2270" s="159" t="str">
        <f>'Reported burning'!E2270</f>
        <v>Cropping, Monoculture, Subsistence-oriented</v>
      </c>
      <c r="F2270" s="159" t="str">
        <f>'Reported burning'!F2270</f>
        <v>Cropland</v>
      </c>
      <c r="G2270" s="159" t="str">
        <f>'Reported burning'!G2270</f>
        <v>ND</v>
      </c>
      <c r="H2270" s="159" t="str">
        <f>'Reported burning'!H2270</f>
        <v>Presence</v>
      </c>
      <c r="I2270" s="5"/>
      <c r="J2270" s="4"/>
      <c r="K2270" s="4"/>
      <c r="L2270" s="4"/>
      <c r="M2270" s="4"/>
      <c r="N2270" s="4"/>
      <c r="O2270" s="4" t="s">
        <v>2362</v>
      </c>
      <c r="P2270" s="4"/>
      <c r="Q2270" s="4"/>
      <c r="R2270" s="4"/>
      <c r="S2270" s="4" t="s">
        <v>2527</v>
      </c>
      <c r="T2270" s="4"/>
      <c r="U2270" s="4"/>
      <c r="V2270" s="4"/>
      <c r="W2270" s="4" t="s">
        <v>2375</v>
      </c>
      <c r="X2270" s="4"/>
      <c r="Y2270" s="4"/>
      <c r="Z2270" s="4" t="s">
        <v>64</v>
      </c>
      <c r="AA2270" s="210" t="s">
        <v>6550</v>
      </c>
      <c r="AB2270" s="4" t="s">
        <v>6690</v>
      </c>
    </row>
    <row r="2271" spans="1:28" ht="43.5">
      <c r="A2271" s="159" t="str">
        <f>'Reported burning'!A2271</f>
        <v>275g</v>
      </c>
      <c r="B2271" s="159" t="str">
        <f>'Reported burning'!B2271</f>
        <v>275g.2</v>
      </c>
      <c r="C2271" s="159" t="str">
        <f>'Reported burning'!C2271</f>
        <v>Human, deliberate</v>
      </c>
      <c r="D2271" s="159" t="str">
        <f>'Reported burning'!D2271</f>
        <v>Crop residue burning</v>
      </c>
      <c r="E2271" s="159" t="str">
        <f>'Reported burning'!E2271</f>
        <v>Cropping, Monoculture, Subsistence-oriented</v>
      </c>
      <c r="F2271" s="159" t="str">
        <f>'Reported burning'!F2271</f>
        <v>Cropland</v>
      </c>
      <c r="G2271" s="159" t="str">
        <f>'Reported burning'!G2271</f>
        <v>ND</v>
      </c>
      <c r="H2271" s="159" t="str">
        <f>'Reported burning'!H2271</f>
        <v>Presence</v>
      </c>
      <c r="I2271" s="5"/>
      <c r="J2271" s="4"/>
      <c r="K2271" s="4"/>
      <c r="L2271" s="4"/>
      <c r="M2271" s="4"/>
      <c r="N2271" s="4"/>
      <c r="O2271" s="4" t="s">
        <v>2362</v>
      </c>
      <c r="P2271" s="4"/>
      <c r="Q2271" s="4"/>
      <c r="R2271" s="4"/>
      <c r="S2271" s="4" t="s">
        <v>2527</v>
      </c>
      <c r="T2271" s="4"/>
      <c r="U2271" s="4"/>
      <c r="V2271" s="4"/>
      <c r="W2271" s="4" t="s">
        <v>2375</v>
      </c>
      <c r="X2271" s="4"/>
      <c r="Y2271" s="4"/>
      <c r="Z2271" s="4" t="s">
        <v>64</v>
      </c>
      <c r="AA2271" s="210" t="s">
        <v>6551</v>
      </c>
      <c r="AB2271" s="4" t="s">
        <v>6690</v>
      </c>
    </row>
    <row r="2272" spans="1:28" ht="43.5">
      <c r="A2272" s="159" t="str">
        <f>'Reported burning'!A2272</f>
        <v>275g</v>
      </c>
      <c r="B2272" s="159" t="str">
        <f>'Reported burning'!B2272</f>
        <v>275g.3</v>
      </c>
      <c r="C2272" s="159" t="str">
        <f>'Reported burning'!C2272</f>
        <v>Human, deliberate</v>
      </c>
      <c r="D2272" s="159" t="str">
        <f>'Reported burning'!D2272</f>
        <v>Crop residue burning</v>
      </c>
      <c r="E2272" s="159" t="str">
        <f>'Reported burning'!E2272</f>
        <v>Cropping, Monoculture, Market-oriented</v>
      </c>
      <c r="F2272" s="159" t="str">
        <f>'Reported burning'!F2272</f>
        <v>Cropland</v>
      </c>
      <c r="G2272" s="159" t="str">
        <f>'Reported burning'!G2272</f>
        <v>ND</v>
      </c>
      <c r="H2272" s="159" t="str">
        <f>'Reported burning'!H2272</f>
        <v>Presence</v>
      </c>
      <c r="I2272" s="5"/>
      <c r="J2272" s="4"/>
      <c r="K2272" s="4"/>
      <c r="L2272" s="4"/>
      <c r="M2272" s="4"/>
      <c r="N2272" s="4"/>
      <c r="O2272" s="4" t="s">
        <v>2362</v>
      </c>
      <c r="P2272" s="4"/>
      <c r="Q2272" s="4"/>
      <c r="R2272" s="4"/>
      <c r="S2272" s="4" t="s">
        <v>2527</v>
      </c>
      <c r="T2272" s="4"/>
      <c r="U2272" s="4"/>
      <c r="V2272" s="4"/>
      <c r="W2272" s="4" t="s">
        <v>2375</v>
      </c>
      <c r="X2272" s="4"/>
      <c r="Y2272" s="4"/>
      <c r="Z2272" s="4" t="s">
        <v>64</v>
      </c>
      <c r="AA2272" s="210" t="s">
        <v>6550</v>
      </c>
      <c r="AB2272" s="4" t="s">
        <v>6690</v>
      </c>
    </row>
    <row r="2273" spans="1:28" ht="43.5">
      <c r="A2273" s="159" t="str">
        <f>'Reported burning'!A2273</f>
        <v>275g</v>
      </c>
      <c r="B2273" s="159" t="str">
        <f>'Reported burning'!B2273</f>
        <v>275g.4</v>
      </c>
      <c r="C2273" s="159" t="str">
        <f>'Reported burning'!C2273</f>
        <v>Human, deliberate</v>
      </c>
      <c r="D2273" s="159" t="str">
        <f>'Reported burning'!D2273</f>
        <v>Crop residue burning</v>
      </c>
      <c r="E2273" s="159" t="str">
        <f>'Reported burning'!E2273</f>
        <v>Cropping, Monoculture, Market-oriented</v>
      </c>
      <c r="F2273" s="159" t="str">
        <f>'Reported burning'!F2273</f>
        <v>Cropland</v>
      </c>
      <c r="G2273" s="159" t="str">
        <f>'Reported burning'!G2273</f>
        <v>ND</v>
      </c>
      <c r="H2273" s="159" t="str">
        <f>'Reported burning'!H2273</f>
        <v>Presence</v>
      </c>
      <c r="I2273" s="5"/>
      <c r="J2273" s="4"/>
      <c r="K2273" s="4"/>
      <c r="L2273" s="4"/>
      <c r="M2273" s="4"/>
      <c r="N2273" s="4"/>
      <c r="O2273" s="4" t="s">
        <v>2362</v>
      </c>
      <c r="P2273" s="4"/>
      <c r="Q2273" s="4"/>
      <c r="R2273" s="4"/>
      <c r="S2273" s="4" t="s">
        <v>2527</v>
      </c>
      <c r="T2273" s="4"/>
      <c r="U2273" s="4"/>
      <c r="V2273" s="4"/>
      <c r="W2273" s="4" t="s">
        <v>2375</v>
      </c>
      <c r="X2273" s="4"/>
      <c r="Y2273" s="4"/>
      <c r="Z2273" s="4" t="s">
        <v>64</v>
      </c>
      <c r="AA2273" s="210" t="s">
        <v>6551</v>
      </c>
      <c r="AB2273" s="4" t="s">
        <v>6690</v>
      </c>
    </row>
    <row r="2274" spans="1:28" ht="43.5">
      <c r="A2274" s="159" t="str">
        <f>'Reported burning'!A2274</f>
        <v>275h</v>
      </c>
      <c r="B2274" s="159" t="str">
        <f>'Reported burning'!B2274</f>
        <v>275h.1</v>
      </c>
      <c r="C2274" s="159" t="str">
        <f>'Reported burning'!C2274</f>
        <v>Human, deliberate</v>
      </c>
      <c r="D2274" s="159" t="str">
        <f>'Reported burning'!D2274</f>
        <v>Crop residue burning</v>
      </c>
      <c r="E2274" s="159" t="str">
        <f>'Reported burning'!E2274</f>
        <v>Cropping, Monoculture, Subsistence-oriented</v>
      </c>
      <c r="F2274" s="159" t="str">
        <f>'Reported burning'!F2274</f>
        <v>Cropland</v>
      </c>
      <c r="G2274" s="159" t="str">
        <f>'Reported burning'!G2274</f>
        <v>ND</v>
      </c>
      <c r="H2274" s="159" t="str">
        <f>'Reported burning'!H2274</f>
        <v>Presence</v>
      </c>
      <c r="I2274" s="5"/>
      <c r="J2274" s="4"/>
      <c r="K2274" s="4"/>
      <c r="L2274" s="4"/>
      <c r="M2274" s="4"/>
      <c r="N2274" s="4"/>
      <c r="O2274" s="4" t="s">
        <v>2375</v>
      </c>
      <c r="P2274" s="4"/>
      <c r="Q2274" s="4"/>
      <c r="R2274" s="4"/>
      <c r="S2274" s="4" t="s">
        <v>2374</v>
      </c>
      <c r="T2274" s="4"/>
      <c r="U2274" s="4"/>
      <c r="V2274" s="4"/>
      <c r="W2274" s="4" t="s">
        <v>2375</v>
      </c>
      <c r="X2274" s="4"/>
      <c r="Y2274" s="4"/>
      <c r="Z2274" s="4" t="s">
        <v>64</v>
      </c>
      <c r="AA2274" s="210" t="s">
        <v>6548</v>
      </c>
      <c r="AB2274" s="4" t="s">
        <v>6690</v>
      </c>
    </row>
    <row r="2275" spans="1:28" ht="43.5">
      <c r="A2275" s="159" t="str">
        <f>'Reported burning'!A2275</f>
        <v>275h</v>
      </c>
      <c r="B2275" s="159" t="str">
        <f>'Reported burning'!B2275</f>
        <v>275h.2</v>
      </c>
      <c r="C2275" s="159" t="str">
        <f>'Reported burning'!C2275</f>
        <v>Human, deliberate</v>
      </c>
      <c r="D2275" s="159" t="str">
        <f>'Reported burning'!D2275</f>
        <v>Crop residue burning</v>
      </c>
      <c r="E2275" s="159" t="str">
        <f>'Reported burning'!E2275</f>
        <v>Cropping, Monoculture, Subsistence-oriented</v>
      </c>
      <c r="F2275" s="159" t="str">
        <f>'Reported burning'!F2275</f>
        <v>Cropland</v>
      </c>
      <c r="G2275" s="159" t="str">
        <f>'Reported burning'!G2275</f>
        <v>ND</v>
      </c>
      <c r="H2275" s="159" t="str">
        <f>'Reported burning'!H2275</f>
        <v>Presence</v>
      </c>
      <c r="I2275" s="5"/>
      <c r="J2275" s="4"/>
      <c r="K2275" s="4"/>
      <c r="L2275" s="4"/>
      <c r="M2275" s="4"/>
      <c r="N2275" s="4"/>
      <c r="O2275" s="4" t="s">
        <v>2375</v>
      </c>
      <c r="P2275" s="4"/>
      <c r="Q2275" s="4"/>
      <c r="R2275" s="4"/>
      <c r="S2275" s="4" t="s">
        <v>2374</v>
      </c>
      <c r="T2275" s="4"/>
      <c r="U2275" s="4"/>
      <c r="V2275" s="4"/>
      <c r="W2275" s="4" t="s">
        <v>2375</v>
      </c>
      <c r="X2275" s="4"/>
      <c r="Y2275" s="4"/>
      <c r="Z2275" s="4" t="s">
        <v>64</v>
      </c>
      <c r="AA2275" s="210" t="s">
        <v>6549</v>
      </c>
      <c r="AB2275" s="4" t="s">
        <v>6690</v>
      </c>
    </row>
    <row r="2276" spans="1:28" ht="43.5">
      <c r="A2276" s="159" t="str">
        <f>'Reported burning'!A2276</f>
        <v>275h</v>
      </c>
      <c r="B2276" s="159" t="str">
        <f>'Reported burning'!B2276</f>
        <v>275h.3</v>
      </c>
      <c r="C2276" s="159" t="str">
        <f>'Reported burning'!C2276</f>
        <v>Human, deliberate</v>
      </c>
      <c r="D2276" s="159" t="str">
        <f>'Reported burning'!D2276</f>
        <v>Crop residue burning</v>
      </c>
      <c r="E2276" s="159" t="str">
        <f>'Reported burning'!E2276</f>
        <v>Cropping, Monoculture, Market-oriented</v>
      </c>
      <c r="F2276" s="159" t="str">
        <f>'Reported burning'!F2276</f>
        <v>Cropland</v>
      </c>
      <c r="G2276" s="159" t="str">
        <f>'Reported burning'!G2276</f>
        <v>ND</v>
      </c>
      <c r="H2276" s="159" t="str">
        <f>'Reported burning'!H2276</f>
        <v>Presence</v>
      </c>
      <c r="I2276" s="5"/>
      <c r="J2276" s="4"/>
      <c r="K2276" s="4"/>
      <c r="L2276" s="4"/>
      <c r="M2276" s="4"/>
      <c r="N2276" s="4"/>
      <c r="O2276" s="4" t="s">
        <v>2375</v>
      </c>
      <c r="P2276" s="4"/>
      <c r="Q2276" s="4"/>
      <c r="R2276" s="4"/>
      <c r="S2276" s="4" t="s">
        <v>2374</v>
      </c>
      <c r="T2276" s="4"/>
      <c r="U2276" s="4"/>
      <c r="V2276" s="4"/>
      <c r="W2276" s="4" t="s">
        <v>2375</v>
      </c>
      <c r="X2276" s="4"/>
      <c r="Y2276" s="4"/>
      <c r="Z2276" s="4" t="s">
        <v>64</v>
      </c>
      <c r="AA2276" s="210" t="s">
        <v>6548</v>
      </c>
      <c r="AB2276" s="4" t="s">
        <v>6690</v>
      </c>
    </row>
    <row r="2277" spans="1:28" ht="43.5">
      <c r="A2277" s="159" t="str">
        <f>'Reported burning'!A2277</f>
        <v>275h</v>
      </c>
      <c r="B2277" s="159" t="str">
        <f>'Reported burning'!B2277</f>
        <v>275h.4</v>
      </c>
      <c r="C2277" s="159" t="str">
        <f>'Reported burning'!C2277</f>
        <v>Human, deliberate</v>
      </c>
      <c r="D2277" s="159" t="str">
        <f>'Reported burning'!D2277</f>
        <v>Crop residue burning</v>
      </c>
      <c r="E2277" s="159" t="str">
        <f>'Reported burning'!E2277</f>
        <v>Cropping, Monoculture, Market-oriented</v>
      </c>
      <c r="F2277" s="159" t="str">
        <f>'Reported burning'!F2277</f>
        <v>Cropland</v>
      </c>
      <c r="G2277" s="159" t="str">
        <f>'Reported burning'!G2277</f>
        <v>ND</v>
      </c>
      <c r="H2277" s="159" t="str">
        <f>'Reported burning'!H2277</f>
        <v>Presence</v>
      </c>
      <c r="I2277" s="5"/>
      <c r="J2277" s="4"/>
      <c r="K2277" s="4"/>
      <c r="L2277" s="4"/>
      <c r="M2277" s="4"/>
      <c r="N2277" s="4"/>
      <c r="O2277" s="4" t="s">
        <v>2375</v>
      </c>
      <c r="P2277" s="4"/>
      <c r="Q2277" s="4"/>
      <c r="R2277" s="4"/>
      <c r="S2277" s="4" t="s">
        <v>2374</v>
      </c>
      <c r="T2277" s="4"/>
      <c r="U2277" s="4"/>
      <c r="V2277" s="4"/>
      <c r="W2277" s="4" t="s">
        <v>2375</v>
      </c>
      <c r="X2277" s="4"/>
      <c r="Y2277" s="4"/>
      <c r="Z2277" s="4" t="s">
        <v>64</v>
      </c>
      <c r="AA2277" s="210" t="s">
        <v>6549</v>
      </c>
      <c r="AB2277" s="4" t="s">
        <v>6690</v>
      </c>
    </row>
    <row r="2278" spans="1:28" ht="43.5">
      <c r="A2278" s="159" t="str">
        <f>'Reported burning'!A2278</f>
        <v>275i</v>
      </c>
      <c r="B2278" s="159" t="str">
        <f>'Reported burning'!B2278</f>
        <v>275i.1</v>
      </c>
      <c r="C2278" s="159" t="str">
        <f>'Reported burning'!C2278</f>
        <v>Human, deliberate</v>
      </c>
      <c r="D2278" s="159" t="str">
        <f>'Reported burning'!D2278</f>
        <v>Crop residue burning</v>
      </c>
      <c r="E2278" s="159" t="str">
        <f>'Reported burning'!E2278</f>
        <v>Cropping, Monoculture, Subsistence-oriented</v>
      </c>
      <c r="F2278" s="159" t="str">
        <f>'Reported burning'!F2278</f>
        <v>Cropland</v>
      </c>
      <c r="G2278" s="159" t="str">
        <f>'Reported burning'!G2278</f>
        <v>ND</v>
      </c>
      <c r="H2278" s="159" t="str">
        <f>'Reported burning'!H2278</f>
        <v>Presence</v>
      </c>
      <c r="I2278" s="5"/>
      <c r="J2278" s="4"/>
      <c r="K2278" s="4"/>
      <c r="L2278" s="4"/>
      <c r="M2278" s="4"/>
      <c r="N2278" s="4"/>
      <c r="O2278" s="4" t="s">
        <v>2362</v>
      </c>
      <c r="P2278" s="4"/>
      <c r="Q2278" s="4"/>
      <c r="R2278" s="4"/>
      <c r="S2278" s="4" t="s">
        <v>2374</v>
      </c>
      <c r="T2278" s="4"/>
      <c r="U2278" s="4"/>
      <c r="V2278" s="4"/>
      <c r="W2278" s="4" t="s">
        <v>2375</v>
      </c>
      <c r="X2278" s="4"/>
      <c r="Y2278" s="4"/>
      <c r="Z2278" s="4" t="s">
        <v>64</v>
      </c>
      <c r="AA2278" s="210" t="s">
        <v>6552</v>
      </c>
      <c r="AB2278" s="4" t="s">
        <v>6690</v>
      </c>
    </row>
    <row r="2279" spans="1:28" ht="43.5">
      <c r="A2279" s="159" t="str">
        <f>'Reported burning'!A2279</f>
        <v>275i</v>
      </c>
      <c r="B2279" s="159" t="str">
        <f>'Reported burning'!B2279</f>
        <v>275i.2</v>
      </c>
      <c r="C2279" s="159" t="str">
        <f>'Reported burning'!C2279</f>
        <v>Human, deliberate</v>
      </c>
      <c r="D2279" s="159" t="str">
        <f>'Reported burning'!D2279</f>
        <v>Crop residue burning</v>
      </c>
      <c r="E2279" s="159" t="str">
        <f>'Reported burning'!E2279</f>
        <v>Cropping, Monoculture, Subsistence-oriented</v>
      </c>
      <c r="F2279" s="159" t="str">
        <f>'Reported burning'!F2279</f>
        <v>Cropland</v>
      </c>
      <c r="G2279" s="159" t="str">
        <f>'Reported burning'!G2279</f>
        <v>ND</v>
      </c>
      <c r="H2279" s="159" t="str">
        <f>'Reported burning'!H2279</f>
        <v>Presence</v>
      </c>
      <c r="I2279" s="5"/>
      <c r="J2279" s="4"/>
      <c r="K2279" s="4"/>
      <c r="L2279" s="4"/>
      <c r="M2279" s="4"/>
      <c r="N2279" s="4"/>
      <c r="O2279" s="4" t="s">
        <v>2362</v>
      </c>
      <c r="P2279" s="4"/>
      <c r="Q2279" s="4"/>
      <c r="R2279" s="4"/>
      <c r="S2279" s="4" t="s">
        <v>2374</v>
      </c>
      <c r="T2279" s="4"/>
      <c r="U2279" s="4"/>
      <c r="V2279" s="4"/>
      <c r="W2279" s="4" t="s">
        <v>2375</v>
      </c>
      <c r="X2279" s="4"/>
      <c r="Y2279" s="4"/>
      <c r="Z2279" s="4" t="s">
        <v>64</v>
      </c>
      <c r="AA2279" s="210" t="s">
        <v>6553</v>
      </c>
      <c r="AB2279" s="4" t="s">
        <v>6690</v>
      </c>
    </row>
    <row r="2280" spans="1:28" ht="43.5">
      <c r="A2280" s="159" t="str">
        <f>'Reported burning'!A2280</f>
        <v>275i</v>
      </c>
      <c r="B2280" s="159" t="str">
        <f>'Reported burning'!B2280</f>
        <v>275i.3</v>
      </c>
      <c r="C2280" s="159" t="str">
        <f>'Reported burning'!C2280</f>
        <v>Human, deliberate</v>
      </c>
      <c r="D2280" s="159" t="str">
        <f>'Reported burning'!D2280</f>
        <v>Crop residue burning</v>
      </c>
      <c r="E2280" s="159" t="str">
        <f>'Reported burning'!E2280</f>
        <v>Cropping, Monoculture, Market-oriented</v>
      </c>
      <c r="F2280" s="159" t="str">
        <f>'Reported burning'!F2280</f>
        <v>Cropland</v>
      </c>
      <c r="G2280" s="159" t="str">
        <f>'Reported burning'!G2280</f>
        <v>ND</v>
      </c>
      <c r="H2280" s="159" t="str">
        <f>'Reported burning'!H2280</f>
        <v>Presence</v>
      </c>
      <c r="I2280" s="5"/>
      <c r="J2280" s="4"/>
      <c r="K2280" s="4"/>
      <c r="L2280" s="4"/>
      <c r="M2280" s="4"/>
      <c r="N2280" s="4"/>
      <c r="O2280" s="4" t="s">
        <v>2362</v>
      </c>
      <c r="P2280" s="4"/>
      <c r="Q2280" s="4"/>
      <c r="R2280" s="4"/>
      <c r="S2280" s="4" t="s">
        <v>2374</v>
      </c>
      <c r="T2280" s="4"/>
      <c r="U2280" s="4"/>
      <c r="V2280" s="4"/>
      <c r="W2280" s="4" t="s">
        <v>2375</v>
      </c>
      <c r="X2280" s="4"/>
      <c r="Y2280" s="4"/>
      <c r="Z2280" s="4" t="s">
        <v>64</v>
      </c>
      <c r="AA2280" s="210" t="s">
        <v>6552</v>
      </c>
      <c r="AB2280" s="4" t="s">
        <v>6690</v>
      </c>
    </row>
    <row r="2281" spans="1:28" ht="43.5">
      <c r="A2281" s="159" t="str">
        <f>'Reported burning'!A2281</f>
        <v>275i</v>
      </c>
      <c r="B2281" s="159" t="str">
        <f>'Reported burning'!B2281</f>
        <v>275i.4</v>
      </c>
      <c r="C2281" s="159" t="str">
        <f>'Reported burning'!C2281</f>
        <v>Human, deliberate</v>
      </c>
      <c r="D2281" s="159" t="str">
        <f>'Reported burning'!D2281</f>
        <v>Crop residue burning</v>
      </c>
      <c r="E2281" s="159" t="str">
        <f>'Reported burning'!E2281</f>
        <v>Cropping, Monoculture, Market-oriented</v>
      </c>
      <c r="F2281" s="159" t="str">
        <f>'Reported burning'!F2281</f>
        <v>Cropland</v>
      </c>
      <c r="G2281" s="159" t="str">
        <f>'Reported burning'!G2281</f>
        <v>ND</v>
      </c>
      <c r="H2281" s="159" t="str">
        <f>'Reported burning'!H2281</f>
        <v>Presence</v>
      </c>
      <c r="I2281" s="5"/>
      <c r="J2281" s="4"/>
      <c r="K2281" s="4"/>
      <c r="L2281" s="4"/>
      <c r="M2281" s="4"/>
      <c r="N2281" s="4"/>
      <c r="O2281" s="4" t="s">
        <v>2362</v>
      </c>
      <c r="P2281" s="4"/>
      <c r="Q2281" s="4"/>
      <c r="R2281" s="4"/>
      <c r="S2281" s="4" t="s">
        <v>2374</v>
      </c>
      <c r="T2281" s="4"/>
      <c r="U2281" s="4"/>
      <c r="V2281" s="4"/>
      <c r="W2281" s="4" t="s">
        <v>2375</v>
      </c>
      <c r="X2281" s="4"/>
      <c r="Y2281" s="4"/>
      <c r="Z2281" s="4" t="s">
        <v>64</v>
      </c>
      <c r="AA2281" s="210" t="s">
        <v>6553</v>
      </c>
      <c r="AB2281" s="4" t="s">
        <v>6690</v>
      </c>
    </row>
    <row r="2282" spans="1:28" ht="43.5">
      <c r="A2282" s="159" t="str">
        <f>'Reported burning'!A2282</f>
        <v>275j</v>
      </c>
      <c r="B2282" s="159" t="str">
        <f>'Reported burning'!B2282</f>
        <v>275j.1</v>
      </c>
      <c r="C2282" s="159" t="str">
        <f>'Reported burning'!C2282</f>
        <v>Human, deliberate</v>
      </c>
      <c r="D2282" s="159" t="str">
        <f>'Reported burning'!D2282</f>
        <v>Crop residue burning</v>
      </c>
      <c r="E2282" s="159" t="str">
        <f>'Reported burning'!E2282</f>
        <v>Cropping, Monoculture, Subsistence-oriented</v>
      </c>
      <c r="F2282" s="159" t="str">
        <f>'Reported burning'!F2282</f>
        <v>Cropland</v>
      </c>
      <c r="G2282" s="159" t="str">
        <f>'Reported burning'!G2282</f>
        <v>ND</v>
      </c>
      <c r="H2282" s="159" t="str">
        <f>'Reported burning'!H2282</f>
        <v>Presence</v>
      </c>
      <c r="I2282" s="5"/>
      <c r="J2282" s="4"/>
      <c r="K2282" s="4"/>
      <c r="L2282" s="4"/>
      <c r="M2282" s="4"/>
      <c r="N2282" s="4"/>
      <c r="O2282" s="4" t="s">
        <v>2362</v>
      </c>
      <c r="P2282" s="4"/>
      <c r="Q2282" s="4"/>
      <c r="R2282" s="4"/>
      <c r="S2282" s="4" t="s">
        <v>2374</v>
      </c>
      <c r="T2282" s="4"/>
      <c r="U2282" s="4"/>
      <c r="V2282" s="4"/>
      <c r="W2282" s="4" t="s">
        <v>2375</v>
      </c>
      <c r="X2282" s="4"/>
      <c r="Y2282" s="4"/>
      <c r="Z2282" s="4" t="s">
        <v>64</v>
      </c>
      <c r="AA2282" s="210" t="s">
        <v>6554</v>
      </c>
      <c r="AB2282" s="4" t="s">
        <v>6690</v>
      </c>
    </row>
    <row r="2283" spans="1:28" ht="43.5">
      <c r="A2283" s="159" t="str">
        <f>'Reported burning'!A2283</f>
        <v>275j</v>
      </c>
      <c r="B2283" s="159" t="str">
        <f>'Reported burning'!B2283</f>
        <v>275j.2</v>
      </c>
      <c r="C2283" s="159" t="str">
        <f>'Reported burning'!C2283</f>
        <v>Human, deliberate</v>
      </c>
      <c r="D2283" s="159" t="str">
        <f>'Reported burning'!D2283</f>
        <v>Crop residue burning</v>
      </c>
      <c r="E2283" s="159" t="str">
        <f>'Reported burning'!E2283</f>
        <v>Cropping, Monoculture, Market-oriented</v>
      </c>
      <c r="F2283" s="159" t="str">
        <f>'Reported burning'!F2283</f>
        <v>Cropland</v>
      </c>
      <c r="G2283" s="159" t="str">
        <f>'Reported burning'!G2283</f>
        <v>ND</v>
      </c>
      <c r="H2283" s="159" t="str">
        <f>'Reported burning'!H2283</f>
        <v>Presence</v>
      </c>
      <c r="I2283" s="5"/>
      <c r="J2283" s="4"/>
      <c r="K2283" s="4"/>
      <c r="L2283" s="4"/>
      <c r="M2283" s="4"/>
      <c r="N2283" s="4"/>
      <c r="O2283" s="4" t="s">
        <v>2362</v>
      </c>
      <c r="P2283" s="4"/>
      <c r="Q2283" s="4"/>
      <c r="R2283" s="4"/>
      <c r="S2283" s="4" t="s">
        <v>2374</v>
      </c>
      <c r="T2283" s="4"/>
      <c r="U2283" s="4"/>
      <c r="V2283" s="4"/>
      <c r="W2283" s="4" t="s">
        <v>2375</v>
      </c>
      <c r="X2283" s="4"/>
      <c r="Y2283" s="4"/>
      <c r="Z2283" s="4" t="s">
        <v>64</v>
      </c>
      <c r="AA2283" s="210" t="s">
        <v>6554</v>
      </c>
      <c r="AB2283" s="4" t="s">
        <v>6690</v>
      </c>
    </row>
    <row r="2284" spans="1:28" ht="43.5">
      <c r="A2284" s="159" t="str">
        <f>'Reported burning'!A2284</f>
        <v>275k</v>
      </c>
      <c r="B2284" s="159" t="str">
        <f>'Reported burning'!B2284</f>
        <v>275k.1</v>
      </c>
      <c r="C2284" s="159" t="str">
        <f>'Reported burning'!C2284</f>
        <v>Human, deliberate</v>
      </c>
      <c r="D2284" s="159" t="str">
        <f>'Reported burning'!D2284</f>
        <v>Crop residue burning</v>
      </c>
      <c r="E2284" s="159" t="str">
        <f>'Reported burning'!E2284</f>
        <v>Cropping, Monoculture, Market-oriented</v>
      </c>
      <c r="F2284" s="159" t="str">
        <f>'Reported burning'!F2284</f>
        <v>Cropland</v>
      </c>
      <c r="G2284" s="159" t="str">
        <f>'Reported burning'!G2284</f>
        <v>ND</v>
      </c>
      <c r="H2284" s="159" t="str">
        <f>'Reported burning'!H2284</f>
        <v>Presence</v>
      </c>
      <c r="I2284" s="5"/>
      <c r="J2284" s="4"/>
      <c r="K2284" s="4"/>
      <c r="L2284" s="4"/>
      <c r="M2284" s="4"/>
      <c r="N2284" s="4"/>
      <c r="O2284" s="4" t="s">
        <v>2362</v>
      </c>
      <c r="P2284" s="4"/>
      <c r="Q2284" s="4"/>
      <c r="R2284" s="4"/>
      <c r="S2284" s="4" t="s">
        <v>2374</v>
      </c>
      <c r="T2284" s="4"/>
      <c r="U2284" s="4"/>
      <c r="V2284" s="4"/>
      <c r="W2284" s="4" t="s">
        <v>2375</v>
      </c>
      <c r="X2284" s="4"/>
      <c r="Y2284" s="4"/>
      <c r="Z2284" s="4" t="s">
        <v>64</v>
      </c>
      <c r="AA2284" s="210" t="s">
        <v>6554</v>
      </c>
      <c r="AB2284" s="4" t="s">
        <v>6690</v>
      </c>
    </row>
    <row r="2285" spans="1:28" ht="43.5">
      <c r="A2285" s="159" t="str">
        <f>'Reported burning'!A2285</f>
        <v>275k</v>
      </c>
      <c r="B2285" s="159" t="str">
        <f>'Reported burning'!B2285</f>
        <v>275k.2</v>
      </c>
      <c r="C2285" s="159" t="str">
        <f>'Reported burning'!C2285</f>
        <v>Human, deliberate</v>
      </c>
      <c r="D2285" s="159" t="str">
        <f>'Reported burning'!D2285</f>
        <v>Crop residue burning</v>
      </c>
      <c r="E2285" s="159" t="str">
        <f>'Reported burning'!E2285</f>
        <v>Cropping, Monoculture, Subsistence-oriented</v>
      </c>
      <c r="F2285" s="159" t="str">
        <f>'Reported burning'!F2285</f>
        <v>Cropland</v>
      </c>
      <c r="G2285" s="159" t="str">
        <f>'Reported burning'!G2285</f>
        <v>ND</v>
      </c>
      <c r="H2285" s="159" t="str">
        <f>'Reported burning'!H2285</f>
        <v>Presence</v>
      </c>
      <c r="I2285" s="5"/>
      <c r="J2285" s="4"/>
      <c r="K2285" s="4"/>
      <c r="L2285" s="4"/>
      <c r="M2285" s="4"/>
      <c r="N2285" s="4"/>
      <c r="O2285" s="4" t="s">
        <v>2362</v>
      </c>
      <c r="P2285" s="4"/>
      <c r="Q2285" s="4"/>
      <c r="R2285" s="4"/>
      <c r="S2285" s="4" t="s">
        <v>2374</v>
      </c>
      <c r="T2285" s="4"/>
      <c r="U2285" s="4"/>
      <c r="V2285" s="4"/>
      <c r="W2285" s="4" t="s">
        <v>2375</v>
      </c>
      <c r="X2285" s="4"/>
      <c r="Y2285" s="4"/>
      <c r="Z2285" s="4" t="s">
        <v>64</v>
      </c>
      <c r="AA2285" s="210" t="s">
        <v>6554</v>
      </c>
      <c r="AB2285" s="4" t="s">
        <v>6690</v>
      </c>
    </row>
    <row r="2286" spans="1:28" ht="43.5">
      <c r="A2286" s="159" t="str">
        <f>'Reported burning'!A2286</f>
        <v>275l</v>
      </c>
      <c r="B2286" s="159" t="str">
        <f>'Reported burning'!B2286</f>
        <v>275l.1</v>
      </c>
      <c r="C2286" s="159" t="str">
        <f>'Reported burning'!C2286</f>
        <v>Human, deliberate</v>
      </c>
      <c r="D2286" s="159" t="str">
        <f>'Reported burning'!D2286</f>
        <v>Crop residue burning</v>
      </c>
      <c r="E2286" s="159" t="str">
        <f>'Reported burning'!E2286</f>
        <v>Cropping, Monoculture, Subsistence-oriented</v>
      </c>
      <c r="F2286" s="159" t="str">
        <f>'Reported burning'!F2286</f>
        <v>Cropland</v>
      </c>
      <c r="G2286" s="159" t="str">
        <f>'Reported burning'!G2286</f>
        <v>ND</v>
      </c>
      <c r="H2286" s="159" t="str">
        <f>'Reported burning'!H2286</f>
        <v>Presence</v>
      </c>
      <c r="I2286" s="5"/>
      <c r="J2286" s="4"/>
      <c r="K2286" s="4"/>
      <c r="L2286" s="4"/>
      <c r="M2286" s="4"/>
      <c r="N2286" s="4"/>
      <c r="O2286" s="4" t="s">
        <v>2362</v>
      </c>
      <c r="P2286" s="4"/>
      <c r="Q2286" s="4"/>
      <c r="R2286" s="4"/>
      <c r="S2286" s="4" t="s">
        <v>2527</v>
      </c>
      <c r="T2286" s="4"/>
      <c r="U2286" s="4"/>
      <c r="V2286" s="4"/>
      <c r="W2286" s="4" t="s">
        <v>2375</v>
      </c>
      <c r="X2286" s="4"/>
      <c r="Y2286" s="4"/>
      <c r="Z2286" s="4" t="s">
        <v>64</v>
      </c>
      <c r="AA2286" s="210" t="s">
        <v>6554</v>
      </c>
      <c r="AB2286" s="4" t="s">
        <v>6690</v>
      </c>
    </row>
    <row r="2287" spans="1:28" ht="43.5">
      <c r="A2287" s="159" t="str">
        <f>'Reported burning'!A2287</f>
        <v>275l</v>
      </c>
      <c r="B2287" s="159" t="str">
        <f>'Reported burning'!B2287</f>
        <v>275l.2</v>
      </c>
      <c r="C2287" s="159" t="str">
        <f>'Reported burning'!C2287</f>
        <v>Human, deliberate</v>
      </c>
      <c r="D2287" s="159" t="str">
        <f>'Reported burning'!D2287</f>
        <v>Crop residue burning</v>
      </c>
      <c r="E2287" s="159" t="str">
        <f>'Reported burning'!E2287</f>
        <v>Cropping, Monoculture, Market-oriented</v>
      </c>
      <c r="F2287" s="159" t="str">
        <f>'Reported burning'!F2287</f>
        <v>Cropland</v>
      </c>
      <c r="G2287" s="159" t="str">
        <f>'Reported burning'!G2287</f>
        <v>ND</v>
      </c>
      <c r="H2287" s="159" t="str">
        <f>'Reported burning'!H2287</f>
        <v>Presence</v>
      </c>
      <c r="I2287" s="5"/>
      <c r="J2287" s="4"/>
      <c r="K2287" s="4"/>
      <c r="L2287" s="4"/>
      <c r="M2287" s="4"/>
      <c r="N2287" s="4"/>
      <c r="O2287" s="4" t="s">
        <v>2362</v>
      </c>
      <c r="P2287" s="4"/>
      <c r="Q2287" s="4"/>
      <c r="R2287" s="4"/>
      <c r="S2287" s="4" t="s">
        <v>2527</v>
      </c>
      <c r="T2287" s="4"/>
      <c r="U2287" s="4"/>
      <c r="V2287" s="4"/>
      <c r="W2287" s="4" t="s">
        <v>2375</v>
      </c>
      <c r="X2287" s="4"/>
      <c r="Y2287" s="4"/>
      <c r="Z2287" s="4" t="s">
        <v>64</v>
      </c>
      <c r="AA2287" s="210" t="s">
        <v>6554</v>
      </c>
      <c r="AB2287" s="4" t="s">
        <v>6690</v>
      </c>
    </row>
    <row r="2288" spans="1:28" ht="43.5">
      <c r="A2288" s="159" t="str">
        <f>'Reported burning'!A2288</f>
        <v>277aa</v>
      </c>
      <c r="B2288" s="159" t="str">
        <f>'Reported burning'!B2288</f>
        <v>277aa.1</v>
      </c>
      <c r="C2288" s="159" t="str">
        <f>'Reported burning'!C2288</f>
        <v>Human, deliberate</v>
      </c>
      <c r="D2288" s="159" t="str">
        <f>'Reported burning'!D2288</f>
        <v>Crop residue burning</v>
      </c>
      <c r="E2288" s="159" t="str">
        <f>'Reported burning'!E2288</f>
        <v>Cropping, Monoculture, Market-oriented</v>
      </c>
      <c r="F2288" s="159" t="str">
        <f>'Reported burning'!F2288</f>
        <v>Cropland</v>
      </c>
      <c r="G2288" s="159" t="str">
        <f>'Reported burning'!G2288</f>
        <v>ND</v>
      </c>
      <c r="H2288" s="159" t="str">
        <f>'Reported burning'!H2288</f>
        <v>Presence</v>
      </c>
      <c r="I2288" s="5"/>
      <c r="J2288" s="4"/>
      <c r="K2288" s="4"/>
      <c r="L2288" s="4"/>
      <c r="M2288" s="4"/>
      <c r="N2288" s="4"/>
      <c r="O2288" s="4"/>
      <c r="P2288" s="4"/>
      <c r="Q2288" s="4"/>
      <c r="R2288" s="4"/>
      <c r="S2288" s="4" t="s">
        <v>2390</v>
      </c>
      <c r="T2288" s="4"/>
      <c r="U2288" s="4"/>
      <c r="V2288" s="4"/>
      <c r="W2288" s="4" t="s">
        <v>2375</v>
      </c>
      <c r="X2288" s="4"/>
      <c r="Y2288" s="4"/>
      <c r="Z2288" s="4" t="s">
        <v>64</v>
      </c>
      <c r="AA2288" s="4" t="s">
        <v>6691</v>
      </c>
      <c r="AB2288" s="4" t="s">
        <v>6692</v>
      </c>
    </row>
    <row r="2289" spans="1:28" ht="43.5">
      <c r="A2289" s="159" t="str">
        <f>'Reported burning'!A2289</f>
        <v>277aa</v>
      </c>
      <c r="B2289" s="159" t="str">
        <f>'Reported burning'!B2289</f>
        <v>277aa.2</v>
      </c>
      <c r="C2289" s="159" t="str">
        <f>'Reported burning'!C2289</f>
        <v>Human, deliberate</v>
      </c>
      <c r="D2289" s="159" t="str">
        <f>'Reported burning'!D2289</f>
        <v>Crop residue burning</v>
      </c>
      <c r="E2289" s="159" t="str">
        <f>'Reported burning'!E2289</f>
        <v>Cropping, Monoculture, Market-oriented</v>
      </c>
      <c r="F2289" s="159" t="str">
        <f>'Reported burning'!F2289</f>
        <v>Cropland</v>
      </c>
      <c r="G2289" s="159" t="str">
        <f>'Reported burning'!G2289</f>
        <v>ND</v>
      </c>
      <c r="H2289" s="159" t="str">
        <f>'Reported burning'!H2289</f>
        <v>Presence</v>
      </c>
      <c r="I2289" s="5"/>
      <c r="J2289" s="4"/>
      <c r="K2289" s="4"/>
      <c r="L2289" s="4"/>
      <c r="M2289" s="4"/>
      <c r="N2289" s="4"/>
      <c r="O2289" s="4"/>
      <c r="P2289" s="4"/>
      <c r="Q2289" s="4"/>
      <c r="R2289" s="4"/>
      <c r="S2289" s="4" t="s">
        <v>2374</v>
      </c>
      <c r="T2289" s="4"/>
      <c r="U2289" s="4"/>
      <c r="V2289" s="4"/>
      <c r="W2289" s="4" t="s">
        <v>2375</v>
      </c>
      <c r="X2289" s="4"/>
      <c r="Y2289" s="4"/>
      <c r="Z2289" s="4" t="s">
        <v>64</v>
      </c>
      <c r="AA2289" s="4" t="s">
        <v>6691</v>
      </c>
      <c r="AB2289" s="4" t="s">
        <v>6692</v>
      </c>
    </row>
    <row r="2290" spans="1:28" ht="43.5">
      <c r="A2290" s="159" t="str">
        <f>'Reported burning'!A2290</f>
        <v>277aa</v>
      </c>
      <c r="B2290" s="159" t="str">
        <f>'Reported burning'!B2290</f>
        <v>277aa.3</v>
      </c>
      <c r="C2290" s="159" t="str">
        <f>'Reported burning'!C2290</f>
        <v>Human, deliberate</v>
      </c>
      <c r="D2290" s="159" t="str">
        <f>'Reported burning'!D2290</f>
        <v>Crop residue burning</v>
      </c>
      <c r="E2290" s="159" t="str">
        <f>'Reported burning'!E2290</f>
        <v>Cropping, Monoculture, Market-oriented</v>
      </c>
      <c r="F2290" s="159" t="str">
        <f>'Reported burning'!F2290</f>
        <v>Cropland</v>
      </c>
      <c r="G2290" s="159" t="str">
        <f>'Reported burning'!G2290</f>
        <v>ND</v>
      </c>
      <c r="H2290" s="159" t="str">
        <f>'Reported burning'!H2290</f>
        <v>Presence</v>
      </c>
      <c r="I2290" s="5"/>
      <c r="J2290" s="4"/>
      <c r="K2290" s="4"/>
      <c r="L2290" s="4"/>
      <c r="M2290" s="4"/>
      <c r="N2290" s="4"/>
      <c r="O2290" s="4"/>
      <c r="P2290" s="4"/>
      <c r="Q2290" s="4"/>
      <c r="R2290" s="4"/>
      <c r="S2290" s="4"/>
      <c r="T2290" s="4"/>
      <c r="U2290" s="4"/>
      <c r="V2290" s="4"/>
      <c r="W2290" s="4" t="s">
        <v>2375</v>
      </c>
      <c r="X2290" s="4"/>
      <c r="Y2290" s="4"/>
      <c r="Z2290" s="4" t="s">
        <v>64</v>
      </c>
      <c r="AA2290" s="4" t="s">
        <v>6691</v>
      </c>
      <c r="AB2290" s="4" t="s">
        <v>6692</v>
      </c>
    </row>
    <row r="2291" spans="1:28" ht="43.5">
      <c r="A2291" s="159" t="str">
        <f>'Reported burning'!A2291</f>
        <v>277aa</v>
      </c>
      <c r="B2291" s="159" t="str">
        <f>'Reported burning'!B2291</f>
        <v>277aa.4</v>
      </c>
      <c r="C2291" s="159" t="str">
        <f>'Reported burning'!C2291</f>
        <v>Human, deliberate</v>
      </c>
      <c r="D2291" s="159" t="str">
        <f>'Reported burning'!D2291</f>
        <v>Crop residue burning</v>
      </c>
      <c r="E2291" s="159" t="str">
        <f>'Reported burning'!E2291</f>
        <v>Cropping, Monoculture, Subsistence-oriented</v>
      </c>
      <c r="F2291" s="159" t="str">
        <f>'Reported burning'!F2291</f>
        <v>Cropland</v>
      </c>
      <c r="G2291" s="159" t="str">
        <f>'Reported burning'!G2291</f>
        <v>ND</v>
      </c>
      <c r="H2291" s="159" t="str">
        <f>'Reported burning'!H2291</f>
        <v>Presence</v>
      </c>
      <c r="I2291" s="5"/>
      <c r="J2291" s="4"/>
      <c r="K2291" s="4"/>
      <c r="L2291" s="4"/>
      <c r="M2291" s="4"/>
      <c r="N2291" s="4"/>
      <c r="O2291" s="4"/>
      <c r="P2291" s="4"/>
      <c r="Q2291" s="4"/>
      <c r="R2291" s="4"/>
      <c r="S2291" s="4" t="s">
        <v>2390</v>
      </c>
      <c r="T2291" s="4"/>
      <c r="U2291" s="4"/>
      <c r="V2291" s="4"/>
      <c r="W2291" s="4" t="s">
        <v>2375</v>
      </c>
      <c r="X2291" s="4"/>
      <c r="Y2291" s="4"/>
      <c r="Z2291" s="4" t="s">
        <v>64</v>
      </c>
      <c r="AA2291" s="4" t="s">
        <v>6691</v>
      </c>
      <c r="AB2291" s="4" t="s">
        <v>6692</v>
      </c>
    </row>
    <row r="2292" spans="1:28" ht="43.5">
      <c r="A2292" s="159" t="str">
        <f>'Reported burning'!A2292</f>
        <v>277aa</v>
      </c>
      <c r="B2292" s="159" t="str">
        <f>'Reported burning'!B2292</f>
        <v>277aa.5</v>
      </c>
      <c r="C2292" s="159" t="str">
        <f>'Reported burning'!C2292</f>
        <v>Human, deliberate</v>
      </c>
      <c r="D2292" s="159" t="str">
        <f>'Reported burning'!D2292</f>
        <v>Crop residue burning</v>
      </c>
      <c r="E2292" s="159" t="str">
        <f>'Reported burning'!E2292</f>
        <v>Cropping, Monoculture, Subsistence-oriented</v>
      </c>
      <c r="F2292" s="159" t="str">
        <f>'Reported burning'!F2292</f>
        <v>Cropland</v>
      </c>
      <c r="G2292" s="159" t="str">
        <f>'Reported burning'!G2292</f>
        <v>ND</v>
      </c>
      <c r="H2292" s="159" t="str">
        <f>'Reported burning'!H2292</f>
        <v>Presence</v>
      </c>
      <c r="I2292" s="5"/>
      <c r="J2292" s="4"/>
      <c r="K2292" s="4"/>
      <c r="L2292" s="4"/>
      <c r="M2292" s="4"/>
      <c r="N2292" s="4"/>
      <c r="O2292" s="4"/>
      <c r="P2292" s="4"/>
      <c r="Q2292" s="4"/>
      <c r="R2292" s="4"/>
      <c r="S2292" s="4" t="s">
        <v>2374</v>
      </c>
      <c r="T2292" s="4"/>
      <c r="U2292" s="4"/>
      <c r="V2292" s="4"/>
      <c r="W2292" s="4" t="s">
        <v>2375</v>
      </c>
      <c r="X2292" s="4"/>
      <c r="Y2292" s="4"/>
      <c r="Z2292" s="4" t="s">
        <v>64</v>
      </c>
      <c r="AA2292" s="4" t="s">
        <v>6691</v>
      </c>
      <c r="AB2292" s="4" t="s">
        <v>6692</v>
      </c>
    </row>
    <row r="2293" spans="1:28" ht="43.5">
      <c r="A2293" s="159" t="str">
        <f>'Reported burning'!A2293</f>
        <v>277aa</v>
      </c>
      <c r="B2293" s="159" t="str">
        <f>'Reported burning'!B2293</f>
        <v>277aa.6</v>
      </c>
      <c r="C2293" s="159" t="str">
        <f>'Reported burning'!C2293</f>
        <v>Human, deliberate</v>
      </c>
      <c r="D2293" s="159" t="str">
        <f>'Reported burning'!D2293</f>
        <v>Crop residue burning</v>
      </c>
      <c r="E2293" s="159" t="str">
        <f>'Reported burning'!E2293</f>
        <v>Cropping, Monoculture, Subsistence-oriented</v>
      </c>
      <c r="F2293" s="159" t="str">
        <f>'Reported burning'!F2293</f>
        <v>Cropland</v>
      </c>
      <c r="G2293" s="159" t="str">
        <f>'Reported burning'!G2293</f>
        <v>ND</v>
      </c>
      <c r="H2293" s="159" t="str">
        <f>'Reported burning'!H2293</f>
        <v>Presence</v>
      </c>
      <c r="I2293" s="5"/>
      <c r="J2293" s="4"/>
      <c r="K2293" s="4"/>
      <c r="L2293" s="4"/>
      <c r="M2293" s="4"/>
      <c r="N2293" s="4"/>
      <c r="O2293" s="4"/>
      <c r="P2293" s="4"/>
      <c r="Q2293" s="4"/>
      <c r="R2293" s="4"/>
      <c r="S2293" s="4"/>
      <c r="T2293" s="4"/>
      <c r="U2293" s="4"/>
      <c r="V2293" s="4"/>
      <c r="W2293" s="4" t="s">
        <v>2375</v>
      </c>
      <c r="X2293" s="4"/>
      <c r="Y2293" s="4"/>
      <c r="Z2293" s="4" t="s">
        <v>64</v>
      </c>
      <c r="AA2293" s="4" t="s">
        <v>6691</v>
      </c>
      <c r="AB2293" s="4" t="s">
        <v>6692</v>
      </c>
    </row>
    <row r="2294" spans="1:28" ht="43.5">
      <c r="A2294" s="159" t="str">
        <f>'Reported burning'!A2294</f>
        <v>277ab</v>
      </c>
      <c r="B2294" s="159" t="str">
        <f>'Reported burning'!B2294</f>
        <v>277ab.1</v>
      </c>
      <c r="C2294" s="159" t="str">
        <f>'Reported burning'!C2294</f>
        <v>Human, deliberate</v>
      </c>
      <c r="D2294" s="159" t="str">
        <f>'Reported burning'!D2294</f>
        <v>Crop residue burning</v>
      </c>
      <c r="E2294" s="159" t="str">
        <f>'Reported burning'!E2294</f>
        <v>Cropping, Monoculture, Market-oriented</v>
      </c>
      <c r="F2294" s="159" t="str">
        <f>'Reported burning'!F2294</f>
        <v>Cropland</v>
      </c>
      <c r="G2294" s="159" t="str">
        <f>'Reported burning'!G2294</f>
        <v>ND</v>
      </c>
      <c r="H2294" s="159" t="str">
        <f>'Reported burning'!H2294</f>
        <v>Presence</v>
      </c>
      <c r="I2294" s="5"/>
      <c r="J2294" s="4"/>
      <c r="K2294" s="4"/>
      <c r="L2294" s="4"/>
      <c r="M2294" s="4"/>
      <c r="N2294" s="4"/>
      <c r="O2294" s="4"/>
      <c r="P2294" s="4"/>
      <c r="Q2294" s="4"/>
      <c r="R2294" s="4"/>
      <c r="S2294" s="4" t="s">
        <v>2390</v>
      </c>
      <c r="T2294" s="4"/>
      <c r="U2294" s="4"/>
      <c r="V2294" s="4"/>
      <c r="W2294" s="4" t="s">
        <v>2375</v>
      </c>
      <c r="X2294" s="4"/>
      <c r="Y2294" s="4"/>
      <c r="Z2294" s="4" t="s">
        <v>64</v>
      </c>
      <c r="AA2294" s="4" t="s">
        <v>6691</v>
      </c>
      <c r="AB2294" s="4" t="s">
        <v>6692</v>
      </c>
    </row>
    <row r="2295" spans="1:28" ht="43.5">
      <c r="A2295" s="159" t="str">
        <f>'Reported burning'!A2295</f>
        <v>277ab</v>
      </c>
      <c r="B2295" s="159" t="str">
        <f>'Reported burning'!B2295</f>
        <v>277ab.2</v>
      </c>
      <c r="C2295" s="159" t="str">
        <f>'Reported burning'!C2295</f>
        <v>Human, deliberate</v>
      </c>
      <c r="D2295" s="159" t="str">
        <f>'Reported burning'!D2295</f>
        <v>Crop residue burning</v>
      </c>
      <c r="E2295" s="159" t="str">
        <f>'Reported burning'!E2295</f>
        <v>Cropping, Monoculture, Market-oriented</v>
      </c>
      <c r="F2295" s="159" t="str">
        <f>'Reported burning'!F2295</f>
        <v>Cropland</v>
      </c>
      <c r="G2295" s="159" t="str">
        <f>'Reported burning'!G2295</f>
        <v>ND</v>
      </c>
      <c r="H2295" s="159" t="str">
        <f>'Reported burning'!H2295</f>
        <v>Presence</v>
      </c>
      <c r="I2295" s="5"/>
      <c r="J2295" s="4"/>
      <c r="K2295" s="4"/>
      <c r="L2295" s="4"/>
      <c r="M2295" s="4"/>
      <c r="N2295" s="4"/>
      <c r="O2295" s="4"/>
      <c r="P2295" s="4"/>
      <c r="Q2295" s="4"/>
      <c r="R2295" s="4"/>
      <c r="S2295" s="4" t="s">
        <v>2374</v>
      </c>
      <c r="T2295" s="4"/>
      <c r="U2295" s="4"/>
      <c r="V2295" s="4"/>
      <c r="W2295" s="4" t="s">
        <v>2375</v>
      </c>
      <c r="X2295" s="4"/>
      <c r="Y2295" s="4"/>
      <c r="Z2295" s="4" t="s">
        <v>64</v>
      </c>
      <c r="AA2295" s="4" t="s">
        <v>6691</v>
      </c>
      <c r="AB2295" s="4" t="s">
        <v>6692</v>
      </c>
    </row>
    <row r="2296" spans="1:28" ht="43.5">
      <c r="A2296" s="159" t="str">
        <f>'Reported burning'!A2296</f>
        <v>277ab</v>
      </c>
      <c r="B2296" s="159" t="str">
        <f>'Reported burning'!B2296</f>
        <v>277ab.3</v>
      </c>
      <c r="C2296" s="159" t="str">
        <f>'Reported burning'!C2296</f>
        <v>Human, deliberate</v>
      </c>
      <c r="D2296" s="159" t="str">
        <f>'Reported burning'!D2296</f>
        <v>Crop residue burning</v>
      </c>
      <c r="E2296" s="159" t="str">
        <f>'Reported burning'!E2296</f>
        <v>Cropping, Monoculture, Market-oriented</v>
      </c>
      <c r="F2296" s="159" t="str">
        <f>'Reported burning'!F2296</f>
        <v>Cropland</v>
      </c>
      <c r="G2296" s="159" t="str">
        <f>'Reported burning'!G2296</f>
        <v>ND</v>
      </c>
      <c r="H2296" s="159" t="str">
        <f>'Reported burning'!H2296</f>
        <v>Presence</v>
      </c>
      <c r="I2296" s="5"/>
      <c r="J2296" s="4"/>
      <c r="K2296" s="4"/>
      <c r="L2296" s="4"/>
      <c r="M2296" s="4"/>
      <c r="N2296" s="4"/>
      <c r="O2296" s="4"/>
      <c r="P2296" s="4"/>
      <c r="Q2296" s="4"/>
      <c r="R2296" s="4"/>
      <c r="S2296" s="4"/>
      <c r="T2296" s="4"/>
      <c r="U2296" s="4"/>
      <c r="V2296" s="4"/>
      <c r="W2296" s="4" t="s">
        <v>2375</v>
      </c>
      <c r="X2296" s="4"/>
      <c r="Y2296" s="4"/>
      <c r="Z2296" s="4" t="s">
        <v>64</v>
      </c>
      <c r="AA2296" s="4" t="s">
        <v>6691</v>
      </c>
      <c r="AB2296" s="4" t="s">
        <v>6692</v>
      </c>
    </row>
    <row r="2297" spans="1:28" ht="43.5">
      <c r="A2297" s="159" t="str">
        <f>'Reported burning'!A2297</f>
        <v>277ab</v>
      </c>
      <c r="B2297" s="159" t="str">
        <f>'Reported burning'!B2297</f>
        <v>277ab.4</v>
      </c>
      <c r="C2297" s="159" t="str">
        <f>'Reported burning'!C2297</f>
        <v>Human, deliberate</v>
      </c>
      <c r="D2297" s="159" t="str">
        <f>'Reported burning'!D2297</f>
        <v>Crop residue burning</v>
      </c>
      <c r="E2297" s="159" t="str">
        <f>'Reported burning'!E2297</f>
        <v>Cropping, Monoculture, Subsistence-oriented</v>
      </c>
      <c r="F2297" s="159" t="str">
        <f>'Reported burning'!F2297</f>
        <v>Cropland</v>
      </c>
      <c r="G2297" s="159" t="str">
        <f>'Reported burning'!G2297</f>
        <v>ND</v>
      </c>
      <c r="H2297" s="159" t="str">
        <f>'Reported burning'!H2297</f>
        <v>Presence</v>
      </c>
      <c r="I2297" s="5"/>
      <c r="J2297" s="4"/>
      <c r="K2297" s="4"/>
      <c r="L2297" s="4"/>
      <c r="M2297" s="4"/>
      <c r="N2297" s="4"/>
      <c r="O2297" s="4"/>
      <c r="P2297" s="4"/>
      <c r="Q2297" s="4"/>
      <c r="R2297" s="4"/>
      <c r="S2297" s="4" t="s">
        <v>2390</v>
      </c>
      <c r="T2297" s="4"/>
      <c r="U2297" s="4"/>
      <c r="V2297" s="4"/>
      <c r="W2297" s="4" t="s">
        <v>2375</v>
      </c>
      <c r="X2297" s="4"/>
      <c r="Y2297" s="4"/>
      <c r="Z2297" s="4" t="s">
        <v>64</v>
      </c>
      <c r="AA2297" s="4" t="s">
        <v>6691</v>
      </c>
      <c r="AB2297" s="4" t="s">
        <v>6692</v>
      </c>
    </row>
    <row r="2298" spans="1:28" ht="43.5">
      <c r="A2298" s="159" t="str">
        <f>'Reported burning'!A2298</f>
        <v>277ab</v>
      </c>
      <c r="B2298" s="159" t="str">
        <f>'Reported burning'!B2298</f>
        <v>277ab.5</v>
      </c>
      <c r="C2298" s="159" t="str">
        <f>'Reported burning'!C2298</f>
        <v>Human, deliberate</v>
      </c>
      <c r="D2298" s="159" t="str">
        <f>'Reported burning'!D2298</f>
        <v>Crop residue burning</v>
      </c>
      <c r="E2298" s="159" t="str">
        <f>'Reported burning'!E2298</f>
        <v>Cropping, Monoculture, Subsistence-oriented</v>
      </c>
      <c r="F2298" s="159" t="str">
        <f>'Reported burning'!F2298</f>
        <v>Cropland</v>
      </c>
      <c r="G2298" s="159" t="str">
        <f>'Reported burning'!G2298</f>
        <v>ND</v>
      </c>
      <c r="H2298" s="159" t="str">
        <f>'Reported burning'!H2298</f>
        <v>Presence</v>
      </c>
      <c r="I2298" s="5"/>
      <c r="J2298" s="4"/>
      <c r="K2298" s="4"/>
      <c r="L2298" s="4"/>
      <c r="M2298" s="4"/>
      <c r="N2298" s="4"/>
      <c r="O2298" s="4"/>
      <c r="P2298" s="4"/>
      <c r="Q2298" s="4"/>
      <c r="R2298" s="4"/>
      <c r="S2298" s="4" t="s">
        <v>2374</v>
      </c>
      <c r="T2298" s="4"/>
      <c r="U2298" s="4"/>
      <c r="V2298" s="4"/>
      <c r="W2298" s="4" t="s">
        <v>2375</v>
      </c>
      <c r="X2298" s="4"/>
      <c r="Y2298" s="4"/>
      <c r="Z2298" s="4" t="s">
        <v>64</v>
      </c>
      <c r="AA2298" s="4" t="s">
        <v>6691</v>
      </c>
      <c r="AB2298" s="4" t="s">
        <v>6692</v>
      </c>
    </row>
    <row r="2299" spans="1:28" ht="43.5">
      <c r="A2299" s="159" t="str">
        <f>'Reported burning'!A2299</f>
        <v>277ab</v>
      </c>
      <c r="B2299" s="159" t="str">
        <f>'Reported burning'!B2299</f>
        <v>277ab.6</v>
      </c>
      <c r="C2299" s="159" t="str">
        <f>'Reported burning'!C2299</f>
        <v>Human, deliberate</v>
      </c>
      <c r="D2299" s="159" t="str">
        <f>'Reported burning'!D2299</f>
        <v>Crop residue burning</v>
      </c>
      <c r="E2299" s="159" t="str">
        <f>'Reported burning'!E2299</f>
        <v>Cropping, Monoculture, Subsistence-oriented</v>
      </c>
      <c r="F2299" s="159" t="str">
        <f>'Reported burning'!F2299</f>
        <v>Cropland</v>
      </c>
      <c r="G2299" s="159" t="str">
        <f>'Reported burning'!G2299</f>
        <v>ND</v>
      </c>
      <c r="H2299" s="159" t="str">
        <f>'Reported burning'!H2299</f>
        <v>Presence</v>
      </c>
      <c r="I2299" s="5"/>
      <c r="J2299" s="4"/>
      <c r="K2299" s="4"/>
      <c r="L2299" s="4"/>
      <c r="M2299" s="4"/>
      <c r="N2299" s="4"/>
      <c r="O2299" s="4"/>
      <c r="P2299" s="4"/>
      <c r="Q2299" s="4"/>
      <c r="R2299" s="4"/>
      <c r="S2299" s="4"/>
      <c r="T2299" s="4"/>
      <c r="U2299" s="4"/>
      <c r="V2299" s="4"/>
      <c r="W2299" s="4" t="s">
        <v>2375</v>
      </c>
      <c r="X2299" s="4"/>
      <c r="Y2299" s="4"/>
      <c r="Z2299" s="4" t="s">
        <v>64</v>
      </c>
      <c r="AA2299" s="4" t="s">
        <v>6691</v>
      </c>
      <c r="AB2299" s="4" t="s">
        <v>6692</v>
      </c>
    </row>
    <row r="2300" spans="1:28" ht="43.5">
      <c r="A2300" s="159" t="str">
        <f>'Reported burning'!A2300</f>
        <v>277ba</v>
      </c>
      <c r="B2300" s="159" t="str">
        <f>'Reported burning'!B2300</f>
        <v>277ba.1</v>
      </c>
      <c r="C2300" s="159" t="str">
        <f>'Reported burning'!C2300</f>
        <v>Human, deliberate</v>
      </c>
      <c r="D2300" s="159" t="str">
        <f>'Reported burning'!D2300</f>
        <v>Crop residue burning</v>
      </c>
      <c r="E2300" s="159" t="str">
        <f>'Reported burning'!E2300</f>
        <v>Cropping, Monoculture, Market-oriented</v>
      </c>
      <c r="F2300" s="159" t="str">
        <f>'Reported burning'!F2300</f>
        <v>Cropland</v>
      </c>
      <c r="G2300" s="159" t="str">
        <f>'Reported burning'!G2300</f>
        <v>ND</v>
      </c>
      <c r="H2300" s="159" t="str">
        <f>'Reported burning'!H2300</f>
        <v>Presence</v>
      </c>
      <c r="I2300" s="5"/>
      <c r="J2300" s="4"/>
      <c r="K2300" s="4"/>
      <c r="L2300" s="4"/>
      <c r="M2300" s="4"/>
      <c r="N2300" s="4"/>
      <c r="O2300" s="4"/>
      <c r="P2300" s="4"/>
      <c r="Q2300" s="4"/>
      <c r="R2300" s="4"/>
      <c r="S2300" s="4" t="s">
        <v>2390</v>
      </c>
      <c r="T2300" s="4"/>
      <c r="U2300" s="4"/>
      <c r="V2300" s="4"/>
      <c r="W2300" s="4" t="s">
        <v>2375</v>
      </c>
      <c r="X2300" s="4"/>
      <c r="Y2300" s="4"/>
      <c r="Z2300" s="4" t="s">
        <v>64</v>
      </c>
      <c r="AA2300" s="4" t="s">
        <v>6691</v>
      </c>
      <c r="AB2300" s="4" t="s">
        <v>6692</v>
      </c>
    </row>
    <row r="2301" spans="1:28" ht="43.5">
      <c r="A2301" s="159" t="str">
        <f>'Reported burning'!A2301</f>
        <v>277ba</v>
      </c>
      <c r="B2301" s="159" t="str">
        <f>'Reported burning'!B2301</f>
        <v>277ba.2</v>
      </c>
      <c r="C2301" s="159" t="str">
        <f>'Reported burning'!C2301</f>
        <v>Human, deliberate</v>
      </c>
      <c r="D2301" s="159" t="str">
        <f>'Reported burning'!D2301</f>
        <v>Crop residue burning</v>
      </c>
      <c r="E2301" s="159" t="str">
        <f>'Reported burning'!E2301</f>
        <v>Cropping, Monoculture, Market-oriented</v>
      </c>
      <c r="F2301" s="159" t="str">
        <f>'Reported burning'!F2301</f>
        <v>Cropland</v>
      </c>
      <c r="G2301" s="159" t="str">
        <f>'Reported burning'!G2301</f>
        <v>ND</v>
      </c>
      <c r="H2301" s="159" t="str">
        <f>'Reported burning'!H2301</f>
        <v>Presence</v>
      </c>
      <c r="I2301" s="5"/>
      <c r="J2301" s="4"/>
      <c r="K2301" s="4"/>
      <c r="L2301" s="4"/>
      <c r="M2301" s="4"/>
      <c r="N2301" s="4"/>
      <c r="O2301" s="4"/>
      <c r="P2301" s="4"/>
      <c r="Q2301" s="4"/>
      <c r="R2301" s="4"/>
      <c r="S2301" s="4" t="s">
        <v>2527</v>
      </c>
      <c r="T2301" s="4"/>
      <c r="U2301" s="4"/>
      <c r="V2301" s="4"/>
      <c r="W2301" s="4" t="s">
        <v>2375</v>
      </c>
      <c r="X2301" s="4"/>
      <c r="Y2301" s="4"/>
      <c r="Z2301" s="4" t="s">
        <v>64</v>
      </c>
      <c r="AA2301" s="4" t="s">
        <v>6691</v>
      </c>
      <c r="AB2301" s="4" t="s">
        <v>6692</v>
      </c>
    </row>
    <row r="2302" spans="1:28" ht="43.5">
      <c r="A2302" s="159" t="str">
        <f>'Reported burning'!A2302</f>
        <v>277ba</v>
      </c>
      <c r="B2302" s="159" t="str">
        <f>'Reported burning'!B2302</f>
        <v>277ba.3</v>
      </c>
      <c r="C2302" s="159" t="str">
        <f>'Reported burning'!C2302</f>
        <v>Human, deliberate</v>
      </c>
      <c r="D2302" s="159" t="str">
        <f>'Reported burning'!D2302</f>
        <v>Crop residue burning</v>
      </c>
      <c r="E2302" s="159" t="str">
        <f>'Reported burning'!E2302</f>
        <v>Cropping, Monoculture, Market-oriented</v>
      </c>
      <c r="F2302" s="159" t="str">
        <f>'Reported burning'!F2302</f>
        <v>Cropland</v>
      </c>
      <c r="G2302" s="159" t="str">
        <f>'Reported burning'!G2302</f>
        <v>ND</v>
      </c>
      <c r="H2302" s="159" t="str">
        <f>'Reported burning'!H2302</f>
        <v>Presence</v>
      </c>
      <c r="I2302" s="5"/>
      <c r="J2302" s="4"/>
      <c r="K2302" s="4"/>
      <c r="L2302" s="4"/>
      <c r="M2302" s="4"/>
      <c r="N2302" s="4"/>
      <c r="O2302" s="4"/>
      <c r="P2302" s="4"/>
      <c r="Q2302" s="4"/>
      <c r="R2302" s="4"/>
      <c r="S2302" s="4"/>
      <c r="T2302" s="4"/>
      <c r="U2302" s="4"/>
      <c r="V2302" s="4"/>
      <c r="W2302" s="4" t="s">
        <v>2375</v>
      </c>
      <c r="X2302" s="4"/>
      <c r="Y2302" s="4"/>
      <c r="Z2302" s="4" t="s">
        <v>64</v>
      </c>
      <c r="AA2302" s="4" t="s">
        <v>6691</v>
      </c>
      <c r="AB2302" s="4" t="s">
        <v>6692</v>
      </c>
    </row>
    <row r="2303" spans="1:28" ht="43.5">
      <c r="A2303" s="159" t="str">
        <f>'Reported burning'!A2303</f>
        <v>277ba</v>
      </c>
      <c r="B2303" s="159" t="str">
        <f>'Reported burning'!B2303</f>
        <v>277ba.4</v>
      </c>
      <c r="C2303" s="159" t="str">
        <f>'Reported burning'!C2303</f>
        <v>Human, deliberate</v>
      </c>
      <c r="D2303" s="159" t="str">
        <f>'Reported burning'!D2303</f>
        <v>Crop residue burning</v>
      </c>
      <c r="E2303" s="159" t="str">
        <f>'Reported burning'!E2303</f>
        <v>Cropping, Monoculture, Subsistence-oriented</v>
      </c>
      <c r="F2303" s="159" t="str">
        <f>'Reported burning'!F2303</f>
        <v>Cropland</v>
      </c>
      <c r="G2303" s="159" t="str">
        <f>'Reported burning'!G2303</f>
        <v>ND</v>
      </c>
      <c r="H2303" s="159" t="str">
        <f>'Reported burning'!H2303</f>
        <v>Presence</v>
      </c>
      <c r="I2303" s="5"/>
      <c r="J2303" s="4"/>
      <c r="K2303" s="4"/>
      <c r="L2303" s="4"/>
      <c r="M2303" s="4"/>
      <c r="N2303" s="4"/>
      <c r="O2303" s="4"/>
      <c r="P2303" s="4"/>
      <c r="Q2303" s="4"/>
      <c r="R2303" s="4"/>
      <c r="S2303" s="4" t="s">
        <v>2390</v>
      </c>
      <c r="T2303" s="4"/>
      <c r="U2303" s="4"/>
      <c r="V2303" s="4"/>
      <c r="W2303" s="4" t="s">
        <v>2375</v>
      </c>
      <c r="X2303" s="4"/>
      <c r="Y2303" s="4"/>
      <c r="Z2303" s="4" t="s">
        <v>64</v>
      </c>
      <c r="AA2303" s="4" t="s">
        <v>6691</v>
      </c>
      <c r="AB2303" s="4" t="s">
        <v>6692</v>
      </c>
    </row>
    <row r="2304" spans="1:28" ht="43.5">
      <c r="A2304" s="159" t="str">
        <f>'Reported burning'!A2304</f>
        <v>277ba</v>
      </c>
      <c r="B2304" s="159" t="str">
        <f>'Reported burning'!B2304</f>
        <v>277ba.5</v>
      </c>
      <c r="C2304" s="159" t="str">
        <f>'Reported burning'!C2304</f>
        <v>Human, deliberate</v>
      </c>
      <c r="D2304" s="159" t="str">
        <f>'Reported burning'!D2304</f>
        <v>Crop residue burning</v>
      </c>
      <c r="E2304" s="159" t="str">
        <f>'Reported burning'!E2304</f>
        <v>Cropping, Monoculture, Subsistence-oriented</v>
      </c>
      <c r="F2304" s="159" t="str">
        <f>'Reported burning'!F2304</f>
        <v>Cropland</v>
      </c>
      <c r="G2304" s="159" t="str">
        <f>'Reported burning'!G2304</f>
        <v>ND</v>
      </c>
      <c r="H2304" s="159" t="str">
        <f>'Reported burning'!H2304</f>
        <v>Presence</v>
      </c>
      <c r="I2304" s="5"/>
      <c r="J2304" s="4"/>
      <c r="K2304" s="4"/>
      <c r="L2304" s="4"/>
      <c r="M2304" s="4"/>
      <c r="N2304" s="4"/>
      <c r="O2304" s="4"/>
      <c r="P2304" s="4"/>
      <c r="Q2304" s="4"/>
      <c r="R2304" s="4"/>
      <c r="S2304" s="4" t="s">
        <v>2527</v>
      </c>
      <c r="T2304" s="4"/>
      <c r="U2304" s="4"/>
      <c r="V2304" s="4"/>
      <c r="W2304" s="4" t="s">
        <v>2375</v>
      </c>
      <c r="X2304" s="4"/>
      <c r="Y2304" s="4"/>
      <c r="Z2304" s="4" t="s">
        <v>64</v>
      </c>
      <c r="AA2304" s="4" t="s">
        <v>6691</v>
      </c>
      <c r="AB2304" s="4" t="s">
        <v>6692</v>
      </c>
    </row>
    <row r="2305" spans="1:28" ht="43.5">
      <c r="A2305" s="159" t="str">
        <f>'Reported burning'!A2305</f>
        <v>277ba</v>
      </c>
      <c r="B2305" s="159" t="str">
        <f>'Reported burning'!B2305</f>
        <v>277ba.6</v>
      </c>
      <c r="C2305" s="159" t="str">
        <f>'Reported burning'!C2305</f>
        <v>Human, deliberate</v>
      </c>
      <c r="D2305" s="159" t="str">
        <f>'Reported burning'!D2305</f>
        <v>Crop residue burning</v>
      </c>
      <c r="E2305" s="159" t="str">
        <f>'Reported burning'!E2305</f>
        <v>Cropping, Monoculture, Subsistence-oriented</v>
      </c>
      <c r="F2305" s="159" t="str">
        <f>'Reported burning'!F2305</f>
        <v>Cropland</v>
      </c>
      <c r="G2305" s="159" t="str">
        <f>'Reported burning'!G2305</f>
        <v>ND</v>
      </c>
      <c r="H2305" s="159" t="str">
        <f>'Reported burning'!H2305</f>
        <v>Presence</v>
      </c>
      <c r="I2305" s="5"/>
      <c r="J2305" s="4"/>
      <c r="K2305" s="4"/>
      <c r="L2305" s="4"/>
      <c r="M2305" s="4"/>
      <c r="N2305" s="4"/>
      <c r="O2305" s="4"/>
      <c r="P2305" s="4"/>
      <c r="Q2305" s="4"/>
      <c r="R2305" s="4"/>
      <c r="S2305" s="4"/>
      <c r="T2305" s="4"/>
      <c r="U2305" s="4"/>
      <c r="V2305" s="4"/>
      <c r="W2305" s="4" t="s">
        <v>2375</v>
      </c>
      <c r="X2305" s="4"/>
      <c r="Y2305" s="4"/>
      <c r="Z2305" s="4" t="s">
        <v>64</v>
      </c>
      <c r="AA2305" s="4" t="s">
        <v>6691</v>
      </c>
      <c r="AB2305" s="4" t="s">
        <v>6692</v>
      </c>
    </row>
    <row r="2306" spans="1:28" ht="43.5">
      <c r="A2306" s="159" t="str">
        <f>'Reported burning'!A2306</f>
        <v>277bb</v>
      </c>
      <c r="B2306" s="159" t="str">
        <f>'Reported burning'!B2306</f>
        <v>277bb.1</v>
      </c>
      <c r="C2306" s="159" t="str">
        <f>'Reported burning'!C2306</f>
        <v>Human, deliberate</v>
      </c>
      <c r="D2306" s="159" t="str">
        <f>'Reported burning'!D2306</f>
        <v>Crop residue burning</v>
      </c>
      <c r="E2306" s="159" t="str">
        <f>'Reported burning'!E2306</f>
        <v>Cropping, Monoculture, Market-oriented</v>
      </c>
      <c r="F2306" s="159" t="str">
        <f>'Reported burning'!F2306</f>
        <v>Cropland</v>
      </c>
      <c r="G2306" s="159" t="str">
        <f>'Reported burning'!G2306</f>
        <v>ND</v>
      </c>
      <c r="H2306" s="159" t="str">
        <f>'Reported burning'!H2306</f>
        <v>Presence</v>
      </c>
      <c r="I2306" s="5"/>
      <c r="J2306" s="4"/>
      <c r="K2306" s="4"/>
      <c r="L2306" s="4"/>
      <c r="M2306" s="4"/>
      <c r="N2306" s="4"/>
      <c r="O2306" s="4"/>
      <c r="P2306" s="4"/>
      <c r="Q2306" s="4"/>
      <c r="R2306" s="4"/>
      <c r="S2306" s="4" t="s">
        <v>2390</v>
      </c>
      <c r="T2306" s="4"/>
      <c r="U2306" s="4"/>
      <c r="V2306" s="4"/>
      <c r="W2306" s="4" t="s">
        <v>2375</v>
      </c>
      <c r="X2306" s="4"/>
      <c r="Y2306" s="4"/>
      <c r="Z2306" s="4" t="s">
        <v>64</v>
      </c>
      <c r="AA2306" s="4" t="s">
        <v>6691</v>
      </c>
      <c r="AB2306" s="4" t="s">
        <v>6692</v>
      </c>
    </row>
    <row r="2307" spans="1:28" ht="43.5">
      <c r="A2307" s="159" t="str">
        <f>'Reported burning'!A2307</f>
        <v>277bb</v>
      </c>
      <c r="B2307" s="159" t="str">
        <f>'Reported burning'!B2307</f>
        <v>277bb.2</v>
      </c>
      <c r="C2307" s="159" t="str">
        <f>'Reported burning'!C2307</f>
        <v>Human, deliberate</v>
      </c>
      <c r="D2307" s="159" t="str">
        <f>'Reported burning'!D2307</f>
        <v>Crop residue burning</v>
      </c>
      <c r="E2307" s="159" t="str">
        <f>'Reported burning'!E2307</f>
        <v>Cropping, Monoculture, Market-oriented</v>
      </c>
      <c r="F2307" s="159" t="str">
        <f>'Reported burning'!F2307</f>
        <v>Cropland</v>
      </c>
      <c r="G2307" s="159" t="str">
        <f>'Reported burning'!G2307</f>
        <v>ND</v>
      </c>
      <c r="H2307" s="159" t="str">
        <f>'Reported burning'!H2307</f>
        <v>Presence</v>
      </c>
      <c r="I2307" s="5"/>
      <c r="J2307" s="4"/>
      <c r="K2307" s="4"/>
      <c r="L2307" s="4"/>
      <c r="M2307" s="4"/>
      <c r="N2307" s="4"/>
      <c r="O2307" s="4"/>
      <c r="P2307" s="4"/>
      <c r="Q2307" s="4"/>
      <c r="R2307" s="4"/>
      <c r="S2307" s="4" t="s">
        <v>2527</v>
      </c>
      <c r="T2307" s="4"/>
      <c r="U2307" s="4"/>
      <c r="V2307" s="4"/>
      <c r="W2307" s="4" t="s">
        <v>2375</v>
      </c>
      <c r="X2307" s="4"/>
      <c r="Y2307" s="4"/>
      <c r="Z2307" s="4" t="s">
        <v>64</v>
      </c>
      <c r="AA2307" s="4" t="s">
        <v>6691</v>
      </c>
      <c r="AB2307" s="4" t="s">
        <v>6692</v>
      </c>
    </row>
    <row r="2308" spans="1:28" ht="43.5">
      <c r="A2308" s="159" t="str">
        <f>'Reported burning'!A2308</f>
        <v>277bb</v>
      </c>
      <c r="B2308" s="159" t="str">
        <f>'Reported burning'!B2308</f>
        <v>277bb.3</v>
      </c>
      <c r="C2308" s="159" t="str">
        <f>'Reported burning'!C2308</f>
        <v>Human, deliberate</v>
      </c>
      <c r="D2308" s="159" t="str">
        <f>'Reported burning'!D2308</f>
        <v>Crop residue burning</v>
      </c>
      <c r="E2308" s="159" t="str">
        <f>'Reported burning'!E2308</f>
        <v>Cropping, Monoculture, Market-oriented</v>
      </c>
      <c r="F2308" s="159" t="str">
        <f>'Reported burning'!F2308</f>
        <v>Cropland</v>
      </c>
      <c r="G2308" s="159" t="str">
        <f>'Reported burning'!G2308</f>
        <v>ND</v>
      </c>
      <c r="H2308" s="159" t="str">
        <f>'Reported burning'!H2308</f>
        <v>Presence</v>
      </c>
      <c r="I2308" s="5"/>
      <c r="J2308" s="4"/>
      <c r="K2308" s="4"/>
      <c r="L2308" s="4"/>
      <c r="M2308" s="4"/>
      <c r="N2308" s="4"/>
      <c r="O2308" s="4"/>
      <c r="P2308" s="4"/>
      <c r="Q2308" s="4"/>
      <c r="R2308" s="4"/>
      <c r="S2308" s="4"/>
      <c r="T2308" s="4"/>
      <c r="U2308" s="4"/>
      <c r="V2308" s="4"/>
      <c r="W2308" s="4" t="s">
        <v>2375</v>
      </c>
      <c r="X2308" s="4"/>
      <c r="Y2308" s="4"/>
      <c r="Z2308" s="4" t="s">
        <v>64</v>
      </c>
      <c r="AA2308" s="4" t="s">
        <v>6691</v>
      </c>
      <c r="AB2308" s="4" t="s">
        <v>6692</v>
      </c>
    </row>
    <row r="2309" spans="1:28" ht="43.5">
      <c r="A2309" s="159" t="str">
        <f>'Reported burning'!A2309</f>
        <v>277bb</v>
      </c>
      <c r="B2309" s="159" t="str">
        <f>'Reported burning'!B2309</f>
        <v>277bb.4</v>
      </c>
      <c r="C2309" s="159" t="str">
        <f>'Reported burning'!C2309</f>
        <v>Human, deliberate</v>
      </c>
      <c r="D2309" s="159" t="str">
        <f>'Reported burning'!D2309</f>
        <v>Crop residue burning</v>
      </c>
      <c r="E2309" s="159" t="str">
        <f>'Reported burning'!E2309</f>
        <v>Cropping, Monoculture, Subsistence-oriented</v>
      </c>
      <c r="F2309" s="159" t="str">
        <f>'Reported burning'!F2309</f>
        <v>Cropland</v>
      </c>
      <c r="G2309" s="159" t="str">
        <f>'Reported burning'!G2309</f>
        <v>ND</v>
      </c>
      <c r="H2309" s="159" t="str">
        <f>'Reported burning'!H2309</f>
        <v>Presence</v>
      </c>
      <c r="I2309" s="5"/>
      <c r="J2309" s="4"/>
      <c r="K2309" s="4"/>
      <c r="L2309" s="4"/>
      <c r="M2309" s="4"/>
      <c r="N2309" s="4"/>
      <c r="O2309" s="4"/>
      <c r="P2309" s="4"/>
      <c r="Q2309" s="4"/>
      <c r="R2309" s="4"/>
      <c r="S2309" s="4" t="s">
        <v>2390</v>
      </c>
      <c r="T2309" s="4"/>
      <c r="U2309" s="4"/>
      <c r="V2309" s="4"/>
      <c r="W2309" s="4" t="s">
        <v>2375</v>
      </c>
      <c r="X2309" s="4"/>
      <c r="Y2309" s="4"/>
      <c r="Z2309" s="4" t="s">
        <v>64</v>
      </c>
      <c r="AA2309" s="4" t="s">
        <v>6691</v>
      </c>
      <c r="AB2309" s="4" t="s">
        <v>6692</v>
      </c>
    </row>
    <row r="2310" spans="1:28" ht="43.5">
      <c r="A2310" s="159" t="str">
        <f>'Reported burning'!A2310</f>
        <v>277bb</v>
      </c>
      <c r="B2310" s="159" t="str">
        <f>'Reported burning'!B2310</f>
        <v>277bb.5</v>
      </c>
      <c r="C2310" s="159" t="str">
        <f>'Reported burning'!C2310</f>
        <v>Human, deliberate</v>
      </c>
      <c r="D2310" s="159" t="str">
        <f>'Reported burning'!D2310</f>
        <v>Crop residue burning</v>
      </c>
      <c r="E2310" s="159" t="str">
        <f>'Reported burning'!E2310</f>
        <v>Cropping, Monoculture, Subsistence-oriented</v>
      </c>
      <c r="F2310" s="159" t="str">
        <f>'Reported burning'!F2310</f>
        <v>Cropland</v>
      </c>
      <c r="G2310" s="159" t="str">
        <f>'Reported burning'!G2310</f>
        <v>ND</v>
      </c>
      <c r="H2310" s="159" t="str">
        <f>'Reported burning'!H2310</f>
        <v>Presence</v>
      </c>
      <c r="I2310" s="5"/>
      <c r="J2310" s="4"/>
      <c r="K2310" s="4"/>
      <c r="L2310" s="4"/>
      <c r="M2310" s="4"/>
      <c r="N2310" s="4"/>
      <c r="O2310" s="4"/>
      <c r="P2310" s="4"/>
      <c r="Q2310" s="4"/>
      <c r="R2310" s="4"/>
      <c r="S2310" s="4" t="s">
        <v>2527</v>
      </c>
      <c r="T2310" s="4"/>
      <c r="U2310" s="4"/>
      <c r="V2310" s="4"/>
      <c r="W2310" s="4" t="s">
        <v>2375</v>
      </c>
      <c r="X2310" s="4"/>
      <c r="Y2310" s="4"/>
      <c r="Z2310" s="4" t="s">
        <v>64</v>
      </c>
      <c r="AA2310" s="4" t="s">
        <v>6691</v>
      </c>
      <c r="AB2310" s="4" t="s">
        <v>6692</v>
      </c>
    </row>
    <row r="2311" spans="1:28" ht="43.5">
      <c r="A2311" s="159" t="str">
        <f>'Reported burning'!A2311</f>
        <v>277bb</v>
      </c>
      <c r="B2311" s="159" t="str">
        <f>'Reported burning'!B2311</f>
        <v>277bb.6</v>
      </c>
      <c r="C2311" s="159" t="str">
        <f>'Reported burning'!C2311</f>
        <v>Human, deliberate</v>
      </c>
      <c r="D2311" s="159" t="str">
        <f>'Reported burning'!D2311</f>
        <v>Crop residue burning</v>
      </c>
      <c r="E2311" s="159" t="str">
        <f>'Reported burning'!E2311</f>
        <v>Cropping, Monoculture, Subsistence-oriented</v>
      </c>
      <c r="F2311" s="159" t="str">
        <f>'Reported burning'!F2311</f>
        <v>Cropland</v>
      </c>
      <c r="G2311" s="159" t="str">
        <f>'Reported burning'!G2311</f>
        <v>ND</v>
      </c>
      <c r="H2311" s="159" t="str">
        <f>'Reported burning'!H2311</f>
        <v>Presence</v>
      </c>
      <c r="I2311" s="5"/>
      <c r="J2311" s="4"/>
      <c r="K2311" s="4"/>
      <c r="L2311" s="4"/>
      <c r="M2311" s="4"/>
      <c r="N2311" s="4"/>
      <c r="O2311" s="4"/>
      <c r="P2311" s="4"/>
      <c r="Q2311" s="4"/>
      <c r="R2311" s="4"/>
      <c r="S2311" s="4"/>
      <c r="T2311" s="4"/>
      <c r="U2311" s="4"/>
      <c r="V2311" s="4"/>
      <c r="W2311" s="4" t="s">
        <v>2375</v>
      </c>
      <c r="X2311" s="4"/>
      <c r="Y2311" s="4"/>
      <c r="Z2311" s="4" t="s">
        <v>64</v>
      </c>
      <c r="AA2311" s="4" t="s">
        <v>6691</v>
      </c>
      <c r="AB2311" s="4" t="s">
        <v>6692</v>
      </c>
    </row>
    <row r="2312" spans="1:28" ht="43.5">
      <c r="A2312" s="159" t="str">
        <f>'Reported burning'!A2312</f>
        <v>277ca</v>
      </c>
      <c r="B2312" s="159" t="str">
        <f>'Reported burning'!B2312</f>
        <v>277ca.1</v>
      </c>
      <c r="C2312" s="159" t="str">
        <f>'Reported burning'!C2312</f>
        <v>Human, deliberate</v>
      </c>
      <c r="D2312" s="159" t="str">
        <f>'Reported burning'!D2312</f>
        <v>Crop residue burning</v>
      </c>
      <c r="E2312" s="159" t="str">
        <f>'Reported burning'!E2312</f>
        <v>Cropping, Monoculture, Market-oriented</v>
      </c>
      <c r="F2312" s="159" t="str">
        <f>'Reported burning'!F2312</f>
        <v>Cropland</v>
      </c>
      <c r="G2312" s="159" t="str">
        <f>'Reported burning'!G2312</f>
        <v>ND</v>
      </c>
      <c r="H2312" s="159" t="str">
        <f>'Reported burning'!H2312</f>
        <v>Presence</v>
      </c>
      <c r="I2312" s="5"/>
      <c r="J2312" s="4"/>
      <c r="K2312" s="4"/>
      <c r="L2312" s="4"/>
      <c r="M2312" s="4"/>
      <c r="N2312" s="4"/>
      <c r="O2312" s="4"/>
      <c r="P2312" s="4"/>
      <c r="Q2312" s="4"/>
      <c r="R2312" s="4"/>
      <c r="S2312" s="4" t="s">
        <v>2391</v>
      </c>
      <c r="T2312" s="4"/>
      <c r="U2312" s="4"/>
      <c r="V2312" s="4"/>
      <c r="W2312" s="4" t="s">
        <v>2375</v>
      </c>
      <c r="X2312" s="4"/>
      <c r="Y2312" s="4"/>
      <c r="Z2312" s="4" t="s">
        <v>64</v>
      </c>
      <c r="AA2312" s="4" t="s">
        <v>6691</v>
      </c>
      <c r="AB2312" s="4" t="s">
        <v>6692</v>
      </c>
    </row>
    <row r="2313" spans="1:28" ht="43.5">
      <c r="A2313" s="159" t="str">
        <f>'Reported burning'!A2313</f>
        <v>277ca</v>
      </c>
      <c r="B2313" s="159" t="str">
        <f>'Reported burning'!B2313</f>
        <v>277ca.2</v>
      </c>
      <c r="C2313" s="159" t="str">
        <f>'Reported burning'!C2313</f>
        <v>Human, deliberate</v>
      </c>
      <c r="D2313" s="159" t="str">
        <f>'Reported burning'!D2313</f>
        <v>Crop residue burning</v>
      </c>
      <c r="E2313" s="159" t="str">
        <f>'Reported burning'!E2313</f>
        <v>Cropping, Monoculture, Market-oriented</v>
      </c>
      <c r="F2313" s="159" t="str">
        <f>'Reported burning'!F2313</f>
        <v>Cropland</v>
      </c>
      <c r="G2313" s="159" t="str">
        <f>'Reported burning'!G2313</f>
        <v>ND</v>
      </c>
      <c r="H2313" s="159" t="str">
        <f>'Reported burning'!H2313</f>
        <v>Presence</v>
      </c>
      <c r="I2313" s="5"/>
      <c r="J2313" s="4"/>
      <c r="K2313" s="4"/>
      <c r="L2313" s="4"/>
      <c r="M2313" s="4"/>
      <c r="N2313" s="4"/>
      <c r="O2313" s="4"/>
      <c r="P2313" s="4"/>
      <c r="Q2313" s="4"/>
      <c r="R2313" s="4"/>
      <c r="S2313" s="4" t="s">
        <v>2376</v>
      </c>
      <c r="T2313" s="4"/>
      <c r="U2313" s="4"/>
      <c r="V2313" s="4"/>
      <c r="W2313" s="4" t="s">
        <v>2375</v>
      </c>
      <c r="X2313" s="4"/>
      <c r="Y2313" s="4"/>
      <c r="Z2313" s="4" t="s">
        <v>64</v>
      </c>
      <c r="AA2313" s="4" t="s">
        <v>6691</v>
      </c>
      <c r="AB2313" s="4" t="s">
        <v>6692</v>
      </c>
    </row>
    <row r="2314" spans="1:28" ht="43.5">
      <c r="A2314" s="159" t="str">
        <f>'Reported burning'!A2314</f>
        <v>277ca</v>
      </c>
      <c r="B2314" s="159" t="str">
        <f>'Reported burning'!B2314</f>
        <v>277ca.3</v>
      </c>
      <c r="C2314" s="159" t="str">
        <f>'Reported burning'!C2314</f>
        <v>Human, deliberate</v>
      </c>
      <c r="D2314" s="159" t="str">
        <f>'Reported burning'!D2314</f>
        <v>Crop residue burning</v>
      </c>
      <c r="E2314" s="159" t="str">
        <f>'Reported burning'!E2314</f>
        <v>Cropping, Monoculture, Market-oriented</v>
      </c>
      <c r="F2314" s="159" t="str">
        <f>'Reported burning'!F2314</f>
        <v>Cropland</v>
      </c>
      <c r="G2314" s="159" t="str">
        <f>'Reported burning'!G2314</f>
        <v>ND</v>
      </c>
      <c r="H2314" s="159" t="str">
        <f>'Reported burning'!H2314</f>
        <v>Presence</v>
      </c>
      <c r="I2314" s="5"/>
      <c r="J2314" s="4"/>
      <c r="K2314" s="4"/>
      <c r="L2314" s="4"/>
      <c r="M2314" s="4"/>
      <c r="N2314" s="4"/>
      <c r="O2314" s="4"/>
      <c r="P2314" s="4"/>
      <c r="Q2314" s="4"/>
      <c r="R2314" s="4"/>
      <c r="S2314" s="4"/>
      <c r="T2314" s="4"/>
      <c r="U2314" s="4"/>
      <c r="V2314" s="4"/>
      <c r="W2314" s="4" t="s">
        <v>2375</v>
      </c>
      <c r="X2314" s="4"/>
      <c r="Y2314" s="4"/>
      <c r="Z2314" s="4" t="s">
        <v>64</v>
      </c>
      <c r="AA2314" s="4" t="s">
        <v>6691</v>
      </c>
      <c r="AB2314" s="4" t="s">
        <v>6692</v>
      </c>
    </row>
    <row r="2315" spans="1:28" ht="43.5">
      <c r="A2315" s="159" t="str">
        <f>'Reported burning'!A2315</f>
        <v>277ca</v>
      </c>
      <c r="B2315" s="159" t="str">
        <f>'Reported burning'!B2315</f>
        <v>277ca.4</v>
      </c>
      <c r="C2315" s="159" t="str">
        <f>'Reported burning'!C2315</f>
        <v>Human, deliberate</v>
      </c>
      <c r="D2315" s="159" t="str">
        <f>'Reported burning'!D2315</f>
        <v>Crop residue burning</v>
      </c>
      <c r="E2315" s="159" t="str">
        <f>'Reported burning'!E2315</f>
        <v>Cropping, Monoculture, Subsistence-oriented</v>
      </c>
      <c r="F2315" s="159" t="str">
        <f>'Reported burning'!F2315</f>
        <v>Cropland</v>
      </c>
      <c r="G2315" s="159" t="str">
        <f>'Reported burning'!G2315</f>
        <v>ND</v>
      </c>
      <c r="H2315" s="159" t="str">
        <f>'Reported burning'!H2315</f>
        <v>Presence</v>
      </c>
      <c r="I2315" s="5"/>
      <c r="J2315" s="4"/>
      <c r="K2315" s="4"/>
      <c r="L2315" s="4"/>
      <c r="M2315" s="4"/>
      <c r="N2315" s="4"/>
      <c r="O2315" s="4"/>
      <c r="P2315" s="4"/>
      <c r="Q2315" s="4"/>
      <c r="R2315" s="4"/>
      <c r="S2315" s="4" t="s">
        <v>2391</v>
      </c>
      <c r="T2315" s="4"/>
      <c r="U2315" s="4"/>
      <c r="V2315" s="4"/>
      <c r="W2315" s="4" t="s">
        <v>2375</v>
      </c>
      <c r="X2315" s="4"/>
      <c r="Y2315" s="4"/>
      <c r="Z2315" s="4" t="s">
        <v>64</v>
      </c>
      <c r="AA2315" s="4" t="s">
        <v>6691</v>
      </c>
      <c r="AB2315" s="4" t="s">
        <v>6692</v>
      </c>
    </row>
    <row r="2316" spans="1:28" ht="43.5">
      <c r="A2316" s="159" t="str">
        <f>'Reported burning'!A2316</f>
        <v>277ca</v>
      </c>
      <c r="B2316" s="159" t="str">
        <f>'Reported burning'!B2316</f>
        <v>277ca.5</v>
      </c>
      <c r="C2316" s="159" t="str">
        <f>'Reported burning'!C2316</f>
        <v>Human, deliberate</v>
      </c>
      <c r="D2316" s="159" t="str">
        <f>'Reported burning'!D2316</f>
        <v>Crop residue burning</v>
      </c>
      <c r="E2316" s="159" t="str">
        <f>'Reported burning'!E2316</f>
        <v>Cropping, Monoculture, Subsistence-oriented</v>
      </c>
      <c r="F2316" s="159" t="str">
        <f>'Reported burning'!F2316</f>
        <v>Cropland</v>
      </c>
      <c r="G2316" s="159" t="str">
        <f>'Reported burning'!G2316</f>
        <v>ND</v>
      </c>
      <c r="H2316" s="159" t="str">
        <f>'Reported burning'!H2316</f>
        <v>Presence</v>
      </c>
      <c r="I2316" s="5"/>
      <c r="J2316" s="4"/>
      <c r="K2316" s="4"/>
      <c r="L2316" s="4"/>
      <c r="M2316" s="4"/>
      <c r="N2316" s="4"/>
      <c r="O2316" s="4"/>
      <c r="P2316" s="4"/>
      <c r="Q2316" s="4"/>
      <c r="R2316" s="4"/>
      <c r="S2316" s="4" t="s">
        <v>2376</v>
      </c>
      <c r="T2316" s="4"/>
      <c r="U2316" s="4"/>
      <c r="V2316" s="4"/>
      <c r="W2316" s="4" t="s">
        <v>2375</v>
      </c>
      <c r="X2316" s="4"/>
      <c r="Y2316" s="4"/>
      <c r="Z2316" s="4" t="s">
        <v>64</v>
      </c>
      <c r="AA2316" s="4" t="s">
        <v>6691</v>
      </c>
      <c r="AB2316" s="4" t="s">
        <v>6692</v>
      </c>
    </row>
    <row r="2317" spans="1:28" ht="43.5">
      <c r="A2317" s="159" t="str">
        <f>'Reported burning'!A2317</f>
        <v>277ca</v>
      </c>
      <c r="B2317" s="159" t="str">
        <f>'Reported burning'!B2317</f>
        <v>277ca.6</v>
      </c>
      <c r="C2317" s="159" t="str">
        <f>'Reported burning'!C2317</f>
        <v>Human, deliberate</v>
      </c>
      <c r="D2317" s="159" t="str">
        <f>'Reported burning'!D2317</f>
        <v>Crop residue burning</v>
      </c>
      <c r="E2317" s="159" t="str">
        <f>'Reported burning'!E2317</f>
        <v>Cropping, Monoculture, Subsistence-oriented</v>
      </c>
      <c r="F2317" s="159" t="str">
        <f>'Reported burning'!F2317</f>
        <v>Cropland</v>
      </c>
      <c r="G2317" s="159" t="str">
        <f>'Reported burning'!G2317</f>
        <v>ND</v>
      </c>
      <c r="H2317" s="159" t="str">
        <f>'Reported burning'!H2317</f>
        <v>Presence</v>
      </c>
      <c r="I2317" s="5"/>
      <c r="J2317" s="4"/>
      <c r="K2317" s="4"/>
      <c r="L2317" s="4"/>
      <c r="M2317" s="4"/>
      <c r="N2317" s="4"/>
      <c r="O2317" s="4"/>
      <c r="P2317" s="4"/>
      <c r="Q2317" s="4"/>
      <c r="R2317" s="4"/>
      <c r="S2317" s="4"/>
      <c r="T2317" s="4"/>
      <c r="U2317" s="4"/>
      <c r="V2317" s="4"/>
      <c r="W2317" s="4" t="s">
        <v>2375</v>
      </c>
      <c r="X2317" s="4"/>
      <c r="Y2317" s="4"/>
      <c r="Z2317" s="4" t="s">
        <v>64</v>
      </c>
      <c r="AA2317" s="4" t="s">
        <v>6691</v>
      </c>
      <c r="AB2317" s="4" t="s">
        <v>6692</v>
      </c>
    </row>
    <row r="2318" spans="1:28" ht="43.5">
      <c r="A2318" s="159" t="str">
        <f>'Reported burning'!A2318</f>
        <v>277cb</v>
      </c>
      <c r="B2318" s="159" t="str">
        <f>'Reported burning'!B2318</f>
        <v>277cb.1</v>
      </c>
      <c r="C2318" s="159" t="str">
        <f>'Reported burning'!C2318</f>
        <v>Human, deliberate</v>
      </c>
      <c r="D2318" s="159" t="str">
        <f>'Reported burning'!D2318</f>
        <v>Crop residue burning</v>
      </c>
      <c r="E2318" s="159" t="str">
        <f>'Reported burning'!E2318</f>
        <v>Cropping, Monoculture, Market-oriented</v>
      </c>
      <c r="F2318" s="159" t="str">
        <f>'Reported burning'!F2318</f>
        <v>Cropland</v>
      </c>
      <c r="G2318" s="159" t="str">
        <f>'Reported burning'!G2318</f>
        <v>ND</v>
      </c>
      <c r="H2318" s="159" t="str">
        <f>'Reported burning'!H2318</f>
        <v>Presence</v>
      </c>
      <c r="I2318" s="5"/>
      <c r="J2318" s="4"/>
      <c r="K2318" s="4"/>
      <c r="L2318" s="4"/>
      <c r="M2318" s="4"/>
      <c r="N2318" s="4"/>
      <c r="O2318" s="4"/>
      <c r="P2318" s="4"/>
      <c r="Q2318" s="4"/>
      <c r="R2318" s="4"/>
      <c r="S2318" s="4" t="s">
        <v>2391</v>
      </c>
      <c r="T2318" s="4"/>
      <c r="U2318" s="4"/>
      <c r="V2318" s="4"/>
      <c r="W2318" s="4" t="s">
        <v>2375</v>
      </c>
      <c r="X2318" s="4"/>
      <c r="Y2318" s="4"/>
      <c r="Z2318" s="4" t="s">
        <v>64</v>
      </c>
      <c r="AA2318" s="4" t="s">
        <v>6691</v>
      </c>
      <c r="AB2318" s="4" t="s">
        <v>6692</v>
      </c>
    </row>
    <row r="2319" spans="1:28" ht="43.5">
      <c r="A2319" s="159" t="str">
        <f>'Reported burning'!A2319</f>
        <v>277cb</v>
      </c>
      <c r="B2319" s="159" t="str">
        <f>'Reported burning'!B2319</f>
        <v>277cb.2</v>
      </c>
      <c r="C2319" s="159" t="str">
        <f>'Reported burning'!C2319</f>
        <v>Human, deliberate</v>
      </c>
      <c r="D2319" s="159" t="str">
        <f>'Reported burning'!D2319</f>
        <v>Crop residue burning</v>
      </c>
      <c r="E2319" s="159" t="str">
        <f>'Reported burning'!E2319</f>
        <v>Cropping, Monoculture, Market-oriented</v>
      </c>
      <c r="F2319" s="159" t="str">
        <f>'Reported burning'!F2319</f>
        <v>Cropland</v>
      </c>
      <c r="G2319" s="159" t="str">
        <f>'Reported burning'!G2319</f>
        <v>ND</v>
      </c>
      <c r="H2319" s="159" t="str">
        <f>'Reported burning'!H2319</f>
        <v>Presence</v>
      </c>
      <c r="I2319" s="5"/>
      <c r="J2319" s="4"/>
      <c r="K2319" s="4"/>
      <c r="L2319" s="4"/>
      <c r="M2319" s="4"/>
      <c r="N2319" s="4"/>
      <c r="O2319" s="4"/>
      <c r="P2319" s="4"/>
      <c r="Q2319" s="4"/>
      <c r="R2319" s="4"/>
      <c r="S2319" s="4" t="s">
        <v>2376</v>
      </c>
      <c r="T2319" s="4"/>
      <c r="U2319" s="4"/>
      <c r="V2319" s="4"/>
      <c r="W2319" s="4" t="s">
        <v>2375</v>
      </c>
      <c r="X2319" s="4"/>
      <c r="Y2319" s="4"/>
      <c r="Z2319" s="4" t="s">
        <v>64</v>
      </c>
      <c r="AA2319" s="4" t="s">
        <v>6691</v>
      </c>
      <c r="AB2319" s="4" t="s">
        <v>6692</v>
      </c>
    </row>
    <row r="2320" spans="1:28" ht="43.5">
      <c r="A2320" s="159" t="str">
        <f>'Reported burning'!A2320</f>
        <v>277cb</v>
      </c>
      <c r="B2320" s="159" t="str">
        <f>'Reported burning'!B2320</f>
        <v>277cb.3</v>
      </c>
      <c r="C2320" s="159" t="str">
        <f>'Reported burning'!C2320</f>
        <v>Human, deliberate</v>
      </c>
      <c r="D2320" s="159" t="str">
        <f>'Reported burning'!D2320</f>
        <v>Crop residue burning</v>
      </c>
      <c r="E2320" s="159" t="str">
        <f>'Reported burning'!E2320</f>
        <v>Cropping, Monoculture, Market-oriented</v>
      </c>
      <c r="F2320" s="159" t="str">
        <f>'Reported burning'!F2320</f>
        <v>Cropland</v>
      </c>
      <c r="G2320" s="159" t="str">
        <f>'Reported burning'!G2320</f>
        <v>ND</v>
      </c>
      <c r="H2320" s="159" t="str">
        <f>'Reported burning'!H2320</f>
        <v>Presence</v>
      </c>
      <c r="I2320" s="5"/>
      <c r="J2320" s="4"/>
      <c r="K2320" s="4"/>
      <c r="L2320" s="4"/>
      <c r="M2320" s="4"/>
      <c r="N2320" s="4"/>
      <c r="O2320" s="4"/>
      <c r="P2320" s="4"/>
      <c r="Q2320" s="4"/>
      <c r="R2320" s="4"/>
      <c r="S2320" s="4"/>
      <c r="T2320" s="4"/>
      <c r="U2320" s="4"/>
      <c r="V2320" s="4"/>
      <c r="W2320" s="4" t="s">
        <v>2375</v>
      </c>
      <c r="X2320" s="4"/>
      <c r="Y2320" s="4"/>
      <c r="Z2320" s="4" t="s">
        <v>64</v>
      </c>
      <c r="AA2320" s="4" t="s">
        <v>6691</v>
      </c>
      <c r="AB2320" s="4" t="s">
        <v>6692</v>
      </c>
    </row>
    <row r="2321" spans="1:28" ht="43.5">
      <c r="A2321" s="159" t="str">
        <f>'Reported burning'!A2321</f>
        <v>277cb</v>
      </c>
      <c r="B2321" s="159" t="str">
        <f>'Reported burning'!B2321</f>
        <v>277cb.4</v>
      </c>
      <c r="C2321" s="159" t="str">
        <f>'Reported burning'!C2321</f>
        <v>Human, deliberate</v>
      </c>
      <c r="D2321" s="159" t="str">
        <f>'Reported burning'!D2321</f>
        <v>Crop residue burning</v>
      </c>
      <c r="E2321" s="159" t="str">
        <f>'Reported burning'!E2321</f>
        <v>Cropping, Monoculture, Subsistence-oriented</v>
      </c>
      <c r="F2321" s="159" t="str">
        <f>'Reported burning'!F2321</f>
        <v>Cropland</v>
      </c>
      <c r="G2321" s="159" t="str">
        <f>'Reported burning'!G2321</f>
        <v>ND</v>
      </c>
      <c r="H2321" s="159" t="str">
        <f>'Reported burning'!H2321</f>
        <v>Presence</v>
      </c>
      <c r="I2321" s="5"/>
      <c r="J2321" s="4"/>
      <c r="K2321" s="4"/>
      <c r="L2321" s="4"/>
      <c r="M2321" s="4"/>
      <c r="N2321" s="4"/>
      <c r="O2321" s="4"/>
      <c r="P2321" s="4"/>
      <c r="Q2321" s="4"/>
      <c r="R2321" s="4"/>
      <c r="S2321" s="4" t="s">
        <v>2391</v>
      </c>
      <c r="T2321" s="4"/>
      <c r="U2321" s="4"/>
      <c r="V2321" s="4"/>
      <c r="W2321" s="4" t="s">
        <v>2375</v>
      </c>
      <c r="X2321" s="4"/>
      <c r="Y2321" s="4"/>
      <c r="Z2321" s="4" t="s">
        <v>64</v>
      </c>
      <c r="AA2321" s="4" t="s">
        <v>6691</v>
      </c>
      <c r="AB2321" s="4" t="s">
        <v>6692</v>
      </c>
    </row>
    <row r="2322" spans="1:28" ht="43.5">
      <c r="A2322" s="159" t="str">
        <f>'Reported burning'!A2322</f>
        <v>277cb</v>
      </c>
      <c r="B2322" s="159" t="str">
        <f>'Reported burning'!B2322</f>
        <v>277cb.5</v>
      </c>
      <c r="C2322" s="159" t="str">
        <f>'Reported burning'!C2322</f>
        <v>Human, deliberate</v>
      </c>
      <c r="D2322" s="159" t="str">
        <f>'Reported burning'!D2322</f>
        <v>Crop residue burning</v>
      </c>
      <c r="E2322" s="159" t="str">
        <f>'Reported burning'!E2322</f>
        <v>Cropping, Monoculture, Subsistence-oriented</v>
      </c>
      <c r="F2322" s="159" t="str">
        <f>'Reported burning'!F2322</f>
        <v>Cropland</v>
      </c>
      <c r="G2322" s="159" t="str">
        <f>'Reported burning'!G2322</f>
        <v>ND</v>
      </c>
      <c r="H2322" s="159" t="str">
        <f>'Reported burning'!H2322</f>
        <v>Presence</v>
      </c>
      <c r="I2322" s="5"/>
      <c r="J2322" s="4"/>
      <c r="K2322" s="4"/>
      <c r="L2322" s="4"/>
      <c r="M2322" s="4"/>
      <c r="N2322" s="4"/>
      <c r="O2322" s="4"/>
      <c r="P2322" s="4"/>
      <c r="Q2322" s="4"/>
      <c r="R2322" s="4"/>
      <c r="S2322" s="4" t="s">
        <v>2376</v>
      </c>
      <c r="T2322" s="4"/>
      <c r="U2322" s="4"/>
      <c r="V2322" s="4"/>
      <c r="W2322" s="4" t="s">
        <v>2375</v>
      </c>
      <c r="X2322" s="4"/>
      <c r="Y2322" s="4"/>
      <c r="Z2322" s="4" t="s">
        <v>64</v>
      </c>
      <c r="AA2322" s="4" t="s">
        <v>6691</v>
      </c>
      <c r="AB2322" s="4" t="s">
        <v>6692</v>
      </c>
    </row>
    <row r="2323" spans="1:28" ht="43.5">
      <c r="A2323" s="159" t="str">
        <f>'Reported burning'!A2323</f>
        <v>277cb</v>
      </c>
      <c r="B2323" s="159" t="str">
        <f>'Reported burning'!B2323</f>
        <v>277cb.6</v>
      </c>
      <c r="C2323" s="159" t="str">
        <f>'Reported burning'!C2323</f>
        <v>Human, deliberate</v>
      </c>
      <c r="D2323" s="159" t="str">
        <f>'Reported burning'!D2323</f>
        <v>Crop residue burning</v>
      </c>
      <c r="E2323" s="159" t="str">
        <f>'Reported burning'!E2323</f>
        <v>Cropping, Monoculture, Subsistence-oriented</v>
      </c>
      <c r="F2323" s="159" t="str">
        <f>'Reported burning'!F2323</f>
        <v>Cropland</v>
      </c>
      <c r="G2323" s="159" t="str">
        <f>'Reported burning'!G2323</f>
        <v>ND</v>
      </c>
      <c r="H2323" s="159" t="str">
        <f>'Reported burning'!H2323</f>
        <v>Presence</v>
      </c>
      <c r="I2323" s="5"/>
      <c r="J2323" s="4"/>
      <c r="K2323" s="4"/>
      <c r="L2323" s="4"/>
      <c r="M2323" s="4"/>
      <c r="N2323" s="4"/>
      <c r="O2323" s="4"/>
      <c r="P2323" s="4"/>
      <c r="Q2323" s="4"/>
      <c r="R2323" s="4"/>
      <c r="S2323" s="4"/>
      <c r="T2323" s="4"/>
      <c r="U2323" s="4"/>
      <c r="V2323" s="4"/>
      <c r="W2323" s="4" t="s">
        <v>2375</v>
      </c>
      <c r="X2323" s="4"/>
      <c r="Y2323" s="4"/>
      <c r="Z2323" s="4" t="s">
        <v>64</v>
      </c>
      <c r="AA2323" s="4" t="s">
        <v>6691</v>
      </c>
      <c r="AB2323" s="4" t="s">
        <v>6692</v>
      </c>
    </row>
    <row r="2324" spans="1:28" ht="72.5">
      <c r="A2324" s="159" t="str">
        <f>'Reported burning'!A2324</f>
        <v>278aa</v>
      </c>
      <c r="B2324" s="159" t="str">
        <f>'Reported burning'!B2324</f>
        <v>278aa.1</v>
      </c>
      <c r="C2324" s="159" t="str">
        <f>'Reported burning'!C2324</f>
        <v>Human, deliberate</v>
      </c>
      <c r="D2324" s="159" t="str">
        <f>'Reported burning'!D2324</f>
        <v>Crop residue burning</v>
      </c>
      <c r="E2324" s="159" t="str">
        <f>'Reported burning'!E2324</f>
        <v>Cropping, Monoculture, Market-oriented</v>
      </c>
      <c r="F2324" s="159" t="str">
        <f>'Reported burning'!F2324</f>
        <v>Cropland</v>
      </c>
      <c r="G2324" s="159" t="str">
        <f>'Reported burning'!G2324</f>
        <v>ND</v>
      </c>
      <c r="H2324" s="159" t="str">
        <f>'Reported burning'!H2324</f>
        <v>Presence</v>
      </c>
      <c r="I2324" s="5"/>
      <c r="J2324" s="4"/>
      <c r="K2324" s="4"/>
      <c r="L2324" s="4"/>
      <c r="M2324" s="4"/>
      <c r="N2324" s="4"/>
      <c r="O2324" s="4" t="s">
        <v>2373</v>
      </c>
      <c r="P2324" s="4"/>
      <c r="Q2324" s="4"/>
      <c r="R2324" s="4"/>
      <c r="S2324" s="4" t="s">
        <v>2391</v>
      </c>
      <c r="T2324" s="4"/>
      <c r="U2324" s="4"/>
      <c r="V2324" s="4"/>
      <c r="W2324" s="4" t="s">
        <v>2375</v>
      </c>
      <c r="X2324" s="4"/>
      <c r="Y2324" s="4"/>
      <c r="Z2324" s="4" t="s">
        <v>64</v>
      </c>
      <c r="AA2324" s="4" t="s">
        <v>6693</v>
      </c>
      <c r="AB2324" s="4" t="s">
        <v>6694</v>
      </c>
    </row>
    <row r="2325" spans="1:28" ht="72.5">
      <c r="A2325" s="159" t="str">
        <f>'Reported burning'!A2325</f>
        <v>278aa</v>
      </c>
      <c r="B2325" s="159" t="str">
        <f>'Reported burning'!B2325</f>
        <v>278aa.2</v>
      </c>
      <c r="C2325" s="159" t="str">
        <f>'Reported burning'!C2325</f>
        <v>Human, deliberate</v>
      </c>
      <c r="D2325" s="159" t="str">
        <f>'Reported burning'!D2325</f>
        <v>Crop residue burning</v>
      </c>
      <c r="E2325" s="159" t="str">
        <f>'Reported burning'!E2325</f>
        <v>Cropping, Monoculture, Subsistence-oriented</v>
      </c>
      <c r="F2325" s="159" t="str">
        <f>'Reported burning'!F2325</f>
        <v>Cropland</v>
      </c>
      <c r="G2325" s="159" t="str">
        <f>'Reported burning'!G2325</f>
        <v>ND</v>
      </c>
      <c r="H2325" s="159" t="str">
        <f>'Reported burning'!H2325</f>
        <v>Presence</v>
      </c>
      <c r="I2325" s="5"/>
      <c r="J2325" s="4"/>
      <c r="K2325" s="4"/>
      <c r="L2325" s="4"/>
      <c r="M2325" s="4"/>
      <c r="N2325" s="4"/>
      <c r="O2325" s="4" t="s">
        <v>2373</v>
      </c>
      <c r="P2325" s="4"/>
      <c r="Q2325" s="4"/>
      <c r="R2325" s="4"/>
      <c r="S2325" s="4" t="s">
        <v>2391</v>
      </c>
      <c r="T2325" s="4"/>
      <c r="U2325" s="4"/>
      <c r="V2325" s="4"/>
      <c r="W2325" s="4" t="s">
        <v>2375</v>
      </c>
      <c r="X2325" s="4"/>
      <c r="Y2325" s="4"/>
      <c r="Z2325" s="4" t="s">
        <v>64</v>
      </c>
      <c r="AA2325" s="4" t="s">
        <v>6693</v>
      </c>
      <c r="AB2325" s="4" t="s">
        <v>6694</v>
      </c>
    </row>
    <row r="2326" spans="1:28" ht="72.5">
      <c r="A2326" s="159" t="str">
        <f>'Reported burning'!A2326</f>
        <v>278ab</v>
      </c>
      <c r="B2326" s="159" t="str">
        <f>'Reported burning'!B2326</f>
        <v>278ab.1</v>
      </c>
      <c r="C2326" s="159" t="str">
        <f>'Reported burning'!C2326</f>
        <v>Human, deliberate</v>
      </c>
      <c r="D2326" s="159" t="str">
        <f>'Reported burning'!D2326</f>
        <v>Crop residue burning</v>
      </c>
      <c r="E2326" s="159" t="str">
        <f>'Reported burning'!E2326</f>
        <v>Cropping, Monoculture, Market-oriented</v>
      </c>
      <c r="F2326" s="159" t="str">
        <f>'Reported burning'!F2326</f>
        <v>Cropland</v>
      </c>
      <c r="G2326" s="159" t="str">
        <f>'Reported burning'!G2326</f>
        <v>ND</v>
      </c>
      <c r="H2326" s="159" t="str">
        <f>'Reported burning'!H2326</f>
        <v>Presence</v>
      </c>
      <c r="I2326" s="5"/>
      <c r="J2326" s="4"/>
      <c r="K2326" s="4"/>
      <c r="L2326" s="4"/>
      <c r="M2326" s="4"/>
      <c r="N2326" s="4"/>
      <c r="O2326" s="4" t="s">
        <v>2373</v>
      </c>
      <c r="P2326" s="4"/>
      <c r="Q2326" s="4"/>
      <c r="R2326" s="4"/>
      <c r="S2326" s="4" t="s">
        <v>2391</v>
      </c>
      <c r="T2326" s="4"/>
      <c r="U2326" s="4"/>
      <c r="V2326" s="4"/>
      <c r="W2326" s="4" t="s">
        <v>2375</v>
      </c>
      <c r="X2326" s="4"/>
      <c r="Y2326" s="4"/>
      <c r="Z2326" s="4" t="s">
        <v>64</v>
      </c>
      <c r="AA2326" s="4" t="s">
        <v>6693</v>
      </c>
      <c r="AB2326" s="4" t="s">
        <v>6694</v>
      </c>
    </row>
    <row r="2327" spans="1:28" ht="72.5">
      <c r="A2327" s="159" t="str">
        <f>'Reported burning'!A2327</f>
        <v>278ab</v>
      </c>
      <c r="B2327" s="159" t="str">
        <f>'Reported burning'!B2327</f>
        <v>278ab.2</v>
      </c>
      <c r="C2327" s="159" t="str">
        <f>'Reported burning'!C2327</f>
        <v>Human, deliberate</v>
      </c>
      <c r="D2327" s="159" t="str">
        <f>'Reported burning'!D2327</f>
        <v>Crop residue burning</v>
      </c>
      <c r="E2327" s="159" t="str">
        <f>'Reported burning'!E2327</f>
        <v>Cropping, Monoculture, Subsistence-oriented</v>
      </c>
      <c r="F2327" s="159" t="str">
        <f>'Reported burning'!F2327</f>
        <v>Cropland</v>
      </c>
      <c r="G2327" s="159" t="str">
        <f>'Reported burning'!G2327</f>
        <v>ND</v>
      </c>
      <c r="H2327" s="159" t="str">
        <f>'Reported burning'!H2327</f>
        <v>Presence</v>
      </c>
      <c r="I2327" s="5"/>
      <c r="J2327" s="4"/>
      <c r="K2327" s="4"/>
      <c r="L2327" s="4"/>
      <c r="M2327" s="4"/>
      <c r="N2327" s="4"/>
      <c r="O2327" s="4" t="s">
        <v>2373</v>
      </c>
      <c r="P2327" s="4"/>
      <c r="Q2327" s="4"/>
      <c r="R2327" s="4"/>
      <c r="S2327" s="4" t="s">
        <v>2391</v>
      </c>
      <c r="T2327" s="4"/>
      <c r="U2327" s="4"/>
      <c r="V2327" s="4"/>
      <c r="W2327" s="4" t="s">
        <v>2375</v>
      </c>
      <c r="X2327" s="4"/>
      <c r="Y2327" s="4"/>
      <c r="Z2327" s="4" t="s">
        <v>64</v>
      </c>
      <c r="AA2327" s="4" t="s">
        <v>6693</v>
      </c>
      <c r="AB2327" s="4" t="s">
        <v>6694</v>
      </c>
    </row>
    <row r="2328" spans="1:28" ht="87">
      <c r="A2328" s="159" t="str">
        <f>'Reported burning'!A2328</f>
        <v>279a</v>
      </c>
      <c r="B2328" s="159" t="str">
        <f>'Reported burning'!B2328</f>
        <v>279a.1</v>
      </c>
      <c r="C2328" s="159" t="str">
        <f>'Reported burning'!C2328</f>
        <v>Human, deliberate</v>
      </c>
      <c r="D2328" s="159" t="str">
        <f>'Reported burning'!D2328</f>
        <v>Crop residue burning</v>
      </c>
      <c r="E2328" s="159" t="str">
        <f>'Reported burning'!E2328</f>
        <v>Mixed cropping-livestock small holder, Market-oriented</v>
      </c>
      <c r="F2328" s="159" t="str">
        <f>'Reported burning'!F2328</f>
        <v>Cropland</v>
      </c>
      <c r="G2328" s="159" t="str">
        <f>'Reported burning'!G2328</f>
        <v>ND</v>
      </c>
      <c r="H2328" s="159" t="str">
        <f>'Reported burning'!H2328</f>
        <v>Presence</v>
      </c>
      <c r="I2328" s="5"/>
      <c r="J2328" s="4"/>
      <c r="K2328" s="4"/>
      <c r="L2328" s="4"/>
      <c r="M2328" s="4"/>
      <c r="N2328" s="4"/>
      <c r="O2328" s="4" t="s">
        <v>2375</v>
      </c>
      <c r="P2328" s="4"/>
      <c r="Q2328" s="4"/>
      <c r="R2328" s="4"/>
      <c r="S2328" s="4" t="s">
        <v>2374</v>
      </c>
      <c r="T2328" s="4"/>
      <c r="U2328" s="4"/>
      <c r="V2328" s="4"/>
      <c r="W2328" s="4" t="s">
        <v>2375</v>
      </c>
      <c r="X2328" s="4" t="s">
        <v>405</v>
      </c>
      <c r="Y2328" s="4" t="s">
        <v>86</v>
      </c>
      <c r="Z2328" s="4" t="s">
        <v>64</v>
      </c>
      <c r="AA2328" s="4" t="s">
        <v>6695</v>
      </c>
      <c r="AB2328" s="4" t="s">
        <v>6696</v>
      </c>
    </row>
    <row r="2329" spans="1:28" ht="87">
      <c r="A2329" s="159" t="str">
        <f>'Reported burning'!A2329</f>
        <v>279a</v>
      </c>
      <c r="B2329" s="159" t="str">
        <f>'Reported burning'!B2329</f>
        <v>279a.2</v>
      </c>
      <c r="C2329" s="159" t="str">
        <f>'Reported burning'!C2329</f>
        <v>Human, deliberate</v>
      </c>
      <c r="D2329" s="159" t="str">
        <f>'Reported burning'!D2329</f>
        <v>Crop residue burning</v>
      </c>
      <c r="E2329" s="159" t="str">
        <f>'Reported burning'!E2329</f>
        <v>Mixed cropping-livestock small holder, Market-oriented</v>
      </c>
      <c r="F2329" s="159" t="str">
        <f>'Reported burning'!F2329</f>
        <v>Cropland</v>
      </c>
      <c r="G2329" s="159" t="str">
        <f>'Reported burning'!G2329</f>
        <v>ND</v>
      </c>
      <c r="H2329" s="159" t="str">
        <f>'Reported burning'!H2329</f>
        <v>Presence</v>
      </c>
      <c r="I2329" s="5"/>
      <c r="J2329" s="4"/>
      <c r="K2329" s="4"/>
      <c r="L2329" s="4"/>
      <c r="M2329" s="4"/>
      <c r="N2329" s="4"/>
      <c r="O2329" s="4" t="s">
        <v>2375</v>
      </c>
      <c r="P2329" s="4"/>
      <c r="Q2329" s="4"/>
      <c r="R2329" s="4"/>
      <c r="S2329" s="4" t="s">
        <v>2527</v>
      </c>
      <c r="T2329" s="4"/>
      <c r="U2329" s="4"/>
      <c r="V2329" s="4"/>
      <c r="W2329" s="4" t="s">
        <v>2375</v>
      </c>
      <c r="X2329" s="4" t="s">
        <v>405</v>
      </c>
      <c r="Y2329" s="4" t="s">
        <v>86</v>
      </c>
      <c r="Z2329" s="4" t="s">
        <v>64</v>
      </c>
      <c r="AA2329" s="4" t="s">
        <v>6697</v>
      </c>
      <c r="AB2329" s="4" t="s">
        <v>6698</v>
      </c>
    </row>
    <row r="2330" spans="1:28" ht="87">
      <c r="A2330" s="159" t="str">
        <f>'Reported burning'!A2330</f>
        <v>279a</v>
      </c>
      <c r="B2330" s="159" t="str">
        <f>'Reported burning'!B2330</f>
        <v>279a.3</v>
      </c>
      <c r="C2330" s="159" t="str">
        <f>'Reported burning'!C2330</f>
        <v>Human, deliberate</v>
      </c>
      <c r="D2330" s="159" t="str">
        <f>'Reported burning'!D2330</f>
        <v>Crop residue burning</v>
      </c>
      <c r="E2330" s="159" t="str">
        <f>'Reported burning'!E2330</f>
        <v>Cropping, agroecology</v>
      </c>
      <c r="F2330" s="159" t="str">
        <f>'Reported burning'!F2330</f>
        <v>Cropland</v>
      </c>
      <c r="G2330" s="159" t="str">
        <f>'Reported burning'!G2330</f>
        <v>ND</v>
      </c>
      <c r="H2330" s="159" t="str">
        <f>'Reported burning'!H2330</f>
        <v>Presence</v>
      </c>
      <c r="I2330" s="5"/>
      <c r="J2330" s="4"/>
      <c r="K2330" s="4"/>
      <c r="L2330" s="4"/>
      <c r="M2330" s="4"/>
      <c r="N2330" s="4"/>
      <c r="O2330" s="4" t="s">
        <v>2375</v>
      </c>
      <c r="P2330" s="4"/>
      <c r="Q2330" s="4"/>
      <c r="R2330" s="4"/>
      <c r="S2330" s="4" t="s">
        <v>2374</v>
      </c>
      <c r="T2330" s="4"/>
      <c r="U2330" s="4"/>
      <c r="V2330" s="4"/>
      <c r="W2330" s="4" t="s">
        <v>2375</v>
      </c>
      <c r="X2330" s="4" t="s">
        <v>405</v>
      </c>
      <c r="Y2330" s="4" t="s">
        <v>86</v>
      </c>
      <c r="Z2330" s="4" t="s">
        <v>64</v>
      </c>
      <c r="AA2330" s="4" t="s">
        <v>6695</v>
      </c>
      <c r="AB2330" s="4" t="s">
        <v>6696</v>
      </c>
    </row>
    <row r="2331" spans="1:28" ht="87">
      <c r="A2331" s="159" t="str">
        <f>'Reported burning'!A2331</f>
        <v>279a</v>
      </c>
      <c r="B2331" s="159" t="str">
        <f>'Reported burning'!B2331</f>
        <v>279a.4</v>
      </c>
      <c r="C2331" s="159" t="str">
        <f>'Reported burning'!C2331</f>
        <v>Human, deliberate</v>
      </c>
      <c r="D2331" s="159" t="str">
        <f>'Reported burning'!D2331</f>
        <v>Crop residue burning</v>
      </c>
      <c r="E2331" s="159" t="str">
        <f>'Reported burning'!E2331</f>
        <v>Cropping, agroecology</v>
      </c>
      <c r="F2331" s="159" t="str">
        <f>'Reported burning'!F2331</f>
        <v>Cropland</v>
      </c>
      <c r="G2331" s="159" t="str">
        <f>'Reported burning'!G2331</f>
        <v>ND</v>
      </c>
      <c r="H2331" s="159" t="str">
        <f>'Reported burning'!H2331</f>
        <v>Presence</v>
      </c>
      <c r="I2331" s="5"/>
      <c r="J2331" s="4"/>
      <c r="K2331" s="4"/>
      <c r="L2331" s="4"/>
      <c r="M2331" s="4"/>
      <c r="N2331" s="4"/>
      <c r="O2331" s="4" t="s">
        <v>2375</v>
      </c>
      <c r="P2331" s="4"/>
      <c r="Q2331" s="4"/>
      <c r="R2331" s="4"/>
      <c r="S2331" s="4" t="s">
        <v>2527</v>
      </c>
      <c r="T2331" s="4"/>
      <c r="U2331" s="4"/>
      <c r="V2331" s="4"/>
      <c r="W2331" s="4" t="s">
        <v>2375</v>
      </c>
      <c r="X2331" s="4" t="s">
        <v>405</v>
      </c>
      <c r="Y2331" s="4" t="s">
        <v>86</v>
      </c>
      <c r="Z2331" s="4" t="s">
        <v>64</v>
      </c>
      <c r="AA2331" s="4" t="s">
        <v>6697</v>
      </c>
      <c r="AB2331" s="4" t="s">
        <v>6698</v>
      </c>
    </row>
    <row r="2332" spans="1:28" ht="72.5">
      <c r="A2332" s="159" t="str">
        <f>'Reported burning'!A2332</f>
        <v>279b</v>
      </c>
      <c r="B2332" s="159" t="str">
        <f>'Reported burning'!B2332</f>
        <v>279b.1</v>
      </c>
      <c r="C2332" s="159" t="str">
        <f>'Reported burning'!C2332</f>
        <v>Human, deliberate</v>
      </c>
      <c r="D2332" s="159" t="str">
        <f>'Reported burning'!D2332</f>
        <v>Crop residue burning</v>
      </c>
      <c r="E2332" s="159" t="str">
        <f>'Reported burning'!E2332</f>
        <v>Mixed cropping-livestock small holder, Subsistence-oriented</v>
      </c>
      <c r="F2332" s="159" t="str">
        <f>'Reported burning'!F2332</f>
        <v>Cropland</v>
      </c>
      <c r="G2332" s="159" t="str">
        <f>'Reported burning'!G2332</f>
        <v>ND</v>
      </c>
      <c r="H2332" s="159" t="str">
        <f>'Reported burning'!H2332</f>
        <v>Presence</v>
      </c>
      <c r="I2332" s="5"/>
      <c r="J2332" s="4"/>
      <c r="K2332" s="4"/>
      <c r="L2332" s="4"/>
      <c r="M2332" s="4"/>
      <c r="N2332" s="4"/>
      <c r="O2332" s="4" t="s">
        <v>2374</v>
      </c>
      <c r="P2332" s="4"/>
      <c r="Q2332" s="4"/>
      <c r="R2332" s="4"/>
      <c r="S2332" s="4" t="s">
        <v>2390</v>
      </c>
      <c r="T2332" s="4"/>
      <c r="U2332" s="4"/>
      <c r="V2332" s="4"/>
      <c r="W2332" s="4" t="s">
        <v>2375</v>
      </c>
      <c r="X2332" s="4" t="s">
        <v>405</v>
      </c>
      <c r="Y2332" s="4" t="s">
        <v>86</v>
      </c>
      <c r="Z2332" s="4" t="s">
        <v>64</v>
      </c>
      <c r="AA2332" s="210" t="s">
        <v>6558</v>
      </c>
      <c r="AB2332" s="4" t="s">
        <v>6699</v>
      </c>
    </row>
    <row r="2333" spans="1:28" ht="72.5">
      <c r="A2333" s="159" t="str">
        <f>'Reported burning'!A2333</f>
        <v>279b</v>
      </c>
      <c r="B2333" s="159" t="str">
        <f>'Reported burning'!B2333</f>
        <v>279b.2</v>
      </c>
      <c r="C2333" s="159" t="str">
        <f>'Reported burning'!C2333</f>
        <v>Human, deliberate</v>
      </c>
      <c r="D2333" s="159" t="str">
        <f>'Reported burning'!D2333</f>
        <v>Crop residue burning</v>
      </c>
      <c r="E2333" s="159" t="str">
        <f>'Reported burning'!E2333</f>
        <v>Cropping, Swidden</v>
      </c>
      <c r="F2333" s="159" t="str">
        <f>'Reported burning'!F2333</f>
        <v>Cropland</v>
      </c>
      <c r="G2333" s="159" t="str">
        <f>'Reported burning'!G2333</f>
        <v>ND</v>
      </c>
      <c r="H2333" s="159" t="str">
        <f>'Reported burning'!H2333</f>
        <v>Presence</v>
      </c>
      <c r="I2333" s="5"/>
      <c r="J2333" s="4"/>
      <c r="K2333" s="4"/>
      <c r="L2333" s="4"/>
      <c r="M2333" s="4"/>
      <c r="N2333" s="4"/>
      <c r="O2333" s="4" t="s">
        <v>2374</v>
      </c>
      <c r="P2333" s="4"/>
      <c r="Q2333" s="4"/>
      <c r="R2333" s="4"/>
      <c r="S2333" s="4" t="s">
        <v>2390</v>
      </c>
      <c r="T2333" s="4"/>
      <c r="U2333" s="4"/>
      <c r="V2333" s="4"/>
      <c r="W2333" s="4" t="s">
        <v>2375</v>
      </c>
      <c r="X2333" s="4" t="s">
        <v>405</v>
      </c>
      <c r="Y2333" s="4" t="s">
        <v>86</v>
      </c>
      <c r="Z2333" s="4" t="s">
        <v>64</v>
      </c>
      <c r="AA2333" s="210" t="s">
        <v>6558</v>
      </c>
      <c r="AB2333" s="4" t="s">
        <v>6699</v>
      </c>
    </row>
    <row r="2334" spans="1:28" ht="72.5">
      <c r="A2334" s="159" t="str">
        <f>'Reported burning'!A2334</f>
        <v>279c</v>
      </c>
      <c r="B2334" s="159" t="str">
        <f>'Reported burning'!B2334</f>
        <v>279c.1</v>
      </c>
      <c r="C2334" s="159" t="str">
        <f>'Reported burning'!C2334</f>
        <v>Human, deliberate</v>
      </c>
      <c r="D2334" s="159" t="str">
        <f>'Reported burning'!D2334</f>
        <v>Crop residue burning</v>
      </c>
      <c r="E2334" s="159" t="str">
        <f>'Reported burning'!E2334</f>
        <v>Cropping, Monoculture, Subsistence-oriented</v>
      </c>
      <c r="F2334" s="159" t="str">
        <f>'Reported burning'!F2334</f>
        <v>Cropland</v>
      </c>
      <c r="G2334" s="159" t="str">
        <f>'Reported burning'!G2334</f>
        <v>ND</v>
      </c>
      <c r="H2334" s="159" t="str">
        <f>'Reported burning'!H2334</f>
        <v>Presence</v>
      </c>
      <c r="I2334" s="5"/>
      <c r="J2334" s="4"/>
      <c r="K2334" s="4"/>
      <c r="L2334" s="4"/>
      <c r="M2334" s="4"/>
      <c r="N2334" s="4"/>
      <c r="O2334" s="4" t="s">
        <v>2373</v>
      </c>
      <c r="P2334" s="4"/>
      <c r="Q2334" s="4"/>
      <c r="R2334" s="4"/>
      <c r="S2334" s="4" t="s">
        <v>2391</v>
      </c>
      <c r="T2334" s="4"/>
      <c r="U2334" s="4"/>
      <c r="V2334" s="4"/>
      <c r="W2334" s="4" t="s">
        <v>2375</v>
      </c>
      <c r="X2334" s="4" t="s">
        <v>405</v>
      </c>
      <c r="Y2334" s="4" t="s">
        <v>86</v>
      </c>
      <c r="Z2334" s="4" t="s">
        <v>64</v>
      </c>
      <c r="AA2334" s="210" t="s">
        <v>6559</v>
      </c>
      <c r="AB2334" s="4" t="s">
        <v>6699</v>
      </c>
    </row>
    <row r="2335" spans="1:28" ht="72.5">
      <c r="A2335" s="159" t="str">
        <f>'Reported burning'!A2335</f>
        <v>279c</v>
      </c>
      <c r="B2335" s="159" t="str">
        <f>'Reported burning'!B2335</f>
        <v>279c.2</v>
      </c>
      <c r="C2335" s="159" t="str">
        <f>'Reported burning'!C2335</f>
        <v>Human, deliberate</v>
      </c>
      <c r="D2335" s="159" t="str">
        <f>'Reported burning'!D2335</f>
        <v>Crop residue burning</v>
      </c>
      <c r="E2335" s="159" t="str">
        <f>'Reported burning'!E2335</f>
        <v>Cropping, Swidden</v>
      </c>
      <c r="F2335" s="159" t="str">
        <f>'Reported burning'!F2335</f>
        <v>Cropland</v>
      </c>
      <c r="G2335" s="159" t="str">
        <f>'Reported burning'!G2335</f>
        <v>ND</v>
      </c>
      <c r="H2335" s="159" t="str">
        <f>'Reported burning'!H2335</f>
        <v>Presence</v>
      </c>
      <c r="I2335" s="5"/>
      <c r="J2335" s="4"/>
      <c r="K2335" s="4"/>
      <c r="L2335" s="4"/>
      <c r="M2335" s="4"/>
      <c r="N2335" s="4"/>
      <c r="O2335" s="4" t="s">
        <v>2373</v>
      </c>
      <c r="P2335" s="4"/>
      <c r="Q2335" s="4"/>
      <c r="R2335" s="4"/>
      <c r="S2335" s="4" t="s">
        <v>2391</v>
      </c>
      <c r="T2335" s="4"/>
      <c r="U2335" s="4"/>
      <c r="V2335" s="4"/>
      <c r="W2335" s="4" t="s">
        <v>2375</v>
      </c>
      <c r="X2335" s="4" t="s">
        <v>405</v>
      </c>
      <c r="Y2335" s="4" t="s">
        <v>86</v>
      </c>
      <c r="Z2335" s="4" t="s">
        <v>64</v>
      </c>
      <c r="AA2335" s="210" t="s">
        <v>6559</v>
      </c>
      <c r="AB2335" s="4" t="s">
        <v>6699</v>
      </c>
    </row>
    <row r="2336" spans="1:28" ht="43.5">
      <c r="A2336" s="159" t="str">
        <f>'Reported burning'!A2336</f>
        <v>280a</v>
      </c>
      <c r="B2336" s="159" t="str">
        <f>'Reported burning'!B2336</f>
        <v>280a.1</v>
      </c>
      <c r="C2336" s="159" t="str">
        <f>'Reported burning'!C2336</f>
        <v>Human, deliberate</v>
      </c>
      <c r="D2336" s="159" t="str">
        <f>'Reported burning'!D2336</f>
        <v>Crop residue burning</v>
      </c>
      <c r="E2336" s="159" t="str">
        <f>'Reported burning'!E2336</f>
        <v>Cropping, Monoculture, Market-oriented</v>
      </c>
      <c r="F2336" s="159" t="str">
        <f>'Reported burning'!F2336</f>
        <v>Cropland</v>
      </c>
      <c r="G2336" s="159" t="str">
        <f>'Reported burning'!G2336</f>
        <v>ND</v>
      </c>
      <c r="H2336" s="159" t="str">
        <f>'Reported burning'!H2336</f>
        <v>Presence</v>
      </c>
      <c r="I2336" s="5"/>
      <c r="J2336" s="4"/>
      <c r="K2336" s="4"/>
      <c r="L2336" s="4"/>
      <c r="M2336" s="4"/>
      <c r="N2336" s="4"/>
      <c r="O2336" s="4" t="s">
        <v>2362</v>
      </c>
      <c r="P2336" s="4"/>
      <c r="Q2336" s="4"/>
      <c r="R2336" s="4"/>
      <c r="S2336" s="4" t="s">
        <v>2376</v>
      </c>
      <c r="T2336" s="4"/>
      <c r="U2336" s="4"/>
      <c r="V2336" s="4"/>
      <c r="W2336" s="4" t="s">
        <v>2375</v>
      </c>
      <c r="X2336" s="4"/>
      <c r="Y2336" s="4"/>
      <c r="Z2336" s="4" t="s">
        <v>64</v>
      </c>
      <c r="AA2336" s="210" t="s">
        <v>6560</v>
      </c>
      <c r="AB2336" s="4" t="s">
        <v>6700</v>
      </c>
    </row>
    <row r="2337" spans="1:28" ht="43.5">
      <c r="A2337" s="159" t="str">
        <f>'Reported burning'!A2337</f>
        <v>280a</v>
      </c>
      <c r="B2337" s="159" t="str">
        <f>'Reported burning'!B2337</f>
        <v>280a.2</v>
      </c>
      <c r="C2337" s="159" t="str">
        <f>'Reported burning'!C2337</f>
        <v>Human, deliberate</v>
      </c>
      <c r="D2337" s="159" t="str">
        <f>'Reported burning'!D2337</f>
        <v>Crop residue burning</v>
      </c>
      <c r="E2337" s="159" t="str">
        <f>'Reported burning'!E2337</f>
        <v>Cropping, Monoculture, Market-oriented</v>
      </c>
      <c r="F2337" s="159" t="str">
        <f>'Reported burning'!F2337</f>
        <v>Cropland</v>
      </c>
      <c r="G2337" s="159" t="str">
        <f>'Reported burning'!G2337</f>
        <v>ND</v>
      </c>
      <c r="H2337" s="159" t="str">
        <f>'Reported burning'!H2337</f>
        <v>Presence</v>
      </c>
      <c r="I2337" s="5"/>
      <c r="J2337" s="4"/>
      <c r="K2337" s="4"/>
      <c r="L2337" s="4"/>
      <c r="M2337" s="4"/>
      <c r="N2337" s="4"/>
      <c r="O2337" s="4" t="s">
        <v>2362</v>
      </c>
      <c r="P2337" s="4"/>
      <c r="Q2337" s="4"/>
      <c r="R2337" s="4"/>
      <c r="S2337" s="4" t="s">
        <v>2376</v>
      </c>
      <c r="T2337" s="4"/>
      <c r="U2337" s="4"/>
      <c r="V2337" s="4"/>
      <c r="W2337" s="4" t="s">
        <v>2375</v>
      </c>
      <c r="X2337" s="4"/>
      <c r="Y2337" s="4"/>
      <c r="Z2337" s="4" t="s">
        <v>64</v>
      </c>
      <c r="AA2337" s="210" t="s">
        <v>6561</v>
      </c>
      <c r="AB2337" s="4" t="s">
        <v>6700</v>
      </c>
    </row>
    <row r="2338" spans="1:28" ht="43.5">
      <c r="A2338" s="159" t="str">
        <f>'Reported burning'!A2338</f>
        <v>280a</v>
      </c>
      <c r="B2338" s="159" t="str">
        <f>'Reported burning'!B2338</f>
        <v>280a.3</v>
      </c>
      <c r="C2338" s="159" t="str">
        <f>'Reported burning'!C2338</f>
        <v>Human, deliberate</v>
      </c>
      <c r="D2338" s="159" t="str">
        <f>'Reported burning'!D2338</f>
        <v>Crop residue burning</v>
      </c>
      <c r="E2338" s="159" t="str">
        <f>'Reported burning'!E2338</f>
        <v>Cropping, Monoculture, Subsistence-oriented</v>
      </c>
      <c r="F2338" s="159" t="str">
        <f>'Reported burning'!F2338</f>
        <v>Cropland</v>
      </c>
      <c r="G2338" s="159" t="str">
        <f>'Reported burning'!G2338</f>
        <v>ND</v>
      </c>
      <c r="H2338" s="159" t="str">
        <f>'Reported burning'!H2338</f>
        <v>Presence</v>
      </c>
      <c r="I2338" s="5"/>
      <c r="J2338" s="4"/>
      <c r="K2338" s="4"/>
      <c r="L2338" s="4"/>
      <c r="M2338" s="4"/>
      <c r="N2338" s="4"/>
      <c r="O2338" s="4" t="s">
        <v>2362</v>
      </c>
      <c r="P2338" s="4"/>
      <c r="Q2338" s="4"/>
      <c r="R2338" s="4"/>
      <c r="S2338" s="4" t="s">
        <v>2376</v>
      </c>
      <c r="T2338" s="4"/>
      <c r="U2338" s="4"/>
      <c r="V2338" s="4"/>
      <c r="W2338" s="4" t="s">
        <v>2375</v>
      </c>
      <c r="X2338" s="4"/>
      <c r="Y2338" s="4"/>
      <c r="Z2338" s="4" t="s">
        <v>64</v>
      </c>
      <c r="AA2338" s="210" t="s">
        <v>6560</v>
      </c>
      <c r="AB2338" s="4" t="s">
        <v>6700</v>
      </c>
    </row>
    <row r="2339" spans="1:28" ht="43.5">
      <c r="A2339" s="159" t="str">
        <f>'Reported burning'!A2339</f>
        <v>280a</v>
      </c>
      <c r="B2339" s="159" t="str">
        <f>'Reported burning'!B2339</f>
        <v>280a.4</v>
      </c>
      <c r="C2339" s="159" t="str">
        <f>'Reported burning'!C2339</f>
        <v>Human, deliberate</v>
      </c>
      <c r="D2339" s="159" t="str">
        <f>'Reported burning'!D2339</f>
        <v>Crop residue burning</v>
      </c>
      <c r="E2339" s="159" t="str">
        <f>'Reported burning'!E2339</f>
        <v>Cropping, Monoculture, Subsistence-oriented</v>
      </c>
      <c r="F2339" s="159" t="str">
        <f>'Reported burning'!F2339</f>
        <v>Cropland</v>
      </c>
      <c r="G2339" s="159" t="str">
        <f>'Reported burning'!G2339</f>
        <v>ND</v>
      </c>
      <c r="H2339" s="159" t="str">
        <f>'Reported burning'!H2339</f>
        <v>Presence</v>
      </c>
      <c r="I2339" s="5"/>
      <c r="J2339" s="4"/>
      <c r="K2339" s="4"/>
      <c r="L2339" s="4"/>
      <c r="M2339" s="4"/>
      <c r="N2339" s="4"/>
      <c r="O2339" s="4" t="s">
        <v>2362</v>
      </c>
      <c r="P2339" s="4"/>
      <c r="Q2339" s="4"/>
      <c r="R2339" s="4"/>
      <c r="S2339" s="4" t="s">
        <v>2376</v>
      </c>
      <c r="T2339" s="4"/>
      <c r="U2339" s="4"/>
      <c r="V2339" s="4"/>
      <c r="W2339" s="4" t="s">
        <v>2375</v>
      </c>
      <c r="X2339" s="4"/>
      <c r="Y2339" s="4"/>
      <c r="Z2339" s="4" t="s">
        <v>64</v>
      </c>
      <c r="AA2339" s="210" t="s">
        <v>6561</v>
      </c>
      <c r="AB2339" s="4" t="s">
        <v>6700</v>
      </c>
    </row>
    <row r="2340" spans="1:28" ht="43.5">
      <c r="A2340" s="159" t="str">
        <f>'Reported burning'!A2340</f>
        <v>280b</v>
      </c>
      <c r="B2340" s="159" t="str">
        <f>'Reported burning'!B2340</f>
        <v>280b.1</v>
      </c>
      <c r="C2340" s="159" t="str">
        <f>'Reported burning'!C2340</f>
        <v>Human, deliberate</v>
      </c>
      <c r="D2340" s="159" t="str">
        <f>'Reported burning'!D2340</f>
        <v>Crop residue burning</v>
      </c>
      <c r="E2340" s="159" t="str">
        <f>'Reported burning'!E2340</f>
        <v>Cropping, Monoculture, Subsistence-oriented</v>
      </c>
      <c r="F2340" s="159" t="str">
        <f>'Reported burning'!F2340</f>
        <v>Cropland</v>
      </c>
      <c r="G2340" s="159" t="str">
        <f>'Reported burning'!G2340</f>
        <v>ND</v>
      </c>
      <c r="H2340" s="159" t="str">
        <f>'Reported burning'!H2340</f>
        <v>Presence</v>
      </c>
      <c r="I2340" s="5"/>
      <c r="J2340" s="4"/>
      <c r="K2340" s="4"/>
      <c r="L2340" s="4"/>
      <c r="M2340" s="4"/>
      <c r="N2340" s="4"/>
      <c r="O2340" s="4" t="s">
        <v>2362</v>
      </c>
      <c r="P2340" s="4"/>
      <c r="Q2340" s="4"/>
      <c r="R2340" s="4"/>
      <c r="S2340" s="4" t="s">
        <v>2389</v>
      </c>
      <c r="T2340" s="4"/>
      <c r="U2340" s="4"/>
      <c r="V2340" s="4"/>
      <c r="W2340" s="4" t="s">
        <v>2375</v>
      </c>
      <c r="X2340" s="4"/>
      <c r="Y2340" s="4"/>
      <c r="Z2340" s="4" t="s">
        <v>64</v>
      </c>
      <c r="AA2340" s="210" t="s">
        <v>6560</v>
      </c>
      <c r="AB2340" s="4" t="s">
        <v>6700</v>
      </c>
    </row>
    <row r="2341" spans="1:28" ht="43.5">
      <c r="A2341" s="159" t="str">
        <f>'Reported burning'!A2341</f>
        <v>280b</v>
      </c>
      <c r="B2341" s="159" t="str">
        <f>'Reported burning'!B2341</f>
        <v>280b.2</v>
      </c>
      <c r="C2341" s="159" t="str">
        <f>'Reported burning'!C2341</f>
        <v>Human, deliberate</v>
      </c>
      <c r="D2341" s="159" t="str">
        <f>'Reported burning'!D2341</f>
        <v>Crop residue burning</v>
      </c>
      <c r="E2341" s="159" t="str">
        <f>'Reported burning'!E2341</f>
        <v>Cropping, Monoculture, Subsistence-oriented</v>
      </c>
      <c r="F2341" s="159" t="str">
        <f>'Reported burning'!F2341</f>
        <v>Cropland</v>
      </c>
      <c r="G2341" s="159" t="str">
        <f>'Reported burning'!G2341</f>
        <v>ND</v>
      </c>
      <c r="H2341" s="159" t="str">
        <f>'Reported burning'!H2341</f>
        <v>Presence</v>
      </c>
      <c r="I2341" s="5"/>
      <c r="J2341" s="4"/>
      <c r="K2341" s="4"/>
      <c r="L2341" s="4"/>
      <c r="M2341" s="4"/>
      <c r="N2341" s="4"/>
      <c r="O2341" s="4" t="s">
        <v>2362</v>
      </c>
      <c r="P2341" s="4"/>
      <c r="Q2341" s="4"/>
      <c r="R2341" s="4"/>
      <c r="S2341" s="4" t="s">
        <v>2389</v>
      </c>
      <c r="T2341" s="4"/>
      <c r="U2341" s="4"/>
      <c r="V2341" s="4"/>
      <c r="W2341" s="4" t="s">
        <v>2375</v>
      </c>
      <c r="X2341" s="4"/>
      <c r="Y2341" s="4"/>
      <c r="Z2341" s="4" t="s">
        <v>64</v>
      </c>
      <c r="AA2341" s="210" t="s">
        <v>6561</v>
      </c>
      <c r="AB2341" s="4" t="s">
        <v>6700</v>
      </c>
    </row>
    <row r="2342" spans="1:28" ht="43.5">
      <c r="A2342" s="159" t="str">
        <f>'Reported burning'!A2342</f>
        <v>280b</v>
      </c>
      <c r="B2342" s="159" t="str">
        <f>'Reported burning'!B2342</f>
        <v>280b.3</v>
      </c>
      <c r="C2342" s="159" t="str">
        <f>'Reported burning'!C2342</f>
        <v>Human, deliberate</v>
      </c>
      <c r="D2342" s="159" t="str">
        <f>'Reported burning'!D2342</f>
        <v>Crop residue burning</v>
      </c>
      <c r="E2342" s="159" t="str">
        <f>'Reported burning'!E2342</f>
        <v>Cropping, Monoculture, Market-oriented</v>
      </c>
      <c r="F2342" s="159" t="str">
        <f>'Reported burning'!F2342</f>
        <v>Cropland</v>
      </c>
      <c r="G2342" s="159" t="str">
        <f>'Reported burning'!G2342</f>
        <v>ND</v>
      </c>
      <c r="H2342" s="159" t="str">
        <f>'Reported burning'!H2342</f>
        <v>Presence</v>
      </c>
      <c r="I2342" s="5"/>
      <c r="J2342" s="4"/>
      <c r="K2342" s="4"/>
      <c r="L2342" s="4"/>
      <c r="M2342" s="4"/>
      <c r="N2342" s="4"/>
      <c r="O2342" s="4" t="s">
        <v>2362</v>
      </c>
      <c r="P2342" s="4"/>
      <c r="Q2342" s="4"/>
      <c r="R2342" s="4"/>
      <c r="S2342" s="4" t="s">
        <v>2389</v>
      </c>
      <c r="T2342" s="4"/>
      <c r="U2342" s="4"/>
      <c r="V2342" s="4"/>
      <c r="W2342" s="4" t="s">
        <v>2375</v>
      </c>
      <c r="X2342" s="4"/>
      <c r="Y2342" s="4"/>
      <c r="Z2342" s="4" t="s">
        <v>64</v>
      </c>
      <c r="AA2342" s="210" t="s">
        <v>6560</v>
      </c>
      <c r="AB2342" s="4" t="s">
        <v>6700</v>
      </c>
    </row>
    <row r="2343" spans="1:28" ht="43.5">
      <c r="A2343" s="159" t="str">
        <f>'Reported burning'!A2343</f>
        <v>280b</v>
      </c>
      <c r="B2343" s="159" t="str">
        <f>'Reported burning'!B2343</f>
        <v>280b.4</v>
      </c>
      <c r="C2343" s="159" t="str">
        <f>'Reported burning'!C2343</f>
        <v>Human, deliberate</v>
      </c>
      <c r="D2343" s="159" t="str">
        <f>'Reported burning'!D2343</f>
        <v>Crop residue burning</v>
      </c>
      <c r="E2343" s="159" t="str">
        <f>'Reported burning'!E2343</f>
        <v>Cropping, Monoculture, Market-oriented</v>
      </c>
      <c r="F2343" s="159" t="str">
        <f>'Reported burning'!F2343</f>
        <v>Cropland</v>
      </c>
      <c r="G2343" s="159" t="str">
        <f>'Reported burning'!G2343</f>
        <v>ND</v>
      </c>
      <c r="H2343" s="159" t="str">
        <f>'Reported burning'!H2343</f>
        <v>Presence</v>
      </c>
      <c r="I2343" s="5"/>
      <c r="J2343" s="4"/>
      <c r="K2343" s="4"/>
      <c r="L2343" s="4"/>
      <c r="M2343" s="4"/>
      <c r="N2343" s="4"/>
      <c r="O2343" s="4" t="s">
        <v>2362</v>
      </c>
      <c r="P2343" s="4"/>
      <c r="Q2343" s="4"/>
      <c r="R2343" s="4"/>
      <c r="S2343" s="4" t="s">
        <v>2389</v>
      </c>
      <c r="T2343" s="4"/>
      <c r="U2343" s="4"/>
      <c r="V2343" s="4"/>
      <c r="W2343" s="4" t="s">
        <v>2375</v>
      </c>
      <c r="X2343" s="4"/>
      <c r="Y2343" s="4"/>
      <c r="Z2343" s="4" t="s">
        <v>64</v>
      </c>
      <c r="AA2343" s="210" t="s">
        <v>6561</v>
      </c>
      <c r="AB2343" s="4" t="s">
        <v>6700</v>
      </c>
    </row>
    <row r="2344" spans="1:28" ht="43.5">
      <c r="A2344" s="159" t="str">
        <f>'Reported burning'!A2344</f>
        <v>281a</v>
      </c>
      <c r="B2344" s="159" t="str">
        <f>'Reported burning'!B2344</f>
        <v>281a.1</v>
      </c>
      <c r="C2344" s="159" t="str">
        <f>'Reported burning'!C2344</f>
        <v>Human, deliberate</v>
      </c>
      <c r="D2344" s="159" t="str">
        <f>'Reported burning'!D2344</f>
        <v>Crop residue burning</v>
      </c>
      <c r="E2344" s="159" t="str">
        <f>'Reported burning'!E2344</f>
        <v>Cropping, Monoculture, Market-oriented</v>
      </c>
      <c r="F2344" s="159" t="str">
        <f>'Reported burning'!F2344</f>
        <v>Cropland</v>
      </c>
      <c r="G2344" s="159" t="str">
        <f>'Reported burning'!G2344</f>
        <v>ND</v>
      </c>
      <c r="H2344" s="159" t="str">
        <f>'Reported burning'!H2344</f>
        <v>Presence</v>
      </c>
      <c r="I2344" s="5"/>
      <c r="J2344" s="4"/>
      <c r="K2344" s="4"/>
      <c r="L2344" s="4"/>
      <c r="M2344" s="4"/>
      <c r="N2344" s="4"/>
      <c r="O2344" s="4"/>
      <c r="P2344" s="4"/>
      <c r="Q2344" s="4"/>
      <c r="R2344" s="4"/>
      <c r="S2344" s="4" t="s">
        <v>2395</v>
      </c>
      <c r="T2344" s="4"/>
      <c r="U2344" s="4"/>
      <c r="V2344" s="4"/>
      <c r="W2344" s="4" t="s">
        <v>2375</v>
      </c>
      <c r="X2344" s="4" t="s">
        <v>34</v>
      </c>
      <c r="Y2344" s="4" t="s">
        <v>34</v>
      </c>
      <c r="Z2344" s="4" t="s">
        <v>64</v>
      </c>
      <c r="AA2344" s="210" t="s">
        <v>6562</v>
      </c>
      <c r="AB2344" s="4" t="s">
        <v>6701</v>
      </c>
    </row>
    <row r="2345" spans="1:28" ht="43.5">
      <c r="A2345" s="159" t="str">
        <f>'Reported burning'!A2345</f>
        <v>281a</v>
      </c>
      <c r="B2345" s="159" t="str">
        <f>'Reported burning'!B2345</f>
        <v>281a.2</v>
      </c>
      <c r="C2345" s="159" t="str">
        <f>'Reported burning'!C2345</f>
        <v>Human, deliberate</v>
      </c>
      <c r="D2345" s="159" t="str">
        <f>'Reported burning'!D2345</f>
        <v>Crop residue burning</v>
      </c>
      <c r="E2345" s="159" t="str">
        <f>'Reported burning'!E2345</f>
        <v>Cropping, Monoculture, Market-oriented</v>
      </c>
      <c r="F2345" s="159" t="str">
        <f>'Reported burning'!F2345</f>
        <v>Cropland</v>
      </c>
      <c r="G2345" s="159" t="str">
        <f>'Reported burning'!G2345</f>
        <v>ND</v>
      </c>
      <c r="H2345" s="159" t="str">
        <f>'Reported burning'!H2345</f>
        <v>Presence</v>
      </c>
      <c r="I2345" s="5"/>
      <c r="J2345" s="4"/>
      <c r="K2345" s="4"/>
      <c r="L2345" s="4"/>
      <c r="M2345" s="4"/>
      <c r="N2345" s="4"/>
      <c r="O2345" s="4"/>
      <c r="P2345" s="4"/>
      <c r="Q2345" s="4"/>
      <c r="R2345" s="4"/>
      <c r="S2345" s="4" t="s">
        <v>2393</v>
      </c>
      <c r="T2345" s="4"/>
      <c r="U2345" s="4"/>
      <c r="V2345" s="4"/>
      <c r="W2345" s="4" t="s">
        <v>2375</v>
      </c>
      <c r="X2345" s="4"/>
      <c r="Y2345" s="4"/>
      <c r="Z2345" s="4" t="s">
        <v>64</v>
      </c>
      <c r="AA2345" s="210" t="s">
        <v>6563</v>
      </c>
      <c r="AB2345" s="4" t="s">
        <v>6702</v>
      </c>
    </row>
    <row r="2346" spans="1:28" ht="43.5">
      <c r="A2346" s="159" t="str">
        <f>'Reported burning'!A2346</f>
        <v>281a</v>
      </c>
      <c r="B2346" s="159" t="str">
        <f>'Reported burning'!B2346</f>
        <v>281a.3</v>
      </c>
      <c r="C2346" s="159" t="str">
        <f>'Reported burning'!C2346</f>
        <v>Human, deliberate</v>
      </c>
      <c r="D2346" s="159" t="str">
        <f>'Reported burning'!D2346</f>
        <v>Crop residue burning</v>
      </c>
      <c r="E2346" s="159" t="str">
        <f>'Reported burning'!E2346</f>
        <v>Cropping, Monoculture, Subsistence-oriented</v>
      </c>
      <c r="F2346" s="159" t="str">
        <f>'Reported burning'!F2346</f>
        <v>Cropland</v>
      </c>
      <c r="G2346" s="159" t="str">
        <f>'Reported burning'!G2346</f>
        <v>ND</v>
      </c>
      <c r="H2346" s="159" t="str">
        <f>'Reported burning'!H2346</f>
        <v>Presence</v>
      </c>
      <c r="I2346" s="5"/>
      <c r="J2346" s="4"/>
      <c r="K2346" s="4"/>
      <c r="L2346" s="4"/>
      <c r="M2346" s="4"/>
      <c r="N2346" s="4"/>
      <c r="O2346" s="4"/>
      <c r="P2346" s="4"/>
      <c r="Q2346" s="4"/>
      <c r="R2346" s="4"/>
      <c r="S2346" s="4" t="s">
        <v>2395</v>
      </c>
      <c r="T2346" s="4"/>
      <c r="U2346" s="4"/>
      <c r="V2346" s="4"/>
      <c r="W2346" s="4" t="s">
        <v>2375</v>
      </c>
      <c r="X2346" s="4" t="s">
        <v>34</v>
      </c>
      <c r="Y2346" s="4" t="s">
        <v>34</v>
      </c>
      <c r="Z2346" s="4" t="s">
        <v>64</v>
      </c>
      <c r="AA2346" s="210" t="s">
        <v>6562</v>
      </c>
      <c r="AB2346" s="4" t="s">
        <v>6701</v>
      </c>
    </row>
    <row r="2347" spans="1:28" ht="43.5">
      <c r="A2347" s="159" t="str">
        <f>'Reported burning'!A2347</f>
        <v>281a</v>
      </c>
      <c r="B2347" s="159" t="str">
        <f>'Reported burning'!B2347</f>
        <v>281a.4</v>
      </c>
      <c r="C2347" s="159" t="str">
        <f>'Reported burning'!C2347</f>
        <v>Human, deliberate</v>
      </c>
      <c r="D2347" s="159" t="str">
        <f>'Reported burning'!D2347</f>
        <v>Crop residue burning</v>
      </c>
      <c r="E2347" s="159" t="str">
        <f>'Reported burning'!E2347</f>
        <v>Cropping, Monoculture, Subsistence-oriented</v>
      </c>
      <c r="F2347" s="159" t="str">
        <f>'Reported burning'!F2347</f>
        <v>Cropland</v>
      </c>
      <c r="G2347" s="159" t="str">
        <f>'Reported burning'!G2347</f>
        <v>ND</v>
      </c>
      <c r="H2347" s="159" t="str">
        <f>'Reported burning'!H2347</f>
        <v>Presence</v>
      </c>
      <c r="I2347" s="5"/>
      <c r="J2347" s="4"/>
      <c r="K2347" s="4"/>
      <c r="L2347" s="4"/>
      <c r="M2347" s="4"/>
      <c r="N2347" s="4"/>
      <c r="O2347" s="4"/>
      <c r="P2347" s="4"/>
      <c r="Q2347" s="4"/>
      <c r="R2347" s="4"/>
      <c r="S2347" s="4" t="s">
        <v>2393</v>
      </c>
      <c r="T2347" s="4"/>
      <c r="U2347" s="4"/>
      <c r="V2347" s="4"/>
      <c r="W2347" s="4" t="s">
        <v>2375</v>
      </c>
      <c r="X2347" s="4"/>
      <c r="Y2347" s="4"/>
      <c r="Z2347" s="4" t="s">
        <v>64</v>
      </c>
      <c r="AA2347" s="210" t="s">
        <v>6563</v>
      </c>
      <c r="AB2347" s="4" t="s">
        <v>6702</v>
      </c>
    </row>
    <row r="2348" spans="1:28" ht="43.5">
      <c r="A2348" s="159" t="str">
        <f>'Reported burning'!A2348</f>
        <v>282a</v>
      </c>
      <c r="B2348" s="159" t="str">
        <f>'Reported burning'!B2348</f>
        <v>282a.1</v>
      </c>
      <c r="C2348" s="159" t="str">
        <f>'Reported burning'!C2348</f>
        <v>Human, deliberate</v>
      </c>
      <c r="D2348" s="159" t="str">
        <f>'Reported burning'!D2348</f>
        <v>Crop residue burning</v>
      </c>
      <c r="E2348" s="159" t="str">
        <f>'Reported burning'!E2348</f>
        <v>Cropping, Monoculture, Subsistence-oriented</v>
      </c>
      <c r="F2348" s="159" t="str">
        <f>'Reported burning'!F2348</f>
        <v>Cropland</v>
      </c>
      <c r="G2348" s="159" t="str">
        <f>'Reported burning'!G2348</f>
        <v>ND</v>
      </c>
      <c r="H2348" s="159" t="str">
        <f>'Reported burning'!H2348</f>
        <v>Presence</v>
      </c>
      <c r="I2348" s="5"/>
      <c r="J2348" s="4"/>
      <c r="K2348" s="4"/>
      <c r="L2348" s="4"/>
      <c r="M2348" s="4"/>
      <c r="N2348" s="4"/>
      <c r="O2348" s="4"/>
      <c r="P2348" s="4"/>
      <c r="Q2348" s="4"/>
      <c r="R2348" s="4"/>
      <c r="S2348" s="4" t="s">
        <v>2376</v>
      </c>
      <c r="T2348" s="4"/>
      <c r="U2348" s="4"/>
      <c r="V2348" s="4"/>
      <c r="W2348" s="4" t="s">
        <v>2375</v>
      </c>
      <c r="X2348" s="4"/>
      <c r="Y2348" s="4"/>
      <c r="Z2348" s="210" t="s">
        <v>64</v>
      </c>
      <c r="AA2348" s="4" t="s">
        <v>6564</v>
      </c>
      <c r="AB2348" s="4" t="s">
        <v>6703</v>
      </c>
    </row>
    <row r="2349" spans="1:28" ht="58">
      <c r="A2349" s="159" t="str">
        <f>'Reported burning'!A2349</f>
        <v>283a</v>
      </c>
      <c r="B2349" s="159" t="str">
        <f>'Reported burning'!B2349</f>
        <v>283a.1</v>
      </c>
      <c r="C2349" s="159" t="str">
        <f>'Reported burning'!C2349</f>
        <v>Unknown</v>
      </c>
      <c r="D2349" s="159" t="str">
        <f>'Reported burning'!D2349</f>
        <v>Crop residue burning</v>
      </c>
      <c r="E2349" s="159" t="str">
        <f>'Reported burning'!E2349</f>
        <v>Cropping, Monoculture, Market-oriented</v>
      </c>
      <c r="F2349" s="159" t="str">
        <f>'Reported burning'!F2349</f>
        <v>Cropland</v>
      </c>
      <c r="G2349" s="159" t="str">
        <f>'Reported burning'!G2349</f>
        <v>ND</v>
      </c>
      <c r="H2349" s="159" t="str">
        <f>'Reported burning'!H2349</f>
        <v>Presence</v>
      </c>
      <c r="I2349" s="5"/>
      <c r="J2349" s="4"/>
      <c r="K2349" s="4"/>
      <c r="L2349" s="4"/>
      <c r="M2349" s="4"/>
      <c r="N2349" s="4"/>
      <c r="O2349" s="4"/>
      <c r="P2349" s="4"/>
      <c r="Q2349" s="4"/>
      <c r="R2349" s="4"/>
      <c r="S2349" s="4" t="s">
        <v>2527</v>
      </c>
      <c r="T2349" s="4"/>
      <c r="U2349" s="4"/>
      <c r="V2349" s="4"/>
      <c r="W2349" s="4" t="s">
        <v>2276</v>
      </c>
      <c r="X2349" s="4" t="s">
        <v>399</v>
      </c>
      <c r="Y2349" s="4" t="s">
        <v>34</v>
      </c>
      <c r="Z2349" s="4" t="s">
        <v>2276</v>
      </c>
      <c r="AA2349" s="4" t="s">
        <v>6565</v>
      </c>
      <c r="AB2349" s="4" t="s">
        <v>6704</v>
      </c>
    </row>
    <row r="2350" spans="1:28" ht="58">
      <c r="A2350" s="159" t="str">
        <f>'Reported burning'!A2350</f>
        <v>283a</v>
      </c>
      <c r="B2350" s="159" t="str">
        <f>'Reported burning'!B2350</f>
        <v>283a.2</v>
      </c>
      <c r="C2350" s="159" t="str">
        <f>'Reported burning'!C2350</f>
        <v>Unknown</v>
      </c>
      <c r="D2350" s="159" t="str">
        <f>'Reported burning'!D2350</f>
        <v>Crop residue burning</v>
      </c>
      <c r="E2350" s="159" t="str">
        <f>'Reported burning'!E2350</f>
        <v>Cropping, Monoculture, Subsistence-oriented</v>
      </c>
      <c r="F2350" s="159" t="str">
        <f>'Reported burning'!F2350</f>
        <v>Cropland</v>
      </c>
      <c r="G2350" s="159" t="str">
        <f>'Reported burning'!G2350</f>
        <v>ND</v>
      </c>
      <c r="H2350" s="159" t="str">
        <f>'Reported burning'!H2350</f>
        <v>Presence</v>
      </c>
      <c r="I2350" s="5"/>
      <c r="J2350" s="4"/>
      <c r="K2350" s="4"/>
      <c r="L2350" s="4"/>
      <c r="M2350" s="4"/>
      <c r="N2350" s="4"/>
      <c r="O2350" s="4"/>
      <c r="P2350" s="4"/>
      <c r="Q2350" s="4"/>
      <c r="R2350" s="4"/>
      <c r="S2350" s="4" t="s">
        <v>2527</v>
      </c>
      <c r="T2350" s="4"/>
      <c r="U2350" s="4"/>
      <c r="V2350" s="4"/>
      <c r="W2350" s="4" t="s">
        <v>2276</v>
      </c>
      <c r="X2350" s="4" t="s">
        <v>399</v>
      </c>
      <c r="Y2350" s="4" t="s">
        <v>34</v>
      </c>
      <c r="Z2350" s="4" t="s">
        <v>2276</v>
      </c>
      <c r="AA2350" s="4" t="s">
        <v>6565</v>
      </c>
      <c r="AB2350" s="4" t="s">
        <v>6704</v>
      </c>
    </row>
    <row r="2351" spans="1:28">
      <c r="A2351" s="159" t="str">
        <f>'Reported burning'!A2351</f>
        <v>284a</v>
      </c>
      <c r="B2351" s="159" t="str">
        <f>'Reported burning'!B2351</f>
        <v>284a.1</v>
      </c>
      <c r="C2351" s="159" t="str">
        <f>'Reported burning'!C2351</f>
        <v>Human, deliberate</v>
      </c>
      <c r="D2351" s="159" t="str">
        <f>'Reported burning'!D2351</f>
        <v>Pyrome Management</v>
      </c>
      <c r="E2351" s="159" t="str">
        <f>'Reported burning'!E2351</f>
        <v>Biodiversity conservation</v>
      </c>
      <c r="F2351" s="159" t="str">
        <f>'Reported burning'!F2351</f>
        <v>Forest</v>
      </c>
      <c r="G2351" s="159" t="str">
        <f>'Reported burning'!G2351</f>
        <v>Forest</v>
      </c>
      <c r="H2351" s="159" t="str">
        <f>'Reported burning'!H2351</f>
        <v>Presence</v>
      </c>
      <c r="I2351" s="5"/>
    </row>
    <row r="2352" spans="1:28">
      <c r="A2352" s="159" t="str">
        <f>'Reported burning'!A2352</f>
        <v>284a</v>
      </c>
      <c r="B2352" s="159" t="str">
        <f>'Reported burning'!B2352</f>
        <v>284a.2</v>
      </c>
      <c r="C2352" s="159" t="str">
        <f>'Reported burning'!C2352</f>
        <v>Other Natural</v>
      </c>
      <c r="D2352" s="159" t="str">
        <f>'Reported burning'!D2352</f>
        <v>ND</v>
      </c>
      <c r="E2352" s="159">
        <f>'Reported burning'!E2352</f>
        <v>0</v>
      </c>
      <c r="F2352" s="159">
        <f>'Reported burning'!F2352</f>
        <v>0</v>
      </c>
      <c r="G2352" s="159">
        <f>'Reported burning'!G2352</f>
        <v>0</v>
      </c>
      <c r="H2352" s="159" t="str">
        <f>'Reported burning'!H2352</f>
        <v>Presence</v>
      </c>
      <c r="I2352" s="5"/>
    </row>
    <row r="2353" spans="1:9">
      <c r="A2353" s="159" t="str">
        <f>'Reported burning'!A2353</f>
        <v>284b</v>
      </c>
      <c r="B2353" s="159" t="str">
        <f>'Reported burning'!B2353</f>
        <v>284b.1</v>
      </c>
      <c r="C2353" s="159" t="str">
        <f>'Reported burning'!C2353</f>
        <v>Human, deliberate</v>
      </c>
      <c r="D2353" s="159" t="str">
        <f>'Reported burning'!D2353</f>
        <v>Pyrome Management</v>
      </c>
      <c r="E2353" s="159" t="str">
        <f>'Reported burning'!E2353</f>
        <v>Biodiversity conservation</v>
      </c>
      <c r="F2353" s="159" t="str">
        <f>'Reported burning'!F2353</f>
        <v>Forest</v>
      </c>
      <c r="G2353" s="159" t="str">
        <f>'Reported burning'!G2353</f>
        <v>Forest</v>
      </c>
      <c r="H2353" s="159" t="str">
        <f>'Reported burning'!H2353</f>
        <v>Presence</v>
      </c>
      <c r="I2353" s="5"/>
    </row>
    <row r="2354" spans="1:9">
      <c r="A2354" s="159" t="str">
        <f>'Reported burning'!A2354</f>
        <v>284b</v>
      </c>
      <c r="B2354" s="159" t="str">
        <f>'Reported burning'!B2354</f>
        <v>284b.2</v>
      </c>
      <c r="C2354" s="159" t="str">
        <f>'Reported burning'!C2354</f>
        <v>Other Natural</v>
      </c>
      <c r="D2354" s="159" t="str">
        <f>'Reported burning'!D2354</f>
        <v>ND</v>
      </c>
      <c r="E2354" s="159">
        <f>'Reported burning'!E2354</f>
        <v>0</v>
      </c>
      <c r="F2354" s="159">
        <f>'Reported burning'!F2354</f>
        <v>0</v>
      </c>
      <c r="G2354" s="159">
        <f>'Reported burning'!G2354</f>
        <v>0</v>
      </c>
      <c r="H2354" s="159" t="str">
        <f>'Reported burning'!H2354</f>
        <v>Presence</v>
      </c>
      <c r="I2354" s="5"/>
    </row>
    <row r="2355" spans="1:9">
      <c r="A2355" s="159" t="str">
        <f>'Reported burning'!A2355</f>
        <v>285a</v>
      </c>
      <c r="B2355" s="159" t="str">
        <f>'Reported burning'!B2355</f>
        <v>285a.1</v>
      </c>
      <c r="C2355" s="159" t="str">
        <f>'Reported burning'!C2355</f>
        <v>Human, deliberate</v>
      </c>
      <c r="D2355" s="159" t="str">
        <f>'Reported burning'!D2355</f>
        <v>ND</v>
      </c>
      <c r="E2355" s="159" t="str">
        <f>'Reported burning'!E2355</f>
        <v>Planner</v>
      </c>
      <c r="F2355" s="159">
        <f>'Reported burning'!F2355</f>
        <v>0</v>
      </c>
      <c r="G2355" s="159">
        <f>'Reported burning'!G2355</f>
        <v>0</v>
      </c>
      <c r="H2355" s="159" t="str">
        <f>'Reported burning'!H2355</f>
        <v>Presence</v>
      </c>
      <c r="I2355" s="5"/>
    </row>
    <row r="2356" spans="1:9">
      <c r="A2356" s="159" t="str">
        <f>'Reported burning'!A2356</f>
        <v>285a</v>
      </c>
      <c r="B2356" s="159" t="str">
        <f>'Reported burning'!B2356</f>
        <v>285a.2</v>
      </c>
      <c r="C2356" s="159" t="str">
        <f>'Reported burning'!C2356</f>
        <v>Lightning</v>
      </c>
      <c r="D2356" s="159" t="str">
        <f>'Reported burning'!D2356</f>
        <v>ND</v>
      </c>
      <c r="E2356" s="159">
        <f>'Reported burning'!E2356</f>
        <v>0</v>
      </c>
      <c r="F2356" s="159">
        <f>'Reported burning'!F2356</f>
        <v>0</v>
      </c>
      <c r="G2356" s="159">
        <f>'Reported burning'!G2356</f>
        <v>0</v>
      </c>
      <c r="H2356" s="159" t="str">
        <f>'Reported burning'!H2356</f>
        <v>Presence</v>
      </c>
      <c r="I2356" s="5"/>
    </row>
    <row r="2357" spans="1:9">
      <c r="A2357" s="159" t="str">
        <f>'Reported burning'!A2357</f>
        <v>285b</v>
      </c>
      <c r="B2357" s="159" t="str">
        <f>'Reported burning'!B2357</f>
        <v>285b.1</v>
      </c>
      <c r="C2357" s="159" t="str">
        <f>'Reported burning'!C2357</f>
        <v>Human, deliberate</v>
      </c>
      <c r="D2357" s="159" t="str">
        <f>'Reported burning'!D2357</f>
        <v>ND</v>
      </c>
      <c r="E2357" s="159" t="str">
        <f>'Reported burning'!E2357</f>
        <v>Planner</v>
      </c>
      <c r="F2357" s="159">
        <f>'Reported burning'!F2357</f>
        <v>0</v>
      </c>
      <c r="G2357" s="159">
        <f>'Reported burning'!G2357</f>
        <v>0</v>
      </c>
      <c r="H2357" s="159" t="str">
        <f>'Reported burning'!H2357</f>
        <v>Presence</v>
      </c>
      <c r="I2357" s="5"/>
    </row>
    <row r="2358" spans="1:9">
      <c r="A2358" s="159" t="str">
        <f>'Reported burning'!A2358</f>
        <v>285b</v>
      </c>
      <c r="B2358" s="159" t="str">
        <f>'Reported burning'!B2358</f>
        <v>285b.2</v>
      </c>
      <c r="C2358" s="159" t="str">
        <f>'Reported burning'!C2358</f>
        <v>Lightning</v>
      </c>
      <c r="D2358" s="159" t="str">
        <f>'Reported burning'!D2358</f>
        <v>ND</v>
      </c>
      <c r="E2358" s="159">
        <f>'Reported burning'!E2358</f>
        <v>0</v>
      </c>
      <c r="F2358" s="159">
        <f>'Reported burning'!F2358</f>
        <v>0</v>
      </c>
      <c r="G2358" s="159">
        <f>'Reported burning'!G2358</f>
        <v>0</v>
      </c>
      <c r="H2358" s="159" t="str">
        <f>'Reported burning'!H2358</f>
        <v>Presence</v>
      </c>
      <c r="I2358" s="5"/>
    </row>
    <row r="2359" spans="1:9">
      <c r="A2359" s="159" t="str">
        <f>'Reported burning'!A2359</f>
        <v>287a</v>
      </c>
      <c r="B2359" s="159" t="str">
        <f>'Reported burning'!B2359</f>
        <v>287a.1</v>
      </c>
      <c r="C2359" s="159" t="str">
        <f>'Reported burning'!C2359</f>
        <v>Unknown</v>
      </c>
      <c r="D2359" s="159" t="str">
        <f>'Reported burning'!D2359</f>
        <v>ND</v>
      </c>
      <c r="E2359" s="159" t="str">
        <f>'Reported burning'!E2359</f>
        <v>Forestry, Industrial</v>
      </c>
      <c r="F2359" s="159" t="str">
        <f>'Reported burning'!F2359</f>
        <v>Forest</v>
      </c>
      <c r="G2359" s="159" t="str">
        <f>'Reported burning'!G2359</f>
        <v>Forest</v>
      </c>
      <c r="H2359" s="159" t="str">
        <f>'Reported burning'!H2359</f>
        <v>Presence</v>
      </c>
      <c r="I2359" s="5"/>
    </row>
    <row r="2360" spans="1:9">
      <c r="A2360" s="159" t="str">
        <f>'Reported burning'!A2360</f>
        <v>287a</v>
      </c>
      <c r="B2360" s="159" t="str">
        <f>'Reported burning'!B2360</f>
        <v>287a.2</v>
      </c>
      <c r="C2360" s="159" t="str">
        <f>'Reported burning'!C2360</f>
        <v>Human, deliberate</v>
      </c>
      <c r="D2360" s="159" t="str">
        <f>'Reported burning'!D2360</f>
        <v>Pyrome management</v>
      </c>
      <c r="E2360" s="159" t="str">
        <f>'Reported burning'!E2360</f>
        <v>Forestry, Industrial</v>
      </c>
      <c r="F2360" s="159" t="str">
        <f>'Reported burning'!F2360</f>
        <v>Forest</v>
      </c>
      <c r="G2360" s="159" t="str">
        <f>'Reported burning'!G2360</f>
        <v>Forest</v>
      </c>
      <c r="H2360" s="159" t="str">
        <f>'Reported burning'!H2360</f>
        <v>Presence</v>
      </c>
      <c r="I2360" s="5"/>
    </row>
    <row r="2361" spans="1:9">
      <c r="A2361" s="159" t="str">
        <f>'Reported burning'!A2361</f>
        <v>287b</v>
      </c>
      <c r="B2361" s="159" t="str">
        <f>'Reported burning'!B2361</f>
        <v>287b.1</v>
      </c>
      <c r="C2361" s="159" t="str">
        <f>'Reported burning'!C2361</f>
        <v>Unknown</v>
      </c>
      <c r="D2361" s="159" t="str">
        <f>'Reported burning'!D2361</f>
        <v>ND</v>
      </c>
      <c r="E2361" s="159" t="str">
        <f>'Reported burning'!E2361</f>
        <v>Forestry, Industrial</v>
      </c>
      <c r="F2361" s="159" t="str">
        <f>'Reported burning'!F2361</f>
        <v>Forest</v>
      </c>
      <c r="G2361" s="159" t="str">
        <f>'Reported burning'!G2361</f>
        <v>Forest</v>
      </c>
      <c r="H2361" s="159" t="str">
        <f>'Reported burning'!H2361</f>
        <v>Presence</v>
      </c>
      <c r="I2361" s="5"/>
    </row>
    <row r="2362" spans="1:9">
      <c r="A2362" s="159" t="str">
        <f>'Reported burning'!A2362</f>
        <v>287b</v>
      </c>
      <c r="B2362" s="159" t="str">
        <f>'Reported burning'!B2362</f>
        <v>287b.2</v>
      </c>
      <c r="C2362" s="159" t="str">
        <f>'Reported burning'!C2362</f>
        <v>Human, deliberate</v>
      </c>
      <c r="D2362" s="159" t="str">
        <f>'Reported burning'!D2362</f>
        <v>Pyrome management</v>
      </c>
      <c r="E2362" s="159" t="str">
        <f>'Reported burning'!E2362</f>
        <v>Forestry, Industrial</v>
      </c>
      <c r="F2362" s="159" t="str">
        <f>'Reported burning'!F2362</f>
        <v>Forest</v>
      </c>
      <c r="G2362" s="159" t="str">
        <f>'Reported burning'!G2362</f>
        <v>Forest</v>
      </c>
      <c r="H2362" s="159" t="str">
        <f>'Reported burning'!H2362</f>
        <v>Presence</v>
      </c>
      <c r="I2362" s="5"/>
    </row>
    <row r="2363" spans="1:9">
      <c r="A2363" s="159" t="str">
        <f>'Reported burning'!A2363</f>
        <v>287c</v>
      </c>
      <c r="B2363" s="159" t="str">
        <f>'Reported burning'!B2363</f>
        <v>287c.1</v>
      </c>
      <c r="C2363" s="159" t="str">
        <f>'Reported burning'!C2363</f>
        <v>Unknown</v>
      </c>
      <c r="D2363" s="159" t="str">
        <f>'Reported burning'!D2363</f>
        <v>ND</v>
      </c>
      <c r="E2363" s="159" t="str">
        <f>'Reported burning'!E2363</f>
        <v>Forestry, Industrial</v>
      </c>
      <c r="F2363" s="159" t="str">
        <f>'Reported burning'!F2363</f>
        <v>Forest</v>
      </c>
      <c r="G2363" s="159" t="str">
        <f>'Reported burning'!G2363</f>
        <v>Forest</v>
      </c>
      <c r="H2363" s="159" t="str">
        <f>'Reported burning'!H2363</f>
        <v>Presence</v>
      </c>
      <c r="I2363" s="5"/>
    </row>
    <row r="2364" spans="1:9">
      <c r="A2364" s="159" t="str">
        <f>'Reported burning'!A2364</f>
        <v>287c</v>
      </c>
      <c r="B2364" s="159" t="str">
        <f>'Reported burning'!B2364</f>
        <v>287c.2</v>
      </c>
      <c r="C2364" s="159" t="str">
        <f>'Reported burning'!C2364</f>
        <v>Human, deliberate</v>
      </c>
      <c r="D2364" s="159" t="str">
        <f>'Reported burning'!D2364</f>
        <v>Pyrome management</v>
      </c>
      <c r="E2364" s="159" t="str">
        <f>'Reported burning'!E2364</f>
        <v>Forestry, Industrial</v>
      </c>
      <c r="F2364" s="159" t="str">
        <f>'Reported burning'!F2364</f>
        <v>Forest</v>
      </c>
      <c r="G2364" s="159" t="str">
        <f>'Reported burning'!G2364</f>
        <v>Forest</v>
      </c>
      <c r="H2364" s="159" t="str">
        <f>'Reported burning'!H2364</f>
        <v>Presence</v>
      </c>
      <c r="I2364" s="5"/>
    </row>
    <row r="2365" spans="1:9">
      <c r="A2365" s="159" t="str">
        <f>'Reported burning'!A2365</f>
        <v>287d</v>
      </c>
      <c r="B2365" s="159" t="str">
        <f>'Reported burning'!B2365</f>
        <v>287d.1</v>
      </c>
      <c r="C2365" s="159" t="str">
        <f>'Reported burning'!C2365</f>
        <v>Unknown</v>
      </c>
      <c r="D2365" s="159" t="str">
        <f>'Reported burning'!D2365</f>
        <v>ND</v>
      </c>
      <c r="E2365" s="159" t="str">
        <f>'Reported burning'!E2365</f>
        <v>Forestry, Industrial</v>
      </c>
      <c r="F2365" s="159" t="str">
        <f>'Reported burning'!F2365</f>
        <v>Forest</v>
      </c>
      <c r="G2365" s="159" t="str">
        <f>'Reported burning'!G2365</f>
        <v>Forest</v>
      </c>
      <c r="H2365" s="159" t="str">
        <f>'Reported burning'!H2365</f>
        <v>Presence</v>
      </c>
      <c r="I2365" s="5"/>
    </row>
    <row r="2366" spans="1:9">
      <c r="A2366" s="159" t="str">
        <f>'Reported burning'!A2366</f>
        <v>287d</v>
      </c>
      <c r="B2366" s="159" t="str">
        <f>'Reported burning'!B2366</f>
        <v>287d.2</v>
      </c>
      <c r="C2366" s="159" t="str">
        <f>'Reported burning'!C2366</f>
        <v>Human, deliberate</v>
      </c>
      <c r="D2366" s="159" t="str">
        <f>'Reported burning'!D2366</f>
        <v>Pyrome management</v>
      </c>
      <c r="E2366" s="159" t="str">
        <f>'Reported burning'!E2366</f>
        <v>Forestry, Industrial</v>
      </c>
      <c r="F2366" s="159" t="str">
        <f>'Reported burning'!F2366</f>
        <v>Forest</v>
      </c>
      <c r="G2366" s="159" t="str">
        <f>'Reported burning'!G2366</f>
        <v>Forest</v>
      </c>
      <c r="H2366" s="159" t="str">
        <f>'Reported burning'!H2366</f>
        <v>Presence</v>
      </c>
      <c r="I2366" s="5"/>
    </row>
    <row r="2367" spans="1:9">
      <c r="A2367" s="159" t="str">
        <f>'Reported burning'!A2367</f>
        <v>288a</v>
      </c>
      <c r="B2367" s="159" t="str">
        <f>'Reported burning'!B2367</f>
        <v>288a.1</v>
      </c>
      <c r="C2367" s="159" t="str">
        <f>'Reported burning'!C2367</f>
        <v>Human, deliberate</v>
      </c>
      <c r="D2367" s="159" t="str">
        <f>'Reported burning'!D2367</f>
        <v>Crop residue burning</v>
      </c>
      <c r="E2367" s="159" t="str">
        <f>'Reported burning'!E2367</f>
        <v>Forestry, Industrial</v>
      </c>
      <c r="F2367" s="159" t="str">
        <f>'Reported burning'!F2367</f>
        <v>Forest</v>
      </c>
      <c r="G2367" s="159" t="str">
        <f>'Reported burning'!G2367</f>
        <v>Forest</v>
      </c>
      <c r="H2367" s="159" t="str">
        <f>'Reported burning'!H2367</f>
        <v>Presence</v>
      </c>
      <c r="I2367" s="5"/>
    </row>
    <row r="2368" spans="1:9">
      <c r="A2368" s="159" t="str">
        <f>'Reported burning'!A2368</f>
        <v>288b</v>
      </c>
      <c r="B2368" s="159" t="str">
        <f>'Reported burning'!B2368</f>
        <v>288b.1</v>
      </c>
      <c r="C2368" s="159" t="str">
        <f>'Reported burning'!C2368</f>
        <v>Human, deliberate</v>
      </c>
      <c r="D2368" s="159" t="str">
        <f>'Reported burning'!D2368</f>
        <v>Crop residue burning</v>
      </c>
      <c r="E2368" s="159" t="str">
        <f>'Reported burning'!E2368</f>
        <v>Forestry, Industrial</v>
      </c>
      <c r="F2368" s="159" t="str">
        <f>'Reported burning'!F2368</f>
        <v>Forest</v>
      </c>
      <c r="G2368" s="159" t="str">
        <f>'Reported burning'!G2368</f>
        <v>Forest</v>
      </c>
      <c r="H2368" s="159" t="str">
        <f>'Reported burning'!H2368</f>
        <v>Presence</v>
      </c>
      <c r="I2368" s="5"/>
    </row>
    <row r="2369" spans="1:9">
      <c r="A2369" s="159" t="str">
        <f>'Reported burning'!A2369</f>
        <v>288c</v>
      </c>
      <c r="B2369" s="159" t="str">
        <f>'Reported burning'!B2369</f>
        <v>288c.1</v>
      </c>
      <c r="C2369" s="159" t="str">
        <f>'Reported burning'!C2369</f>
        <v>Human, deliberate</v>
      </c>
      <c r="D2369" s="159" t="str">
        <f>'Reported burning'!D2369</f>
        <v>Crop residue burning</v>
      </c>
      <c r="E2369" s="159" t="str">
        <f>'Reported burning'!E2369</f>
        <v>Forestry, Industrial</v>
      </c>
      <c r="F2369" s="159" t="str">
        <f>'Reported burning'!F2369</f>
        <v>Forest</v>
      </c>
      <c r="G2369" s="159" t="str">
        <f>'Reported burning'!G2369</f>
        <v>Forest</v>
      </c>
      <c r="H2369" s="159" t="str">
        <f>'Reported burning'!H2369</f>
        <v>Presence</v>
      </c>
      <c r="I2369" s="5"/>
    </row>
    <row r="2370" spans="1:9">
      <c r="A2370" s="159" t="str">
        <f>'Reported burning'!A2370</f>
        <v>288d</v>
      </c>
      <c r="B2370" s="159" t="str">
        <f>'Reported burning'!B2370</f>
        <v>288d.1</v>
      </c>
      <c r="C2370" s="159" t="str">
        <f>'Reported burning'!C2370</f>
        <v>Human, deliberate</v>
      </c>
      <c r="D2370" s="159" t="str">
        <f>'Reported burning'!D2370</f>
        <v>Crop residue burning</v>
      </c>
      <c r="E2370" s="159" t="str">
        <f>'Reported burning'!E2370</f>
        <v>Forestry, Industrial</v>
      </c>
      <c r="F2370" s="159" t="str">
        <f>'Reported burning'!F2370</f>
        <v>Forest</v>
      </c>
      <c r="G2370" s="159" t="str">
        <f>'Reported burning'!G2370</f>
        <v>Forest</v>
      </c>
      <c r="H2370" s="159" t="str">
        <f>'Reported burning'!H2370</f>
        <v>Presence</v>
      </c>
      <c r="I2370" s="5"/>
    </row>
    <row r="2371" spans="1:9">
      <c r="A2371" s="159" t="str">
        <f>'Reported burning'!A2371</f>
        <v>288e</v>
      </c>
      <c r="B2371" s="159" t="str">
        <f>'Reported burning'!B2371</f>
        <v>288e.1</v>
      </c>
      <c r="C2371" s="159" t="str">
        <f>'Reported burning'!C2371</f>
        <v>Human, deliberate</v>
      </c>
      <c r="D2371" s="159" t="str">
        <f>'Reported burning'!D2371</f>
        <v>Crop residue burning</v>
      </c>
      <c r="E2371" s="159" t="str">
        <f>'Reported burning'!E2371</f>
        <v>Forestry, Industrial</v>
      </c>
      <c r="F2371" s="159" t="str">
        <f>'Reported burning'!F2371</f>
        <v>Forest</v>
      </c>
      <c r="G2371" s="159" t="str">
        <f>'Reported burning'!G2371</f>
        <v>Forest</v>
      </c>
      <c r="H2371" s="159" t="str">
        <f>'Reported burning'!H2371</f>
        <v>Presence</v>
      </c>
      <c r="I2371" s="5"/>
    </row>
    <row r="2372" spans="1:9">
      <c r="A2372" s="159" t="str">
        <f>'Reported burning'!A2372</f>
        <v>288f</v>
      </c>
      <c r="B2372" s="159" t="str">
        <f>'Reported burning'!B2372</f>
        <v>288f.1</v>
      </c>
      <c r="C2372" s="159" t="str">
        <f>'Reported burning'!C2372</f>
        <v>Human, deliberate</v>
      </c>
      <c r="D2372" s="159" t="str">
        <f>'Reported burning'!D2372</f>
        <v>Crop residue burning</v>
      </c>
      <c r="E2372" s="159" t="str">
        <f>'Reported burning'!E2372</f>
        <v>Forestry, Industrial</v>
      </c>
      <c r="F2372" s="159" t="str">
        <f>'Reported burning'!F2372</f>
        <v>Forest</v>
      </c>
      <c r="G2372" s="159" t="str">
        <f>'Reported burning'!G2372</f>
        <v>Forest</v>
      </c>
      <c r="H2372" s="159" t="str">
        <f>'Reported burning'!H2372</f>
        <v>Presence</v>
      </c>
      <c r="I2372" s="5"/>
    </row>
    <row r="2373" spans="1:9">
      <c r="A2373" s="159" t="str">
        <f>'Reported burning'!A2373</f>
        <v>288g</v>
      </c>
      <c r="B2373" s="159" t="str">
        <f>'Reported burning'!B2373</f>
        <v>288g.1</v>
      </c>
      <c r="C2373" s="159" t="str">
        <f>'Reported burning'!C2373</f>
        <v>Human, deliberate</v>
      </c>
      <c r="D2373" s="159" t="str">
        <f>'Reported burning'!D2373</f>
        <v>Crop residue burning</v>
      </c>
      <c r="E2373" s="159" t="str">
        <f>'Reported burning'!E2373</f>
        <v>Forestry, Industrial</v>
      </c>
      <c r="F2373" s="159" t="str">
        <f>'Reported burning'!F2373</f>
        <v>Forest</v>
      </c>
      <c r="G2373" s="159" t="str">
        <f>'Reported burning'!G2373</f>
        <v>Forest</v>
      </c>
      <c r="H2373" s="159" t="str">
        <f>'Reported burning'!H2373</f>
        <v>Presence</v>
      </c>
      <c r="I2373" s="5"/>
    </row>
    <row r="2374" spans="1:9">
      <c r="A2374" s="159" t="str">
        <f>'Reported burning'!A2374</f>
        <v>288h</v>
      </c>
      <c r="B2374" s="159" t="str">
        <f>'Reported burning'!B2374</f>
        <v>288h.1</v>
      </c>
      <c r="C2374" s="159" t="str">
        <f>'Reported burning'!C2374</f>
        <v>Human, deliberate</v>
      </c>
      <c r="D2374" s="159" t="str">
        <f>'Reported burning'!D2374</f>
        <v>Crop residue burning</v>
      </c>
      <c r="E2374" s="159" t="str">
        <f>'Reported burning'!E2374</f>
        <v>Forestry, Industrial</v>
      </c>
      <c r="F2374" s="159" t="str">
        <f>'Reported burning'!F2374</f>
        <v>Forest</v>
      </c>
      <c r="G2374" s="159" t="str">
        <f>'Reported burning'!G2374</f>
        <v>Forest</v>
      </c>
      <c r="H2374" s="159" t="str">
        <f>'Reported burning'!H2374</f>
        <v>Presence</v>
      </c>
      <c r="I2374" s="5"/>
    </row>
    <row r="2375" spans="1:9">
      <c r="A2375" s="159" t="str">
        <f>'Reported burning'!A2375</f>
        <v>288i</v>
      </c>
      <c r="B2375" s="159" t="str">
        <f>'Reported burning'!B2375</f>
        <v>288i.1</v>
      </c>
      <c r="C2375" s="159" t="str">
        <f>'Reported burning'!C2375</f>
        <v>Human, deliberate</v>
      </c>
      <c r="D2375" s="159" t="str">
        <f>'Reported burning'!D2375</f>
        <v>Crop residue burning</v>
      </c>
      <c r="E2375" s="159" t="str">
        <f>'Reported burning'!E2375</f>
        <v>Forestry, Industrial</v>
      </c>
      <c r="F2375" s="159" t="str">
        <f>'Reported burning'!F2375</f>
        <v>Forest</v>
      </c>
      <c r="G2375" s="159" t="str">
        <f>'Reported burning'!G2375</f>
        <v>Forest</v>
      </c>
      <c r="H2375" s="159" t="str">
        <f>'Reported burning'!H2375</f>
        <v>Presence</v>
      </c>
      <c r="I2375" s="5"/>
    </row>
    <row r="2376" spans="1:9">
      <c r="A2376" s="159" t="str">
        <f>'Reported burning'!A2376</f>
        <v>288j</v>
      </c>
      <c r="B2376" s="159" t="str">
        <f>'Reported burning'!B2376</f>
        <v>288j.1</v>
      </c>
      <c r="C2376" s="159" t="str">
        <f>'Reported burning'!C2376</f>
        <v>Human, deliberate</v>
      </c>
      <c r="D2376" s="159" t="str">
        <f>'Reported burning'!D2376</f>
        <v>Crop residue burning</v>
      </c>
      <c r="E2376" s="159" t="str">
        <f>'Reported burning'!E2376</f>
        <v>Forestry, Industrial</v>
      </c>
      <c r="F2376" s="159" t="str">
        <f>'Reported burning'!F2376</f>
        <v>Forest</v>
      </c>
      <c r="G2376" s="159" t="str">
        <f>'Reported burning'!G2376</f>
        <v>Forest</v>
      </c>
      <c r="H2376" s="159" t="str">
        <f>'Reported burning'!H2376</f>
        <v>Presence</v>
      </c>
      <c r="I2376" s="5"/>
    </row>
    <row r="2377" spans="1:9">
      <c r="A2377" s="159" t="str">
        <f>'Reported burning'!A2377</f>
        <v>288k</v>
      </c>
      <c r="B2377" s="159" t="str">
        <f>'Reported burning'!B2377</f>
        <v>288k.1</v>
      </c>
      <c r="C2377" s="159" t="str">
        <f>'Reported burning'!C2377</f>
        <v>Human, deliberate</v>
      </c>
      <c r="D2377" s="159" t="str">
        <f>'Reported burning'!D2377</f>
        <v>Crop residue burning</v>
      </c>
      <c r="E2377" s="159" t="str">
        <f>'Reported burning'!E2377</f>
        <v>Forestry, Industrial</v>
      </c>
      <c r="F2377" s="159" t="str">
        <f>'Reported burning'!F2377</f>
        <v>Forest</v>
      </c>
      <c r="G2377" s="159" t="str">
        <f>'Reported burning'!G2377</f>
        <v>Forest</v>
      </c>
      <c r="H2377" s="159" t="str">
        <f>'Reported burning'!H2377</f>
        <v>Presence</v>
      </c>
      <c r="I2377" s="5"/>
    </row>
    <row r="2378" spans="1:9">
      <c r="A2378" s="159" t="str">
        <f>'Reported burning'!A2378</f>
        <v>289a</v>
      </c>
      <c r="B2378" s="159" t="str">
        <f>'Reported burning'!B2378</f>
        <v>289a.1</v>
      </c>
      <c r="C2378" s="159" t="str">
        <f>'Reported burning'!C2378</f>
        <v>Human, Accidental</v>
      </c>
      <c r="D2378" s="159" t="str">
        <f>'Reported burning'!D2378</f>
        <v>ND</v>
      </c>
      <c r="E2378" s="159" t="str">
        <f>'Reported burning'!E2378</f>
        <v>Biodiversity conservation</v>
      </c>
      <c r="F2378" s="159" t="str">
        <f>'Reported burning'!F2378</f>
        <v>Forest</v>
      </c>
      <c r="G2378" s="159" t="str">
        <f>'Reported burning'!G2378</f>
        <v>Forest</v>
      </c>
      <c r="H2378" s="159" t="str">
        <f>'Reported burning'!H2378</f>
        <v>Presence</v>
      </c>
      <c r="I2378" s="5"/>
    </row>
    <row r="2379" spans="1:9">
      <c r="A2379" s="159" t="str">
        <f>'Reported burning'!A2379</f>
        <v>289a</v>
      </c>
      <c r="B2379" s="159" t="str">
        <f>'Reported burning'!B2379</f>
        <v>289a.2</v>
      </c>
      <c r="C2379" s="159" t="str">
        <f>'Reported burning'!C2379</f>
        <v>Lightning</v>
      </c>
      <c r="D2379" s="159" t="str">
        <f>'Reported burning'!D2379</f>
        <v>ND</v>
      </c>
      <c r="E2379" s="159" t="str">
        <f>'Reported burning'!E2379</f>
        <v>Biodiversity conservation</v>
      </c>
      <c r="F2379" s="159" t="str">
        <f>'Reported burning'!F2379</f>
        <v>Forest</v>
      </c>
      <c r="G2379" s="159" t="str">
        <f>'Reported burning'!G2379</f>
        <v>Forest</v>
      </c>
      <c r="H2379" s="159" t="str">
        <f>'Reported burning'!H2379</f>
        <v>Presence</v>
      </c>
      <c r="I2379" s="5"/>
    </row>
    <row r="2380" spans="1:9">
      <c r="A2380" s="159" t="str">
        <f>'Reported burning'!A2380</f>
        <v>289a</v>
      </c>
      <c r="B2380" s="159" t="str">
        <f>'Reported burning'!B2380</f>
        <v>289a.1</v>
      </c>
      <c r="C2380" s="159" t="str">
        <f>'Reported burning'!C2380</f>
        <v>Human, Accidental</v>
      </c>
      <c r="D2380" s="159" t="str">
        <f>'Reported burning'!D2380</f>
        <v>ND</v>
      </c>
      <c r="E2380" s="159" t="str">
        <f>'Reported burning'!E2380</f>
        <v>Forestry, Industrial</v>
      </c>
      <c r="F2380" s="159" t="str">
        <f>'Reported burning'!F2380</f>
        <v>Forest</v>
      </c>
      <c r="G2380" s="159" t="str">
        <f>'Reported burning'!G2380</f>
        <v>Forest</v>
      </c>
      <c r="H2380" s="159" t="str">
        <f>'Reported burning'!H2380</f>
        <v>Presence</v>
      </c>
      <c r="I2380" s="5"/>
    </row>
    <row r="2381" spans="1:9">
      <c r="A2381" s="159" t="str">
        <f>'Reported burning'!A2381</f>
        <v>289a</v>
      </c>
      <c r="B2381" s="159" t="str">
        <f>'Reported burning'!B2381</f>
        <v>289a.2</v>
      </c>
      <c r="C2381" s="159" t="str">
        <f>'Reported burning'!C2381</f>
        <v>Lightning</v>
      </c>
      <c r="D2381" s="159" t="str">
        <f>'Reported burning'!D2381</f>
        <v>ND</v>
      </c>
      <c r="E2381" s="159" t="str">
        <f>'Reported burning'!E2381</f>
        <v>Forestry, Industrial</v>
      </c>
      <c r="F2381" s="159" t="str">
        <f>'Reported burning'!F2381</f>
        <v>Forest</v>
      </c>
      <c r="G2381" s="159" t="str">
        <f>'Reported burning'!G2381</f>
        <v>Forest</v>
      </c>
      <c r="H2381" s="159" t="str">
        <f>'Reported burning'!H2381</f>
        <v>Presence</v>
      </c>
      <c r="I2381" s="5"/>
    </row>
    <row r="2382" spans="1:9">
      <c r="A2382" s="159" t="str">
        <f>'Reported burning'!A2382</f>
        <v>290a</v>
      </c>
      <c r="B2382" s="159" t="str">
        <f>'Reported burning'!B2382</f>
        <v>290a.1</v>
      </c>
      <c r="C2382" s="159" t="str">
        <f>'Reported burning'!C2382</f>
        <v>All</v>
      </c>
      <c r="D2382" s="159" t="str">
        <f>'Reported burning'!D2382</f>
        <v>ND</v>
      </c>
      <c r="E2382" s="159" t="str">
        <f>'Reported burning'!E2382</f>
        <v>Forestry, Industrial</v>
      </c>
      <c r="F2382" s="159" t="str">
        <f>'Reported burning'!F2382</f>
        <v>Forest</v>
      </c>
      <c r="G2382" s="159" t="str">
        <f>'Reported burning'!G2382</f>
        <v>Forest</v>
      </c>
      <c r="H2382" s="159" t="str">
        <f>'Reported burning'!H2382</f>
        <v>Presence</v>
      </c>
      <c r="I2382" s="5"/>
    </row>
    <row r="2383" spans="1:9">
      <c r="A2383" s="159" t="str">
        <f>'Reported burning'!A2383</f>
        <v>290a</v>
      </c>
      <c r="B2383" s="159" t="str">
        <f>'Reported burning'!B2383</f>
        <v>290a.2</v>
      </c>
      <c r="C2383" s="159" t="str">
        <f>'Reported burning'!C2383</f>
        <v>All</v>
      </c>
      <c r="D2383" s="159" t="str">
        <f>'Reported burning'!D2383</f>
        <v>ND</v>
      </c>
      <c r="E2383" s="159" t="str">
        <f>'Reported burning'!E2383</f>
        <v>Forestry, Industrial</v>
      </c>
      <c r="F2383" s="159" t="str">
        <f>'Reported burning'!F2383</f>
        <v>Forest</v>
      </c>
      <c r="G2383" s="159" t="str">
        <f>'Reported burning'!G2383</f>
        <v>Forest</v>
      </c>
      <c r="H2383" s="159" t="str">
        <f>'Reported burning'!H2383</f>
        <v>Presence</v>
      </c>
      <c r="I2383" s="5"/>
    </row>
    <row r="2384" spans="1:9">
      <c r="A2384" s="159" t="str">
        <f>'Reported burning'!A2384</f>
        <v>290a</v>
      </c>
      <c r="B2384" s="159" t="str">
        <f>'Reported burning'!B2384</f>
        <v>290a.3</v>
      </c>
      <c r="C2384" s="159" t="str">
        <f>'Reported burning'!C2384</f>
        <v>All</v>
      </c>
      <c r="D2384" s="159" t="str">
        <f>'Reported burning'!D2384</f>
        <v>ND</v>
      </c>
      <c r="E2384" s="159" t="str">
        <f>'Reported burning'!E2384</f>
        <v>Forestry, Industrial</v>
      </c>
      <c r="F2384" s="159" t="str">
        <f>'Reported burning'!F2384</f>
        <v>Forest</v>
      </c>
      <c r="G2384" s="159" t="str">
        <f>'Reported burning'!G2384</f>
        <v>Forest</v>
      </c>
      <c r="H2384" s="159" t="str">
        <f>'Reported burning'!H2384</f>
        <v>Presence</v>
      </c>
      <c r="I2384" s="5"/>
    </row>
    <row r="2385" spans="1:9">
      <c r="A2385" s="159" t="str">
        <f>'Reported burning'!A2385</f>
        <v>291a</v>
      </c>
      <c r="B2385" s="159" t="str">
        <f>'Reported burning'!B2385</f>
        <v>291a.1</v>
      </c>
      <c r="C2385" s="159" t="str">
        <f>'Reported burning'!C2385</f>
        <v>Human, deliberate</v>
      </c>
      <c r="D2385" s="159" t="str">
        <f>'Reported burning'!D2385</f>
        <v>Pyrome management</v>
      </c>
      <c r="E2385" s="159" t="str">
        <f>'Reported burning'!E2385</f>
        <v>Forestry, Industrial</v>
      </c>
      <c r="F2385" s="159" t="str">
        <f>'Reported burning'!F2385</f>
        <v>Forest</v>
      </c>
      <c r="G2385" s="159" t="str">
        <f>'Reported burning'!G2385</f>
        <v>Forest</v>
      </c>
      <c r="H2385" s="159" t="str">
        <f>'Reported burning'!H2385</f>
        <v>Presence</v>
      </c>
      <c r="I2385" s="5"/>
    </row>
    <row r="2386" spans="1:9">
      <c r="A2386" s="159" t="str">
        <f>'Reported burning'!A2386</f>
        <v>292a</v>
      </c>
      <c r="B2386" s="159" t="str">
        <f>'Reported burning'!B2386</f>
        <v>292a.1</v>
      </c>
      <c r="C2386" s="159" t="str">
        <f>'Reported burning'!C2386</f>
        <v>Human, deliberate</v>
      </c>
      <c r="D2386" s="159" t="str">
        <f>'Reported burning'!D2386</f>
        <v>Pyrome management</v>
      </c>
      <c r="E2386" s="159" t="str">
        <f>'Reported burning'!E2386</f>
        <v>Forestry, Industrial</v>
      </c>
      <c r="F2386" s="159" t="str">
        <f>'Reported burning'!F2386</f>
        <v>Forest</v>
      </c>
      <c r="G2386" s="159" t="str">
        <f>'Reported burning'!G2386</f>
        <v>Forest</v>
      </c>
      <c r="H2386" s="159" t="str">
        <f>'Reported burning'!H2386</f>
        <v>Presence</v>
      </c>
      <c r="I2386" s="5"/>
    </row>
    <row r="2387" spans="1:9">
      <c r="A2387" s="159" t="str">
        <f>'Reported burning'!A2387</f>
        <v>292a</v>
      </c>
      <c r="B2387" s="159" t="str">
        <f>'Reported burning'!B2387</f>
        <v>292a.2</v>
      </c>
      <c r="C2387" s="159" t="str">
        <f>'Reported burning'!C2387</f>
        <v>Lightning</v>
      </c>
      <c r="D2387" s="159" t="str">
        <f>'Reported burning'!D2387</f>
        <v>ND</v>
      </c>
      <c r="E2387" s="159" t="str">
        <f>'Reported burning'!E2387</f>
        <v>Forestry, Industrial</v>
      </c>
      <c r="F2387" s="159" t="str">
        <f>'Reported burning'!F2387</f>
        <v>Forest</v>
      </c>
      <c r="G2387" s="159" t="str">
        <f>'Reported burning'!G2387</f>
        <v>Forest</v>
      </c>
      <c r="H2387" s="159" t="str">
        <f>'Reported burning'!H2387</f>
        <v>Presence</v>
      </c>
      <c r="I2387" s="5"/>
    </row>
    <row r="2388" spans="1:9">
      <c r="A2388" s="159">
        <f>'Reported burning'!A2388</f>
        <v>0</v>
      </c>
      <c r="B2388" s="159">
        <f>'Reported burning'!B2388</f>
        <v>0</v>
      </c>
      <c r="C2388" s="159">
        <f>'Reported burning'!C2388</f>
        <v>0</v>
      </c>
      <c r="D2388" s="159">
        <f>'Reported burning'!D2388</f>
        <v>0</v>
      </c>
      <c r="E2388" s="159">
        <f>'Reported burning'!E2388</f>
        <v>0</v>
      </c>
      <c r="F2388" s="159">
        <f>'Reported burning'!F2388</f>
        <v>0</v>
      </c>
      <c r="G2388" s="159">
        <f>'Reported burning'!G2388</f>
        <v>0</v>
      </c>
      <c r="H2388" s="159">
        <f>'Reported burning'!H2388</f>
        <v>0</v>
      </c>
      <c r="I2388" s="5"/>
    </row>
    <row r="2389" spans="1:9">
      <c r="A2389" s="159">
        <f>'Reported burning'!A2389</f>
        <v>0</v>
      </c>
      <c r="B2389" s="159">
        <f>'Reported burning'!B2389</f>
        <v>0</v>
      </c>
      <c r="C2389" s="159">
        <f>'Reported burning'!C2389</f>
        <v>0</v>
      </c>
      <c r="D2389" s="159">
        <f>'Reported burning'!D2389</f>
        <v>0</v>
      </c>
      <c r="E2389" s="159">
        <f>'Reported burning'!E2389</f>
        <v>0</v>
      </c>
      <c r="F2389" s="159">
        <f>'Reported burning'!F2389</f>
        <v>0</v>
      </c>
      <c r="G2389" s="159">
        <f>'Reported burning'!G2389</f>
        <v>0</v>
      </c>
      <c r="H2389" s="159">
        <f>'Reported burning'!H2389</f>
        <v>0</v>
      </c>
      <c r="I2389" s="5"/>
    </row>
    <row r="2390" spans="1:9">
      <c r="A2390" s="159">
        <f>'Reported burning'!A2390</f>
        <v>0</v>
      </c>
      <c r="B2390" s="159">
        <f>'Reported burning'!B2390</f>
        <v>0</v>
      </c>
      <c r="C2390" s="159">
        <f>'Reported burning'!C2390</f>
        <v>0</v>
      </c>
      <c r="D2390" s="159">
        <f>'Reported burning'!D2390</f>
        <v>0</v>
      </c>
      <c r="E2390" s="159">
        <f>'Reported burning'!E2390</f>
        <v>0</v>
      </c>
      <c r="F2390" s="159">
        <f>'Reported burning'!F2390</f>
        <v>0</v>
      </c>
      <c r="G2390" s="159">
        <f>'Reported burning'!G2390</f>
        <v>0</v>
      </c>
      <c r="H2390" s="159">
        <f>'Reported burning'!H2390</f>
        <v>0</v>
      </c>
      <c r="I2390" s="5"/>
    </row>
    <row r="2391" spans="1:9">
      <c r="A2391" s="159">
        <f>'Reported burning'!A2391</f>
        <v>0</v>
      </c>
      <c r="B2391" s="159">
        <f>'Reported burning'!B2391</f>
        <v>0</v>
      </c>
      <c r="C2391" s="159">
        <f>'Reported burning'!C2391</f>
        <v>0</v>
      </c>
      <c r="D2391" s="159">
        <f>'Reported burning'!D2391</f>
        <v>0</v>
      </c>
      <c r="E2391" s="159">
        <f>'Reported burning'!E2391</f>
        <v>0</v>
      </c>
      <c r="F2391" s="159">
        <f>'Reported burning'!F2391</f>
        <v>0</v>
      </c>
      <c r="G2391" s="159">
        <f>'Reported burning'!G2391</f>
        <v>0</v>
      </c>
      <c r="H2391" s="159">
        <f>'Reported burning'!H2391</f>
        <v>0</v>
      </c>
      <c r="I2391" s="5"/>
    </row>
    <row r="2392" spans="1:9">
      <c r="A2392" s="159">
        <f>'Reported burning'!A2392</f>
        <v>0</v>
      </c>
      <c r="B2392" s="159">
        <f>'Reported burning'!B2392</f>
        <v>0</v>
      </c>
      <c r="C2392" s="159">
        <f>'Reported burning'!C2392</f>
        <v>0</v>
      </c>
      <c r="D2392" s="159">
        <f>'Reported burning'!D2392</f>
        <v>0</v>
      </c>
      <c r="E2392" s="159">
        <f>'Reported burning'!E2392</f>
        <v>0</v>
      </c>
      <c r="F2392" s="159">
        <f>'Reported burning'!F2392</f>
        <v>0</v>
      </c>
      <c r="G2392" s="159">
        <f>'Reported burning'!G2392</f>
        <v>0</v>
      </c>
      <c r="H2392" s="159">
        <f>'Reported burning'!H2392</f>
        <v>0</v>
      </c>
      <c r="I2392" s="5"/>
    </row>
    <row r="2393" spans="1:9">
      <c r="A2393" s="159">
        <f>'Reported burning'!A2393</f>
        <v>0</v>
      </c>
      <c r="B2393" s="159">
        <f>'Reported burning'!B2393</f>
        <v>0</v>
      </c>
      <c r="C2393" s="159">
        <f>'Reported burning'!C2393</f>
        <v>0</v>
      </c>
      <c r="D2393" s="159">
        <f>'Reported burning'!D2393</f>
        <v>0</v>
      </c>
      <c r="E2393" s="159">
        <f>'Reported burning'!E2393</f>
        <v>0</v>
      </c>
      <c r="F2393" s="159">
        <f>'Reported burning'!F2393</f>
        <v>0</v>
      </c>
      <c r="G2393" s="159">
        <f>'Reported burning'!G2393</f>
        <v>0</v>
      </c>
      <c r="H2393" s="159">
        <f>'Reported burning'!H2393</f>
        <v>0</v>
      </c>
      <c r="I2393" s="5"/>
    </row>
    <row r="2394" spans="1:9">
      <c r="A2394" s="159">
        <f>'Reported burning'!A2394</f>
        <v>0</v>
      </c>
      <c r="B2394" s="159">
        <f>'Reported burning'!B2394</f>
        <v>0</v>
      </c>
      <c r="C2394" s="159">
        <f>'Reported burning'!C2394</f>
        <v>0</v>
      </c>
      <c r="D2394" s="159">
        <f>'Reported burning'!D2394</f>
        <v>0</v>
      </c>
      <c r="E2394" s="159">
        <f>'Reported burning'!E2394</f>
        <v>0</v>
      </c>
      <c r="F2394" s="159">
        <f>'Reported burning'!F2394</f>
        <v>0</v>
      </c>
      <c r="G2394" s="159">
        <f>'Reported burning'!G2394</f>
        <v>0</v>
      </c>
      <c r="H2394" s="159">
        <f>'Reported burning'!H2394</f>
        <v>0</v>
      </c>
      <c r="I2394" s="5"/>
    </row>
    <row r="2395" spans="1:9">
      <c r="A2395" s="159">
        <f>'Reported burning'!A2395</f>
        <v>0</v>
      </c>
      <c r="B2395" s="159">
        <f>'Reported burning'!B2395</f>
        <v>0</v>
      </c>
      <c r="C2395" s="159">
        <f>'Reported burning'!C2395</f>
        <v>0</v>
      </c>
      <c r="D2395" s="159">
        <f>'Reported burning'!D2395</f>
        <v>0</v>
      </c>
      <c r="E2395" s="159">
        <f>'Reported burning'!E2395</f>
        <v>0</v>
      </c>
      <c r="F2395" s="159">
        <f>'Reported burning'!F2395</f>
        <v>0</v>
      </c>
      <c r="G2395" s="159">
        <f>'Reported burning'!G2395</f>
        <v>0</v>
      </c>
      <c r="H2395" s="159">
        <f>'Reported burning'!H2395</f>
        <v>0</v>
      </c>
      <c r="I2395" s="5"/>
    </row>
    <row r="2396" spans="1:9">
      <c r="A2396" s="159">
        <f>'Reported burning'!A2396</f>
        <v>0</v>
      </c>
      <c r="B2396" s="159">
        <f>'Reported burning'!B2396</f>
        <v>0</v>
      </c>
      <c r="C2396" s="159">
        <f>'Reported burning'!C2396</f>
        <v>0</v>
      </c>
      <c r="D2396" s="159">
        <f>'Reported burning'!D2396</f>
        <v>0</v>
      </c>
      <c r="E2396" s="159">
        <f>'Reported burning'!E2396</f>
        <v>0</v>
      </c>
      <c r="F2396" s="159">
        <f>'Reported burning'!F2396</f>
        <v>0</v>
      </c>
      <c r="G2396" s="159">
        <f>'Reported burning'!G2396</f>
        <v>0</v>
      </c>
      <c r="H2396" s="159">
        <f>'Reported burning'!H2396</f>
        <v>0</v>
      </c>
      <c r="I2396" s="5"/>
    </row>
    <row r="2397" spans="1:9">
      <c r="A2397" s="159">
        <f>'Reported burning'!A2397</f>
        <v>0</v>
      </c>
      <c r="B2397" s="159">
        <f>'Reported burning'!B2397</f>
        <v>0</v>
      </c>
      <c r="C2397" s="159">
        <f>'Reported burning'!C2397</f>
        <v>0</v>
      </c>
      <c r="D2397" s="159">
        <f>'Reported burning'!D2397</f>
        <v>0</v>
      </c>
      <c r="E2397" s="159">
        <f>'Reported burning'!E2397</f>
        <v>0</v>
      </c>
      <c r="F2397" s="159">
        <f>'Reported burning'!F2397</f>
        <v>0</v>
      </c>
      <c r="G2397" s="159">
        <f>'Reported burning'!G2397</f>
        <v>0</v>
      </c>
      <c r="H2397" s="159">
        <f>'Reported burning'!H2397</f>
        <v>0</v>
      </c>
      <c r="I2397" s="5"/>
    </row>
    <row r="2398" spans="1:9">
      <c r="A2398" s="159">
        <f>'Reported burning'!A2398</f>
        <v>0</v>
      </c>
      <c r="B2398" s="159">
        <f>'Reported burning'!B2398</f>
        <v>0</v>
      </c>
      <c r="C2398" s="159">
        <f>'Reported burning'!C2398</f>
        <v>0</v>
      </c>
      <c r="D2398" s="159">
        <f>'Reported burning'!D2398</f>
        <v>0</v>
      </c>
      <c r="E2398" s="159">
        <f>'Reported burning'!E2398</f>
        <v>0</v>
      </c>
      <c r="F2398" s="159">
        <f>'Reported burning'!F2398</f>
        <v>0</v>
      </c>
      <c r="G2398" s="159">
        <f>'Reported burning'!G2398</f>
        <v>0</v>
      </c>
      <c r="H2398" s="159">
        <f>'Reported burning'!H2398</f>
        <v>0</v>
      </c>
      <c r="I2398" s="5"/>
    </row>
    <row r="2399" spans="1:9">
      <c r="A2399" s="159">
        <f>'Reported burning'!A2399</f>
        <v>0</v>
      </c>
      <c r="B2399" s="159">
        <f>'Reported burning'!B2399</f>
        <v>0</v>
      </c>
      <c r="C2399" s="159">
        <f>'Reported burning'!C2399</f>
        <v>0</v>
      </c>
      <c r="D2399" s="159">
        <f>'Reported burning'!D2399</f>
        <v>0</v>
      </c>
      <c r="E2399" s="159">
        <f>'Reported burning'!E2399</f>
        <v>0</v>
      </c>
      <c r="F2399" s="159">
        <f>'Reported burning'!F2399</f>
        <v>0</v>
      </c>
      <c r="G2399" s="159">
        <f>'Reported burning'!G2399</f>
        <v>0</v>
      </c>
      <c r="H2399" s="159">
        <f>'Reported burning'!H2399</f>
        <v>0</v>
      </c>
      <c r="I2399" s="5"/>
    </row>
    <row r="2400" spans="1:9">
      <c r="A2400" s="159">
        <f>'Reported burning'!A2400</f>
        <v>0</v>
      </c>
      <c r="B2400" s="159">
        <f>'Reported burning'!B2400</f>
        <v>0</v>
      </c>
      <c r="C2400" s="159">
        <f>'Reported burning'!C2400</f>
        <v>0</v>
      </c>
      <c r="D2400" s="159">
        <f>'Reported burning'!D2400</f>
        <v>0</v>
      </c>
      <c r="E2400" s="159">
        <f>'Reported burning'!E2400</f>
        <v>0</v>
      </c>
      <c r="F2400" s="159">
        <f>'Reported burning'!F2400</f>
        <v>0</v>
      </c>
      <c r="G2400" s="159">
        <f>'Reported burning'!G2400</f>
        <v>0</v>
      </c>
      <c r="H2400" s="159">
        <f>'Reported burning'!H2400</f>
        <v>0</v>
      </c>
      <c r="I2400" s="5"/>
    </row>
    <row r="2401" spans="1:9">
      <c r="A2401" s="159">
        <f>'Reported burning'!A2401</f>
        <v>0</v>
      </c>
      <c r="B2401" s="159">
        <f>'Reported burning'!B2401</f>
        <v>0</v>
      </c>
      <c r="C2401" s="159">
        <f>'Reported burning'!C2401</f>
        <v>0</v>
      </c>
      <c r="D2401" s="159">
        <f>'Reported burning'!D2401</f>
        <v>0</v>
      </c>
      <c r="E2401" s="159">
        <f>'Reported burning'!E2401</f>
        <v>0</v>
      </c>
      <c r="F2401" s="159">
        <f>'Reported burning'!F2401</f>
        <v>0</v>
      </c>
      <c r="G2401" s="159">
        <f>'Reported burning'!G2401</f>
        <v>0</v>
      </c>
      <c r="H2401" s="159">
        <f>'Reported burning'!H2401</f>
        <v>0</v>
      </c>
      <c r="I2401" s="5"/>
    </row>
    <row r="2402" spans="1:9">
      <c r="A2402" s="159">
        <f>'Reported burning'!A2402</f>
        <v>0</v>
      </c>
      <c r="B2402" s="159">
        <f>'Reported burning'!B2402</f>
        <v>0</v>
      </c>
      <c r="C2402" s="159">
        <f>'Reported burning'!C2402</f>
        <v>0</v>
      </c>
      <c r="D2402" s="159">
        <f>'Reported burning'!D2402</f>
        <v>0</v>
      </c>
      <c r="E2402" s="159">
        <f>'Reported burning'!E2402</f>
        <v>0</v>
      </c>
      <c r="F2402" s="159">
        <f>'Reported burning'!F2402</f>
        <v>0</v>
      </c>
      <c r="G2402" s="159">
        <f>'Reported burning'!G2402</f>
        <v>0</v>
      </c>
      <c r="H2402" s="159">
        <f>'Reported burning'!H2402</f>
        <v>0</v>
      </c>
      <c r="I2402" s="5"/>
    </row>
    <row r="2403" spans="1:9">
      <c r="A2403" s="159">
        <f>'Reported burning'!A2403</f>
        <v>0</v>
      </c>
      <c r="B2403" s="159">
        <f>'Reported burning'!B2403</f>
        <v>0</v>
      </c>
      <c r="C2403" s="159">
        <f>'Reported burning'!C2403</f>
        <v>0</v>
      </c>
      <c r="D2403" s="159">
        <f>'Reported burning'!D2403</f>
        <v>0</v>
      </c>
      <c r="E2403" s="159">
        <f>'Reported burning'!E2403</f>
        <v>0</v>
      </c>
      <c r="F2403" s="159">
        <f>'Reported burning'!F2403</f>
        <v>0</v>
      </c>
      <c r="G2403" s="159">
        <f>'Reported burning'!G2403</f>
        <v>0</v>
      </c>
      <c r="H2403" s="159">
        <f>'Reported burning'!H2403</f>
        <v>0</v>
      </c>
      <c r="I2403" s="5"/>
    </row>
    <row r="2404" spans="1:9">
      <c r="A2404" s="159">
        <f>'Reported burning'!A2404</f>
        <v>0</v>
      </c>
      <c r="B2404" s="159">
        <f>'Reported burning'!B2404</f>
        <v>0</v>
      </c>
      <c r="C2404" s="159">
        <f>'Reported burning'!C2404</f>
        <v>0</v>
      </c>
      <c r="D2404" s="159">
        <f>'Reported burning'!D2404</f>
        <v>0</v>
      </c>
      <c r="E2404" s="159">
        <f>'Reported burning'!E2404</f>
        <v>0</v>
      </c>
      <c r="F2404" s="159">
        <f>'Reported burning'!F2404</f>
        <v>0</v>
      </c>
      <c r="G2404" s="159">
        <f>'Reported burning'!G2404</f>
        <v>0</v>
      </c>
      <c r="H2404" s="159">
        <f>'Reported burning'!H2404</f>
        <v>0</v>
      </c>
      <c r="I2404" s="5"/>
    </row>
    <row r="2405" spans="1:9">
      <c r="A2405" s="159">
        <f>'Reported burning'!A2405</f>
        <v>0</v>
      </c>
      <c r="B2405" s="159">
        <f>'Reported burning'!B2405</f>
        <v>0</v>
      </c>
      <c r="C2405" s="159">
        <f>'Reported burning'!C2405</f>
        <v>0</v>
      </c>
      <c r="D2405" s="159">
        <f>'Reported burning'!D2405</f>
        <v>0</v>
      </c>
      <c r="E2405" s="159">
        <f>'Reported burning'!E2405</f>
        <v>0</v>
      </c>
      <c r="F2405" s="159">
        <f>'Reported burning'!F2405</f>
        <v>0</v>
      </c>
      <c r="G2405" s="159">
        <f>'Reported burning'!G2405</f>
        <v>0</v>
      </c>
      <c r="H2405" s="159">
        <f>'Reported burning'!H2405</f>
        <v>0</v>
      </c>
      <c r="I2405" s="5"/>
    </row>
    <row r="2406" spans="1:9">
      <c r="A2406" s="159">
        <f>'Reported burning'!A2406</f>
        <v>0</v>
      </c>
      <c r="B2406" s="159">
        <f>'Reported burning'!B2406</f>
        <v>0</v>
      </c>
      <c r="C2406" s="159">
        <f>'Reported burning'!C2406</f>
        <v>0</v>
      </c>
      <c r="D2406" s="159">
        <f>'Reported burning'!D2406</f>
        <v>0</v>
      </c>
      <c r="E2406" s="159">
        <f>'Reported burning'!E2406</f>
        <v>0</v>
      </c>
      <c r="F2406" s="159">
        <f>'Reported burning'!F2406</f>
        <v>0</v>
      </c>
      <c r="G2406" s="159">
        <f>'Reported burning'!G2406</f>
        <v>0</v>
      </c>
      <c r="H2406" s="159">
        <f>'Reported burning'!H2406</f>
        <v>0</v>
      </c>
      <c r="I2406" s="5"/>
    </row>
    <row r="2407" spans="1:9">
      <c r="A2407" s="159">
        <f>'Reported burning'!A2407</f>
        <v>0</v>
      </c>
      <c r="B2407" s="159">
        <f>'Reported burning'!B2407</f>
        <v>0</v>
      </c>
      <c r="C2407" s="159">
        <f>'Reported burning'!C2407</f>
        <v>0</v>
      </c>
      <c r="D2407" s="159">
        <f>'Reported burning'!D2407</f>
        <v>0</v>
      </c>
      <c r="E2407" s="159">
        <f>'Reported burning'!E2407</f>
        <v>0</v>
      </c>
      <c r="F2407" s="159">
        <f>'Reported burning'!F2407</f>
        <v>0</v>
      </c>
      <c r="G2407" s="159">
        <f>'Reported burning'!G2407</f>
        <v>0</v>
      </c>
      <c r="H2407" s="159">
        <f>'Reported burning'!H2407</f>
        <v>0</v>
      </c>
      <c r="I2407" s="5"/>
    </row>
    <row r="2408" spans="1:9">
      <c r="A2408" s="159">
        <f>'Reported burning'!A2408</f>
        <v>0</v>
      </c>
      <c r="B2408" s="159">
        <f>'Reported burning'!B2408</f>
        <v>0</v>
      </c>
      <c r="C2408" s="159">
        <f>'Reported burning'!C2408</f>
        <v>0</v>
      </c>
      <c r="D2408" s="159">
        <f>'Reported burning'!D2408</f>
        <v>0</v>
      </c>
      <c r="E2408" s="159">
        <f>'Reported burning'!E2408</f>
        <v>0</v>
      </c>
      <c r="F2408" s="159">
        <f>'Reported burning'!F2408</f>
        <v>0</v>
      </c>
      <c r="G2408" s="159">
        <f>'Reported burning'!G2408</f>
        <v>0</v>
      </c>
      <c r="H2408" s="159">
        <f>'Reported burning'!H2408</f>
        <v>0</v>
      </c>
      <c r="I2408" s="5"/>
    </row>
    <row r="2409" spans="1:9">
      <c r="A2409" s="159">
        <f>'Reported burning'!A2409</f>
        <v>0</v>
      </c>
      <c r="B2409" s="159">
        <f>'Reported burning'!B2409</f>
        <v>0</v>
      </c>
      <c r="C2409" s="159">
        <f>'Reported burning'!C2409</f>
        <v>0</v>
      </c>
      <c r="D2409" s="159">
        <f>'Reported burning'!D2409</f>
        <v>0</v>
      </c>
      <c r="E2409" s="159">
        <f>'Reported burning'!E2409</f>
        <v>0</v>
      </c>
      <c r="F2409" s="159">
        <f>'Reported burning'!F2409</f>
        <v>0</v>
      </c>
      <c r="G2409" s="159">
        <f>'Reported burning'!G2409</f>
        <v>0</v>
      </c>
      <c r="H2409" s="159">
        <f>'Reported burning'!H2409</f>
        <v>0</v>
      </c>
      <c r="I2409" s="5"/>
    </row>
    <row r="2410" spans="1:9">
      <c r="A2410" s="159">
        <f>'Reported burning'!A2410</f>
        <v>0</v>
      </c>
      <c r="B2410" s="159">
        <f>'Reported burning'!B2410</f>
        <v>0</v>
      </c>
      <c r="C2410" s="159">
        <f>'Reported burning'!C2410</f>
        <v>0</v>
      </c>
      <c r="D2410" s="159">
        <f>'Reported burning'!D2410</f>
        <v>0</v>
      </c>
      <c r="E2410" s="159">
        <f>'Reported burning'!E2410</f>
        <v>0</v>
      </c>
      <c r="F2410" s="159">
        <f>'Reported burning'!F2410</f>
        <v>0</v>
      </c>
      <c r="G2410" s="159">
        <f>'Reported burning'!G2410</f>
        <v>0</v>
      </c>
      <c r="H2410" s="159">
        <f>'Reported burning'!H2410</f>
        <v>0</v>
      </c>
      <c r="I2410" s="5"/>
    </row>
    <row r="2411" spans="1:9">
      <c r="A2411" s="159">
        <f>'Reported burning'!A2411</f>
        <v>0</v>
      </c>
      <c r="B2411" s="159">
        <f>'Reported burning'!B2411</f>
        <v>0</v>
      </c>
      <c r="C2411" s="159">
        <f>'Reported burning'!C2411</f>
        <v>0</v>
      </c>
      <c r="D2411" s="159">
        <f>'Reported burning'!D2411</f>
        <v>0</v>
      </c>
      <c r="E2411" s="159">
        <f>'Reported burning'!E2411</f>
        <v>0</v>
      </c>
      <c r="F2411" s="159">
        <f>'Reported burning'!F2411</f>
        <v>0</v>
      </c>
      <c r="G2411" s="159">
        <f>'Reported burning'!G2411</f>
        <v>0</v>
      </c>
      <c r="H2411" s="159">
        <f>'Reported burning'!H2411</f>
        <v>0</v>
      </c>
      <c r="I2411" s="5"/>
    </row>
    <row r="2412" spans="1:9">
      <c r="A2412" s="159">
        <f>'Reported burning'!A2412</f>
        <v>0</v>
      </c>
      <c r="B2412" s="159">
        <f>'Reported burning'!B2412</f>
        <v>0</v>
      </c>
      <c r="C2412" s="159">
        <f>'Reported burning'!C2412</f>
        <v>0</v>
      </c>
      <c r="D2412" s="159">
        <f>'Reported burning'!D2412</f>
        <v>0</v>
      </c>
      <c r="E2412" s="159">
        <f>'Reported burning'!E2412</f>
        <v>0</v>
      </c>
      <c r="F2412" s="159">
        <f>'Reported burning'!F2412</f>
        <v>0</v>
      </c>
      <c r="G2412" s="159">
        <f>'Reported burning'!G2412</f>
        <v>0</v>
      </c>
      <c r="H2412" s="159">
        <f>'Reported burning'!H2412</f>
        <v>0</v>
      </c>
      <c r="I2412" s="5"/>
    </row>
    <row r="2413" spans="1:9">
      <c r="A2413" s="159">
        <f>'Reported burning'!A2413</f>
        <v>0</v>
      </c>
      <c r="B2413" s="159">
        <f>'Reported burning'!B2413</f>
        <v>0</v>
      </c>
      <c r="C2413" s="159">
        <f>'Reported burning'!C2413</f>
        <v>0</v>
      </c>
      <c r="D2413" s="159">
        <f>'Reported burning'!D2413</f>
        <v>0</v>
      </c>
      <c r="E2413" s="159">
        <f>'Reported burning'!E2413</f>
        <v>0</v>
      </c>
      <c r="F2413" s="159">
        <f>'Reported burning'!F2413</f>
        <v>0</v>
      </c>
      <c r="G2413" s="159">
        <f>'Reported burning'!G2413</f>
        <v>0</v>
      </c>
      <c r="H2413" s="159">
        <f>'Reported burning'!H2413</f>
        <v>0</v>
      </c>
      <c r="I2413" s="5"/>
    </row>
    <row r="2414" spans="1:9">
      <c r="A2414" s="159">
        <f>'Reported burning'!A2414</f>
        <v>0</v>
      </c>
      <c r="B2414" s="159">
        <f>'Reported burning'!B2414</f>
        <v>0</v>
      </c>
      <c r="C2414" s="159">
        <f>'Reported burning'!C2414</f>
        <v>0</v>
      </c>
      <c r="D2414" s="159">
        <f>'Reported burning'!D2414</f>
        <v>0</v>
      </c>
      <c r="E2414" s="159">
        <f>'Reported burning'!E2414</f>
        <v>0</v>
      </c>
      <c r="F2414" s="159">
        <f>'Reported burning'!F2414</f>
        <v>0</v>
      </c>
      <c r="G2414" s="159">
        <f>'Reported burning'!G2414</f>
        <v>0</v>
      </c>
      <c r="H2414" s="159">
        <f>'Reported burning'!H2414</f>
        <v>0</v>
      </c>
      <c r="I2414" s="5"/>
    </row>
    <row r="2415" spans="1:9">
      <c r="A2415" s="159">
        <f>'Reported burning'!A2415</f>
        <v>0</v>
      </c>
      <c r="B2415" s="159">
        <f>'Reported burning'!B2415</f>
        <v>0</v>
      </c>
      <c r="C2415" s="159">
        <f>'Reported burning'!C2415</f>
        <v>0</v>
      </c>
      <c r="D2415" s="159">
        <f>'Reported burning'!D2415</f>
        <v>0</v>
      </c>
      <c r="E2415" s="159">
        <f>'Reported burning'!E2415</f>
        <v>0</v>
      </c>
      <c r="F2415" s="159">
        <f>'Reported burning'!F2415</f>
        <v>0</v>
      </c>
      <c r="G2415" s="159">
        <f>'Reported burning'!G2415</f>
        <v>0</v>
      </c>
      <c r="H2415" s="159">
        <f>'Reported burning'!H2415</f>
        <v>0</v>
      </c>
      <c r="I2415" s="5"/>
    </row>
    <row r="2416" spans="1:9">
      <c r="A2416" s="159">
        <f>'Reported burning'!A2416</f>
        <v>0</v>
      </c>
      <c r="B2416" s="159">
        <f>'Reported burning'!B2416</f>
        <v>0</v>
      </c>
      <c r="C2416" s="159">
        <f>'Reported burning'!C2416</f>
        <v>0</v>
      </c>
      <c r="D2416" s="159">
        <f>'Reported burning'!D2416</f>
        <v>0</v>
      </c>
      <c r="E2416" s="159">
        <f>'Reported burning'!E2416</f>
        <v>0</v>
      </c>
      <c r="F2416" s="159">
        <f>'Reported burning'!F2416</f>
        <v>0</v>
      </c>
      <c r="G2416" s="159">
        <f>'Reported burning'!G2416</f>
        <v>0</v>
      </c>
      <c r="H2416" s="159">
        <f>'Reported burning'!H2416</f>
        <v>0</v>
      </c>
      <c r="I2416" s="5"/>
    </row>
    <row r="2417" spans="1:9">
      <c r="A2417" s="159">
        <f>'Reported burning'!A2417</f>
        <v>0</v>
      </c>
      <c r="B2417" s="159">
        <f>'Reported burning'!B2417</f>
        <v>0</v>
      </c>
      <c r="C2417" s="159">
        <f>'Reported burning'!C2417</f>
        <v>0</v>
      </c>
      <c r="D2417" s="159">
        <f>'Reported burning'!D2417</f>
        <v>0</v>
      </c>
      <c r="E2417" s="159">
        <f>'Reported burning'!E2417</f>
        <v>0</v>
      </c>
      <c r="F2417" s="159">
        <f>'Reported burning'!F2417</f>
        <v>0</v>
      </c>
      <c r="G2417" s="159">
        <f>'Reported burning'!G2417</f>
        <v>0</v>
      </c>
      <c r="H2417" s="159">
        <f>'Reported burning'!H2417</f>
        <v>0</v>
      </c>
      <c r="I2417" s="5"/>
    </row>
    <row r="2418" spans="1:9">
      <c r="A2418" s="159">
        <f>'Reported burning'!A2418</f>
        <v>0</v>
      </c>
      <c r="B2418" s="159">
        <f>'Reported burning'!B2418</f>
        <v>0</v>
      </c>
      <c r="C2418" s="159">
        <f>'Reported burning'!C2418</f>
        <v>0</v>
      </c>
      <c r="D2418" s="159">
        <f>'Reported burning'!D2418</f>
        <v>0</v>
      </c>
      <c r="E2418" s="159">
        <f>'Reported burning'!E2418</f>
        <v>0</v>
      </c>
      <c r="F2418" s="159">
        <f>'Reported burning'!F2418</f>
        <v>0</v>
      </c>
      <c r="G2418" s="159">
        <f>'Reported burning'!G2418</f>
        <v>0</v>
      </c>
      <c r="H2418" s="159">
        <f>'Reported burning'!H2418</f>
        <v>0</v>
      </c>
      <c r="I2418" s="5"/>
    </row>
    <row r="2419" spans="1:9">
      <c r="A2419" s="159">
        <f>'Reported burning'!A2419</f>
        <v>0</v>
      </c>
      <c r="B2419" s="159">
        <f>'Reported burning'!B2419</f>
        <v>0</v>
      </c>
      <c r="C2419" s="159">
        <f>'Reported burning'!C2419</f>
        <v>0</v>
      </c>
      <c r="D2419" s="159">
        <f>'Reported burning'!D2419</f>
        <v>0</v>
      </c>
      <c r="E2419" s="159">
        <f>'Reported burning'!E2419</f>
        <v>0</v>
      </c>
      <c r="F2419" s="159">
        <f>'Reported burning'!F2419</f>
        <v>0</v>
      </c>
      <c r="G2419" s="159">
        <f>'Reported burning'!G2419</f>
        <v>0</v>
      </c>
      <c r="H2419" s="159">
        <f>'Reported burning'!H2419</f>
        <v>0</v>
      </c>
      <c r="I2419" s="5"/>
    </row>
    <row r="2420" spans="1:9">
      <c r="A2420" s="159">
        <f>'Reported burning'!A2420</f>
        <v>0</v>
      </c>
      <c r="B2420" s="159">
        <f>'Reported burning'!B2420</f>
        <v>0</v>
      </c>
      <c r="C2420" s="159">
        <f>'Reported burning'!C2420</f>
        <v>0</v>
      </c>
      <c r="D2420" s="159">
        <f>'Reported burning'!D2420</f>
        <v>0</v>
      </c>
      <c r="E2420" s="159">
        <f>'Reported burning'!E2420</f>
        <v>0</v>
      </c>
      <c r="F2420" s="159">
        <f>'Reported burning'!F2420</f>
        <v>0</v>
      </c>
      <c r="G2420" s="159">
        <f>'Reported burning'!G2420</f>
        <v>0</v>
      </c>
      <c r="H2420" s="159">
        <f>'Reported burning'!H2420</f>
        <v>0</v>
      </c>
      <c r="I2420" s="5"/>
    </row>
    <row r="2421" spans="1:9">
      <c r="A2421" s="159">
        <f>'Reported burning'!A2421</f>
        <v>0</v>
      </c>
      <c r="B2421" s="159">
        <f>'Reported burning'!B2421</f>
        <v>0</v>
      </c>
      <c r="C2421" s="159">
        <f>'Reported burning'!C2421</f>
        <v>0</v>
      </c>
      <c r="D2421" s="159">
        <f>'Reported burning'!D2421</f>
        <v>0</v>
      </c>
      <c r="E2421" s="159">
        <f>'Reported burning'!E2421</f>
        <v>0</v>
      </c>
      <c r="F2421" s="159">
        <f>'Reported burning'!F2421</f>
        <v>0</v>
      </c>
      <c r="G2421" s="159">
        <f>'Reported burning'!G2421</f>
        <v>0</v>
      </c>
      <c r="H2421" s="159">
        <f>'Reported burning'!H2421</f>
        <v>0</v>
      </c>
      <c r="I2421" s="5"/>
    </row>
    <row r="2422" spans="1:9">
      <c r="A2422" s="159">
        <f>'Reported burning'!A2422</f>
        <v>0</v>
      </c>
      <c r="B2422" s="159">
        <f>'Reported burning'!B2422</f>
        <v>0</v>
      </c>
      <c r="C2422" s="159">
        <f>'Reported burning'!C2422</f>
        <v>0</v>
      </c>
      <c r="D2422" s="159">
        <f>'Reported burning'!D2422</f>
        <v>0</v>
      </c>
      <c r="E2422" s="159">
        <f>'Reported burning'!E2422</f>
        <v>0</v>
      </c>
      <c r="F2422" s="159">
        <f>'Reported burning'!F2422</f>
        <v>0</v>
      </c>
      <c r="G2422" s="159">
        <f>'Reported burning'!G2422</f>
        <v>0</v>
      </c>
      <c r="H2422" s="159">
        <f>'Reported burning'!H2422</f>
        <v>0</v>
      </c>
      <c r="I2422" s="5"/>
    </row>
    <row r="2423" spans="1:9">
      <c r="A2423" s="159">
        <f>'Reported burning'!A2423</f>
        <v>0</v>
      </c>
      <c r="B2423" s="159">
        <f>'Reported burning'!B2423</f>
        <v>0</v>
      </c>
      <c r="C2423" s="159">
        <f>'Reported burning'!C2423</f>
        <v>0</v>
      </c>
      <c r="D2423" s="159">
        <f>'Reported burning'!D2423</f>
        <v>0</v>
      </c>
      <c r="E2423" s="159">
        <f>'Reported burning'!E2423</f>
        <v>0</v>
      </c>
      <c r="F2423" s="159">
        <f>'Reported burning'!F2423</f>
        <v>0</v>
      </c>
      <c r="G2423" s="159">
        <f>'Reported burning'!G2423</f>
        <v>0</v>
      </c>
      <c r="H2423" s="159">
        <f>'Reported burning'!H2423</f>
        <v>0</v>
      </c>
      <c r="I2423" s="5"/>
    </row>
    <row r="2424" spans="1:9">
      <c r="A2424" s="159">
        <f>'Reported burning'!A2424</f>
        <v>0</v>
      </c>
      <c r="B2424" s="159">
        <f>'Reported burning'!B2424</f>
        <v>0</v>
      </c>
      <c r="C2424" s="159">
        <f>'Reported burning'!C2424</f>
        <v>0</v>
      </c>
      <c r="D2424" s="159">
        <f>'Reported burning'!D2424</f>
        <v>0</v>
      </c>
      <c r="E2424" s="159">
        <f>'Reported burning'!E2424</f>
        <v>0</v>
      </c>
      <c r="F2424" s="159">
        <f>'Reported burning'!F2424</f>
        <v>0</v>
      </c>
      <c r="G2424" s="159">
        <f>'Reported burning'!G2424</f>
        <v>0</v>
      </c>
      <c r="H2424" s="159">
        <f>'Reported burning'!H2424</f>
        <v>0</v>
      </c>
      <c r="I2424" s="5"/>
    </row>
    <row r="2425" spans="1:9">
      <c r="A2425" s="159">
        <f>'Reported burning'!A2425</f>
        <v>0</v>
      </c>
      <c r="B2425" s="159">
        <f>'Reported burning'!B2425</f>
        <v>0</v>
      </c>
      <c r="C2425" s="159">
        <f>'Reported burning'!C2425</f>
        <v>0</v>
      </c>
      <c r="D2425" s="159">
        <f>'Reported burning'!D2425</f>
        <v>0</v>
      </c>
      <c r="E2425" s="159">
        <f>'Reported burning'!E2425</f>
        <v>0</v>
      </c>
      <c r="F2425" s="159">
        <f>'Reported burning'!F2425</f>
        <v>0</v>
      </c>
      <c r="G2425" s="159">
        <f>'Reported burning'!G2425</f>
        <v>0</v>
      </c>
      <c r="H2425" s="159">
        <f>'Reported burning'!H2425</f>
        <v>0</v>
      </c>
      <c r="I2425" s="5"/>
    </row>
    <row r="2426" spans="1:9">
      <c r="A2426" s="159">
        <f>'Reported burning'!A2426</f>
        <v>0</v>
      </c>
      <c r="B2426" s="159">
        <f>'Reported burning'!B2426</f>
        <v>0</v>
      </c>
      <c r="C2426" s="159">
        <f>'Reported burning'!C2426</f>
        <v>0</v>
      </c>
      <c r="D2426" s="159">
        <f>'Reported burning'!D2426</f>
        <v>0</v>
      </c>
      <c r="E2426" s="159">
        <f>'Reported burning'!E2426</f>
        <v>0</v>
      </c>
      <c r="F2426" s="159">
        <f>'Reported burning'!F2426</f>
        <v>0</v>
      </c>
      <c r="G2426" s="159">
        <f>'Reported burning'!G2426</f>
        <v>0</v>
      </c>
      <c r="H2426" s="159">
        <f>'Reported burning'!H2426</f>
        <v>0</v>
      </c>
      <c r="I2426" s="5"/>
    </row>
    <row r="2427" spans="1:9">
      <c r="A2427" s="159">
        <f>'Reported burning'!A2427</f>
        <v>0</v>
      </c>
      <c r="B2427" s="159">
        <f>'Reported burning'!B2427</f>
        <v>0</v>
      </c>
      <c r="C2427" s="159">
        <f>'Reported burning'!C2427</f>
        <v>0</v>
      </c>
      <c r="D2427" s="159">
        <f>'Reported burning'!D2427</f>
        <v>0</v>
      </c>
      <c r="E2427" s="159">
        <f>'Reported burning'!E2427</f>
        <v>0</v>
      </c>
      <c r="F2427" s="159">
        <f>'Reported burning'!F2427</f>
        <v>0</v>
      </c>
      <c r="G2427" s="159">
        <f>'Reported burning'!G2427</f>
        <v>0</v>
      </c>
      <c r="H2427" s="159">
        <f>'Reported burning'!H2427</f>
        <v>0</v>
      </c>
      <c r="I2427" s="5"/>
    </row>
    <row r="2428" spans="1:9">
      <c r="A2428" s="159">
        <f>'Reported burning'!A2428</f>
        <v>0</v>
      </c>
      <c r="B2428" s="159">
        <f>'Reported burning'!B2428</f>
        <v>0</v>
      </c>
      <c r="C2428" s="159">
        <f>'Reported burning'!C2428</f>
        <v>0</v>
      </c>
      <c r="D2428" s="159">
        <f>'Reported burning'!D2428</f>
        <v>0</v>
      </c>
      <c r="E2428" s="159">
        <f>'Reported burning'!E2428</f>
        <v>0</v>
      </c>
      <c r="F2428" s="159">
        <f>'Reported burning'!F2428</f>
        <v>0</v>
      </c>
      <c r="G2428" s="159">
        <f>'Reported burning'!G2428</f>
        <v>0</v>
      </c>
      <c r="H2428" s="159">
        <f>'Reported burning'!H2428</f>
        <v>0</v>
      </c>
      <c r="I2428" s="5"/>
    </row>
    <row r="2429" spans="1:9">
      <c r="A2429" s="159">
        <f>'Reported burning'!A2429</f>
        <v>0</v>
      </c>
      <c r="B2429" s="159">
        <f>'Reported burning'!B2429</f>
        <v>0</v>
      </c>
      <c r="C2429" s="159">
        <f>'Reported burning'!C2429</f>
        <v>0</v>
      </c>
      <c r="D2429" s="159">
        <f>'Reported burning'!D2429</f>
        <v>0</v>
      </c>
      <c r="E2429" s="159">
        <f>'Reported burning'!E2429</f>
        <v>0</v>
      </c>
      <c r="F2429" s="159">
        <f>'Reported burning'!F2429</f>
        <v>0</v>
      </c>
      <c r="G2429" s="159">
        <f>'Reported burning'!G2429</f>
        <v>0</v>
      </c>
      <c r="H2429" s="159">
        <f>'Reported burning'!H2429</f>
        <v>0</v>
      </c>
      <c r="I2429" s="5"/>
    </row>
    <row r="2430" spans="1:9">
      <c r="A2430" s="159">
        <f>'Reported burning'!A2430</f>
        <v>0</v>
      </c>
      <c r="B2430" s="159">
        <f>'Reported burning'!B2430</f>
        <v>0</v>
      </c>
      <c r="C2430" s="159">
        <f>'Reported burning'!C2430</f>
        <v>0</v>
      </c>
      <c r="D2430" s="159">
        <f>'Reported burning'!D2430</f>
        <v>0</v>
      </c>
      <c r="E2430" s="159">
        <f>'Reported burning'!E2430</f>
        <v>0</v>
      </c>
      <c r="F2430" s="159">
        <f>'Reported burning'!F2430</f>
        <v>0</v>
      </c>
      <c r="G2430" s="159">
        <f>'Reported burning'!G2430</f>
        <v>0</v>
      </c>
      <c r="H2430" s="159">
        <f>'Reported burning'!H2430</f>
        <v>0</v>
      </c>
      <c r="I2430" s="5"/>
    </row>
    <row r="2431" spans="1:9">
      <c r="A2431" s="159">
        <f>'Reported burning'!A2431</f>
        <v>0</v>
      </c>
      <c r="B2431" s="159">
        <f>'Reported burning'!B2431</f>
        <v>0</v>
      </c>
      <c r="C2431" s="159">
        <f>'Reported burning'!C2431</f>
        <v>0</v>
      </c>
      <c r="D2431" s="159">
        <f>'Reported burning'!D2431</f>
        <v>0</v>
      </c>
      <c r="E2431" s="159">
        <f>'Reported burning'!E2431</f>
        <v>0</v>
      </c>
      <c r="F2431" s="159">
        <f>'Reported burning'!F2431</f>
        <v>0</v>
      </c>
      <c r="G2431" s="159">
        <f>'Reported burning'!G2431</f>
        <v>0</v>
      </c>
      <c r="H2431" s="159">
        <f>'Reported burning'!H2431</f>
        <v>0</v>
      </c>
      <c r="I2431" s="5"/>
    </row>
    <row r="2432" spans="1:9">
      <c r="A2432" s="159">
        <f>'Reported burning'!A2432</f>
        <v>0</v>
      </c>
      <c r="B2432" s="159">
        <f>'Reported burning'!B2432</f>
        <v>0</v>
      </c>
      <c r="C2432" s="159">
        <f>'Reported burning'!C2432</f>
        <v>0</v>
      </c>
      <c r="D2432" s="159">
        <f>'Reported burning'!D2432</f>
        <v>0</v>
      </c>
      <c r="E2432" s="159">
        <f>'Reported burning'!E2432</f>
        <v>0</v>
      </c>
      <c r="F2432" s="159">
        <f>'Reported burning'!F2432</f>
        <v>0</v>
      </c>
      <c r="G2432" s="159">
        <f>'Reported burning'!G2432</f>
        <v>0</v>
      </c>
      <c r="H2432" s="159">
        <f>'Reported burning'!H2432</f>
        <v>0</v>
      </c>
      <c r="I2432" s="5"/>
    </row>
    <row r="2433" spans="1:9">
      <c r="A2433" s="159">
        <f>'Reported burning'!A2433</f>
        <v>0</v>
      </c>
      <c r="B2433" s="159">
        <f>'Reported burning'!B2433</f>
        <v>0</v>
      </c>
      <c r="C2433" s="159">
        <f>'Reported burning'!C2433</f>
        <v>0</v>
      </c>
      <c r="D2433" s="159">
        <f>'Reported burning'!D2433</f>
        <v>0</v>
      </c>
      <c r="E2433" s="159">
        <f>'Reported burning'!E2433</f>
        <v>0</v>
      </c>
      <c r="F2433" s="159">
        <f>'Reported burning'!F2433</f>
        <v>0</v>
      </c>
      <c r="G2433" s="159">
        <f>'Reported burning'!G2433</f>
        <v>0</v>
      </c>
      <c r="H2433" s="159">
        <f>'Reported burning'!H2433</f>
        <v>0</v>
      </c>
      <c r="I2433" s="5"/>
    </row>
    <row r="2434" spans="1:9">
      <c r="A2434" s="159">
        <f>'Reported burning'!A2434</f>
        <v>0</v>
      </c>
      <c r="B2434" s="159">
        <f>'Reported burning'!B2434</f>
        <v>0</v>
      </c>
      <c r="C2434" s="159">
        <f>'Reported burning'!C2434</f>
        <v>0</v>
      </c>
      <c r="D2434" s="159">
        <f>'Reported burning'!D2434</f>
        <v>0</v>
      </c>
      <c r="E2434" s="159">
        <f>'Reported burning'!E2434</f>
        <v>0</v>
      </c>
      <c r="F2434" s="159">
        <f>'Reported burning'!F2434</f>
        <v>0</v>
      </c>
      <c r="G2434" s="159">
        <f>'Reported burning'!G2434</f>
        <v>0</v>
      </c>
      <c r="H2434" s="159">
        <f>'Reported burning'!H2434</f>
        <v>0</v>
      </c>
      <c r="I2434" s="5"/>
    </row>
    <row r="2435" spans="1:9">
      <c r="A2435" s="159">
        <f>'Reported burning'!A2435</f>
        <v>0</v>
      </c>
      <c r="B2435" s="159">
        <f>'Reported burning'!B2435</f>
        <v>0</v>
      </c>
      <c r="C2435" s="159">
        <f>'Reported burning'!C2435</f>
        <v>0</v>
      </c>
      <c r="D2435" s="159">
        <f>'Reported burning'!D2435</f>
        <v>0</v>
      </c>
      <c r="E2435" s="159">
        <f>'Reported burning'!E2435</f>
        <v>0</v>
      </c>
      <c r="F2435" s="159">
        <f>'Reported burning'!F2435</f>
        <v>0</v>
      </c>
      <c r="G2435" s="159">
        <f>'Reported burning'!G2435</f>
        <v>0</v>
      </c>
      <c r="H2435" s="159">
        <f>'Reported burning'!H2435</f>
        <v>0</v>
      </c>
      <c r="I2435" s="5"/>
    </row>
    <row r="2436" spans="1:9">
      <c r="A2436" s="159">
        <f>'Reported burning'!A2436</f>
        <v>0</v>
      </c>
      <c r="B2436" s="159">
        <f>'Reported burning'!B2436</f>
        <v>0</v>
      </c>
      <c r="C2436" s="159">
        <f>'Reported burning'!C2436</f>
        <v>0</v>
      </c>
      <c r="D2436" s="159">
        <f>'Reported burning'!D2436</f>
        <v>0</v>
      </c>
      <c r="E2436" s="159">
        <f>'Reported burning'!E2436</f>
        <v>0</v>
      </c>
      <c r="F2436" s="159">
        <f>'Reported burning'!F2436</f>
        <v>0</v>
      </c>
      <c r="G2436" s="159">
        <f>'Reported burning'!G2436</f>
        <v>0</v>
      </c>
      <c r="H2436" s="159">
        <f>'Reported burning'!H2436</f>
        <v>0</v>
      </c>
      <c r="I2436" s="5"/>
    </row>
    <row r="2437" spans="1:9">
      <c r="A2437" s="159">
        <f>'Reported burning'!A2437</f>
        <v>0</v>
      </c>
      <c r="B2437" s="159">
        <f>'Reported burning'!B2437</f>
        <v>0</v>
      </c>
      <c r="C2437" s="159">
        <f>'Reported burning'!C2437</f>
        <v>0</v>
      </c>
      <c r="D2437" s="159">
        <f>'Reported burning'!D2437</f>
        <v>0</v>
      </c>
      <c r="E2437" s="159">
        <f>'Reported burning'!E2437</f>
        <v>0</v>
      </c>
      <c r="F2437" s="159">
        <f>'Reported burning'!F2437</f>
        <v>0</v>
      </c>
      <c r="G2437" s="159">
        <f>'Reported burning'!G2437</f>
        <v>0</v>
      </c>
      <c r="H2437" s="159">
        <f>'Reported burning'!H2437</f>
        <v>0</v>
      </c>
      <c r="I2437" s="5"/>
    </row>
    <row r="2438" spans="1:9">
      <c r="A2438" s="159">
        <f>'Reported burning'!A2438</f>
        <v>0</v>
      </c>
      <c r="B2438" s="159">
        <f>'Reported burning'!B2438</f>
        <v>0</v>
      </c>
      <c r="C2438" s="159">
        <f>'Reported burning'!C2438</f>
        <v>0</v>
      </c>
      <c r="D2438" s="159">
        <f>'Reported burning'!D2438</f>
        <v>0</v>
      </c>
      <c r="E2438" s="159">
        <f>'Reported burning'!E2438</f>
        <v>0</v>
      </c>
      <c r="F2438" s="159">
        <f>'Reported burning'!F2438</f>
        <v>0</v>
      </c>
      <c r="G2438" s="159">
        <f>'Reported burning'!G2438</f>
        <v>0</v>
      </c>
      <c r="H2438" s="159">
        <f>'Reported burning'!H2438</f>
        <v>0</v>
      </c>
      <c r="I2438" s="5"/>
    </row>
    <row r="2439" spans="1:9">
      <c r="A2439" s="159">
        <f>'Reported burning'!A2439</f>
        <v>0</v>
      </c>
      <c r="B2439" s="159">
        <f>'Reported burning'!B2439</f>
        <v>0</v>
      </c>
      <c r="C2439" s="159">
        <f>'Reported burning'!C2439</f>
        <v>0</v>
      </c>
      <c r="D2439" s="159">
        <f>'Reported burning'!D2439</f>
        <v>0</v>
      </c>
      <c r="E2439" s="159">
        <f>'Reported burning'!E2439</f>
        <v>0</v>
      </c>
      <c r="F2439" s="159">
        <f>'Reported burning'!F2439</f>
        <v>0</v>
      </c>
      <c r="G2439" s="159">
        <f>'Reported burning'!G2439</f>
        <v>0</v>
      </c>
      <c r="H2439" s="159">
        <f>'Reported burning'!H2439</f>
        <v>0</v>
      </c>
      <c r="I2439" s="5"/>
    </row>
    <row r="2440" spans="1:9">
      <c r="A2440" s="159">
        <f>'Reported burning'!A2440</f>
        <v>0</v>
      </c>
      <c r="B2440" s="159">
        <f>'Reported burning'!B2440</f>
        <v>0</v>
      </c>
      <c r="C2440" s="159">
        <f>'Reported burning'!C2440</f>
        <v>0</v>
      </c>
      <c r="D2440" s="159">
        <f>'Reported burning'!D2440</f>
        <v>0</v>
      </c>
      <c r="E2440" s="159">
        <f>'Reported burning'!E2440</f>
        <v>0</v>
      </c>
      <c r="F2440" s="159">
        <f>'Reported burning'!F2440</f>
        <v>0</v>
      </c>
      <c r="G2440" s="159">
        <f>'Reported burning'!G2440</f>
        <v>0</v>
      </c>
      <c r="H2440" s="159">
        <f>'Reported burning'!H2440</f>
        <v>0</v>
      </c>
      <c r="I2440" s="5"/>
    </row>
    <row r="2441" spans="1:9">
      <c r="A2441" s="159">
        <f>'Reported burning'!A2441</f>
        <v>0</v>
      </c>
      <c r="B2441" s="159">
        <f>'Reported burning'!B2441</f>
        <v>0</v>
      </c>
      <c r="C2441" s="159">
        <f>'Reported burning'!C2441</f>
        <v>0</v>
      </c>
      <c r="D2441" s="159">
        <f>'Reported burning'!D2441</f>
        <v>0</v>
      </c>
      <c r="E2441" s="159">
        <f>'Reported burning'!E2441</f>
        <v>0</v>
      </c>
      <c r="F2441" s="159">
        <f>'Reported burning'!F2441</f>
        <v>0</v>
      </c>
      <c r="G2441" s="159">
        <f>'Reported burning'!G2441</f>
        <v>0</v>
      </c>
      <c r="H2441" s="159">
        <f>'Reported burning'!H2441</f>
        <v>0</v>
      </c>
      <c r="I2441" s="5"/>
    </row>
    <row r="2442" spans="1:9">
      <c r="A2442" s="159">
        <f>'Reported burning'!A2442</f>
        <v>0</v>
      </c>
      <c r="B2442" s="159">
        <f>'Reported burning'!B2442</f>
        <v>0</v>
      </c>
      <c r="C2442" s="159">
        <f>'Reported burning'!C2442</f>
        <v>0</v>
      </c>
      <c r="D2442" s="159">
        <f>'Reported burning'!D2442</f>
        <v>0</v>
      </c>
      <c r="E2442" s="159">
        <f>'Reported burning'!E2442</f>
        <v>0</v>
      </c>
      <c r="F2442" s="159">
        <f>'Reported burning'!F2442</f>
        <v>0</v>
      </c>
      <c r="G2442" s="159">
        <f>'Reported burning'!G2442</f>
        <v>0</v>
      </c>
      <c r="H2442" s="159">
        <f>'Reported burning'!H2442</f>
        <v>0</v>
      </c>
      <c r="I2442" s="5"/>
    </row>
    <row r="2443" spans="1:9">
      <c r="A2443" s="159">
        <f>'Reported burning'!A2443</f>
        <v>0</v>
      </c>
      <c r="B2443" s="159">
        <f>'Reported burning'!B2443</f>
        <v>0</v>
      </c>
      <c r="C2443" s="159">
        <f>'Reported burning'!C2443</f>
        <v>0</v>
      </c>
      <c r="D2443" s="159">
        <f>'Reported burning'!D2443</f>
        <v>0</v>
      </c>
      <c r="E2443" s="159">
        <f>'Reported burning'!E2443</f>
        <v>0</v>
      </c>
      <c r="F2443" s="159">
        <f>'Reported burning'!F2443</f>
        <v>0</v>
      </c>
      <c r="G2443" s="159">
        <f>'Reported burning'!G2443</f>
        <v>0</v>
      </c>
      <c r="H2443" s="159">
        <f>'Reported burning'!H2443</f>
        <v>0</v>
      </c>
      <c r="I2443" s="5"/>
    </row>
    <row r="2444" spans="1:9">
      <c r="A2444" s="159">
        <f>'Reported burning'!A2444</f>
        <v>0</v>
      </c>
      <c r="B2444" s="159">
        <f>'Reported burning'!B2444</f>
        <v>0</v>
      </c>
      <c r="C2444" s="159">
        <f>'Reported burning'!C2444</f>
        <v>0</v>
      </c>
      <c r="D2444" s="159">
        <f>'Reported burning'!D2444</f>
        <v>0</v>
      </c>
      <c r="E2444" s="159">
        <f>'Reported burning'!E2444</f>
        <v>0</v>
      </c>
      <c r="F2444" s="159">
        <f>'Reported burning'!F2444</f>
        <v>0</v>
      </c>
      <c r="G2444" s="159">
        <f>'Reported burning'!G2444</f>
        <v>0</v>
      </c>
      <c r="H2444" s="159">
        <f>'Reported burning'!H2444</f>
        <v>0</v>
      </c>
      <c r="I2444" s="5"/>
    </row>
    <row r="2445" spans="1:9">
      <c r="A2445" s="159">
        <f>'Reported burning'!A2445</f>
        <v>0</v>
      </c>
      <c r="B2445" s="159">
        <f>'Reported burning'!B2445</f>
        <v>0</v>
      </c>
      <c r="C2445" s="159">
        <f>'Reported burning'!C2445</f>
        <v>0</v>
      </c>
      <c r="D2445" s="159">
        <f>'Reported burning'!D2445</f>
        <v>0</v>
      </c>
      <c r="E2445" s="159">
        <f>'Reported burning'!E2445</f>
        <v>0</v>
      </c>
      <c r="F2445" s="159">
        <f>'Reported burning'!F2445</f>
        <v>0</v>
      </c>
      <c r="G2445" s="159">
        <f>'Reported burning'!G2445</f>
        <v>0</v>
      </c>
      <c r="H2445" s="159">
        <f>'Reported burning'!H2445</f>
        <v>0</v>
      </c>
      <c r="I2445" s="5"/>
    </row>
    <row r="2446" spans="1:9">
      <c r="A2446" s="159">
        <f>'Reported burning'!A2446</f>
        <v>0</v>
      </c>
      <c r="B2446" s="159">
        <f>'Reported burning'!B2446</f>
        <v>0</v>
      </c>
      <c r="C2446" s="159">
        <f>'Reported burning'!C2446</f>
        <v>0</v>
      </c>
      <c r="D2446" s="159">
        <f>'Reported burning'!D2446</f>
        <v>0</v>
      </c>
      <c r="E2446" s="159">
        <f>'Reported burning'!E2446</f>
        <v>0</v>
      </c>
      <c r="F2446" s="159">
        <f>'Reported burning'!F2446</f>
        <v>0</v>
      </c>
      <c r="G2446" s="159">
        <f>'Reported burning'!G2446</f>
        <v>0</v>
      </c>
      <c r="H2446" s="159">
        <f>'Reported burning'!H2446</f>
        <v>0</v>
      </c>
      <c r="I2446" s="5"/>
    </row>
    <row r="2447" spans="1:9">
      <c r="A2447" s="159">
        <f>'Reported burning'!A2447</f>
        <v>0</v>
      </c>
      <c r="B2447" s="159">
        <f>'Reported burning'!B2447</f>
        <v>0</v>
      </c>
      <c r="C2447" s="159">
        <f>'Reported burning'!C2447</f>
        <v>0</v>
      </c>
      <c r="D2447" s="159">
        <f>'Reported burning'!D2447</f>
        <v>0</v>
      </c>
      <c r="E2447" s="159">
        <f>'Reported burning'!E2447</f>
        <v>0</v>
      </c>
      <c r="F2447" s="159">
        <f>'Reported burning'!F2447</f>
        <v>0</v>
      </c>
      <c r="G2447" s="159">
        <f>'Reported burning'!G2447</f>
        <v>0</v>
      </c>
      <c r="H2447" s="159">
        <f>'Reported burning'!H2447</f>
        <v>0</v>
      </c>
      <c r="I2447" s="5"/>
    </row>
    <row r="2448" spans="1:9">
      <c r="A2448" s="159">
        <f>'Reported burning'!A2448</f>
        <v>0</v>
      </c>
      <c r="B2448" s="159">
        <f>'Reported burning'!B2448</f>
        <v>0</v>
      </c>
      <c r="C2448" s="159">
        <f>'Reported burning'!C2448</f>
        <v>0</v>
      </c>
      <c r="D2448" s="159">
        <f>'Reported burning'!D2448</f>
        <v>0</v>
      </c>
      <c r="E2448" s="159">
        <f>'Reported burning'!E2448</f>
        <v>0</v>
      </c>
      <c r="F2448" s="159">
        <f>'Reported burning'!F2448</f>
        <v>0</v>
      </c>
      <c r="G2448" s="159">
        <f>'Reported burning'!G2448</f>
        <v>0</v>
      </c>
      <c r="H2448" s="159">
        <f>'Reported burning'!H2448</f>
        <v>0</v>
      </c>
      <c r="I2448" s="5"/>
    </row>
    <row r="2449" spans="1:9">
      <c r="A2449" s="159">
        <f>'Reported burning'!A2449</f>
        <v>0</v>
      </c>
      <c r="B2449" s="159">
        <f>'Reported burning'!B2449</f>
        <v>0</v>
      </c>
      <c r="C2449" s="159">
        <f>'Reported burning'!C2449</f>
        <v>0</v>
      </c>
      <c r="D2449" s="159">
        <f>'Reported burning'!D2449</f>
        <v>0</v>
      </c>
      <c r="E2449" s="159">
        <f>'Reported burning'!E2449</f>
        <v>0</v>
      </c>
      <c r="F2449" s="159">
        <f>'Reported burning'!F2449</f>
        <v>0</v>
      </c>
      <c r="G2449" s="159">
        <f>'Reported burning'!G2449</f>
        <v>0</v>
      </c>
      <c r="H2449" s="159">
        <f>'Reported burning'!H2449</f>
        <v>0</v>
      </c>
      <c r="I2449" s="5"/>
    </row>
    <row r="2450" spans="1:9">
      <c r="A2450" s="159">
        <f>'Reported burning'!A2450</f>
        <v>0</v>
      </c>
      <c r="B2450" s="159">
        <f>'Reported burning'!B2450</f>
        <v>0</v>
      </c>
      <c r="C2450" s="159">
        <f>'Reported burning'!C2450</f>
        <v>0</v>
      </c>
      <c r="D2450" s="159">
        <f>'Reported burning'!D2450</f>
        <v>0</v>
      </c>
      <c r="E2450" s="159">
        <f>'Reported burning'!E2450</f>
        <v>0</v>
      </c>
      <c r="F2450" s="159">
        <f>'Reported burning'!F2450</f>
        <v>0</v>
      </c>
      <c r="G2450" s="159">
        <f>'Reported burning'!G2450</f>
        <v>0</v>
      </c>
      <c r="H2450" s="159">
        <f>'Reported burning'!H2450</f>
        <v>0</v>
      </c>
      <c r="I2450" s="5"/>
    </row>
    <row r="2451" spans="1:9">
      <c r="A2451" s="159">
        <f>'Reported burning'!A2451</f>
        <v>0</v>
      </c>
      <c r="B2451" s="159">
        <f>'Reported burning'!B2451</f>
        <v>0</v>
      </c>
      <c r="C2451" s="159">
        <f>'Reported burning'!C2451</f>
        <v>0</v>
      </c>
      <c r="D2451" s="159">
        <f>'Reported burning'!D2451</f>
        <v>0</v>
      </c>
      <c r="E2451" s="159">
        <f>'Reported burning'!E2451</f>
        <v>0</v>
      </c>
      <c r="F2451" s="159">
        <f>'Reported burning'!F2451</f>
        <v>0</v>
      </c>
      <c r="G2451" s="159">
        <f>'Reported burning'!G2451</f>
        <v>0</v>
      </c>
      <c r="H2451" s="159">
        <f>'Reported burning'!H2451</f>
        <v>0</v>
      </c>
      <c r="I2451" s="5"/>
    </row>
    <row r="2452" spans="1:9">
      <c r="A2452" s="159">
        <f>'Reported burning'!A2452</f>
        <v>0</v>
      </c>
      <c r="B2452" s="159">
        <f>'Reported burning'!B2452</f>
        <v>0</v>
      </c>
      <c r="C2452" s="159">
        <f>'Reported burning'!C2452</f>
        <v>0</v>
      </c>
      <c r="D2452" s="159">
        <f>'Reported burning'!D2452</f>
        <v>0</v>
      </c>
      <c r="E2452" s="159">
        <f>'Reported burning'!E2452</f>
        <v>0</v>
      </c>
      <c r="F2452" s="159">
        <f>'Reported burning'!F2452</f>
        <v>0</v>
      </c>
      <c r="G2452" s="159">
        <f>'Reported burning'!G2452</f>
        <v>0</v>
      </c>
      <c r="H2452" s="159">
        <f>'Reported burning'!H2452</f>
        <v>0</v>
      </c>
      <c r="I2452" s="5"/>
    </row>
    <row r="2453" spans="1:9">
      <c r="A2453" s="159">
        <f>'Reported burning'!A2453</f>
        <v>0</v>
      </c>
      <c r="B2453" s="159">
        <f>'Reported burning'!B2453</f>
        <v>0</v>
      </c>
      <c r="C2453" s="159">
        <f>'Reported burning'!C2453</f>
        <v>0</v>
      </c>
      <c r="D2453" s="159">
        <f>'Reported burning'!D2453</f>
        <v>0</v>
      </c>
      <c r="E2453" s="159">
        <f>'Reported burning'!E2453</f>
        <v>0</v>
      </c>
      <c r="F2453" s="159">
        <f>'Reported burning'!F2453</f>
        <v>0</v>
      </c>
      <c r="G2453" s="159">
        <f>'Reported burning'!G2453</f>
        <v>0</v>
      </c>
      <c r="H2453" s="159">
        <f>'Reported burning'!H2453</f>
        <v>0</v>
      </c>
      <c r="I2453" s="5"/>
    </row>
    <row r="2454" spans="1:9">
      <c r="A2454" s="159">
        <f>'Reported burning'!A2454</f>
        <v>0</v>
      </c>
      <c r="B2454" s="159">
        <f>'Reported burning'!B2454</f>
        <v>0</v>
      </c>
      <c r="C2454" s="159">
        <f>'Reported burning'!C2454</f>
        <v>0</v>
      </c>
      <c r="D2454" s="159">
        <f>'Reported burning'!D2454</f>
        <v>0</v>
      </c>
      <c r="E2454" s="159">
        <f>'Reported burning'!E2454</f>
        <v>0</v>
      </c>
      <c r="F2454" s="159">
        <f>'Reported burning'!F2454</f>
        <v>0</v>
      </c>
      <c r="G2454" s="159">
        <f>'Reported burning'!G2454</f>
        <v>0</v>
      </c>
      <c r="H2454" s="159">
        <f>'Reported burning'!H2454</f>
        <v>0</v>
      </c>
      <c r="I2454" s="5"/>
    </row>
    <row r="2455" spans="1:9">
      <c r="A2455" s="159">
        <f>'Reported burning'!A2455</f>
        <v>0</v>
      </c>
      <c r="B2455" s="159">
        <f>'Reported burning'!B2455</f>
        <v>0</v>
      </c>
      <c r="C2455" s="159">
        <f>'Reported burning'!C2455</f>
        <v>0</v>
      </c>
      <c r="D2455" s="159">
        <f>'Reported burning'!D2455</f>
        <v>0</v>
      </c>
      <c r="E2455" s="159">
        <f>'Reported burning'!E2455</f>
        <v>0</v>
      </c>
      <c r="F2455" s="159">
        <f>'Reported burning'!F2455</f>
        <v>0</v>
      </c>
      <c r="G2455" s="159">
        <f>'Reported burning'!G2455</f>
        <v>0</v>
      </c>
      <c r="H2455" s="159">
        <f>'Reported burning'!H2455</f>
        <v>0</v>
      </c>
      <c r="I2455" s="5"/>
    </row>
    <row r="2456" spans="1:9">
      <c r="A2456" s="159">
        <f>'Reported burning'!A2456</f>
        <v>0</v>
      </c>
      <c r="B2456" s="159">
        <f>'Reported burning'!B2456</f>
        <v>0</v>
      </c>
      <c r="C2456" s="159">
        <f>'Reported burning'!C2456</f>
        <v>0</v>
      </c>
      <c r="D2456" s="159">
        <f>'Reported burning'!D2456</f>
        <v>0</v>
      </c>
      <c r="E2456" s="159">
        <f>'Reported burning'!E2456</f>
        <v>0</v>
      </c>
      <c r="F2456" s="159">
        <f>'Reported burning'!F2456</f>
        <v>0</v>
      </c>
      <c r="G2456" s="159">
        <f>'Reported burning'!G2456</f>
        <v>0</v>
      </c>
      <c r="H2456" s="159">
        <f>'Reported burning'!H2456</f>
        <v>0</v>
      </c>
      <c r="I2456" s="5"/>
    </row>
    <row r="2457" spans="1:9">
      <c r="A2457" s="159">
        <f>'Reported burning'!A2457</f>
        <v>0</v>
      </c>
      <c r="B2457" s="159">
        <f>'Reported burning'!B2457</f>
        <v>0</v>
      </c>
      <c r="C2457" s="159">
        <f>'Reported burning'!C2457</f>
        <v>0</v>
      </c>
      <c r="D2457" s="159">
        <f>'Reported burning'!D2457</f>
        <v>0</v>
      </c>
      <c r="E2457" s="159">
        <f>'Reported burning'!E2457</f>
        <v>0</v>
      </c>
      <c r="F2457" s="159">
        <f>'Reported burning'!F2457</f>
        <v>0</v>
      </c>
      <c r="G2457" s="159">
        <f>'Reported burning'!G2457</f>
        <v>0</v>
      </c>
      <c r="H2457" s="159">
        <f>'Reported burning'!H2457</f>
        <v>0</v>
      </c>
      <c r="I2457" s="5"/>
    </row>
    <row r="2458" spans="1:9">
      <c r="A2458" s="159">
        <f>'Reported burning'!A2458</f>
        <v>0</v>
      </c>
      <c r="B2458" s="159">
        <f>'Reported burning'!B2458</f>
        <v>0</v>
      </c>
      <c r="C2458" s="159">
        <f>'Reported burning'!C2458</f>
        <v>0</v>
      </c>
      <c r="D2458" s="159">
        <f>'Reported burning'!D2458</f>
        <v>0</v>
      </c>
      <c r="E2458" s="159">
        <f>'Reported burning'!E2458</f>
        <v>0</v>
      </c>
      <c r="F2458" s="159">
        <f>'Reported burning'!F2458</f>
        <v>0</v>
      </c>
      <c r="G2458" s="159">
        <f>'Reported burning'!G2458</f>
        <v>0</v>
      </c>
      <c r="H2458" s="159">
        <f>'Reported burning'!H2458</f>
        <v>0</v>
      </c>
      <c r="I2458" s="5"/>
    </row>
    <row r="2459" spans="1:9">
      <c r="A2459" s="159">
        <f>'Reported burning'!A2459</f>
        <v>0</v>
      </c>
      <c r="B2459" s="159">
        <f>'Reported burning'!B2459</f>
        <v>0</v>
      </c>
      <c r="C2459" s="159">
        <f>'Reported burning'!C2459</f>
        <v>0</v>
      </c>
      <c r="D2459" s="159">
        <f>'Reported burning'!D2459</f>
        <v>0</v>
      </c>
      <c r="E2459" s="159">
        <f>'Reported burning'!E2459</f>
        <v>0</v>
      </c>
      <c r="F2459" s="159">
        <f>'Reported burning'!F2459</f>
        <v>0</v>
      </c>
      <c r="G2459" s="159">
        <f>'Reported burning'!G2459</f>
        <v>0</v>
      </c>
      <c r="H2459" s="159">
        <f>'Reported burning'!H2459</f>
        <v>0</v>
      </c>
      <c r="I2459" s="5"/>
    </row>
    <row r="2460" spans="1:9">
      <c r="A2460" s="159">
        <f>'Reported burning'!A2460</f>
        <v>0</v>
      </c>
      <c r="B2460" s="159">
        <f>'Reported burning'!B2460</f>
        <v>0</v>
      </c>
      <c r="C2460" s="159">
        <f>'Reported burning'!C2460</f>
        <v>0</v>
      </c>
      <c r="D2460" s="159">
        <f>'Reported burning'!D2460</f>
        <v>0</v>
      </c>
      <c r="E2460" s="159">
        <f>'Reported burning'!E2460</f>
        <v>0</v>
      </c>
      <c r="F2460" s="159">
        <f>'Reported burning'!F2460</f>
        <v>0</v>
      </c>
      <c r="G2460" s="159">
        <f>'Reported burning'!G2460</f>
        <v>0</v>
      </c>
      <c r="H2460" s="159">
        <f>'Reported burning'!H2460</f>
        <v>0</v>
      </c>
      <c r="I2460" s="5"/>
    </row>
    <row r="2461" spans="1:9">
      <c r="A2461" s="159">
        <f>'Reported burning'!A2461</f>
        <v>0</v>
      </c>
      <c r="B2461" s="159">
        <f>'Reported burning'!B2461</f>
        <v>0</v>
      </c>
      <c r="C2461" s="159">
        <f>'Reported burning'!C2461</f>
        <v>0</v>
      </c>
      <c r="D2461" s="159">
        <f>'Reported burning'!D2461</f>
        <v>0</v>
      </c>
      <c r="E2461" s="159">
        <f>'Reported burning'!E2461</f>
        <v>0</v>
      </c>
      <c r="F2461" s="159">
        <f>'Reported burning'!F2461</f>
        <v>0</v>
      </c>
      <c r="G2461" s="159">
        <f>'Reported burning'!G2461</f>
        <v>0</v>
      </c>
      <c r="H2461" s="159">
        <f>'Reported burning'!H2461</f>
        <v>0</v>
      </c>
      <c r="I2461" s="5"/>
    </row>
    <row r="2462" spans="1:9">
      <c r="A2462" s="159">
        <f>'Reported burning'!A2462</f>
        <v>0</v>
      </c>
      <c r="B2462" s="159">
        <f>'Reported burning'!B2462</f>
        <v>0</v>
      </c>
      <c r="C2462" s="159">
        <f>'Reported burning'!C2462</f>
        <v>0</v>
      </c>
      <c r="D2462" s="159">
        <f>'Reported burning'!D2462</f>
        <v>0</v>
      </c>
      <c r="E2462" s="159">
        <f>'Reported burning'!E2462</f>
        <v>0</v>
      </c>
      <c r="F2462" s="159">
        <f>'Reported burning'!F2462</f>
        <v>0</v>
      </c>
      <c r="G2462" s="159">
        <f>'Reported burning'!G2462</f>
        <v>0</v>
      </c>
      <c r="H2462" s="159">
        <f>'Reported burning'!H2462</f>
        <v>0</v>
      </c>
      <c r="I2462" s="5"/>
    </row>
    <row r="2463" spans="1:9">
      <c r="A2463" s="159">
        <f>'Reported burning'!A2463</f>
        <v>0</v>
      </c>
      <c r="B2463" s="159">
        <f>'Reported burning'!B2463</f>
        <v>0</v>
      </c>
      <c r="C2463" s="159">
        <f>'Reported burning'!C2463</f>
        <v>0</v>
      </c>
      <c r="D2463" s="159">
        <f>'Reported burning'!D2463</f>
        <v>0</v>
      </c>
      <c r="E2463" s="159">
        <f>'Reported burning'!E2463</f>
        <v>0</v>
      </c>
      <c r="F2463" s="159">
        <f>'Reported burning'!F2463</f>
        <v>0</v>
      </c>
      <c r="G2463" s="159">
        <f>'Reported burning'!G2463</f>
        <v>0</v>
      </c>
      <c r="H2463" s="159">
        <f>'Reported burning'!H2463</f>
        <v>0</v>
      </c>
      <c r="I2463" s="5"/>
    </row>
    <row r="2464" spans="1:9">
      <c r="A2464" s="159">
        <f>'Reported burning'!A2464</f>
        <v>0</v>
      </c>
      <c r="B2464" s="159">
        <f>'Reported burning'!B2464</f>
        <v>0</v>
      </c>
      <c r="C2464" s="159">
        <f>'Reported burning'!C2464</f>
        <v>0</v>
      </c>
      <c r="D2464" s="159">
        <f>'Reported burning'!D2464</f>
        <v>0</v>
      </c>
      <c r="E2464" s="159">
        <f>'Reported burning'!E2464</f>
        <v>0</v>
      </c>
      <c r="F2464" s="159">
        <f>'Reported burning'!F2464</f>
        <v>0</v>
      </c>
      <c r="G2464" s="159">
        <f>'Reported burning'!G2464</f>
        <v>0</v>
      </c>
      <c r="H2464" s="159">
        <f>'Reported burning'!H2464</f>
        <v>0</v>
      </c>
      <c r="I2464" s="5"/>
    </row>
    <row r="2465" spans="1:9">
      <c r="A2465" s="159">
        <f>'Reported burning'!A2465</f>
        <v>0</v>
      </c>
      <c r="B2465" s="159">
        <f>'Reported burning'!B2465</f>
        <v>0</v>
      </c>
      <c r="C2465" s="159">
        <f>'Reported burning'!C2465</f>
        <v>0</v>
      </c>
      <c r="D2465" s="159">
        <f>'Reported burning'!D2465</f>
        <v>0</v>
      </c>
      <c r="E2465" s="159">
        <f>'Reported burning'!E2465</f>
        <v>0</v>
      </c>
      <c r="F2465" s="159">
        <f>'Reported burning'!F2465</f>
        <v>0</v>
      </c>
      <c r="G2465" s="159">
        <f>'Reported burning'!G2465</f>
        <v>0</v>
      </c>
      <c r="H2465" s="159">
        <f>'Reported burning'!H2465</f>
        <v>0</v>
      </c>
      <c r="I2465" s="5"/>
    </row>
    <row r="2466" spans="1:9">
      <c r="A2466" s="159">
        <f>'Reported burning'!A2466</f>
        <v>0</v>
      </c>
      <c r="B2466" s="159">
        <f>'Reported burning'!B2466</f>
        <v>0</v>
      </c>
      <c r="C2466" s="159">
        <f>'Reported burning'!C2466</f>
        <v>0</v>
      </c>
      <c r="D2466" s="159">
        <f>'Reported burning'!D2466</f>
        <v>0</v>
      </c>
      <c r="E2466" s="159">
        <f>'Reported burning'!E2466</f>
        <v>0</v>
      </c>
      <c r="F2466" s="159">
        <f>'Reported burning'!F2466</f>
        <v>0</v>
      </c>
      <c r="G2466" s="159">
        <f>'Reported burning'!G2466</f>
        <v>0</v>
      </c>
      <c r="H2466" s="159">
        <f>'Reported burning'!H2466</f>
        <v>0</v>
      </c>
      <c r="I2466" s="5"/>
    </row>
    <row r="2467" spans="1:9">
      <c r="A2467" s="159">
        <f>'Reported burning'!A2467</f>
        <v>0</v>
      </c>
      <c r="B2467" s="159">
        <f>'Reported burning'!B2467</f>
        <v>0</v>
      </c>
      <c r="C2467" s="159">
        <f>'Reported burning'!C2467</f>
        <v>0</v>
      </c>
      <c r="D2467" s="159">
        <f>'Reported burning'!D2467</f>
        <v>0</v>
      </c>
      <c r="E2467" s="159">
        <f>'Reported burning'!E2467</f>
        <v>0</v>
      </c>
      <c r="F2467" s="159">
        <f>'Reported burning'!F2467</f>
        <v>0</v>
      </c>
      <c r="G2467" s="159">
        <f>'Reported burning'!G2467</f>
        <v>0</v>
      </c>
      <c r="H2467" s="159">
        <f>'Reported burning'!H2467</f>
        <v>0</v>
      </c>
      <c r="I2467" s="5"/>
    </row>
    <row r="2468" spans="1:9">
      <c r="A2468" s="159">
        <f>'Reported burning'!A2468</f>
        <v>0</v>
      </c>
      <c r="B2468" s="159">
        <f>'Reported burning'!B2468</f>
        <v>0</v>
      </c>
      <c r="C2468" s="159">
        <f>'Reported burning'!C2468</f>
        <v>0</v>
      </c>
      <c r="D2468" s="159">
        <f>'Reported burning'!D2468</f>
        <v>0</v>
      </c>
      <c r="E2468" s="159">
        <f>'Reported burning'!E2468</f>
        <v>0</v>
      </c>
      <c r="F2468" s="159">
        <f>'Reported burning'!F2468</f>
        <v>0</v>
      </c>
      <c r="G2468" s="159">
        <f>'Reported burning'!G2468</f>
        <v>0</v>
      </c>
      <c r="H2468" s="159">
        <f>'Reported burning'!H2468</f>
        <v>0</v>
      </c>
      <c r="I2468" s="5"/>
    </row>
    <row r="2469" spans="1:9">
      <c r="A2469" s="159">
        <f>'Reported burning'!A2469</f>
        <v>0</v>
      </c>
      <c r="B2469" s="159">
        <f>'Reported burning'!B2469</f>
        <v>0</v>
      </c>
      <c r="C2469" s="159">
        <f>'Reported burning'!C2469</f>
        <v>0</v>
      </c>
      <c r="D2469" s="159">
        <f>'Reported burning'!D2469</f>
        <v>0</v>
      </c>
      <c r="E2469" s="159">
        <f>'Reported burning'!E2469</f>
        <v>0</v>
      </c>
      <c r="F2469" s="159">
        <f>'Reported burning'!F2469</f>
        <v>0</v>
      </c>
      <c r="G2469" s="159">
        <f>'Reported burning'!G2469</f>
        <v>0</v>
      </c>
      <c r="H2469" s="159">
        <f>'Reported burning'!H2469</f>
        <v>0</v>
      </c>
      <c r="I2469" s="5"/>
    </row>
    <row r="2470" spans="1:9">
      <c r="A2470" s="159">
        <f>'Reported burning'!A2470</f>
        <v>0</v>
      </c>
      <c r="B2470" s="159">
        <f>'Reported burning'!B2470</f>
        <v>0</v>
      </c>
      <c r="C2470" s="159">
        <f>'Reported burning'!C2470</f>
        <v>0</v>
      </c>
      <c r="D2470" s="159">
        <f>'Reported burning'!D2470</f>
        <v>0</v>
      </c>
      <c r="E2470" s="159">
        <f>'Reported burning'!E2470</f>
        <v>0</v>
      </c>
      <c r="F2470" s="159">
        <f>'Reported burning'!F2470</f>
        <v>0</v>
      </c>
      <c r="G2470" s="159">
        <f>'Reported burning'!G2470</f>
        <v>0</v>
      </c>
      <c r="H2470" s="159">
        <f>'Reported burning'!H2470</f>
        <v>0</v>
      </c>
      <c r="I2470" s="5"/>
    </row>
    <row r="2471" spans="1:9">
      <c r="A2471" s="159">
        <f>'Reported burning'!A2471</f>
        <v>0</v>
      </c>
      <c r="B2471" s="159">
        <f>'Reported burning'!B2471</f>
        <v>0</v>
      </c>
      <c r="C2471" s="159">
        <f>'Reported burning'!C2471</f>
        <v>0</v>
      </c>
      <c r="D2471" s="159">
        <f>'Reported burning'!D2471</f>
        <v>0</v>
      </c>
      <c r="E2471" s="159">
        <f>'Reported burning'!E2471</f>
        <v>0</v>
      </c>
      <c r="F2471" s="159">
        <f>'Reported burning'!F2471</f>
        <v>0</v>
      </c>
      <c r="G2471" s="159">
        <f>'Reported burning'!G2471</f>
        <v>0</v>
      </c>
      <c r="H2471" s="159">
        <f>'Reported burning'!H2471</f>
        <v>0</v>
      </c>
      <c r="I2471" s="5"/>
    </row>
    <row r="2472" spans="1:9">
      <c r="A2472" s="159">
        <f>'Reported burning'!A2472</f>
        <v>0</v>
      </c>
      <c r="B2472" s="159">
        <f>'Reported burning'!B2472</f>
        <v>0</v>
      </c>
      <c r="C2472" s="159">
        <f>'Reported burning'!C2472</f>
        <v>0</v>
      </c>
      <c r="D2472" s="159">
        <f>'Reported burning'!D2472</f>
        <v>0</v>
      </c>
      <c r="E2472" s="159">
        <f>'Reported burning'!E2472</f>
        <v>0</v>
      </c>
      <c r="F2472" s="159">
        <f>'Reported burning'!F2472</f>
        <v>0</v>
      </c>
      <c r="G2472" s="159">
        <f>'Reported burning'!G2472</f>
        <v>0</v>
      </c>
      <c r="H2472" s="159">
        <f>'Reported burning'!H2472</f>
        <v>0</v>
      </c>
      <c r="I2472" s="5"/>
    </row>
    <row r="2473" spans="1:9">
      <c r="A2473" s="159">
        <f>'Reported burning'!A2473</f>
        <v>0</v>
      </c>
      <c r="B2473" s="159">
        <f>'Reported burning'!B2473</f>
        <v>0</v>
      </c>
      <c r="C2473" s="159">
        <f>'Reported burning'!C2473</f>
        <v>0</v>
      </c>
      <c r="D2473" s="159">
        <f>'Reported burning'!D2473</f>
        <v>0</v>
      </c>
      <c r="E2473" s="159">
        <f>'Reported burning'!E2473</f>
        <v>0</v>
      </c>
      <c r="F2473" s="159">
        <f>'Reported burning'!F2473</f>
        <v>0</v>
      </c>
      <c r="G2473" s="159">
        <f>'Reported burning'!G2473</f>
        <v>0</v>
      </c>
      <c r="H2473" s="159">
        <f>'Reported burning'!H2473</f>
        <v>0</v>
      </c>
      <c r="I2473" s="5"/>
    </row>
    <row r="2474" spans="1:9">
      <c r="A2474" s="159">
        <f>'Reported burning'!A2474</f>
        <v>0</v>
      </c>
      <c r="B2474" s="159">
        <f>'Reported burning'!B2474</f>
        <v>0</v>
      </c>
      <c r="C2474" s="159">
        <f>'Reported burning'!C2474</f>
        <v>0</v>
      </c>
      <c r="D2474" s="159">
        <f>'Reported burning'!D2474</f>
        <v>0</v>
      </c>
      <c r="E2474" s="159">
        <f>'Reported burning'!E2474</f>
        <v>0</v>
      </c>
      <c r="F2474" s="159">
        <f>'Reported burning'!F2474</f>
        <v>0</v>
      </c>
      <c r="G2474" s="159">
        <f>'Reported burning'!G2474</f>
        <v>0</v>
      </c>
      <c r="H2474" s="159">
        <f>'Reported burning'!H2474</f>
        <v>0</v>
      </c>
      <c r="I2474" s="5"/>
    </row>
    <row r="2475" spans="1:9">
      <c r="A2475" s="159">
        <f>'Reported burning'!A2475</f>
        <v>0</v>
      </c>
      <c r="B2475" s="159">
        <f>'Reported burning'!B2475</f>
        <v>0</v>
      </c>
      <c r="C2475" s="159">
        <f>'Reported burning'!C2475</f>
        <v>0</v>
      </c>
      <c r="D2475" s="159">
        <f>'Reported burning'!D2475</f>
        <v>0</v>
      </c>
      <c r="E2475" s="159">
        <f>'Reported burning'!E2475</f>
        <v>0</v>
      </c>
      <c r="F2475" s="159">
        <f>'Reported burning'!F2475</f>
        <v>0</v>
      </c>
      <c r="G2475" s="159">
        <f>'Reported burning'!G2475</f>
        <v>0</v>
      </c>
      <c r="H2475" s="159">
        <f>'Reported burning'!H2475</f>
        <v>0</v>
      </c>
      <c r="I2475" s="5"/>
    </row>
    <row r="2476" spans="1:9">
      <c r="A2476" s="159">
        <f>'Reported burning'!A2476</f>
        <v>0</v>
      </c>
      <c r="B2476" s="159">
        <f>'Reported burning'!B2476</f>
        <v>0</v>
      </c>
      <c r="C2476" s="159">
        <f>'Reported burning'!C2476</f>
        <v>0</v>
      </c>
      <c r="D2476" s="159">
        <f>'Reported burning'!D2476</f>
        <v>0</v>
      </c>
      <c r="E2476" s="159">
        <f>'Reported burning'!E2476</f>
        <v>0</v>
      </c>
      <c r="F2476" s="159">
        <f>'Reported burning'!F2476</f>
        <v>0</v>
      </c>
      <c r="G2476" s="159">
        <f>'Reported burning'!G2476</f>
        <v>0</v>
      </c>
      <c r="H2476" s="159">
        <f>'Reported burning'!H2476</f>
        <v>0</v>
      </c>
      <c r="I2476" s="5"/>
    </row>
    <row r="2477" spans="1:9">
      <c r="A2477" s="159">
        <f>'Reported burning'!A2477</f>
        <v>0</v>
      </c>
      <c r="B2477" s="159">
        <f>'Reported burning'!B2477</f>
        <v>0</v>
      </c>
      <c r="C2477" s="159">
        <f>'Reported burning'!C2477</f>
        <v>0</v>
      </c>
      <c r="D2477" s="159">
        <f>'Reported burning'!D2477</f>
        <v>0</v>
      </c>
      <c r="E2477" s="159">
        <f>'Reported burning'!E2477</f>
        <v>0</v>
      </c>
      <c r="F2477" s="159">
        <f>'Reported burning'!F2477</f>
        <v>0</v>
      </c>
      <c r="G2477" s="159">
        <f>'Reported burning'!G2477</f>
        <v>0</v>
      </c>
      <c r="H2477" s="159">
        <f>'Reported burning'!H2477</f>
        <v>0</v>
      </c>
      <c r="I2477" s="5"/>
    </row>
    <row r="2478" spans="1:9">
      <c r="A2478" s="159">
        <f>'Reported burning'!A2478</f>
        <v>0</v>
      </c>
      <c r="B2478" s="159">
        <f>'Reported burning'!B2478</f>
        <v>0</v>
      </c>
      <c r="C2478" s="159">
        <f>'Reported burning'!C2478</f>
        <v>0</v>
      </c>
      <c r="D2478" s="159">
        <f>'Reported burning'!D2478</f>
        <v>0</v>
      </c>
      <c r="E2478" s="159">
        <f>'Reported burning'!E2478</f>
        <v>0</v>
      </c>
      <c r="F2478" s="159">
        <f>'Reported burning'!F2478</f>
        <v>0</v>
      </c>
      <c r="G2478" s="159">
        <f>'Reported burning'!G2478</f>
        <v>0</v>
      </c>
      <c r="H2478" s="159">
        <f>'Reported burning'!H2478</f>
        <v>0</v>
      </c>
      <c r="I2478" s="5"/>
    </row>
    <row r="2479" spans="1:9">
      <c r="A2479" s="159">
        <f>'Reported burning'!A2479</f>
        <v>0</v>
      </c>
      <c r="B2479" s="159">
        <f>'Reported burning'!B2479</f>
        <v>0</v>
      </c>
      <c r="C2479" s="159">
        <f>'Reported burning'!C2479</f>
        <v>0</v>
      </c>
      <c r="D2479" s="159">
        <f>'Reported burning'!D2479</f>
        <v>0</v>
      </c>
      <c r="E2479" s="159">
        <f>'Reported burning'!E2479</f>
        <v>0</v>
      </c>
      <c r="F2479" s="159">
        <f>'Reported burning'!F2479</f>
        <v>0</v>
      </c>
      <c r="G2479" s="159">
        <f>'Reported burning'!G2479</f>
        <v>0</v>
      </c>
      <c r="H2479" s="159">
        <f>'Reported burning'!H2479</f>
        <v>0</v>
      </c>
      <c r="I2479" s="5"/>
    </row>
    <row r="2480" spans="1:9">
      <c r="A2480" s="159">
        <f>'Reported burning'!A2480</f>
        <v>0</v>
      </c>
      <c r="B2480" s="159">
        <f>'Reported burning'!B2480</f>
        <v>0</v>
      </c>
      <c r="C2480" s="159">
        <f>'Reported burning'!C2480</f>
        <v>0</v>
      </c>
      <c r="D2480" s="159">
        <f>'Reported burning'!D2480</f>
        <v>0</v>
      </c>
      <c r="E2480" s="159">
        <f>'Reported burning'!E2480</f>
        <v>0</v>
      </c>
      <c r="F2480" s="159">
        <f>'Reported burning'!F2480</f>
        <v>0</v>
      </c>
      <c r="G2480" s="159">
        <f>'Reported burning'!G2480</f>
        <v>0</v>
      </c>
      <c r="H2480" s="159">
        <f>'Reported burning'!H2480</f>
        <v>0</v>
      </c>
      <c r="I2480" s="5"/>
    </row>
    <row r="2481" spans="1:9">
      <c r="A2481" s="159">
        <f>'Reported burning'!A2481</f>
        <v>0</v>
      </c>
      <c r="B2481" s="159">
        <f>'Reported burning'!B2481</f>
        <v>0</v>
      </c>
      <c r="C2481" s="159">
        <f>'Reported burning'!C2481</f>
        <v>0</v>
      </c>
      <c r="D2481" s="159">
        <f>'Reported burning'!D2481</f>
        <v>0</v>
      </c>
      <c r="E2481" s="159">
        <f>'Reported burning'!E2481</f>
        <v>0</v>
      </c>
      <c r="F2481" s="159">
        <f>'Reported burning'!F2481</f>
        <v>0</v>
      </c>
      <c r="G2481" s="159">
        <f>'Reported burning'!G2481</f>
        <v>0</v>
      </c>
      <c r="H2481" s="159">
        <f>'Reported burning'!H2481</f>
        <v>0</v>
      </c>
      <c r="I2481" s="5"/>
    </row>
    <row r="2482" spans="1:9">
      <c r="A2482" s="159">
        <f>'Reported burning'!A2482</f>
        <v>0</v>
      </c>
      <c r="B2482" s="159">
        <f>'Reported burning'!B2482</f>
        <v>0</v>
      </c>
      <c r="C2482" s="159">
        <f>'Reported burning'!C2482</f>
        <v>0</v>
      </c>
      <c r="D2482" s="159">
        <f>'Reported burning'!D2482</f>
        <v>0</v>
      </c>
      <c r="E2482" s="159">
        <f>'Reported burning'!E2482</f>
        <v>0</v>
      </c>
      <c r="F2482" s="159">
        <f>'Reported burning'!F2482</f>
        <v>0</v>
      </c>
      <c r="G2482" s="159">
        <f>'Reported burning'!G2482</f>
        <v>0</v>
      </c>
      <c r="H2482" s="159">
        <f>'Reported burning'!H2482</f>
        <v>0</v>
      </c>
      <c r="I2482" s="5"/>
    </row>
    <row r="2483" spans="1:9">
      <c r="A2483" s="159">
        <f>'Reported burning'!A2483</f>
        <v>0</v>
      </c>
      <c r="B2483" s="159">
        <f>'Reported burning'!B2483</f>
        <v>0</v>
      </c>
      <c r="C2483" s="159">
        <f>'Reported burning'!C2483</f>
        <v>0</v>
      </c>
      <c r="D2483" s="159">
        <f>'Reported burning'!D2483</f>
        <v>0</v>
      </c>
      <c r="E2483" s="159">
        <f>'Reported burning'!E2483</f>
        <v>0</v>
      </c>
      <c r="F2483" s="159">
        <f>'Reported burning'!F2483</f>
        <v>0</v>
      </c>
      <c r="G2483" s="159">
        <f>'Reported burning'!G2483</f>
        <v>0</v>
      </c>
      <c r="H2483" s="159">
        <f>'Reported burning'!H2483</f>
        <v>0</v>
      </c>
      <c r="I2483" s="5"/>
    </row>
    <row r="2484" spans="1:9">
      <c r="A2484" s="159">
        <f>'Reported burning'!A2484</f>
        <v>0</v>
      </c>
      <c r="B2484" s="159">
        <f>'Reported burning'!B2484</f>
        <v>0</v>
      </c>
      <c r="C2484" s="159">
        <f>'Reported burning'!C2484</f>
        <v>0</v>
      </c>
      <c r="D2484" s="159">
        <f>'Reported burning'!D2484</f>
        <v>0</v>
      </c>
      <c r="E2484" s="159">
        <f>'Reported burning'!E2484</f>
        <v>0</v>
      </c>
      <c r="F2484" s="159">
        <f>'Reported burning'!F2484</f>
        <v>0</v>
      </c>
      <c r="G2484" s="159">
        <f>'Reported burning'!G2484</f>
        <v>0</v>
      </c>
      <c r="H2484" s="159">
        <f>'Reported burning'!H2484</f>
        <v>0</v>
      </c>
      <c r="I2484" s="5"/>
    </row>
    <row r="2485" spans="1:9">
      <c r="A2485" s="159">
        <f>'Reported burning'!A2485</f>
        <v>0</v>
      </c>
      <c r="B2485" s="159">
        <f>'Reported burning'!B2485</f>
        <v>0</v>
      </c>
      <c r="C2485" s="159">
        <f>'Reported burning'!C2485</f>
        <v>0</v>
      </c>
      <c r="D2485" s="159">
        <f>'Reported burning'!D2485</f>
        <v>0</v>
      </c>
      <c r="E2485" s="159">
        <f>'Reported burning'!E2485</f>
        <v>0</v>
      </c>
      <c r="F2485" s="159">
        <f>'Reported burning'!F2485</f>
        <v>0</v>
      </c>
      <c r="G2485" s="159">
        <f>'Reported burning'!G2485</f>
        <v>0</v>
      </c>
      <c r="H2485" s="159">
        <f>'Reported burning'!H2485</f>
        <v>0</v>
      </c>
      <c r="I2485" s="5"/>
    </row>
    <row r="2486" spans="1:9">
      <c r="A2486" s="159">
        <f>'Reported burning'!A2486</f>
        <v>0</v>
      </c>
      <c r="B2486" s="159">
        <f>'Reported burning'!B2486</f>
        <v>0</v>
      </c>
      <c r="C2486" s="159">
        <f>'Reported burning'!C2486</f>
        <v>0</v>
      </c>
      <c r="D2486" s="159">
        <f>'Reported burning'!D2486</f>
        <v>0</v>
      </c>
      <c r="E2486" s="159">
        <f>'Reported burning'!E2486</f>
        <v>0</v>
      </c>
      <c r="F2486" s="159">
        <f>'Reported burning'!F2486</f>
        <v>0</v>
      </c>
      <c r="G2486" s="159">
        <f>'Reported burning'!G2486</f>
        <v>0</v>
      </c>
      <c r="H2486" s="159">
        <f>'Reported burning'!H2486</f>
        <v>0</v>
      </c>
      <c r="I2486" s="5"/>
    </row>
    <row r="2487" spans="1:9">
      <c r="A2487" s="159">
        <f>'Reported burning'!A2487</f>
        <v>0</v>
      </c>
      <c r="B2487" s="159">
        <f>'Reported burning'!B2487</f>
        <v>0</v>
      </c>
      <c r="C2487" s="159">
        <f>'Reported burning'!C2487</f>
        <v>0</v>
      </c>
      <c r="D2487" s="159">
        <f>'Reported burning'!D2487</f>
        <v>0</v>
      </c>
      <c r="E2487" s="159">
        <f>'Reported burning'!E2487</f>
        <v>0</v>
      </c>
      <c r="F2487" s="159">
        <f>'Reported burning'!F2487</f>
        <v>0</v>
      </c>
      <c r="G2487" s="159">
        <f>'Reported burning'!G2487</f>
        <v>0</v>
      </c>
      <c r="H2487" s="159">
        <f>'Reported burning'!H2487</f>
        <v>0</v>
      </c>
      <c r="I2487" s="5"/>
    </row>
    <row r="2488" spans="1:9">
      <c r="A2488" s="159">
        <f>'Reported burning'!A2488</f>
        <v>0</v>
      </c>
      <c r="B2488" s="159">
        <f>'Reported burning'!B2488</f>
        <v>0</v>
      </c>
      <c r="C2488" s="159">
        <f>'Reported burning'!C2488</f>
        <v>0</v>
      </c>
      <c r="D2488" s="159">
        <f>'Reported burning'!D2488</f>
        <v>0</v>
      </c>
      <c r="E2488" s="159">
        <f>'Reported burning'!E2488</f>
        <v>0</v>
      </c>
      <c r="F2488" s="159">
        <f>'Reported burning'!F2488</f>
        <v>0</v>
      </c>
      <c r="G2488" s="159">
        <f>'Reported burning'!G2488</f>
        <v>0</v>
      </c>
      <c r="H2488" s="159">
        <f>'Reported burning'!H2488</f>
        <v>0</v>
      </c>
      <c r="I2488" s="5"/>
    </row>
    <row r="2489" spans="1:9">
      <c r="A2489" s="159">
        <f>'Reported burning'!A2489</f>
        <v>0</v>
      </c>
      <c r="B2489" s="159">
        <f>'Reported burning'!B2489</f>
        <v>0</v>
      </c>
      <c r="C2489" s="159">
        <f>'Reported burning'!C2489</f>
        <v>0</v>
      </c>
      <c r="D2489" s="159">
        <f>'Reported burning'!D2489</f>
        <v>0</v>
      </c>
      <c r="E2489" s="159">
        <f>'Reported burning'!E2489</f>
        <v>0</v>
      </c>
      <c r="F2489" s="159">
        <f>'Reported burning'!F2489</f>
        <v>0</v>
      </c>
      <c r="G2489" s="159">
        <f>'Reported burning'!G2489</f>
        <v>0</v>
      </c>
      <c r="H2489" s="159">
        <f>'Reported burning'!H2489</f>
        <v>0</v>
      </c>
      <c r="I2489" s="5"/>
    </row>
    <row r="2490" spans="1:9">
      <c r="A2490" s="159">
        <f>'Reported burning'!A2490</f>
        <v>0</v>
      </c>
      <c r="B2490" s="159">
        <f>'Reported burning'!B2490</f>
        <v>0</v>
      </c>
      <c r="C2490" s="159">
        <f>'Reported burning'!C2490</f>
        <v>0</v>
      </c>
      <c r="D2490" s="159">
        <f>'Reported burning'!D2490</f>
        <v>0</v>
      </c>
      <c r="E2490" s="159">
        <f>'Reported burning'!E2490</f>
        <v>0</v>
      </c>
      <c r="F2490" s="159">
        <f>'Reported burning'!F2490</f>
        <v>0</v>
      </c>
      <c r="G2490" s="159">
        <f>'Reported burning'!G2490</f>
        <v>0</v>
      </c>
      <c r="H2490" s="159">
        <f>'Reported burning'!H2490</f>
        <v>0</v>
      </c>
      <c r="I2490" s="5"/>
    </row>
    <row r="2491" spans="1:9">
      <c r="A2491" s="159">
        <f>'Reported burning'!A2491</f>
        <v>0</v>
      </c>
      <c r="B2491" s="159">
        <f>'Reported burning'!B2491</f>
        <v>0</v>
      </c>
      <c r="C2491" s="159">
        <f>'Reported burning'!C2491</f>
        <v>0</v>
      </c>
      <c r="D2491" s="159">
        <f>'Reported burning'!D2491</f>
        <v>0</v>
      </c>
      <c r="E2491" s="159">
        <f>'Reported burning'!E2491</f>
        <v>0</v>
      </c>
      <c r="F2491" s="159">
        <f>'Reported burning'!F2491</f>
        <v>0</v>
      </c>
      <c r="G2491" s="159">
        <f>'Reported burning'!G2491</f>
        <v>0</v>
      </c>
      <c r="H2491" s="159">
        <f>'Reported burning'!H2491</f>
        <v>0</v>
      </c>
      <c r="I2491" s="5"/>
    </row>
    <row r="2492" spans="1:9">
      <c r="A2492" s="159">
        <f>'Reported burning'!A2492</f>
        <v>0</v>
      </c>
      <c r="B2492" s="159">
        <f>'Reported burning'!B2492</f>
        <v>0</v>
      </c>
      <c r="C2492" s="159">
        <f>'Reported burning'!C2492</f>
        <v>0</v>
      </c>
      <c r="D2492" s="159">
        <f>'Reported burning'!D2492</f>
        <v>0</v>
      </c>
      <c r="E2492" s="159">
        <f>'Reported burning'!E2492</f>
        <v>0</v>
      </c>
      <c r="F2492" s="159">
        <f>'Reported burning'!F2492</f>
        <v>0</v>
      </c>
      <c r="G2492" s="159">
        <f>'Reported burning'!G2492</f>
        <v>0</v>
      </c>
      <c r="H2492" s="159">
        <f>'Reported burning'!H2492</f>
        <v>0</v>
      </c>
      <c r="I2492" s="5"/>
    </row>
    <row r="2493" spans="1:9">
      <c r="A2493" s="159">
        <f>'Reported burning'!A2493</f>
        <v>0</v>
      </c>
      <c r="B2493" s="159">
        <f>'Reported burning'!B2493</f>
        <v>0</v>
      </c>
      <c r="C2493" s="159">
        <f>'Reported burning'!C2493</f>
        <v>0</v>
      </c>
      <c r="D2493" s="159">
        <f>'Reported burning'!D2493</f>
        <v>0</v>
      </c>
      <c r="E2493" s="159">
        <f>'Reported burning'!E2493</f>
        <v>0</v>
      </c>
      <c r="F2493" s="159">
        <f>'Reported burning'!F2493</f>
        <v>0</v>
      </c>
      <c r="G2493" s="159">
        <f>'Reported burning'!G2493</f>
        <v>0</v>
      </c>
      <c r="H2493" s="159">
        <f>'Reported burning'!H2493</f>
        <v>0</v>
      </c>
      <c r="I2493" s="5"/>
    </row>
    <row r="2494" spans="1:9">
      <c r="A2494" s="159">
        <f>'Reported burning'!A2494</f>
        <v>0</v>
      </c>
      <c r="B2494" s="159">
        <f>'Reported burning'!B2494</f>
        <v>0</v>
      </c>
      <c r="C2494" s="159">
        <f>'Reported burning'!C2494</f>
        <v>0</v>
      </c>
      <c r="D2494" s="159">
        <f>'Reported burning'!D2494</f>
        <v>0</v>
      </c>
      <c r="E2494" s="159">
        <f>'Reported burning'!E2494</f>
        <v>0</v>
      </c>
      <c r="F2494" s="159">
        <f>'Reported burning'!F2494</f>
        <v>0</v>
      </c>
      <c r="G2494" s="159">
        <f>'Reported burning'!G2494</f>
        <v>0</v>
      </c>
      <c r="H2494" s="159">
        <f>'Reported burning'!H2494</f>
        <v>0</v>
      </c>
      <c r="I2494" s="5"/>
    </row>
    <row r="2495" spans="1:9">
      <c r="A2495" s="159">
        <f>'Reported burning'!A2495</f>
        <v>0</v>
      </c>
      <c r="B2495" s="159">
        <f>'Reported burning'!B2495</f>
        <v>0</v>
      </c>
      <c r="C2495" s="159">
        <f>'Reported burning'!C2495</f>
        <v>0</v>
      </c>
      <c r="D2495" s="159">
        <f>'Reported burning'!D2495</f>
        <v>0</v>
      </c>
      <c r="E2495" s="159">
        <f>'Reported burning'!E2495</f>
        <v>0</v>
      </c>
      <c r="F2495" s="159">
        <f>'Reported burning'!F2495</f>
        <v>0</v>
      </c>
      <c r="G2495" s="159">
        <f>'Reported burning'!G2495</f>
        <v>0</v>
      </c>
      <c r="H2495" s="159">
        <f>'Reported burning'!H2495</f>
        <v>0</v>
      </c>
      <c r="I2495" s="5"/>
    </row>
    <row r="2496" spans="1:9">
      <c r="A2496" s="159">
        <f>'Reported burning'!A2496</f>
        <v>0</v>
      </c>
      <c r="B2496" s="159">
        <f>'Reported burning'!B2496</f>
        <v>0</v>
      </c>
      <c r="C2496" s="159">
        <f>'Reported burning'!C2496</f>
        <v>0</v>
      </c>
      <c r="D2496" s="159">
        <f>'Reported burning'!D2496</f>
        <v>0</v>
      </c>
      <c r="E2496" s="159">
        <f>'Reported burning'!E2496</f>
        <v>0</v>
      </c>
      <c r="F2496" s="159">
        <f>'Reported burning'!F2496</f>
        <v>0</v>
      </c>
      <c r="G2496" s="159">
        <f>'Reported burning'!G2496</f>
        <v>0</v>
      </c>
      <c r="H2496" s="159">
        <f>'Reported burning'!H2496</f>
        <v>0</v>
      </c>
      <c r="I2496" s="5"/>
    </row>
    <row r="2497" spans="1:9">
      <c r="A2497" s="159">
        <f>'Reported burning'!A2497</f>
        <v>0</v>
      </c>
      <c r="B2497" s="159">
        <f>'Reported burning'!B2497</f>
        <v>0</v>
      </c>
      <c r="C2497" s="159">
        <f>'Reported burning'!C2497</f>
        <v>0</v>
      </c>
      <c r="D2497" s="159">
        <f>'Reported burning'!D2497</f>
        <v>0</v>
      </c>
      <c r="E2497" s="159">
        <f>'Reported burning'!E2497</f>
        <v>0</v>
      </c>
      <c r="F2497" s="159">
        <f>'Reported burning'!F2497</f>
        <v>0</v>
      </c>
      <c r="G2497" s="159">
        <f>'Reported burning'!G2497</f>
        <v>0</v>
      </c>
      <c r="H2497" s="159">
        <f>'Reported burning'!H2497</f>
        <v>0</v>
      </c>
      <c r="I2497" s="5"/>
    </row>
    <row r="2498" spans="1:9">
      <c r="A2498" s="159">
        <f>'Reported burning'!A2498</f>
        <v>0</v>
      </c>
      <c r="B2498" s="159">
        <f>'Reported burning'!B2498</f>
        <v>0</v>
      </c>
      <c r="C2498" s="159">
        <f>'Reported burning'!C2498</f>
        <v>0</v>
      </c>
      <c r="D2498" s="159">
        <f>'Reported burning'!D2498</f>
        <v>0</v>
      </c>
      <c r="E2498" s="159">
        <f>'Reported burning'!E2498</f>
        <v>0</v>
      </c>
      <c r="F2498" s="159">
        <f>'Reported burning'!F2498</f>
        <v>0</v>
      </c>
      <c r="G2498" s="159">
        <f>'Reported burning'!G2498</f>
        <v>0</v>
      </c>
      <c r="H2498" s="159">
        <f>'Reported burning'!H2498</f>
        <v>0</v>
      </c>
      <c r="I2498" s="5"/>
    </row>
    <row r="2499" spans="1:9">
      <c r="A2499" s="159">
        <f>'Reported burning'!A2499</f>
        <v>0</v>
      </c>
      <c r="B2499" s="159">
        <f>'Reported burning'!B2499</f>
        <v>0</v>
      </c>
      <c r="C2499" s="159">
        <f>'Reported burning'!C2499</f>
        <v>0</v>
      </c>
      <c r="D2499" s="159">
        <f>'Reported burning'!D2499</f>
        <v>0</v>
      </c>
      <c r="E2499" s="159">
        <f>'Reported burning'!E2499</f>
        <v>0</v>
      </c>
      <c r="F2499" s="159">
        <f>'Reported burning'!F2499</f>
        <v>0</v>
      </c>
      <c r="G2499" s="159">
        <f>'Reported burning'!G2499</f>
        <v>0</v>
      </c>
      <c r="H2499" s="159">
        <f>'Reported burning'!H2499</f>
        <v>0</v>
      </c>
      <c r="I2499" s="5"/>
    </row>
    <row r="2500" spans="1:9">
      <c r="A2500" s="159">
        <f>'Reported burning'!A2500</f>
        <v>0</v>
      </c>
      <c r="B2500" s="159">
        <f>'Reported burning'!B2500</f>
        <v>0</v>
      </c>
      <c r="C2500" s="159">
        <f>'Reported burning'!C2500</f>
        <v>0</v>
      </c>
      <c r="D2500" s="159">
        <f>'Reported burning'!D2500</f>
        <v>0</v>
      </c>
      <c r="E2500" s="159">
        <f>'Reported burning'!E2500</f>
        <v>0</v>
      </c>
      <c r="F2500" s="159">
        <f>'Reported burning'!F2500</f>
        <v>0</v>
      </c>
      <c r="G2500" s="159">
        <f>'Reported burning'!G2500</f>
        <v>0</v>
      </c>
      <c r="H2500" s="159">
        <f>'Reported burning'!H2500</f>
        <v>0</v>
      </c>
      <c r="I2500" s="5"/>
    </row>
    <row r="2501" spans="1:9">
      <c r="A2501" s="159">
        <f>'Reported burning'!A2501</f>
        <v>0</v>
      </c>
      <c r="B2501" s="159">
        <f>'Reported burning'!B2501</f>
        <v>0</v>
      </c>
      <c r="C2501" s="159">
        <f>'Reported burning'!C2501</f>
        <v>0</v>
      </c>
      <c r="D2501" s="159">
        <f>'Reported burning'!D2501</f>
        <v>0</v>
      </c>
      <c r="E2501" s="159">
        <f>'Reported burning'!E2501</f>
        <v>0</v>
      </c>
      <c r="F2501" s="159">
        <f>'Reported burning'!F2501</f>
        <v>0</v>
      </c>
      <c r="G2501" s="159">
        <f>'Reported burning'!G2501</f>
        <v>0</v>
      </c>
      <c r="H2501" s="159">
        <f>'Reported burning'!H2501</f>
        <v>0</v>
      </c>
      <c r="I2501" s="5"/>
    </row>
    <row r="2502" spans="1:9">
      <c r="A2502" s="159">
        <f>'Reported burning'!A2502</f>
        <v>0</v>
      </c>
      <c r="B2502" s="159">
        <f>'Reported burning'!B2502</f>
        <v>0</v>
      </c>
      <c r="C2502" s="159">
        <f>'Reported burning'!C2502</f>
        <v>0</v>
      </c>
      <c r="D2502" s="159">
        <f>'Reported burning'!D2502</f>
        <v>0</v>
      </c>
      <c r="E2502" s="159">
        <f>'Reported burning'!E2502</f>
        <v>0</v>
      </c>
      <c r="F2502" s="159">
        <f>'Reported burning'!F2502</f>
        <v>0</v>
      </c>
      <c r="G2502" s="159">
        <f>'Reported burning'!G2502</f>
        <v>0</v>
      </c>
      <c r="H2502" s="159">
        <f>'Reported burning'!H2502</f>
        <v>0</v>
      </c>
      <c r="I2502" s="5"/>
    </row>
    <row r="2503" spans="1:9">
      <c r="A2503" s="159">
        <f>'Reported burning'!A2503</f>
        <v>0</v>
      </c>
      <c r="B2503" s="159">
        <f>'Reported burning'!B2503</f>
        <v>0</v>
      </c>
      <c r="C2503" s="159">
        <f>'Reported burning'!C2503</f>
        <v>0</v>
      </c>
      <c r="D2503" s="159">
        <f>'Reported burning'!D2503</f>
        <v>0</v>
      </c>
      <c r="E2503" s="159">
        <f>'Reported burning'!E2503</f>
        <v>0</v>
      </c>
      <c r="F2503" s="159">
        <f>'Reported burning'!F2503</f>
        <v>0</v>
      </c>
      <c r="G2503" s="159">
        <f>'Reported burning'!G2503</f>
        <v>0</v>
      </c>
      <c r="H2503" s="159">
        <f>'Reported burning'!H2503</f>
        <v>0</v>
      </c>
      <c r="I2503" s="5"/>
    </row>
    <row r="2504" spans="1:9">
      <c r="A2504" s="159">
        <f>'Reported burning'!A2504</f>
        <v>0</v>
      </c>
      <c r="B2504" s="159">
        <f>'Reported burning'!B2504</f>
        <v>0</v>
      </c>
      <c r="C2504" s="159">
        <f>'Reported burning'!C2504</f>
        <v>0</v>
      </c>
      <c r="D2504" s="159">
        <f>'Reported burning'!D2504</f>
        <v>0</v>
      </c>
      <c r="E2504" s="159">
        <f>'Reported burning'!E2504</f>
        <v>0</v>
      </c>
      <c r="F2504" s="159">
        <f>'Reported burning'!F2504</f>
        <v>0</v>
      </c>
      <c r="G2504" s="159">
        <f>'Reported burning'!G2504</f>
        <v>0</v>
      </c>
      <c r="H2504" s="159">
        <f>'Reported burning'!H2504</f>
        <v>0</v>
      </c>
      <c r="I2504" s="5"/>
    </row>
    <row r="2505" spans="1:9">
      <c r="A2505" s="159">
        <f>'Reported burning'!A2505</f>
        <v>0</v>
      </c>
      <c r="B2505" s="159">
        <f>'Reported burning'!B2505</f>
        <v>0</v>
      </c>
      <c r="C2505" s="159">
        <f>'Reported burning'!C2505</f>
        <v>0</v>
      </c>
      <c r="D2505" s="159">
        <f>'Reported burning'!D2505</f>
        <v>0</v>
      </c>
      <c r="E2505" s="159">
        <f>'Reported burning'!E2505</f>
        <v>0</v>
      </c>
      <c r="F2505" s="159">
        <f>'Reported burning'!F2505</f>
        <v>0</v>
      </c>
      <c r="G2505" s="159">
        <f>'Reported burning'!G2505</f>
        <v>0</v>
      </c>
      <c r="H2505" s="159">
        <f>'Reported burning'!H2505</f>
        <v>0</v>
      </c>
      <c r="I2505" s="5"/>
    </row>
    <row r="2506" spans="1:9">
      <c r="A2506" s="159">
        <f>'Reported burning'!A2506</f>
        <v>0</v>
      </c>
      <c r="B2506" s="159">
        <f>'Reported burning'!B2506</f>
        <v>0</v>
      </c>
      <c r="C2506" s="159">
        <f>'Reported burning'!C2506</f>
        <v>0</v>
      </c>
      <c r="D2506" s="159">
        <f>'Reported burning'!D2506</f>
        <v>0</v>
      </c>
      <c r="E2506" s="159">
        <f>'Reported burning'!E2506</f>
        <v>0</v>
      </c>
      <c r="F2506" s="159">
        <f>'Reported burning'!F2506</f>
        <v>0</v>
      </c>
      <c r="G2506" s="159">
        <f>'Reported burning'!G2506</f>
        <v>0</v>
      </c>
      <c r="H2506" s="159">
        <f>'Reported burning'!H2506</f>
        <v>0</v>
      </c>
      <c r="I2506" s="5"/>
    </row>
    <row r="2507" spans="1:9">
      <c r="A2507" s="159">
        <f>'Reported burning'!A2507</f>
        <v>0</v>
      </c>
      <c r="B2507" s="159">
        <f>'Reported burning'!B2507</f>
        <v>0</v>
      </c>
      <c r="C2507" s="159">
        <f>'Reported burning'!C2507</f>
        <v>0</v>
      </c>
      <c r="D2507" s="159">
        <f>'Reported burning'!D2507</f>
        <v>0</v>
      </c>
      <c r="E2507" s="159">
        <f>'Reported burning'!E2507</f>
        <v>0</v>
      </c>
      <c r="F2507" s="159">
        <f>'Reported burning'!F2507</f>
        <v>0</v>
      </c>
      <c r="G2507" s="159">
        <f>'Reported burning'!G2507</f>
        <v>0</v>
      </c>
      <c r="H2507" s="159">
        <f>'Reported burning'!H2507</f>
        <v>0</v>
      </c>
      <c r="I2507" s="5"/>
    </row>
    <row r="2508" spans="1:9">
      <c r="A2508" s="159">
        <f>'Reported burning'!A2508</f>
        <v>0</v>
      </c>
      <c r="B2508" s="159">
        <f>'Reported burning'!B2508</f>
        <v>0</v>
      </c>
      <c r="C2508" s="159">
        <f>'Reported burning'!C2508</f>
        <v>0</v>
      </c>
      <c r="D2508" s="159">
        <f>'Reported burning'!D2508</f>
        <v>0</v>
      </c>
      <c r="E2508" s="159">
        <f>'Reported burning'!E2508</f>
        <v>0</v>
      </c>
      <c r="F2508" s="159">
        <f>'Reported burning'!F2508</f>
        <v>0</v>
      </c>
      <c r="G2508" s="159">
        <f>'Reported burning'!G2508</f>
        <v>0</v>
      </c>
      <c r="H2508" s="159">
        <f>'Reported burning'!H2508</f>
        <v>0</v>
      </c>
      <c r="I2508" s="5"/>
    </row>
    <row r="2509" spans="1:9">
      <c r="A2509" s="159">
        <f>'Reported burning'!A2509</f>
        <v>0</v>
      </c>
      <c r="B2509" s="159">
        <f>'Reported burning'!B2509</f>
        <v>0</v>
      </c>
      <c r="C2509" s="159">
        <f>'Reported burning'!C2509</f>
        <v>0</v>
      </c>
      <c r="D2509" s="159">
        <f>'Reported burning'!D2509</f>
        <v>0</v>
      </c>
      <c r="E2509" s="159">
        <f>'Reported burning'!E2509</f>
        <v>0</v>
      </c>
      <c r="F2509" s="159">
        <f>'Reported burning'!F2509</f>
        <v>0</v>
      </c>
      <c r="G2509" s="159">
        <f>'Reported burning'!G2509</f>
        <v>0</v>
      </c>
      <c r="H2509" s="159">
        <f>'Reported burning'!H2509</f>
        <v>0</v>
      </c>
      <c r="I2509" s="5"/>
    </row>
    <row r="2510" spans="1:9">
      <c r="A2510" s="159">
        <f>'Reported burning'!A2510</f>
        <v>0</v>
      </c>
      <c r="B2510" s="159">
        <f>'Reported burning'!B2510</f>
        <v>0</v>
      </c>
      <c r="C2510" s="159">
        <f>'Reported burning'!C2510</f>
        <v>0</v>
      </c>
      <c r="D2510" s="159">
        <f>'Reported burning'!D2510</f>
        <v>0</v>
      </c>
      <c r="E2510" s="159">
        <f>'Reported burning'!E2510</f>
        <v>0</v>
      </c>
      <c r="F2510" s="159">
        <f>'Reported burning'!F2510</f>
        <v>0</v>
      </c>
      <c r="G2510" s="159">
        <f>'Reported burning'!G2510</f>
        <v>0</v>
      </c>
      <c r="H2510" s="159">
        <f>'Reported burning'!H2510</f>
        <v>0</v>
      </c>
      <c r="I2510" s="5"/>
    </row>
    <row r="2511" spans="1:9">
      <c r="A2511" s="159">
        <f>'Reported burning'!A2511</f>
        <v>0</v>
      </c>
      <c r="B2511" s="159">
        <f>'Reported burning'!B2511</f>
        <v>0</v>
      </c>
      <c r="C2511" s="159">
        <f>'Reported burning'!C2511</f>
        <v>0</v>
      </c>
      <c r="D2511" s="159">
        <f>'Reported burning'!D2511</f>
        <v>0</v>
      </c>
      <c r="E2511" s="159">
        <f>'Reported burning'!E2511</f>
        <v>0</v>
      </c>
      <c r="F2511" s="159">
        <f>'Reported burning'!F2511</f>
        <v>0</v>
      </c>
      <c r="G2511" s="159">
        <f>'Reported burning'!G2511</f>
        <v>0</v>
      </c>
      <c r="H2511" s="159">
        <f>'Reported burning'!H2511</f>
        <v>0</v>
      </c>
      <c r="I2511" s="5"/>
    </row>
    <row r="2512" spans="1:9">
      <c r="A2512" s="159">
        <f>'Reported burning'!A2512</f>
        <v>0</v>
      </c>
      <c r="B2512" s="159">
        <f>'Reported burning'!B2512</f>
        <v>0</v>
      </c>
      <c r="C2512" s="159">
        <f>'Reported burning'!C2512</f>
        <v>0</v>
      </c>
      <c r="D2512" s="159">
        <f>'Reported burning'!D2512</f>
        <v>0</v>
      </c>
      <c r="E2512" s="159">
        <f>'Reported burning'!E2512</f>
        <v>0</v>
      </c>
      <c r="F2512" s="159">
        <f>'Reported burning'!F2512</f>
        <v>0</v>
      </c>
      <c r="G2512" s="159">
        <f>'Reported burning'!G2512</f>
        <v>0</v>
      </c>
      <c r="H2512" s="159">
        <f>'Reported burning'!H2512</f>
        <v>0</v>
      </c>
      <c r="I2512" s="5"/>
    </row>
    <row r="2513" spans="1:9">
      <c r="A2513" s="159">
        <f>'Reported burning'!A2513</f>
        <v>0</v>
      </c>
      <c r="B2513" s="159">
        <f>'Reported burning'!B2513</f>
        <v>0</v>
      </c>
      <c r="C2513" s="159">
        <f>'Reported burning'!C2513</f>
        <v>0</v>
      </c>
      <c r="D2513" s="159">
        <f>'Reported burning'!D2513</f>
        <v>0</v>
      </c>
      <c r="E2513" s="159">
        <f>'Reported burning'!E2513</f>
        <v>0</v>
      </c>
      <c r="F2513" s="159">
        <f>'Reported burning'!F2513</f>
        <v>0</v>
      </c>
      <c r="G2513" s="159">
        <f>'Reported burning'!G2513</f>
        <v>0</v>
      </c>
      <c r="H2513" s="159">
        <f>'Reported burning'!H2513</f>
        <v>0</v>
      </c>
      <c r="I2513" s="5"/>
    </row>
    <row r="2514" spans="1:9">
      <c r="A2514" s="159">
        <f>'Reported burning'!A2514</f>
        <v>0</v>
      </c>
      <c r="B2514" s="159">
        <f>'Reported burning'!B2514</f>
        <v>0</v>
      </c>
      <c r="C2514" s="159">
        <f>'Reported burning'!C2514</f>
        <v>0</v>
      </c>
      <c r="D2514" s="159">
        <f>'Reported burning'!D2514</f>
        <v>0</v>
      </c>
      <c r="E2514" s="159">
        <f>'Reported burning'!E2514</f>
        <v>0</v>
      </c>
      <c r="F2514" s="159">
        <f>'Reported burning'!F2514</f>
        <v>0</v>
      </c>
      <c r="G2514" s="159">
        <f>'Reported burning'!G2514</f>
        <v>0</v>
      </c>
      <c r="H2514" s="159">
        <f>'Reported burning'!H2514</f>
        <v>0</v>
      </c>
      <c r="I2514" s="5"/>
    </row>
    <row r="2515" spans="1:9">
      <c r="A2515" s="159">
        <f>'Reported burning'!A2515</f>
        <v>0</v>
      </c>
      <c r="B2515" s="159">
        <f>'Reported burning'!B2515</f>
        <v>0</v>
      </c>
      <c r="C2515" s="159">
        <f>'Reported burning'!C2515</f>
        <v>0</v>
      </c>
      <c r="D2515" s="159">
        <f>'Reported burning'!D2515</f>
        <v>0</v>
      </c>
      <c r="E2515" s="159">
        <f>'Reported burning'!E2515</f>
        <v>0</v>
      </c>
      <c r="F2515" s="159">
        <f>'Reported burning'!F2515</f>
        <v>0</v>
      </c>
      <c r="G2515" s="159">
        <f>'Reported burning'!G2515</f>
        <v>0</v>
      </c>
      <c r="H2515" s="159">
        <f>'Reported burning'!H2515</f>
        <v>0</v>
      </c>
      <c r="I2515" s="5"/>
    </row>
    <row r="2516" spans="1:9">
      <c r="A2516" s="159">
        <f>'Reported burning'!A2516</f>
        <v>0</v>
      </c>
      <c r="B2516" s="159">
        <f>'Reported burning'!B2516</f>
        <v>0</v>
      </c>
      <c r="C2516" s="159">
        <f>'Reported burning'!C2516</f>
        <v>0</v>
      </c>
      <c r="D2516" s="159">
        <f>'Reported burning'!D2516</f>
        <v>0</v>
      </c>
      <c r="E2516" s="159">
        <f>'Reported burning'!E2516</f>
        <v>0</v>
      </c>
      <c r="F2516" s="159">
        <f>'Reported burning'!F2516</f>
        <v>0</v>
      </c>
      <c r="G2516" s="159">
        <f>'Reported burning'!G2516</f>
        <v>0</v>
      </c>
      <c r="H2516" s="159">
        <f>'Reported burning'!H2516</f>
        <v>0</v>
      </c>
      <c r="I2516" s="5"/>
    </row>
    <row r="2517" spans="1:9">
      <c r="A2517" s="159">
        <f>'Reported burning'!A2517</f>
        <v>0</v>
      </c>
      <c r="B2517" s="159">
        <f>'Reported burning'!B2517</f>
        <v>0</v>
      </c>
      <c r="C2517" s="159">
        <f>'Reported burning'!C2517</f>
        <v>0</v>
      </c>
      <c r="D2517" s="159">
        <f>'Reported burning'!D2517</f>
        <v>0</v>
      </c>
      <c r="E2517" s="159">
        <f>'Reported burning'!E2517</f>
        <v>0</v>
      </c>
      <c r="F2517" s="159">
        <f>'Reported burning'!F2517</f>
        <v>0</v>
      </c>
      <c r="G2517" s="159">
        <f>'Reported burning'!G2517</f>
        <v>0</v>
      </c>
      <c r="H2517" s="159">
        <f>'Reported burning'!H2517</f>
        <v>0</v>
      </c>
      <c r="I2517" s="5"/>
    </row>
    <row r="2518" spans="1:9">
      <c r="A2518" s="159">
        <f>'Reported burning'!A2518</f>
        <v>0</v>
      </c>
      <c r="B2518" s="159">
        <f>'Reported burning'!B2518</f>
        <v>0</v>
      </c>
      <c r="C2518" s="159">
        <f>'Reported burning'!C2518</f>
        <v>0</v>
      </c>
      <c r="D2518" s="159">
        <f>'Reported burning'!D2518</f>
        <v>0</v>
      </c>
      <c r="E2518" s="159">
        <f>'Reported burning'!E2518</f>
        <v>0</v>
      </c>
      <c r="F2518" s="159">
        <f>'Reported burning'!F2518</f>
        <v>0</v>
      </c>
      <c r="G2518" s="159">
        <f>'Reported burning'!G2518</f>
        <v>0</v>
      </c>
      <c r="H2518" s="159">
        <f>'Reported burning'!H2518</f>
        <v>0</v>
      </c>
      <c r="I2518" s="5"/>
    </row>
    <row r="2519" spans="1:9">
      <c r="A2519" s="159">
        <f>'Reported burning'!A2519</f>
        <v>0</v>
      </c>
      <c r="B2519" s="159">
        <f>'Reported burning'!B2519</f>
        <v>0</v>
      </c>
      <c r="C2519" s="159">
        <f>'Reported burning'!C2519</f>
        <v>0</v>
      </c>
      <c r="D2519" s="159">
        <f>'Reported burning'!D2519</f>
        <v>0</v>
      </c>
      <c r="E2519" s="159">
        <f>'Reported burning'!E2519</f>
        <v>0</v>
      </c>
      <c r="F2519" s="159">
        <f>'Reported burning'!F2519</f>
        <v>0</v>
      </c>
      <c r="G2519" s="159">
        <f>'Reported burning'!G2519</f>
        <v>0</v>
      </c>
      <c r="H2519" s="159">
        <f>'Reported burning'!H2519</f>
        <v>0</v>
      </c>
      <c r="I2519" s="5"/>
    </row>
    <row r="2520" spans="1:9">
      <c r="A2520" s="159">
        <f>'Reported burning'!A2520</f>
        <v>0</v>
      </c>
      <c r="B2520" s="159">
        <f>'Reported burning'!B2520</f>
        <v>0</v>
      </c>
      <c r="C2520" s="159">
        <f>'Reported burning'!C2520</f>
        <v>0</v>
      </c>
      <c r="D2520" s="159">
        <f>'Reported burning'!D2520</f>
        <v>0</v>
      </c>
      <c r="E2520" s="159">
        <f>'Reported burning'!E2520</f>
        <v>0</v>
      </c>
      <c r="F2520" s="159">
        <f>'Reported burning'!F2520</f>
        <v>0</v>
      </c>
      <c r="G2520" s="159">
        <f>'Reported burning'!G2520</f>
        <v>0</v>
      </c>
      <c r="H2520" s="159">
        <f>'Reported burning'!H2520</f>
        <v>0</v>
      </c>
      <c r="I2520" s="5"/>
    </row>
    <row r="2521" spans="1:9">
      <c r="A2521" s="159">
        <f>'Reported burning'!A2521</f>
        <v>0</v>
      </c>
      <c r="B2521" s="159">
        <f>'Reported burning'!B2521</f>
        <v>0</v>
      </c>
      <c r="C2521" s="159">
        <f>'Reported burning'!C2521</f>
        <v>0</v>
      </c>
      <c r="D2521" s="159">
        <f>'Reported burning'!D2521</f>
        <v>0</v>
      </c>
      <c r="E2521" s="159">
        <f>'Reported burning'!E2521</f>
        <v>0</v>
      </c>
      <c r="F2521" s="159">
        <f>'Reported burning'!F2521</f>
        <v>0</v>
      </c>
      <c r="G2521" s="159">
        <f>'Reported burning'!G2521</f>
        <v>0</v>
      </c>
      <c r="H2521" s="159">
        <f>'Reported burning'!H2521</f>
        <v>0</v>
      </c>
      <c r="I2521" s="5"/>
    </row>
    <row r="2522" spans="1:9">
      <c r="A2522" s="159">
        <f>'Reported burning'!A2522</f>
        <v>0</v>
      </c>
      <c r="B2522" s="159">
        <f>'Reported burning'!B2522</f>
        <v>0</v>
      </c>
      <c r="C2522" s="159">
        <f>'Reported burning'!C2522</f>
        <v>0</v>
      </c>
      <c r="D2522" s="159">
        <f>'Reported burning'!D2522</f>
        <v>0</v>
      </c>
      <c r="E2522" s="159">
        <f>'Reported burning'!E2522</f>
        <v>0</v>
      </c>
      <c r="F2522" s="159">
        <f>'Reported burning'!F2522</f>
        <v>0</v>
      </c>
      <c r="G2522" s="159">
        <f>'Reported burning'!G2522</f>
        <v>0</v>
      </c>
      <c r="H2522" s="159">
        <f>'Reported burning'!H2522</f>
        <v>0</v>
      </c>
      <c r="I2522" s="5"/>
    </row>
    <row r="2523" spans="1:9">
      <c r="A2523" s="159">
        <f>'Reported burning'!A2523</f>
        <v>0</v>
      </c>
      <c r="B2523" s="159">
        <f>'Reported burning'!B2523</f>
        <v>0</v>
      </c>
      <c r="C2523" s="159">
        <f>'Reported burning'!C2523</f>
        <v>0</v>
      </c>
      <c r="D2523" s="159">
        <f>'Reported burning'!D2523</f>
        <v>0</v>
      </c>
      <c r="E2523" s="159">
        <f>'Reported burning'!E2523</f>
        <v>0</v>
      </c>
      <c r="F2523" s="159">
        <f>'Reported burning'!F2523</f>
        <v>0</v>
      </c>
      <c r="G2523" s="159">
        <f>'Reported burning'!G2523</f>
        <v>0</v>
      </c>
      <c r="H2523" s="159">
        <f>'Reported burning'!H2523</f>
        <v>0</v>
      </c>
      <c r="I2523" s="5"/>
    </row>
    <row r="2524" spans="1:9">
      <c r="A2524" s="159">
        <f>'Reported burning'!A2524</f>
        <v>0</v>
      </c>
      <c r="B2524" s="159">
        <f>'Reported burning'!B2524</f>
        <v>0</v>
      </c>
      <c r="C2524" s="159">
        <f>'Reported burning'!C2524</f>
        <v>0</v>
      </c>
      <c r="D2524" s="159">
        <f>'Reported burning'!D2524</f>
        <v>0</v>
      </c>
      <c r="E2524" s="159">
        <f>'Reported burning'!E2524</f>
        <v>0</v>
      </c>
      <c r="F2524" s="159">
        <f>'Reported burning'!F2524</f>
        <v>0</v>
      </c>
      <c r="G2524" s="159">
        <f>'Reported burning'!G2524</f>
        <v>0</v>
      </c>
      <c r="H2524" s="159">
        <f>'Reported burning'!H2524</f>
        <v>0</v>
      </c>
      <c r="I2524" s="5"/>
    </row>
    <row r="2525" spans="1:9">
      <c r="A2525" s="159">
        <f>'Reported burning'!A2525</f>
        <v>0</v>
      </c>
      <c r="B2525" s="159">
        <f>'Reported burning'!B2525</f>
        <v>0</v>
      </c>
      <c r="C2525" s="159">
        <f>'Reported burning'!C2525</f>
        <v>0</v>
      </c>
      <c r="D2525" s="159">
        <f>'Reported burning'!D2525</f>
        <v>0</v>
      </c>
      <c r="E2525" s="159">
        <f>'Reported burning'!E2525</f>
        <v>0</v>
      </c>
      <c r="F2525" s="159">
        <f>'Reported burning'!F2525</f>
        <v>0</v>
      </c>
      <c r="G2525" s="159">
        <f>'Reported burning'!G2525</f>
        <v>0</v>
      </c>
      <c r="H2525" s="159">
        <f>'Reported burning'!H2525</f>
        <v>0</v>
      </c>
      <c r="I2525" s="5"/>
    </row>
    <row r="2526" spans="1:9">
      <c r="A2526" s="159">
        <f>'Reported burning'!A2526</f>
        <v>0</v>
      </c>
      <c r="B2526" s="159">
        <f>'Reported burning'!B2526</f>
        <v>0</v>
      </c>
      <c r="C2526" s="159">
        <f>'Reported burning'!C2526</f>
        <v>0</v>
      </c>
      <c r="D2526" s="159">
        <f>'Reported burning'!D2526</f>
        <v>0</v>
      </c>
      <c r="E2526" s="159">
        <f>'Reported burning'!E2526</f>
        <v>0</v>
      </c>
      <c r="F2526" s="159">
        <f>'Reported burning'!F2526</f>
        <v>0</v>
      </c>
      <c r="G2526" s="159">
        <f>'Reported burning'!G2526</f>
        <v>0</v>
      </c>
      <c r="H2526" s="159">
        <f>'Reported burning'!H2526</f>
        <v>0</v>
      </c>
      <c r="I2526" s="5"/>
    </row>
    <row r="2527" spans="1:9">
      <c r="A2527" s="159">
        <f>'Reported burning'!A2527</f>
        <v>0</v>
      </c>
      <c r="B2527" s="159">
        <f>'Reported burning'!B2527</f>
        <v>0</v>
      </c>
      <c r="C2527" s="159">
        <f>'Reported burning'!C2527</f>
        <v>0</v>
      </c>
      <c r="D2527" s="159">
        <f>'Reported burning'!D2527</f>
        <v>0</v>
      </c>
      <c r="E2527" s="159">
        <f>'Reported burning'!E2527</f>
        <v>0</v>
      </c>
      <c r="F2527" s="159">
        <f>'Reported burning'!F2527</f>
        <v>0</v>
      </c>
      <c r="G2527" s="159">
        <f>'Reported burning'!G2527</f>
        <v>0</v>
      </c>
      <c r="H2527" s="159">
        <f>'Reported burning'!H2527</f>
        <v>0</v>
      </c>
      <c r="I2527" s="5"/>
    </row>
    <row r="2528" spans="1:9">
      <c r="A2528" s="159">
        <f>'Reported burning'!A2528</f>
        <v>0</v>
      </c>
      <c r="B2528" s="159">
        <f>'Reported burning'!B2528</f>
        <v>0</v>
      </c>
      <c r="C2528" s="159">
        <f>'Reported burning'!C2528</f>
        <v>0</v>
      </c>
      <c r="D2528" s="159">
        <f>'Reported burning'!D2528</f>
        <v>0</v>
      </c>
      <c r="E2528" s="159">
        <f>'Reported burning'!E2528</f>
        <v>0</v>
      </c>
      <c r="F2528" s="159">
        <f>'Reported burning'!F2528</f>
        <v>0</v>
      </c>
      <c r="G2528" s="159">
        <f>'Reported burning'!G2528</f>
        <v>0</v>
      </c>
      <c r="H2528" s="159">
        <f>'Reported burning'!H2528</f>
        <v>0</v>
      </c>
      <c r="I2528" s="5"/>
    </row>
    <row r="2529" spans="1:9">
      <c r="A2529" s="159">
        <f>'Reported burning'!A2529</f>
        <v>0</v>
      </c>
      <c r="B2529" s="159">
        <f>'Reported burning'!B2529</f>
        <v>0</v>
      </c>
      <c r="C2529" s="159">
        <f>'Reported burning'!C2529</f>
        <v>0</v>
      </c>
      <c r="D2529" s="159">
        <f>'Reported burning'!D2529</f>
        <v>0</v>
      </c>
      <c r="E2529" s="159">
        <f>'Reported burning'!E2529</f>
        <v>0</v>
      </c>
      <c r="F2529" s="159">
        <f>'Reported burning'!F2529</f>
        <v>0</v>
      </c>
      <c r="G2529" s="159">
        <f>'Reported burning'!G2529</f>
        <v>0</v>
      </c>
      <c r="H2529" s="159">
        <f>'Reported burning'!H2529</f>
        <v>0</v>
      </c>
      <c r="I2529" s="5"/>
    </row>
    <row r="2530" spans="1:9">
      <c r="A2530" s="159">
        <f>'Reported burning'!A2530</f>
        <v>0</v>
      </c>
      <c r="B2530" s="159">
        <f>'Reported burning'!B2530</f>
        <v>0</v>
      </c>
      <c r="C2530" s="159">
        <f>'Reported burning'!C2530</f>
        <v>0</v>
      </c>
      <c r="D2530" s="159">
        <f>'Reported burning'!D2530</f>
        <v>0</v>
      </c>
      <c r="E2530" s="159">
        <f>'Reported burning'!E2530</f>
        <v>0</v>
      </c>
      <c r="F2530" s="159">
        <f>'Reported burning'!F2530</f>
        <v>0</v>
      </c>
      <c r="G2530" s="159">
        <f>'Reported burning'!G2530</f>
        <v>0</v>
      </c>
      <c r="H2530" s="159">
        <f>'Reported burning'!H2530</f>
        <v>0</v>
      </c>
      <c r="I2530" s="5"/>
    </row>
    <row r="2531" spans="1:9">
      <c r="A2531" s="159">
        <f>'Reported burning'!A2531</f>
        <v>0</v>
      </c>
      <c r="B2531" s="159">
        <f>'Reported burning'!B2531</f>
        <v>0</v>
      </c>
      <c r="C2531" s="159">
        <f>'Reported burning'!C2531</f>
        <v>0</v>
      </c>
      <c r="D2531" s="159">
        <f>'Reported burning'!D2531</f>
        <v>0</v>
      </c>
      <c r="E2531" s="159">
        <f>'Reported burning'!E2531</f>
        <v>0</v>
      </c>
      <c r="F2531" s="159">
        <f>'Reported burning'!F2531</f>
        <v>0</v>
      </c>
      <c r="G2531" s="159">
        <f>'Reported burning'!G2531</f>
        <v>0</v>
      </c>
      <c r="H2531" s="159">
        <f>'Reported burning'!H2531</f>
        <v>0</v>
      </c>
      <c r="I2531" s="5"/>
    </row>
    <row r="2532" spans="1:9">
      <c r="A2532" s="159">
        <f>'Reported burning'!A2532</f>
        <v>0</v>
      </c>
      <c r="B2532" s="159">
        <f>'Reported burning'!B2532</f>
        <v>0</v>
      </c>
      <c r="C2532" s="159">
        <f>'Reported burning'!C2532</f>
        <v>0</v>
      </c>
      <c r="D2532" s="159">
        <f>'Reported burning'!D2532</f>
        <v>0</v>
      </c>
      <c r="E2532" s="159">
        <f>'Reported burning'!E2532</f>
        <v>0</v>
      </c>
      <c r="F2532" s="159">
        <f>'Reported burning'!F2532</f>
        <v>0</v>
      </c>
      <c r="G2532" s="159">
        <f>'Reported burning'!G2532</f>
        <v>0</v>
      </c>
      <c r="H2532" s="159">
        <f>'Reported burning'!H2532</f>
        <v>0</v>
      </c>
      <c r="I2532" s="5"/>
    </row>
    <row r="2533" spans="1:9">
      <c r="A2533" s="159">
        <f>'Reported burning'!A2533</f>
        <v>0</v>
      </c>
      <c r="B2533" s="159">
        <f>'Reported burning'!B2533</f>
        <v>0</v>
      </c>
      <c r="C2533" s="159">
        <f>'Reported burning'!C2533</f>
        <v>0</v>
      </c>
      <c r="D2533" s="159">
        <f>'Reported burning'!D2533</f>
        <v>0</v>
      </c>
      <c r="E2533" s="159">
        <f>'Reported burning'!E2533</f>
        <v>0</v>
      </c>
      <c r="F2533" s="159">
        <f>'Reported burning'!F2533</f>
        <v>0</v>
      </c>
      <c r="G2533" s="159">
        <f>'Reported burning'!G2533</f>
        <v>0</v>
      </c>
      <c r="H2533" s="159">
        <f>'Reported burning'!H2533</f>
        <v>0</v>
      </c>
      <c r="I2533" s="5"/>
    </row>
    <row r="2534" spans="1:9">
      <c r="A2534" s="159">
        <f>'Reported burning'!A2534</f>
        <v>0</v>
      </c>
      <c r="B2534" s="159">
        <f>'Reported burning'!B2534</f>
        <v>0</v>
      </c>
      <c r="C2534" s="159">
        <f>'Reported burning'!C2534</f>
        <v>0</v>
      </c>
      <c r="D2534" s="159">
        <f>'Reported burning'!D2534</f>
        <v>0</v>
      </c>
      <c r="E2534" s="159">
        <f>'Reported burning'!E2534</f>
        <v>0</v>
      </c>
      <c r="F2534" s="159">
        <f>'Reported burning'!F2534</f>
        <v>0</v>
      </c>
      <c r="G2534" s="159">
        <f>'Reported burning'!G2534</f>
        <v>0</v>
      </c>
      <c r="H2534" s="159">
        <f>'Reported burning'!H2534</f>
        <v>0</v>
      </c>
      <c r="I2534" s="5"/>
    </row>
    <row r="2535" spans="1:9">
      <c r="A2535" s="159">
        <f>'Reported burning'!A2535</f>
        <v>0</v>
      </c>
      <c r="B2535" s="159">
        <f>'Reported burning'!B2535</f>
        <v>0</v>
      </c>
      <c r="C2535" s="159">
        <f>'Reported burning'!C2535</f>
        <v>0</v>
      </c>
      <c r="D2535" s="159">
        <f>'Reported burning'!D2535</f>
        <v>0</v>
      </c>
      <c r="E2535" s="159">
        <f>'Reported burning'!E2535</f>
        <v>0</v>
      </c>
      <c r="F2535" s="159">
        <f>'Reported burning'!F2535</f>
        <v>0</v>
      </c>
      <c r="G2535" s="159">
        <f>'Reported burning'!G2535</f>
        <v>0</v>
      </c>
      <c r="H2535" s="159">
        <f>'Reported burning'!H2535</f>
        <v>0</v>
      </c>
      <c r="I2535" s="5"/>
    </row>
    <row r="2536" spans="1:9">
      <c r="A2536" s="159">
        <f>'Reported burning'!A2536</f>
        <v>0</v>
      </c>
      <c r="B2536" s="159">
        <f>'Reported burning'!B2536</f>
        <v>0</v>
      </c>
      <c r="C2536" s="159">
        <f>'Reported burning'!C2536</f>
        <v>0</v>
      </c>
      <c r="D2536" s="159">
        <f>'Reported burning'!D2536</f>
        <v>0</v>
      </c>
      <c r="E2536" s="159">
        <f>'Reported burning'!E2536</f>
        <v>0</v>
      </c>
      <c r="F2536" s="159">
        <f>'Reported burning'!F2536</f>
        <v>0</v>
      </c>
      <c r="G2536" s="159">
        <f>'Reported burning'!G2536</f>
        <v>0</v>
      </c>
      <c r="H2536" s="159">
        <f>'Reported burning'!H2536</f>
        <v>0</v>
      </c>
      <c r="I2536" s="5"/>
    </row>
    <row r="2537" spans="1:9">
      <c r="A2537" s="159">
        <f>'Reported burning'!A2537</f>
        <v>0</v>
      </c>
      <c r="B2537" s="159">
        <f>'Reported burning'!B2537</f>
        <v>0</v>
      </c>
      <c r="C2537" s="159">
        <f>'Reported burning'!C2537</f>
        <v>0</v>
      </c>
      <c r="D2537" s="159">
        <f>'Reported burning'!D2537</f>
        <v>0</v>
      </c>
      <c r="E2537" s="159">
        <f>'Reported burning'!E2537</f>
        <v>0</v>
      </c>
      <c r="F2537" s="159">
        <f>'Reported burning'!F2537</f>
        <v>0</v>
      </c>
      <c r="G2537" s="159">
        <f>'Reported burning'!G2537</f>
        <v>0</v>
      </c>
      <c r="H2537" s="159">
        <f>'Reported burning'!H2537</f>
        <v>0</v>
      </c>
      <c r="I2537" s="5"/>
    </row>
    <row r="2538" spans="1:9">
      <c r="A2538" s="159">
        <f>'Reported burning'!A2538</f>
        <v>0</v>
      </c>
      <c r="B2538" s="159">
        <f>'Reported burning'!B2538</f>
        <v>0</v>
      </c>
      <c r="C2538" s="159">
        <f>'Reported burning'!C2538</f>
        <v>0</v>
      </c>
      <c r="D2538" s="159">
        <f>'Reported burning'!D2538</f>
        <v>0</v>
      </c>
      <c r="E2538" s="159">
        <f>'Reported burning'!E2538</f>
        <v>0</v>
      </c>
      <c r="F2538" s="159">
        <f>'Reported burning'!F2538</f>
        <v>0</v>
      </c>
      <c r="G2538" s="159">
        <f>'Reported burning'!G2538</f>
        <v>0</v>
      </c>
      <c r="H2538" s="159">
        <f>'Reported burning'!H2538</f>
        <v>0</v>
      </c>
      <c r="I2538" s="5"/>
    </row>
    <row r="2539" spans="1:9">
      <c r="A2539" s="159">
        <f>'Reported burning'!A2539</f>
        <v>0</v>
      </c>
      <c r="B2539" s="159">
        <f>'Reported burning'!B2539</f>
        <v>0</v>
      </c>
      <c r="C2539" s="159">
        <f>'Reported burning'!C2539</f>
        <v>0</v>
      </c>
      <c r="D2539" s="159">
        <f>'Reported burning'!D2539</f>
        <v>0</v>
      </c>
      <c r="E2539" s="159">
        <f>'Reported burning'!E2539</f>
        <v>0</v>
      </c>
      <c r="F2539" s="159">
        <f>'Reported burning'!F2539</f>
        <v>0</v>
      </c>
      <c r="G2539" s="159">
        <f>'Reported burning'!G2539</f>
        <v>0</v>
      </c>
      <c r="H2539" s="159">
        <f>'Reported burning'!H2539</f>
        <v>0</v>
      </c>
      <c r="I2539" s="5"/>
    </row>
    <row r="2540" spans="1:9">
      <c r="A2540" s="159">
        <f>'Reported burning'!A2540</f>
        <v>0</v>
      </c>
      <c r="B2540" s="159">
        <f>'Reported burning'!B2540</f>
        <v>0</v>
      </c>
      <c r="C2540" s="159">
        <f>'Reported burning'!C2540</f>
        <v>0</v>
      </c>
      <c r="D2540" s="159">
        <f>'Reported burning'!D2540</f>
        <v>0</v>
      </c>
      <c r="E2540" s="159">
        <f>'Reported burning'!E2540</f>
        <v>0</v>
      </c>
      <c r="F2540" s="159">
        <f>'Reported burning'!F2540</f>
        <v>0</v>
      </c>
      <c r="G2540" s="159">
        <f>'Reported burning'!G2540</f>
        <v>0</v>
      </c>
      <c r="H2540" s="159">
        <f>'Reported burning'!H2540</f>
        <v>0</v>
      </c>
      <c r="I2540" s="5"/>
    </row>
    <row r="2541" spans="1:9">
      <c r="A2541" s="159">
        <f>'Reported burning'!A2541</f>
        <v>0</v>
      </c>
      <c r="B2541" s="159">
        <f>'Reported burning'!B2541</f>
        <v>0</v>
      </c>
      <c r="C2541" s="159">
        <f>'Reported burning'!C2541</f>
        <v>0</v>
      </c>
      <c r="D2541" s="159">
        <f>'Reported burning'!D2541</f>
        <v>0</v>
      </c>
      <c r="E2541" s="159">
        <f>'Reported burning'!E2541</f>
        <v>0</v>
      </c>
      <c r="F2541" s="159">
        <f>'Reported burning'!F2541</f>
        <v>0</v>
      </c>
      <c r="G2541" s="159">
        <f>'Reported burning'!G2541</f>
        <v>0</v>
      </c>
      <c r="H2541" s="159">
        <f>'Reported burning'!H2541</f>
        <v>0</v>
      </c>
      <c r="I2541" s="5"/>
    </row>
    <row r="2542" spans="1:9">
      <c r="A2542" s="159">
        <f>'Reported burning'!A2542</f>
        <v>0</v>
      </c>
      <c r="B2542" s="159">
        <f>'Reported burning'!B2542</f>
        <v>0</v>
      </c>
      <c r="C2542" s="159">
        <f>'Reported burning'!C2542</f>
        <v>0</v>
      </c>
      <c r="D2542" s="159">
        <f>'Reported burning'!D2542</f>
        <v>0</v>
      </c>
      <c r="E2542" s="159">
        <f>'Reported burning'!E2542</f>
        <v>0</v>
      </c>
      <c r="F2542" s="159">
        <f>'Reported burning'!F2542</f>
        <v>0</v>
      </c>
      <c r="G2542" s="159">
        <f>'Reported burning'!G2542</f>
        <v>0</v>
      </c>
      <c r="H2542" s="159">
        <f>'Reported burning'!H2542</f>
        <v>0</v>
      </c>
      <c r="I2542" s="5"/>
    </row>
    <row r="2543" spans="1:9">
      <c r="A2543" s="159">
        <f>'Reported burning'!A2543</f>
        <v>0</v>
      </c>
      <c r="B2543" s="159">
        <f>'Reported burning'!B2543</f>
        <v>0</v>
      </c>
      <c r="C2543" s="159">
        <f>'Reported burning'!C2543</f>
        <v>0</v>
      </c>
      <c r="D2543" s="159">
        <f>'Reported burning'!D2543</f>
        <v>0</v>
      </c>
      <c r="E2543" s="159">
        <f>'Reported burning'!E2543</f>
        <v>0</v>
      </c>
      <c r="F2543" s="159">
        <f>'Reported burning'!F2543</f>
        <v>0</v>
      </c>
      <c r="G2543" s="159">
        <f>'Reported burning'!G2543</f>
        <v>0</v>
      </c>
      <c r="H2543" s="159">
        <f>'Reported burning'!H2543</f>
        <v>0</v>
      </c>
      <c r="I2543" s="5"/>
    </row>
    <row r="2544" spans="1:9">
      <c r="A2544" s="159">
        <f>'Reported burning'!A2544</f>
        <v>0</v>
      </c>
      <c r="B2544" s="159">
        <f>'Reported burning'!B2544</f>
        <v>0</v>
      </c>
      <c r="C2544" s="159">
        <f>'Reported burning'!C2544</f>
        <v>0</v>
      </c>
      <c r="D2544" s="159">
        <f>'Reported burning'!D2544</f>
        <v>0</v>
      </c>
      <c r="E2544" s="159">
        <f>'Reported burning'!E2544</f>
        <v>0</v>
      </c>
      <c r="F2544" s="159">
        <f>'Reported burning'!F2544</f>
        <v>0</v>
      </c>
      <c r="G2544" s="159">
        <f>'Reported burning'!G2544</f>
        <v>0</v>
      </c>
      <c r="H2544" s="159">
        <f>'Reported burning'!H2544</f>
        <v>0</v>
      </c>
      <c r="I2544" s="5"/>
    </row>
    <row r="2545" spans="1:9">
      <c r="A2545" s="159">
        <f>'Reported burning'!A2545</f>
        <v>0</v>
      </c>
      <c r="B2545" s="159">
        <f>'Reported burning'!B2545</f>
        <v>0</v>
      </c>
      <c r="C2545" s="159">
        <f>'Reported burning'!C2545</f>
        <v>0</v>
      </c>
      <c r="D2545" s="159">
        <f>'Reported burning'!D2545</f>
        <v>0</v>
      </c>
      <c r="E2545" s="159">
        <f>'Reported burning'!E2545</f>
        <v>0</v>
      </c>
      <c r="F2545" s="159">
        <f>'Reported burning'!F2545</f>
        <v>0</v>
      </c>
      <c r="G2545" s="159">
        <f>'Reported burning'!G2545</f>
        <v>0</v>
      </c>
      <c r="H2545" s="159">
        <f>'Reported burning'!H2545</f>
        <v>0</v>
      </c>
      <c r="I2545" s="5"/>
    </row>
    <row r="2546" spans="1:9">
      <c r="A2546" s="159">
        <f>'Reported burning'!A2546</f>
        <v>0</v>
      </c>
      <c r="B2546" s="159">
        <f>'Reported burning'!B2546</f>
        <v>0</v>
      </c>
      <c r="C2546" s="159">
        <f>'Reported burning'!C2546</f>
        <v>0</v>
      </c>
      <c r="D2546" s="159">
        <f>'Reported burning'!D2546</f>
        <v>0</v>
      </c>
      <c r="E2546" s="159">
        <f>'Reported burning'!E2546</f>
        <v>0</v>
      </c>
      <c r="F2546" s="159">
        <f>'Reported burning'!F2546</f>
        <v>0</v>
      </c>
      <c r="G2546" s="159">
        <f>'Reported burning'!G2546</f>
        <v>0</v>
      </c>
      <c r="H2546" s="159">
        <f>'Reported burning'!H2546</f>
        <v>0</v>
      </c>
      <c r="I2546" s="5"/>
    </row>
    <row r="2547" spans="1:9">
      <c r="A2547" s="159">
        <f>'Reported burning'!A2547</f>
        <v>0</v>
      </c>
      <c r="B2547" s="159">
        <f>'Reported burning'!B2547</f>
        <v>0</v>
      </c>
      <c r="C2547" s="159">
        <f>'Reported burning'!C2547</f>
        <v>0</v>
      </c>
      <c r="D2547" s="159">
        <f>'Reported burning'!D2547</f>
        <v>0</v>
      </c>
      <c r="E2547" s="159">
        <f>'Reported burning'!E2547</f>
        <v>0</v>
      </c>
      <c r="F2547" s="159">
        <f>'Reported burning'!F2547</f>
        <v>0</v>
      </c>
      <c r="G2547" s="159">
        <f>'Reported burning'!G2547</f>
        <v>0</v>
      </c>
      <c r="H2547" s="159">
        <f>'Reported burning'!H2547</f>
        <v>0</v>
      </c>
      <c r="I2547" s="5"/>
    </row>
    <row r="2548" spans="1:9">
      <c r="A2548" s="159">
        <f>'Reported burning'!A2548</f>
        <v>0</v>
      </c>
      <c r="B2548" s="159">
        <f>'Reported burning'!B2548</f>
        <v>0</v>
      </c>
      <c r="C2548" s="159">
        <f>'Reported burning'!C2548</f>
        <v>0</v>
      </c>
      <c r="D2548" s="159">
        <f>'Reported burning'!D2548</f>
        <v>0</v>
      </c>
      <c r="E2548" s="159">
        <f>'Reported burning'!E2548</f>
        <v>0</v>
      </c>
      <c r="F2548" s="159">
        <f>'Reported burning'!F2548</f>
        <v>0</v>
      </c>
      <c r="G2548" s="159">
        <f>'Reported burning'!G2548</f>
        <v>0</v>
      </c>
      <c r="H2548" s="159">
        <f>'Reported burning'!H2548</f>
        <v>0</v>
      </c>
      <c r="I2548" s="5"/>
    </row>
    <row r="2549" spans="1:9">
      <c r="A2549" s="159">
        <f>'Reported burning'!A2549</f>
        <v>0</v>
      </c>
      <c r="B2549" s="159">
        <f>'Reported burning'!B2549</f>
        <v>0</v>
      </c>
      <c r="C2549" s="159">
        <f>'Reported burning'!C2549</f>
        <v>0</v>
      </c>
      <c r="D2549" s="159">
        <f>'Reported burning'!D2549</f>
        <v>0</v>
      </c>
      <c r="E2549" s="159">
        <f>'Reported burning'!E2549</f>
        <v>0</v>
      </c>
      <c r="F2549" s="159">
        <f>'Reported burning'!F2549</f>
        <v>0</v>
      </c>
      <c r="G2549" s="159">
        <f>'Reported burning'!G2549</f>
        <v>0</v>
      </c>
      <c r="H2549" s="159">
        <f>'Reported burning'!H2549</f>
        <v>0</v>
      </c>
      <c r="I2549" s="5"/>
    </row>
    <row r="2550" spans="1:9">
      <c r="A2550" s="159">
        <f>'Reported burning'!A2550</f>
        <v>0</v>
      </c>
      <c r="B2550" s="159">
        <f>'Reported burning'!B2550</f>
        <v>0</v>
      </c>
      <c r="C2550" s="159">
        <f>'Reported burning'!C2550</f>
        <v>0</v>
      </c>
      <c r="D2550" s="159">
        <f>'Reported burning'!D2550</f>
        <v>0</v>
      </c>
      <c r="E2550" s="159">
        <f>'Reported burning'!E2550</f>
        <v>0</v>
      </c>
      <c r="F2550" s="159">
        <f>'Reported burning'!F2550</f>
        <v>0</v>
      </c>
      <c r="G2550" s="159">
        <f>'Reported burning'!G2550</f>
        <v>0</v>
      </c>
      <c r="H2550" s="159">
        <f>'Reported burning'!H2550</f>
        <v>0</v>
      </c>
      <c r="I2550" s="5"/>
    </row>
    <row r="2551" spans="1:9">
      <c r="A2551" s="159">
        <f>'Reported burning'!A2551</f>
        <v>0</v>
      </c>
      <c r="B2551" s="159">
        <f>'Reported burning'!B2551</f>
        <v>0</v>
      </c>
      <c r="C2551" s="159">
        <f>'Reported burning'!C2551</f>
        <v>0</v>
      </c>
      <c r="D2551" s="159">
        <f>'Reported burning'!D2551</f>
        <v>0</v>
      </c>
      <c r="E2551" s="159">
        <f>'Reported burning'!E2551</f>
        <v>0</v>
      </c>
      <c r="F2551" s="159">
        <f>'Reported burning'!F2551</f>
        <v>0</v>
      </c>
      <c r="G2551" s="159">
        <f>'Reported burning'!G2551</f>
        <v>0</v>
      </c>
      <c r="H2551" s="159">
        <f>'Reported burning'!H2551</f>
        <v>0</v>
      </c>
      <c r="I2551" s="5"/>
    </row>
    <row r="2552" spans="1:9">
      <c r="A2552" s="159">
        <f>'Reported burning'!A2552</f>
        <v>0</v>
      </c>
      <c r="B2552" s="159">
        <f>'Reported burning'!B2552</f>
        <v>0</v>
      </c>
      <c r="C2552" s="159">
        <f>'Reported burning'!C2552</f>
        <v>0</v>
      </c>
      <c r="D2552" s="159">
        <f>'Reported burning'!D2552</f>
        <v>0</v>
      </c>
      <c r="E2552" s="159">
        <f>'Reported burning'!E2552</f>
        <v>0</v>
      </c>
      <c r="F2552" s="159">
        <f>'Reported burning'!F2552</f>
        <v>0</v>
      </c>
      <c r="G2552" s="159">
        <f>'Reported burning'!G2552</f>
        <v>0</v>
      </c>
      <c r="H2552" s="159">
        <f>'Reported burning'!H2552</f>
        <v>0</v>
      </c>
      <c r="I2552" s="5"/>
    </row>
    <row r="2553" spans="1:9">
      <c r="A2553" s="159">
        <f>'Reported burning'!A2553</f>
        <v>0</v>
      </c>
      <c r="B2553" s="159">
        <f>'Reported burning'!B2553</f>
        <v>0</v>
      </c>
      <c r="C2553" s="159">
        <f>'Reported burning'!C2553</f>
        <v>0</v>
      </c>
      <c r="D2553" s="159">
        <f>'Reported burning'!D2553</f>
        <v>0</v>
      </c>
      <c r="E2553" s="159">
        <f>'Reported burning'!E2553</f>
        <v>0</v>
      </c>
      <c r="F2553" s="159">
        <f>'Reported burning'!F2553</f>
        <v>0</v>
      </c>
      <c r="G2553" s="159">
        <f>'Reported burning'!G2553</f>
        <v>0</v>
      </c>
      <c r="H2553" s="159">
        <f>'Reported burning'!H2553</f>
        <v>0</v>
      </c>
      <c r="I2553" s="5"/>
    </row>
    <row r="2554" spans="1:9">
      <c r="A2554" s="159">
        <f>'Reported burning'!A2554</f>
        <v>0</v>
      </c>
      <c r="B2554" s="159">
        <f>'Reported burning'!B2554</f>
        <v>0</v>
      </c>
      <c r="C2554" s="159">
        <f>'Reported burning'!C2554</f>
        <v>0</v>
      </c>
      <c r="D2554" s="159">
        <f>'Reported burning'!D2554</f>
        <v>0</v>
      </c>
      <c r="E2554" s="159">
        <f>'Reported burning'!E2554</f>
        <v>0</v>
      </c>
      <c r="F2554" s="159">
        <f>'Reported burning'!F2554</f>
        <v>0</v>
      </c>
      <c r="G2554" s="159">
        <f>'Reported burning'!G2554</f>
        <v>0</v>
      </c>
      <c r="H2554" s="159">
        <f>'Reported burning'!H2554</f>
        <v>0</v>
      </c>
      <c r="I2554" s="5"/>
    </row>
    <row r="2555" spans="1:9">
      <c r="A2555" s="159">
        <f>'Reported burning'!A2555</f>
        <v>0</v>
      </c>
      <c r="B2555" s="159">
        <f>'Reported burning'!B2555</f>
        <v>0</v>
      </c>
      <c r="C2555" s="159">
        <f>'Reported burning'!C2555</f>
        <v>0</v>
      </c>
      <c r="D2555" s="159">
        <f>'Reported burning'!D2555</f>
        <v>0</v>
      </c>
      <c r="E2555" s="159">
        <f>'Reported burning'!E2555</f>
        <v>0</v>
      </c>
      <c r="F2555" s="159">
        <f>'Reported burning'!F2555</f>
        <v>0</v>
      </c>
      <c r="G2555" s="159">
        <f>'Reported burning'!G2555</f>
        <v>0</v>
      </c>
      <c r="H2555" s="159">
        <f>'Reported burning'!H2555</f>
        <v>0</v>
      </c>
      <c r="I2555" s="5"/>
    </row>
    <row r="2556" spans="1:9">
      <c r="A2556" s="159">
        <f>'Reported burning'!A2556</f>
        <v>0</v>
      </c>
      <c r="B2556" s="159">
        <f>'Reported burning'!B2556</f>
        <v>0</v>
      </c>
      <c r="C2556" s="159">
        <f>'Reported burning'!C2556</f>
        <v>0</v>
      </c>
      <c r="D2556" s="159">
        <f>'Reported burning'!D2556</f>
        <v>0</v>
      </c>
      <c r="E2556" s="159">
        <f>'Reported burning'!E2556</f>
        <v>0</v>
      </c>
      <c r="F2556" s="159">
        <f>'Reported burning'!F2556</f>
        <v>0</v>
      </c>
      <c r="G2556" s="159">
        <f>'Reported burning'!G2556</f>
        <v>0</v>
      </c>
      <c r="H2556" s="159">
        <f>'Reported burning'!H2556</f>
        <v>0</v>
      </c>
      <c r="I2556" s="5"/>
    </row>
    <row r="2557" spans="1:9">
      <c r="A2557" s="159">
        <f>'Reported burning'!A2557</f>
        <v>0</v>
      </c>
      <c r="B2557" s="159">
        <f>'Reported burning'!B2557</f>
        <v>0</v>
      </c>
      <c r="C2557" s="159">
        <f>'Reported burning'!C2557</f>
        <v>0</v>
      </c>
      <c r="D2557" s="159">
        <f>'Reported burning'!D2557</f>
        <v>0</v>
      </c>
      <c r="E2557" s="159">
        <f>'Reported burning'!E2557</f>
        <v>0</v>
      </c>
      <c r="F2557" s="159">
        <f>'Reported burning'!F2557</f>
        <v>0</v>
      </c>
      <c r="G2557" s="159">
        <f>'Reported burning'!G2557</f>
        <v>0</v>
      </c>
      <c r="H2557" s="159">
        <f>'Reported burning'!H2557</f>
        <v>0</v>
      </c>
      <c r="I2557" s="5"/>
    </row>
    <row r="2558" spans="1:9">
      <c r="A2558" s="159">
        <f>'Reported burning'!A2558</f>
        <v>0</v>
      </c>
      <c r="B2558" s="159">
        <f>'Reported burning'!B2558</f>
        <v>0</v>
      </c>
      <c r="C2558" s="159">
        <f>'Reported burning'!C2558</f>
        <v>0</v>
      </c>
      <c r="D2558" s="159">
        <f>'Reported burning'!D2558</f>
        <v>0</v>
      </c>
      <c r="E2558" s="159">
        <f>'Reported burning'!E2558</f>
        <v>0</v>
      </c>
      <c r="F2558" s="159">
        <f>'Reported burning'!F2558</f>
        <v>0</v>
      </c>
      <c r="G2558" s="159">
        <f>'Reported burning'!G2558</f>
        <v>0</v>
      </c>
      <c r="H2558" s="159">
        <f>'Reported burning'!H2558</f>
        <v>0</v>
      </c>
      <c r="I2558" s="5"/>
    </row>
    <row r="2559" spans="1:9">
      <c r="A2559" s="159">
        <f>'Reported burning'!A2559</f>
        <v>0</v>
      </c>
      <c r="B2559" s="159">
        <f>'Reported burning'!B2559</f>
        <v>0</v>
      </c>
      <c r="C2559" s="159">
        <f>'Reported burning'!C2559</f>
        <v>0</v>
      </c>
      <c r="D2559" s="159">
        <f>'Reported burning'!D2559</f>
        <v>0</v>
      </c>
      <c r="E2559" s="159">
        <f>'Reported burning'!E2559</f>
        <v>0</v>
      </c>
      <c r="F2559" s="159">
        <f>'Reported burning'!F2559</f>
        <v>0</v>
      </c>
      <c r="G2559" s="159">
        <f>'Reported burning'!G2559</f>
        <v>0</v>
      </c>
      <c r="H2559" s="159">
        <f>'Reported burning'!H2559</f>
        <v>0</v>
      </c>
      <c r="I2559" s="5"/>
    </row>
    <row r="2560" spans="1:9">
      <c r="A2560" s="159">
        <f>'Reported burning'!A2560</f>
        <v>0</v>
      </c>
      <c r="B2560" s="159">
        <f>'Reported burning'!B2560</f>
        <v>0</v>
      </c>
      <c r="C2560" s="159">
        <f>'Reported burning'!C2560</f>
        <v>0</v>
      </c>
      <c r="D2560" s="159">
        <f>'Reported burning'!D2560</f>
        <v>0</v>
      </c>
      <c r="E2560" s="159">
        <f>'Reported burning'!E2560</f>
        <v>0</v>
      </c>
      <c r="F2560" s="159">
        <f>'Reported burning'!F2560</f>
        <v>0</v>
      </c>
      <c r="G2560" s="159">
        <f>'Reported burning'!G2560</f>
        <v>0</v>
      </c>
      <c r="H2560" s="159">
        <f>'Reported burning'!H2560</f>
        <v>0</v>
      </c>
      <c r="I2560" s="5"/>
    </row>
    <row r="2561" spans="1:9">
      <c r="A2561" s="159">
        <f>'Reported burning'!A2561</f>
        <v>0</v>
      </c>
      <c r="B2561" s="159">
        <f>'Reported burning'!B2561</f>
        <v>0</v>
      </c>
      <c r="C2561" s="159">
        <f>'Reported burning'!C2561</f>
        <v>0</v>
      </c>
      <c r="D2561" s="159">
        <f>'Reported burning'!D2561</f>
        <v>0</v>
      </c>
      <c r="E2561" s="159">
        <f>'Reported burning'!E2561</f>
        <v>0</v>
      </c>
      <c r="F2561" s="159">
        <f>'Reported burning'!F2561</f>
        <v>0</v>
      </c>
      <c r="G2561" s="159">
        <f>'Reported burning'!G2561</f>
        <v>0</v>
      </c>
      <c r="H2561" s="159">
        <f>'Reported burning'!H2561</f>
        <v>0</v>
      </c>
      <c r="I2561" s="5"/>
    </row>
    <row r="2562" spans="1:9">
      <c r="A2562" s="159">
        <f>'Reported burning'!A2562</f>
        <v>0</v>
      </c>
      <c r="B2562" s="159">
        <f>'Reported burning'!B2562</f>
        <v>0</v>
      </c>
      <c r="C2562" s="159">
        <f>'Reported burning'!C2562</f>
        <v>0</v>
      </c>
      <c r="D2562" s="159">
        <f>'Reported burning'!D2562</f>
        <v>0</v>
      </c>
      <c r="E2562" s="159">
        <f>'Reported burning'!E2562</f>
        <v>0</v>
      </c>
      <c r="F2562" s="159">
        <f>'Reported burning'!F2562</f>
        <v>0</v>
      </c>
      <c r="G2562" s="159">
        <f>'Reported burning'!G2562</f>
        <v>0</v>
      </c>
      <c r="H2562" s="159">
        <f>'Reported burning'!H2562</f>
        <v>0</v>
      </c>
      <c r="I2562" s="5"/>
    </row>
    <row r="2563" spans="1:9">
      <c r="A2563" s="159">
        <f>'Reported burning'!A2563</f>
        <v>0</v>
      </c>
      <c r="B2563" s="159">
        <f>'Reported burning'!B2563</f>
        <v>0</v>
      </c>
      <c r="C2563" s="159">
        <f>'Reported burning'!C2563</f>
        <v>0</v>
      </c>
      <c r="D2563" s="159">
        <f>'Reported burning'!D2563</f>
        <v>0</v>
      </c>
      <c r="E2563" s="159">
        <f>'Reported burning'!E2563</f>
        <v>0</v>
      </c>
      <c r="F2563" s="159">
        <f>'Reported burning'!F2563</f>
        <v>0</v>
      </c>
      <c r="G2563" s="159">
        <f>'Reported burning'!G2563</f>
        <v>0</v>
      </c>
      <c r="H2563" s="159">
        <f>'Reported burning'!H2563</f>
        <v>0</v>
      </c>
      <c r="I2563" s="5"/>
    </row>
    <row r="2564" spans="1:9">
      <c r="A2564" s="159">
        <f>'Reported burning'!A2564</f>
        <v>0</v>
      </c>
      <c r="B2564" s="159">
        <f>'Reported burning'!B2564</f>
        <v>0</v>
      </c>
      <c r="C2564" s="159">
        <f>'Reported burning'!C2564</f>
        <v>0</v>
      </c>
      <c r="D2564" s="159">
        <f>'Reported burning'!D2564</f>
        <v>0</v>
      </c>
      <c r="E2564" s="159">
        <f>'Reported burning'!E2564</f>
        <v>0</v>
      </c>
      <c r="F2564" s="159">
        <f>'Reported burning'!F2564</f>
        <v>0</v>
      </c>
      <c r="G2564" s="159">
        <f>'Reported burning'!G2564</f>
        <v>0</v>
      </c>
      <c r="H2564" s="159">
        <f>'Reported burning'!H2564</f>
        <v>0</v>
      </c>
      <c r="I2564" s="5"/>
    </row>
    <row r="2565" spans="1:9">
      <c r="A2565" s="159">
        <f>'Reported burning'!A2565</f>
        <v>0</v>
      </c>
      <c r="B2565" s="159">
        <f>'Reported burning'!B2565</f>
        <v>0</v>
      </c>
      <c r="C2565" s="159">
        <f>'Reported burning'!C2565</f>
        <v>0</v>
      </c>
      <c r="D2565" s="159">
        <f>'Reported burning'!D2565</f>
        <v>0</v>
      </c>
      <c r="E2565" s="159">
        <f>'Reported burning'!E2565</f>
        <v>0</v>
      </c>
      <c r="F2565" s="159">
        <f>'Reported burning'!F2565</f>
        <v>0</v>
      </c>
      <c r="G2565" s="159">
        <f>'Reported burning'!G2565</f>
        <v>0</v>
      </c>
      <c r="H2565" s="159">
        <f>'Reported burning'!H2565</f>
        <v>0</v>
      </c>
      <c r="I2565" s="5"/>
    </row>
    <row r="2566" spans="1:9">
      <c r="A2566" s="159">
        <f>'Reported burning'!A2566</f>
        <v>0</v>
      </c>
      <c r="B2566" s="159">
        <f>'Reported burning'!B2566</f>
        <v>0</v>
      </c>
      <c r="C2566" s="159">
        <f>'Reported burning'!C2566</f>
        <v>0</v>
      </c>
      <c r="D2566" s="159">
        <f>'Reported burning'!D2566</f>
        <v>0</v>
      </c>
      <c r="E2566" s="159">
        <f>'Reported burning'!E2566</f>
        <v>0</v>
      </c>
      <c r="F2566" s="159">
        <f>'Reported burning'!F2566</f>
        <v>0</v>
      </c>
      <c r="G2566" s="159">
        <f>'Reported burning'!G2566</f>
        <v>0</v>
      </c>
      <c r="H2566" s="159">
        <f>'Reported burning'!H2566</f>
        <v>0</v>
      </c>
      <c r="I2566" s="5"/>
    </row>
    <row r="2567" spans="1:9">
      <c r="A2567" s="159">
        <f>'Reported burning'!A2567</f>
        <v>0</v>
      </c>
      <c r="B2567" s="159">
        <f>'Reported burning'!B2567</f>
        <v>0</v>
      </c>
      <c r="C2567" s="159">
        <f>'Reported burning'!C2567</f>
        <v>0</v>
      </c>
      <c r="D2567" s="159">
        <f>'Reported burning'!D2567</f>
        <v>0</v>
      </c>
      <c r="E2567" s="159">
        <f>'Reported burning'!E2567</f>
        <v>0</v>
      </c>
      <c r="F2567" s="159">
        <f>'Reported burning'!F2567</f>
        <v>0</v>
      </c>
      <c r="G2567" s="159">
        <f>'Reported burning'!G2567</f>
        <v>0</v>
      </c>
      <c r="H2567" s="159">
        <f>'Reported burning'!H2567</f>
        <v>0</v>
      </c>
      <c r="I2567" s="5"/>
    </row>
    <row r="2568" spans="1:9">
      <c r="A2568" s="159">
        <f>'Reported burning'!A2568</f>
        <v>0</v>
      </c>
      <c r="B2568" s="159">
        <f>'Reported burning'!B2568</f>
        <v>0</v>
      </c>
      <c r="C2568" s="159">
        <f>'Reported burning'!C2568</f>
        <v>0</v>
      </c>
      <c r="D2568" s="159">
        <f>'Reported burning'!D2568</f>
        <v>0</v>
      </c>
      <c r="E2568" s="159">
        <f>'Reported burning'!E2568</f>
        <v>0</v>
      </c>
      <c r="F2568" s="159">
        <f>'Reported burning'!F2568</f>
        <v>0</v>
      </c>
      <c r="G2568" s="159">
        <f>'Reported burning'!G2568</f>
        <v>0</v>
      </c>
      <c r="H2568" s="159">
        <f>'Reported burning'!H2568</f>
        <v>0</v>
      </c>
      <c r="I2568" s="5"/>
    </row>
    <row r="2569" spans="1:9">
      <c r="A2569" s="159">
        <f>'Reported burning'!A2569</f>
        <v>0</v>
      </c>
      <c r="B2569" s="159">
        <f>'Reported burning'!B2569</f>
        <v>0</v>
      </c>
      <c r="C2569" s="159">
        <f>'Reported burning'!C2569</f>
        <v>0</v>
      </c>
      <c r="D2569" s="159">
        <f>'Reported burning'!D2569</f>
        <v>0</v>
      </c>
      <c r="E2569" s="159">
        <f>'Reported burning'!E2569</f>
        <v>0</v>
      </c>
      <c r="F2569" s="159">
        <f>'Reported burning'!F2569</f>
        <v>0</v>
      </c>
      <c r="G2569" s="159">
        <f>'Reported burning'!G2569</f>
        <v>0</v>
      </c>
      <c r="H2569" s="159">
        <f>'Reported burning'!H2569</f>
        <v>0</v>
      </c>
      <c r="I2569" s="5"/>
    </row>
    <row r="2570" spans="1:9">
      <c r="A2570" s="159">
        <f>'Reported burning'!A2570</f>
        <v>0</v>
      </c>
      <c r="B2570" s="159">
        <f>'Reported burning'!B2570</f>
        <v>0</v>
      </c>
      <c r="C2570" s="159">
        <f>'Reported burning'!C2570</f>
        <v>0</v>
      </c>
      <c r="D2570" s="159">
        <f>'Reported burning'!D2570</f>
        <v>0</v>
      </c>
      <c r="E2570" s="159">
        <f>'Reported burning'!E2570</f>
        <v>0</v>
      </c>
      <c r="F2570" s="159">
        <f>'Reported burning'!F2570</f>
        <v>0</v>
      </c>
      <c r="G2570" s="159">
        <f>'Reported burning'!G2570</f>
        <v>0</v>
      </c>
      <c r="H2570" s="159">
        <f>'Reported burning'!H2570</f>
        <v>0</v>
      </c>
      <c r="I2570" s="5"/>
    </row>
    <row r="2571" spans="1:9">
      <c r="A2571" s="159">
        <f>'Reported burning'!A2571</f>
        <v>0</v>
      </c>
      <c r="B2571" s="159">
        <f>'Reported burning'!B2571</f>
        <v>0</v>
      </c>
      <c r="C2571" s="159">
        <f>'Reported burning'!C2571</f>
        <v>0</v>
      </c>
      <c r="D2571" s="159">
        <f>'Reported burning'!D2571</f>
        <v>0</v>
      </c>
      <c r="E2571" s="159">
        <f>'Reported burning'!E2571</f>
        <v>0</v>
      </c>
      <c r="F2571" s="159">
        <f>'Reported burning'!F2571</f>
        <v>0</v>
      </c>
      <c r="G2571" s="159">
        <f>'Reported burning'!G2571</f>
        <v>0</v>
      </c>
      <c r="H2571" s="159">
        <f>'Reported burning'!H2571</f>
        <v>0</v>
      </c>
      <c r="I2571" s="5"/>
    </row>
    <row r="2572" spans="1:9">
      <c r="A2572" s="159">
        <f>'Reported burning'!A2572</f>
        <v>0</v>
      </c>
      <c r="B2572" s="159">
        <f>'Reported burning'!B2572</f>
        <v>0</v>
      </c>
      <c r="C2572" s="159">
        <f>'Reported burning'!C2572</f>
        <v>0</v>
      </c>
      <c r="D2572" s="159">
        <f>'Reported burning'!D2572</f>
        <v>0</v>
      </c>
      <c r="E2572" s="159">
        <f>'Reported burning'!E2572</f>
        <v>0</v>
      </c>
      <c r="F2572" s="159">
        <f>'Reported burning'!F2572</f>
        <v>0</v>
      </c>
      <c r="G2572" s="159">
        <f>'Reported burning'!G2572</f>
        <v>0</v>
      </c>
      <c r="H2572" s="159">
        <f>'Reported burning'!H2572</f>
        <v>0</v>
      </c>
      <c r="I2572" s="5"/>
    </row>
    <row r="2573" spans="1:9">
      <c r="A2573" s="159">
        <f>'Reported burning'!A2573</f>
        <v>0</v>
      </c>
      <c r="B2573" s="159">
        <f>'Reported burning'!B2573</f>
        <v>0</v>
      </c>
      <c r="C2573" s="159">
        <f>'Reported burning'!C2573</f>
        <v>0</v>
      </c>
      <c r="D2573" s="159">
        <f>'Reported burning'!D2573</f>
        <v>0</v>
      </c>
      <c r="E2573" s="159">
        <f>'Reported burning'!E2573</f>
        <v>0</v>
      </c>
      <c r="F2573" s="159">
        <f>'Reported burning'!F2573</f>
        <v>0</v>
      </c>
      <c r="G2573" s="159">
        <f>'Reported burning'!G2573</f>
        <v>0</v>
      </c>
      <c r="H2573" s="159">
        <f>'Reported burning'!H2573</f>
        <v>0</v>
      </c>
      <c r="I2573" s="5"/>
    </row>
    <row r="2574" spans="1:9">
      <c r="A2574" s="159">
        <f>'Reported burning'!A2574</f>
        <v>0</v>
      </c>
      <c r="B2574" s="159">
        <f>'Reported burning'!B2574</f>
        <v>0</v>
      </c>
      <c r="C2574" s="159">
        <f>'Reported burning'!C2574</f>
        <v>0</v>
      </c>
      <c r="D2574" s="159">
        <f>'Reported burning'!D2574</f>
        <v>0</v>
      </c>
      <c r="E2574" s="159">
        <f>'Reported burning'!E2574</f>
        <v>0</v>
      </c>
      <c r="F2574" s="159">
        <f>'Reported burning'!F2574</f>
        <v>0</v>
      </c>
      <c r="G2574" s="159">
        <f>'Reported burning'!G2574</f>
        <v>0</v>
      </c>
      <c r="H2574" s="159">
        <f>'Reported burning'!H2574</f>
        <v>0</v>
      </c>
      <c r="I2574" s="5"/>
    </row>
    <row r="2575" spans="1:9">
      <c r="A2575" s="159">
        <f>'Reported burning'!A2575</f>
        <v>0</v>
      </c>
      <c r="B2575" s="159">
        <f>'Reported burning'!B2575</f>
        <v>0</v>
      </c>
      <c r="C2575" s="159">
        <f>'Reported burning'!C2575</f>
        <v>0</v>
      </c>
      <c r="D2575" s="159">
        <f>'Reported burning'!D2575</f>
        <v>0</v>
      </c>
      <c r="E2575" s="159">
        <f>'Reported burning'!E2575</f>
        <v>0</v>
      </c>
      <c r="F2575" s="159">
        <f>'Reported burning'!F2575</f>
        <v>0</v>
      </c>
      <c r="G2575" s="159">
        <f>'Reported burning'!G2575</f>
        <v>0</v>
      </c>
      <c r="H2575" s="159">
        <f>'Reported burning'!H2575</f>
        <v>0</v>
      </c>
      <c r="I2575" s="5"/>
    </row>
    <row r="2576" spans="1:9">
      <c r="A2576" s="159">
        <f>'Reported burning'!A2576</f>
        <v>0</v>
      </c>
      <c r="B2576" s="159">
        <f>'Reported burning'!B2576</f>
        <v>0</v>
      </c>
      <c r="C2576" s="159">
        <f>'Reported burning'!C2576</f>
        <v>0</v>
      </c>
      <c r="D2576" s="159">
        <f>'Reported burning'!D2576</f>
        <v>0</v>
      </c>
      <c r="E2576" s="159">
        <f>'Reported burning'!E2576</f>
        <v>0</v>
      </c>
      <c r="F2576" s="159">
        <f>'Reported burning'!F2576</f>
        <v>0</v>
      </c>
      <c r="G2576" s="159">
        <f>'Reported burning'!G2576</f>
        <v>0</v>
      </c>
      <c r="H2576" s="159">
        <f>'Reported burning'!H2576</f>
        <v>0</v>
      </c>
      <c r="I2576" s="5"/>
    </row>
    <row r="2577" spans="1:9">
      <c r="A2577" s="159">
        <f>'Reported burning'!A2577</f>
        <v>0</v>
      </c>
      <c r="B2577" s="159">
        <f>'Reported burning'!B2577</f>
        <v>0</v>
      </c>
      <c r="C2577" s="159">
        <f>'Reported burning'!C2577</f>
        <v>0</v>
      </c>
      <c r="D2577" s="159">
        <f>'Reported burning'!D2577</f>
        <v>0</v>
      </c>
      <c r="E2577" s="159">
        <f>'Reported burning'!E2577</f>
        <v>0</v>
      </c>
      <c r="F2577" s="159">
        <f>'Reported burning'!F2577</f>
        <v>0</v>
      </c>
      <c r="G2577" s="159">
        <f>'Reported burning'!G2577</f>
        <v>0</v>
      </c>
      <c r="H2577" s="159">
        <f>'Reported burning'!H2577</f>
        <v>0</v>
      </c>
      <c r="I2577" s="5"/>
    </row>
    <row r="2578" spans="1:9">
      <c r="A2578" s="159">
        <f>'Reported burning'!A2578</f>
        <v>0</v>
      </c>
      <c r="B2578" s="159">
        <f>'Reported burning'!B2578</f>
        <v>0</v>
      </c>
      <c r="C2578" s="159">
        <f>'Reported burning'!C2578</f>
        <v>0</v>
      </c>
      <c r="D2578" s="159">
        <f>'Reported burning'!D2578</f>
        <v>0</v>
      </c>
      <c r="E2578" s="159">
        <f>'Reported burning'!E2578</f>
        <v>0</v>
      </c>
      <c r="F2578" s="159">
        <f>'Reported burning'!F2578</f>
        <v>0</v>
      </c>
      <c r="G2578" s="159">
        <f>'Reported burning'!G2578</f>
        <v>0</v>
      </c>
      <c r="H2578" s="159">
        <f>'Reported burning'!H2578</f>
        <v>0</v>
      </c>
      <c r="I2578" s="5"/>
    </row>
    <row r="2579" spans="1:9">
      <c r="A2579" s="159">
        <f>'Reported burning'!A2579</f>
        <v>0</v>
      </c>
      <c r="B2579" s="159">
        <f>'Reported burning'!B2579</f>
        <v>0</v>
      </c>
      <c r="C2579" s="159">
        <f>'Reported burning'!C2579</f>
        <v>0</v>
      </c>
      <c r="D2579" s="159">
        <f>'Reported burning'!D2579</f>
        <v>0</v>
      </c>
      <c r="E2579" s="159">
        <f>'Reported burning'!E2579</f>
        <v>0</v>
      </c>
      <c r="F2579" s="159">
        <f>'Reported burning'!F2579</f>
        <v>0</v>
      </c>
      <c r="G2579" s="159">
        <f>'Reported burning'!G2579</f>
        <v>0</v>
      </c>
      <c r="H2579" s="159">
        <f>'Reported burning'!H2579</f>
        <v>0</v>
      </c>
      <c r="I2579" s="5"/>
    </row>
    <row r="2580" spans="1:9">
      <c r="A2580" s="159">
        <f>'Reported burning'!A2580</f>
        <v>0</v>
      </c>
      <c r="B2580" s="159">
        <f>'Reported burning'!B2580</f>
        <v>0</v>
      </c>
      <c r="C2580" s="159">
        <f>'Reported burning'!C2580</f>
        <v>0</v>
      </c>
      <c r="D2580" s="159">
        <f>'Reported burning'!D2580</f>
        <v>0</v>
      </c>
      <c r="E2580" s="159">
        <f>'Reported burning'!E2580</f>
        <v>0</v>
      </c>
      <c r="F2580" s="159">
        <f>'Reported burning'!F2580</f>
        <v>0</v>
      </c>
      <c r="G2580" s="159">
        <f>'Reported burning'!G2580</f>
        <v>0</v>
      </c>
      <c r="H2580" s="159">
        <f>'Reported burning'!H2580</f>
        <v>0</v>
      </c>
      <c r="I2580" s="5"/>
    </row>
    <row r="2581" spans="1:9">
      <c r="A2581" s="159">
        <f>'Reported burning'!A2581</f>
        <v>0</v>
      </c>
      <c r="B2581" s="159">
        <f>'Reported burning'!B2581</f>
        <v>0</v>
      </c>
      <c r="C2581" s="159">
        <f>'Reported burning'!C2581</f>
        <v>0</v>
      </c>
      <c r="D2581" s="159">
        <f>'Reported burning'!D2581</f>
        <v>0</v>
      </c>
      <c r="E2581" s="159">
        <f>'Reported burning'!E2581</f>
        <v>0</v>
      </c>
      <c r="F2581" s="159">
        <f>'Reported burning'!F2581</f>
        <v>0</v>
      </c>
      <c r="G2581" s="159">
        <f>'Reported burning'!G2581</f>
        <v>0</v>
      </c>
      <c r="H2581" s="159">
        <f>'Reported burning'!H2581</f>
        <v>0</v>
      </c>
      <c r="I2581" s="5"/>
    </row>
    <row r="2582" spans="1:9">
      <c r="A2582" s="159">
        <f>'Reported burning'!A2582</f>
        <v>0</v>
      </c>
      <c r="B2582" s="159">
        <f>'Reported burning'!B2582</f>
        <v>0</v>
      </c>
      <c r="C2582" s="159">
        <f>'Reported burning'!C2582</f>
        <v>0</v>
      </c>
      <c r="D2582" s="159">
        <f>'Reported burning'!D2582</f>
        <v>0</v>
      </c>
      <c r="E2582" s="159">
        <f>'Reported burning'!E2582</f>
        <v>0</v>
      </c>
      <c r="F2582" s="159">
        <f>'Reported burning'!F2582</f>
        <v>0</v>
      </c>
      <c r="G2582" s="159">
        <f>'Reported burning'!G2582</f>
        <v>0</v>
      </c>
      <c r="H2582" s="159">
        <f>'Reported burning'!H2582</f>
        <v>0</v>
      </c>
      <c r="I2582" s="5"/>
    </row>
    <row r="2583" spans="1:9">
      <c r="A2583" s="159">
        <f>'Reported burning'!A2583</f>
        <v>0</v>
      </c>
      <c r="B2583" s="159">
        <f>'Reported burning'!B2583</f>
        <v>0</v>
      </c>
      <c r="C2583" s="159">
        <f>'Reported burning'!C2583</f>
        <v>0</v>
      </c>
      <c r="D2583" s="159">
        <f>'Reported burning'!D2583</f>
        <v>0</v>
      </c>
      <c r="E2583" s="159">
        <f>'Reported burning'!E2583</f>
        <v>0</v>
      </c>
      <c r="F2583" s="159">
        <f>'Reported burning'!F2583</f>
        <v>0</v>
      </c>
      <c r="G2583" s="159">
        <f>'Reported burning'!G2583</f>
        <v>0</v>
      </c>
      <c r="H2583" s="159">
        <f>'Reported burning'!H2583</f>
        <v>0</v>
      </c>
      <c r="I2583" s="5"/>
    </row>
    <row r="2584" spans="1:9">
      <c r="A2584" s="159">
        <f>'Reported burning'!A2584</f>
        <v>0</v>
      </c>
      <c r="B2584" s="159">
        <f>'Reported burning'!B2584</f>
        <v>0</v>
      </c>
      <c r="C2584" s="159">
        <f>'Reported burning'!C2584</f>
        <v>0</v>
      </c>
      <c r="D2584" s="159">
        <f>'Reported burning'!D2584</f>
        <v>0</v>
      </c>
      <c r="E2584" s="159">
        <f>'Reported burning'!E2584</f>
        <v>0</v>
      </c>
      <c r="F2584" s="159">
        <f>'Reported burning'!F2584</f>
        <v>0</v>
      </c>
      <c r="G2584" s="159">
        <f>'Reported burning'!G2584</f>
        <v>0</v>
      </c>
      <c r="H2584" s="159">
        <f>'Reported burning'!H2584</f>
        <v>0</v>
      </c>
      <c r="I2584" s="5"/>
    </row>
    <row r="2585" spans="1:9">
      <c r="A2585" s="159">
        <f>'Reported burning'!A2585</f>
        <v>0</v>
      </c>
      <c r="B2585" s="159">
        <f>'Reported burning'!B2585</f>
        <v>0</v>
      </c>
      <c r="C2585" s="159">
        <f>'Reported burning'!C2585</f>
        <v>0</v>
      </c>
      <c r="D2585" s="159">
        <f>'Reported burning'!D2585</f>
        <v>0</v>
      </c>
      <c r="E2585" s="159">
        <f>'Reported burning'!E2585</f>
        <v>0</v>
      </c>
      <c r="F2585" s="159">
        <f>'Reported burning'!F2585</f>
        <v>0</v>
      </c>
      <c r="G2585" s="159">
        <f>'Reported burning'!G2585</f>
        <v>0</v>
      </c>
      <c r="H2585" s="159">
        <f>'Reported burning'!H2585</f>
        <v>0</v>
      </c>
      <c r="I2585" s="5"/>
    </row>
    <row r="2586" spans="1:9">
      <c r="A2586" s="159">
        <f>'Reported burning'!A2586</f>
        <v>0</v>
      </c>
      <c r="B2586" s="159">
        <f>'Reported burning'!B2586</f>
        <v>0</v>
      </c>
      <c r="C2586" s="159">
        <f>'Reported burning'!C2586</f>
        <v>0</v>
      </c>
      <c r="D2586" s="159">
        <f>'Reported burning'!D2586</f>
        <v>0</v>
      </c>
      <c r="E2586" s="159">
        <f>'Reported burning'!E2586</f>
        <v>0</v>
      </c>
      <c r="F2586" s="159">
        <f>'Reported burning'!F2586</f>
        <v>0</v>
      </c>
      <c r="G2586" s="159">
        <f>'Reported burning'!G2586</f>
        <v>0</v>
      </c>
      <c r="H2586" s="159">
        <f>'Reported burning'!H2586</f>
        <v>0</v>
      </c>
      <c r="I2586" s="5"/>
    </row>
    <row r="2587" spans="1:9">
      <c r="A2587" s="159">
        <f>'Reported burning'!A2587</f>
        <v>0</v>
      </c>
      <c r="B2587" s="159">
        <f>'Reported burning'!B2587</f>
        <v>0</v>
      </c>
      <c r="C2587" s="159">
        <f>'Reported burning'!C2587</f>
        <v>0</v>
      </c>
      <c r="D2587" s="159">
        <f>'Reported burning'!D2587</f>
        <v>0</v>
      </c>
      <c r="E2587" s="159">
        <f>'Reported burning'!E2587</f>
        <v>0</v>
      </c>
      <c r="F2587" s="159">
        <f>'Reported burning'!F2587</f>
        <v>0</v>
      </c>
      <c r="G2587" s="159">
        <f>'Reported burning'!G2587</f>
        <v>0</v>
      </c>
      <c r="H2587" s="159">
        <f>'Reported burning'!H2587</f>
        <v>0</v>
      </c>
      <c r="I2587" s="5"/>
    </row>
    <row r="2588" spans="1:9">
      <c r="A2588" s="159">
        <f>'Reported burning'!A2588</f>
        <v>0</v>
      </c>
      <c r="B2588" s="159">
        <f>'Reported burning'!B2588</f>
        <v>0</v>
      </c>
      <c r="C2588" s="159">
        <f>'Reported burning'!C2588</f>
        <v>0</v>
      </c>
      <c r="D2588" s="159">
        <f>'Reported burning'!D2588</f>
        <v>0</v>
      </c>
      <c r="E2588" s="159">
        <f>'Reported burning'!E2588</f>
        <v>0</v>
      </c>
      <c r="F2588" s="159">
        <f>'Reported burning'!F2588</f>
        <v>0</v>
      </c>
      <c r="G2588" s="159">
        <f>'Reported burning'!G2588</f>
        <v>0</v>
      </c>
      <c r="H2588" s="159">
        <f>'Reported burning'!H2588</f>
        <v>0</v>
      </c>
      <c r="I2588" s="5"/>
    </row>
    <row r="2589" spans="1:9">
      <c r="A2589" s="159">
        <f>'Reported burning'!A2589</f>
        <v>0</v>
      </c>
      <c r="B2589" s="159">
        <f>'Reported burning'!B2589</f>
        <v>0</v>
      </c>
      <c r="C2589" s="159">
        <f>'Reported burning'!C2589</f>
        <v>0</v>
      </c>
      <c r="D2589" s="159">
        <f>'Reported burning'!D2589</f>
        <v>0</v>
      </c>
      <c r="E2589" s="159">
        <f>'Reported burning'!E2589</f>
        <v>0</v>
      </c>
      <c r="F2589" s="159">
        <f>'Reported burning'!F2589</f>
        <v>0</v>
      </c>
      <c r="G2589" s="159">
        <f>'Reported burning'!G2589</f>
        <v>0</v>
      </c>
      <c r="H2589" s="159">
        <f>'Reported burning'!H2589</f>
        <v>0</v>
      </c>
      <c r="I2589" s="5"/>
    </row>
    <row r="2590" spans="1:9">
      <c r="A2590" s="159">
        <f>'Reported burning'!A2590</f>
        <v>0</v>
      </c>
      <c r="B2590" s="159">
        <f>'Reported burning'!B2590</f>
        <v>0</v>
      </c>
      <c r="C2590" s="159">
        <f>'Reported burning'!C2590</f>
        <v>0</v>
      </c>
      <c r="D2590" s="159">
        <f>'Reported burning'!D2590</f>
        <v>0</v>
      </c>
      <c r="E2590" s="159">
        <f>'Reported burning'!E2590</f>
        <v>0</v>
      </c>
      <c r="F2590" s="159">
        <f>'Reported burning'!F2590</f>
        <v>0</v>
      </c>
      <c r="G2590" s="159">
        <f>'Reported burning'!G2590</f>
        <v>0</v>
      </c>
      <c r="H2590" s="159">
        <f>'Reported burning'!H2590</f>
        <v>0</v>
      </c>
      <c r="I2590" s="5"/>
    </row>
    <row r="2591" spans="1:9">
      <c r="A2591" s="159">
        <f>'Reported burning'!A2591</f>
        <v>0</v>
      </c>
      <c r="B2591" s="159">
        <f>'Reported burning'!B2591</f>
        <v>0</v>
      </c>
      <c r="C2591" s="159">
        <f>'Reported burning'!C2591</f>
        <v>0</v>
      </c>
      <c r="D2591" s="159">
        <f>'Reported burning'!D2591</f>
        <v>0</v>
      </c>
      <c r="E2591" s="159">
        <f>'Reported burning'!E2591</f>
        <v>0</v>
      </c>
      <c r="F2591" s="159">
        <f>'Reported burning'!F2591</f>
        <v>0</v>
      </c>
      <c r="G2591" s="159">
        <f>'Reported burning'!G2591</f>
        <v>0</v>
      </c>
      <c r="H2591" s="159">
        <f>'Reported burning'!H2591</f>
        <v>0</v>
      </c>
      <c r="I2591" s="5"/>
    </row>
    <row r="2592" spans="1:9">
      <c r="A2592" s="159">
        <f>'Reported burning'!A2592</f>
        <v>0</v>
      </c>
      <c r="B2592" s="159">
        <f>'Reported burning'!B2592</f>
        <v>0</v>
      </c>
      <c r="C2592" s="159">
        <f>'Reported burning'!C2592</f>
        <v>0</v>
      </c>
      <c r="D2592" s="159">
        <f>'Reported burning'!D2592</f>
        <v>0</v>
      </c>
      <c r="E2592" s="159">
        <f>'Reported burning'!E2592</f>
        <v>0</v>
      </c>
      <c r="F2592" s="159">
        <f>'Reported burning'!F2592</f>
        <v>0</v>
      </c>
      <c r="G2592" s="159">
        <f>'Reported burning'!G2592</f>
        <v>0</v>
      </c>
      <c r="H2592" s="159">
        <f>'Reported burning'!H2592</f>
        <v>0</v>
      </c>
      <c r="I2592" s="5"/>
    </row>
    <row r="2593" spans="1:9">
      <c r="A2593" s="159">
        <f>'Reported burning'!A2593</f>
        <v>0</v>
      </c>
      <c r="B2593" s="159">
        <f>'Reported burning'!B2593</f>
        <v>0</v>
      </c>
      <c r="C2593" s="159">
        <f>'Reported burning'!C2593</f>
        <v>0</v>
      </c>
      <c r="D2593" s="159">
        <f>'Reported burning'!D2593</f>
        <v>0</v>
      </c>
      <c r="E2593" s="159">
        <f>'Reported burning'!E2593</f>
        <v>0</v>
      </c>
      <c r="F2593" s="159">
        <f>'Reported burning'!F2593</f>
        <v>0</v>
      </c>
      <c r="G2593" s="159">
        <f>'Reported burning'!G2593</f>
        <v>0</v>
      </c>
      <c r="H2593" s="159">
        <f>'Reported burning'!H2593</f>
        <v>0</v>
      </c>
      <c r="I2593" s="5"/>
    </row>
    <row r="2594" spans="1:9">
      <c r="A2594" s="159">
        <f>'Reported burning'!A2594</f>
        <v>0</v>
      </c>
      <c r="B2594" s="159">
        <f>'Reported burning'!B2594</f>
        <v>0</v>
      </c>
      <c r="C2594" s="159">
        <f>'Reported burning'!C2594</f>
        <v>0</v>
      </c>
      <c r="D2594" s="159">
        <f>'Reported burning'!D2594</f>
        <v>0</v>
      </c>
      <c r="E2594" s="159">
        <f>'Reported burning'!E2594</f>
        <v>0</v>
      </c>
      <c r="F2594" s="159">
        <f>'Reported burning'!F2594</f>
        <v>0</v>
      </c>
      <c r="G2594" s="159">
        <f>'Reported burning'!G2594</f>
        <v>0</v>
      </c>
      <c r="H2594" s="159">
        <f>'Reported burning'!H2594</f>
        <v>0</v>
      </c>
      <c r="I2594" s="5"/>
    </row>
    <row r="2595" spans="1:9">
      <c r="A2595" s="159">
        <f>'Reported burning'!A2595</f>
        <v>0</v>
      </c>
      <c r="B2595" s="159">
        <f>'Reported burning'!B2595</f>
        <v>0</v>
      </c>
      <c r="C2595" s="159">
        <f>'Reported burning'!C2595</f>
        <v>0</v>
      </c>
      <c r="D2595" s="159">
        <f>'Reported burning'!D2595</f>
        <v>0</v>
      </c>
      <c r="E2595" s="159">
        <f>'Reported burning'!E2595</f>
        <v>0</v>
      </c>
      <c r="F2595" s="159">
        <f>'Reported burning'!F2595</f>
        <v>0</v>
      </c>
      <c r="G2595" s="159">
        <f>'Reported burning'!G2595</f>
        <v>0</v>
      </c>
      <c r="H2595" s="159">
        <f>'Reported burning'!H2595</f>
        <v>0</v>
      </c>
      <c r="I2595" s="5"/>
    </row>
    <row r="2596" spans="1:9">
      <c r="A2596" s="159">
        <f>'Reported burning'!A2596</f>
        <v>0</v>
      </c>
      <c r="B2596" s="159">
        <f>'Reported burning'!B2596</f>
        <v>0</v>
      </c>
      <c r="C2596" s="159">
        <f>'Reported burning'!C2596</f>
        <v>0</v>
      </c>
      <c r="D2596" s="159">
        <f>'Reported burning'!D2596</f>
        <v>0</v>
      </c>
      <c r="E2596" s="159">
        <f>'Reported burning'!E2596</f>
        <v>0</v>
      </c>
      <c r="F2596" s="159">
        <f>'Reported burning'!F2596</f>
        <v>0</v>
      </c>
      <c r="G2596" s="159">
        <f>'Reported burning'!G2596</f>
        <v>0</v>
      </c>
      <c r="H2596" s="159">
        <f>'Reported burning'!H2596</f>
        <v>0</v>
      </c>
      <c r="I2596" s="5"/>
    </row>
    <row r="2597" spans="1:9">
      <c r="A2597" s="159">
        <f>'Reported burning'!A2597</f>
        <v>0</v>
      </c>
      <c r="B2597" s="159">
        <f>'Reported burning'!B2597</f>
        <v>0</v>
      </c>
      <c r="C2597" s="159">
        <f>'Reported burning'!C2597</f>
        <v>0</v>
      </c>
      <c r="D2597" s="159">
        <f>'Reported burning'!D2597</f>
        <v>0</v>
      </c>
      <c r="E2597" s="159">
        <f>'Reported burning'!E2597</f>
        <v>0</v>
      </c>
      <c r="F2597" s="159">
        <f>'Reported burning'!F2597</f>
        <v>0</v>
      </c>
      <c r="G2597" s="159">
        <f>'Reported burning'!G2597</f>
        <v>0</v>
      </c>
      <c r="H2597" s="159">
        <f>'Reported burning'!H2597</f>
        <v>0</v>
      </c>
      <c r="I2597" s="5"/>
    </row>
    <row r="2598" spans="1:9">
      <c r="A2598" s="159">
        <f>'Reported burning'!A2598</f>
        <v>0</v>
      </c>
      <c r="B2598" s="159">
        <f>'Reported burning'!B2598</f>
        <v>0</v>
      </c>
      <c r="C2598" s="159">
        <f>'Reported burning'!C2598</f>
        <v>0</v>
      </c>
      <c r="D2598" s="159">
        <f>'Reported burning'!D2598</f>
        <v>0</v>
      </c>
      <c r="E2598" s="159">
        <f>'Reported burning'!E2598</f>
        <v>0</v>
      </c>
      <c r="F2598" s="159">
        <f>'Reported burning'!F2598</f>
        <v>0</v>
      </c>
      <c r="G2598" s="159">
        <f>'Reported burning'!G2598</f>
        <v>0</v>
      </c>
      <c r="H2598" s="159">
        <f>'Reported burning'!H2598</f>
        <v>0</v>
      </c>
      <c r="I2598" s="5"/>
    </row>
    <row r="2599" spans="1:9">
      <c r="A2599" s="159">
        <f>'Reported burning'!A2599</f>
        <v>0</v>
      </c>
      <c r="B2599" s="159">
        <f>'Reported burning'!B2599</f>
        <v>0</v>
      </c>
      <c r="C2599" s="159">
        <f>'Reported burning'!C2599</f>
        <v>0</v>
      </c>
      <c r="D2599" s="159">
        <f>'Reported burning'!D2599</f>
        <v>0</v>
      </c>
      <c r="E2599" s="159">
        <f>'Reported burning'!E2599</f>
        <v>0</v>
      </c>
      <c r="F2599" s="159">
        <f>'Reported burning'!F2599</f>
        <v>0</v>
      </c>
      <c r="G2599" s="159">
        <f>'Reported burning'!G2599</f>
        <v>0</v>
      </c>
      <c r="H2599" s="159">
        <f>'Reported burning'!H2599</f>
        <v>0</v>
      </c>
      <c r="I2599" s="5"/>
    </row>
    <row r="2600" spans="1:9">
      <c r="A2600" s="159">
        <f>'Reported burning'!A2600</f>
        <v>0</v>
      </c>
      <c r="B2600" s="159">
        <f>'Reported burning'!B2600</f>
        <v>0</v>
      </c>
      <c r="C2600" s="159">
        <f>'Reported burning'!C2600</f>
        <v>0</v>
      </c>
      <c r="D2600" s="159">
        <f>'Reported burning'!D2600</f>
        <v>0</v>
      </c>
      <c r="E2600" s="159">
        <f>'Reported burning'!E2600</f>
        <v>0</v>
      </c>
      <c r="F2600" s="159">
        <f>'Reported burning'!F2600</f>
        <v>0</v>
      </c>
      <c r="G2600" s="159">
        <f>'Reported burning'!G2600</f>
        <v>0</v>
      </c>
      <c r="H2600" s="159">
        <f>'Reported burning'!H2600</f>
        <v>0</v>
      </c>
      <c r="I2600" s="5"/>
    </row>
    <row r="2601" spans="1:9">
      <c r="A2601" s="159">
        <f>'Reported burning'!A2601</f>
        <v>0</v>
      </c>
      <c r="B2601" s="159">
        <f>'Reported burning'!B2601</f>
        <v>0</v>
      </c>
      <c r="C2601" s="159">
        <f>'Reported burning'!C2601</f>
        <v>0</v>
      </c>
      <c r="D2601" s="159">
        <f>'Reported burning'!D2601</f>
        <v>0</v>
      </c>
      <c r="E2601" s="159">
        <f>'Reported burning'!E2601</f>
        <v>0</v>
      </c>
      <c r="F2601" s="159">
        <f>'Reported burning'!F2601</f>
        <v>0</v>
      </c>
      <c r="G2601" s="159">
        <f>'Reported burning'!G2601</f>
        <v>0</v>
      </c>
      <c r="H2601" s="159">
        <f>'Reported burning'!H2601</f>
        <v>0</v>
      </c>
      <c r="I2601" s="5"/>
    </row>
    <row r="2602" spans="1:9">
      <c r="A2602" s="159">
        <f>'Reported burning'!A2602</f>
        <v>0</v>
      </c>
      <c r="B2602" s="159">
        <f>'Reported burning'!B2602</f>
        <v>0</v>
      </c>
      <c r="C2602" s="159">
        <f>'Reported burning'!C2602</f>
        <v>0</v>
      </c>
      <c r="D2602" s="159">
        <f>'Reported burning'!D2602</f>
        <v>0</v>
      </c>
      <c r="E2602" s="159">
        <f>'Reported burning'!E2602</f>
        <v>0</v>
      </c>
      <c r="F2602" s="159">
        <f>'Reported burning'!F2602</f>
        <v>0</v>
      </c>
      <c r="G2602" s="159">
        <f>'Reported burning'!G2602</f>
        <v>0</v>
      </c>
      <c r="H2602" s="159">
        <f>'Reported burning'!H2602</f>
        <v>0</v>
      </c>
      <c r="I2602" s="5"/>
    </row>
    <row r="2603" spans="1:9">
      <c r="A2603" s="159">
        <f>'Reported burning'!A2603</f>
        <v>0</v>
      </c>
      <c r="B2603" s="159">
        <f>'Reported burning'!B2603</f>
        <v>0</v>
      </c>
      <c r="C2603" s="159">
        <f>'Reported burning'!C2603</f>
        <v>0</v>
      </c>
      <c r="D2603" s="159">
        <f>'Reported burning'!D2603</f>
        <v>0</v>
      </c>
      <c r="E2603" s="159">
        <f>'Reported burning'!E2603</f>
        <v>0</v>
      </c>
      <c r="F2603" s="159">
        <f>'Reported burning'!F2603</f>
        <v>0</v>
      </c>
      <c r="G2603" s="159">
        <f>'Reported burning'!G2603</f>
        <v>0</v>
      </c>
      <c r="H2603" s="159">
        <f>'Reported burning'!H2603</f>
        <v>0</v>
      </c>
      <c r="I2603" s="5"/>
    </row>
    <row r="2604" spans="1:9">
      <c r="A2604" s="159">
        <f>'Reported burning'!A2604</f>
        <v>0</v>
      </c>
      <c r="B2604" s="159">
        <f>'Reported burning'!B2604</f>
        <v>0</v>
      </c>
      <c r="C2604" s="159">
        <f>'Reported burning'!C2604</f>
        <v>0</v>
      </c>
      <c r="D2604" s="159">
        <f>'Reported burning'!D2604</f>
        <v>0</v>
      </c>
      <c r="E2604" s="159">
        <f>'Reported burning'!E2604</f>
        <v>0</v>
      </c>
      <c r="F2604" s="159">
        <f>'Reported burning'!F2604</f>
        <v>0</v>
      </c>
      <c r="G2604" s="159">
        <f>'Reported burning'!G2604</f>
        <v>0</v>
      </c>
      <c r="H2604" s="159">
        <f>'Reported burning'!H2604</f>
        <v>0</v>
      </c>
      <c r="I2604" s="5"/>
    </row>
    <row r="2605" spans="1:9">
      <c r="A2605" s="159">
        <f>'Reported burning'!A2605</f>
        <v>0</v>
      </c>
      <c r="B2605" s="159">
        <f>'Reported burning'!B2605</f>
        <v>0</v>
      </c>
      <c r="C2605" s="159">
        <f>'Reported burning'!C2605</f>
        <v>0</v>
      </c>
      <c r="D2605" s="159">
        <f>'Reported burning'!D2605</f>
        <v>0</v>
      </c>
      <c r="E2605" s="159">
        <f>'Reported burning'!E2605</f>
        <v>0</v>
      </c>
      <c r="F2605" s="159">
        <f>'Reported burning'!F2605</f>
        <v>0</v>
      </c>
      <c r="G2605" s="159">
        <f>'Reported burning'!G2605</f>
        <v>0</v>
      </c>
      <c r="H2605" s="159">
        <f>'Reported burning'!H2605</f>
        <v>0</v>
      </c>
      <c r="I2605" s="5"/>
    </row>
    <row r="2606" spans="1:9">
      <c r="A2606" s="159">
        <f>'Reported burning'!A2606</f>
        <v>0</v>
      </c>
      <c r="B2606" s="159">
        <f>'Reported burning'!B2606</f>
        <v>0</v>
      </c>
      <c r="C2606" s="159">
        <f>'Reported burning'!C2606</f>
        <v>0</v>
      </c>
      <c r="D2606" s="159">
        <f>'Reported burning'!D2606</f>
        <v>0</v>
      </c>
      <c r="E2606" s="159">
        <f>'Reported burning'!E2606</f>
        <v>0</v>
      </c>
      <c r="F2606" s="159">
        <f>'Reported burning'!F2606</f>
        <v>0</v>
      </c>
      <c r="G2606" s="159">
        <f>'Reported burning'!G2606</f>
        <v>0</v>
      </c>
      <c r="H2606" s="159">
        <f>'Reported burning'!H2606</f>
        <v>0</v>
      </c>
      <c r="I2606" s="5"/>
    </row>
    <row r="2607" spans="1:9">
      <c r="A2607" s="159">
        <f>'Reported burning'!A2607</f>
        <v>0</v>
      </c>
      <c r="B2607" s="159">
        <f>'Reported burning'!B2607</f>
        <v>0</v>
      </c>
      <c r="C2607" s="159">
        <f>'Reported burning'!C2607</f>
        <v>0</v>
      </c>
      <c r="D2607" s="159">
        <f>'Reported burning'!D2607</f>
        <v>0</v>
      </c>
      <c r="E2607" s="159">
        <f>'Reported burning'!E2607</f>
        <v>0</v>
      </c>
      <c r="F2607" s="159">
        <f>'Reported burning'!F2607</f>
        <v>0</v>
      </c>
      <c r="G2607" s="159">
        <f>'Reported burning'!G2607</f>
        <v>0</v>
      </c>
      <c r="H2607" s="159">
        <f>'Reported burning'!H2607</f>
        <v>0</v>
      </c>
      <c r="I2607" s="5"/>
    </row>
    <row r="2608" spans="1:9">
      <c r="A2608" s="159">
        <f>'Reported burning'!A2608</f>
        <v>0</v>
      </c>
      <c r="B2608" s="159">
        <f>'Reported burning'!B2608</f>
        <v>0</v>
      </c>
      <c r="C2608" s="159">
        <f>'Reported burning'!C2608</f>
        <v>0</v>
      </c>
      <c r="D2608" s="159">
        <f>'Reported burning'!D2608</f>
        <v>0</v>
      </c>
      <c r="E2608" s="159">
        <f>'Reported burning'!E2608</f>
        <v>0</v>
      </c>
      <c r="F2608" s="159">
        <f>'Reported burning'!F2608</f>
        <v>0</v>
      </c>
      <c r="G2608" s="159">
        <f>'Reported burning'!G2608</f>
        <v>0</v>
      </c>
      <c r="H2608" s="159">
        <f>'Reported burning'!H2608</f>
        <v>0</v>
      </c>
      <c r="I2608" s="5"/>
    </row>
    <row r="2609" spans="1:9">
      <c r="A2609" s="159">
        <f>'Reported burning'!A2609</f>
        <v>0</v>
      </c>
      <c r="B2609" s="159">
        <f>'Reported burning'!B2609</f>
        <v>0</v>
      </c>
      <c r="C2609" s="159">
        <f>'Reported burning'!C2609</f>
        <v>0</v>
      </c>
      <c r="D2609" s="159">
        <f>'Reported burning'!D2609</f>
        <v>0</v>
      </c>
      <c r="E2609" s="159">
        <f>'Reported burning'!E2609</f>
        <v>0</v>
      </c>
      <c r="F2609" s="159">
        <f>'Reported burning'!F2609</f>
        <v>0</v>
      </c>
      <c r="G2609" s="159">
        <f>'Reported burning'!G2609</f>
        <v>0</v>
      </c>
      <c r="H2609" s="159">
        <f>'Reported burning'!H2609</f>
        <v>0</v>
      </c>
      <c r="I2609" s="5"/>
    </row>
    <row r="2610" spans="1:9">
      <c r="A2610" s="159">
        <f>'Reported burning'!A2610</f>
        <v>0</v>
      </c>
      <c r="B2610" s="159">
        <f>'Reported burning'!B2610</f>
        <v>0</v>
      </c>
      <c r="C2610" s="159">
        <f>'Reported burning'!C2610</f>
        <v>0</v>
      </c>
      <c r="D2610" s="159">
        <f>'Reported burning'!D2610</f>
        <v>0</v>
      </c>
      <c r="E2610" s="159">
        <f>'Reported burning'!E2610</f>
        <v>0</v>
      </c>
      <c r="F2610" s="159">
        <f>'Reported burning'!F2610</f>
        <v>0</v>
      </c>
      <c r="G2610" s="159">
        <f>'Reported burning'!G2610</f>
        <v>0</v>
      </c>
      <c r="H2610" s="159">
        <f>'Reported burning'!H2610</f>
        <v>0</v>
      </c>
      <c r="I2610" s="5"/>
    </row>
    <row r="2611" spans="1:9">
      <c r="A2611" s="159">
        <f>'Reported burning'!A2611</f>
        <v>0</v>
      </c>
      <c r="B2611" s="159">
        <f>'Reported burning'!B2611</f>
        <v>0</v>
      </c>
      <c r="C2611" s="159">
        <f>'Reported burning'!C2611</f>
        <v>0</v>
      </c>
      <c r="D2611" s="159">
        <f>'Reported burning'!D2611</f>
        <v>0</v>
      </c>
      <c r="E2611" s="159">
        <f>'Reported burning'!E2611</f>
        <v>0</v>
      </c>
      <c r="F2611" s="159">
        <f>'Reported burning'!F2611</f>
        <v>0</v>
      </c>
      <c r="G2611" s="159">
        <f>'Reported burning'!G2611</f>
        <v>0</v>
      </c>
      <c r="H2611" s="159">
        <f>'Reported burning'!H2611</f>
        <v>0</v>
      </c>
      <c r="I2611" s="5"/>
    </row>
    <row r="2612" spans="1:9">
      <c r="A2612" s="159">
        <f>'Reported burning'!A2612</f>
        <v>0</v>
      </c>
      <c r="B2612" s="159">
        <f>'Reported burning'!B2612</f>
        <v>0</v>
      </c>
      <c r="C2612" s="159">
        <f>'Reported burning'!C2612</f>
        <v>0</v>
      </c>
      <c r="D2612" s="159">
        <f>'Reported burning'!D2612</f>
        <v>0</v>
      </c>
      <c r="E2612" s="159">
        <f>'Reported burning'!E2612</f>
        <v>0</v>
      </c>
      <c r="F2612" s="159">
        <f>'Reported burning'!F2612</f>
        <v>0</v>
      </c>
      <c r="G2612" s="159">
        <f>'Reported burning'!G2612</f>
        <v>0</v>
      </c>
      <c r="H2612" s="159">
        <f>'Reported burning'!H2612</f>
        <v>0</v>
      </c>
      <c r="I2612" s="5"/>
    </row>
    <row r="2613" spans="1:9">
      <c r="A2613" s="159">
        <f>'Reported burning'!A2613</f>
        <v>0</v>
      </c>
      <c r="B2613" s="159">
        <f>'Reported burning'!B2613</f>
        <v>0</v>
      </c>
      <c r="C2613" s="159">
        <f>'Reported burning'!C2613</f>
        <v>0</v>
      </c>
      <c r="D2613" s="159">
        <f>'Reported burning'!D2613</f>
        <v>0</v>
      </c>
      <c r="E2613" s="159">
        <f>'Reported burning'!E2613</f>
        <v>0</v>
      </c>
      <c r="F2613" s="159">
        <f>'Reported burning'!F2613</f>
        <v>0</v>
      </c>
      <c r="G2613" s="159">
        <f>'Reported burning'!G2613</f>
        <v>0</v>
      </c>
      <c r="H2613" s="159">
        <f>'Reported burning'!H2613</f>
        <v>0</v>
      </c>
      <c r="I2613" s="5"/>
    </row>
    <row r="2614" spans="1:9">
      <c r="A2614" s="159">
        <f>'Reported burning'!A2614</f>
        <v>0</v>
      </c>
      <c r="B2614" s="159">
        <f>'Reported burning'!B2614</f>
        <v>0</v>
      </c>
      <c r="C2614" s="159">
        <f>'Reported burning'!C2614</f>
        <v>0</v>
      </c>
      <c r="D2614" s="159">
        <f>'Reported burning'!D2614</f>
        <v>0</v>
      </c>
      <c r="E2614" s="159">
        <f>'Reported burning'!E2614</f>
        <v>0</v>
      </c>
      <c r="F2614" s="159">
        <f>'Reported burning'!F2614</f>
        <v>0</v>
      </c>
      <c r="G2614" s="159">
        <f>'Reported burning'!G2614</f>
        <v>0</v>
      </c>
      <c r="H2614" s="159">
        <f>'Reported burning'!H2614</f>
        <v>0</v>
      </c>
      <c r="I2614" s="5"/>
    </row>
    <row r="2615" spans="1:9">
      <c r="A2615" s="159">
        <f>'Reported burning'!A2615</f>
        <v>0</v>
      </c>
      <c r="B2615" s="159">
        <f>'Reported burning'!B2615</f>
        <v>0</v>
      </c>
      <c r="C2615" s="159">
        <f>'Reported burning'!C2615</f>
        <v>0</v>
      </c>
      <c r="D2615" s="159">
        <f>'Reported burning'!D2615</f>
        <v>0</v>
      </c>
      <c r="E2615" s="159">
        <f>'Reported burning'!E2615</f>
        <v>0</v>
      </c>
      <c r="F2615" s="159">
        <f>'Reported burning'!F2615</f>
        <v>0</v>
      </c>
      <c r="G2615" s="159">
        <f>'Reported burning'!G2615</f>
        <v>0</v>
      </c>
      <c r="H2615" s="159">
        <f>'Reported burning'!H2615</f>
        <v>0</v>
      </c>
      <c r="I2615" s="5"/>
    </row>
    <row r="2616" spans="1:9">
      <c r="A2616" s="159">
        <f>'Reported burning'!A2616</f>
        <v>0</v>
      </c>
      <c r="B2616" s="159">
        <f>'Reported burning'!B2616</f>
        <v>0</v>
      </c>
      <c r="C2616" s="159">
        <f>'Reported burning'!C2616</f>
        <v>0</v>
      </c>
      <c r="D2616" s="159">
        <f>'Reported burning'!D2616</f>
        <v>0</v>
      </c>
      <c r="E2616" s="159">
        <f>'Reported burning'!E2616</f>
        <v>0</v>
      </c>
      <c r="F2616" s="159">
        <f>'Reported burning'!F2616</f>
        <v>0</v>
      </c>
      <c r="G2616" s="159">
        <f>'Reported burning'!G2616</f>
        <v>0</v>
      </c>
      <c r="H2616" s="159">
        <f>'Reported burning'!H2616</f>
        <v>0</v>
      </c>
      <c r="I2616" s="5"/>
    </row>
    <row r="2617" spans="1:9">
      <c r="A2617" s="159">
        <f>'Reported burning'!A2617</f>
        <v>0</v>
      </c>
      <c r="B2617" s="159">
        <f>'Reported burning'!B2617</f>
        <v>0</v>
      </c>
      <c r="C2617" s="159">
        <f>'Reported burning'!C2617</f>
        <v>0</v>
      </c>
      <c r="D2617" s="159">
        <f>'Reported burning'!D2617</f>
        <v>0</v>
      </c>
      <c r="E2617" s="159">
        <f>'Reported burning'!E2617</f>
        <v>0</v>
      </c>
      <c r="F2617" s="159">
        <f>'Reported burning'!F2617</f>
        <v>0</v>
      </c>
      <c r="G2617" s="159">
        <f>'Reported burning'!G2617</f>
        <v>0</v>
      </c>
      <c r="H2617" s="159">
        <f>'Reported burning'!H2617</f>
        <v>0</v>
      </c>
      <c r="I2617" s="5"/>
    </row>
    <row r="2618" spans="1:9">
      <c r="A2618" s="159">
        <f>'Reported burning'!A2618</f>
        <v>0</v>
      </c>
      <c r="B2618" s="159">
        <f>'Reported burning'!B2618</f>
        <v>0</v>
      </c>
      <c r="C2618" s="159">
        <f>'Reported burning'!C2618</f>
        <v>0</v>
      </c>
      <c r="D2618" s="159">
        <f>'Reported burning'!D2618</f>
        <v>0</v>
      </c>
      <c r="E2618" s="159">
        <f>'Reported burning'!E2618</f>
        <v>0</v>
      </c>
      <c r="F2618" s="159">
        <f>'Reported burning'!F2618</f>
        <v>0</v>
      </c>
      <c r="G2618" s="159">
        <f>'Reported burning'!G2618</f>
        <v>0</v>
      </c>
      <c r="H2618" s="159">
        <f>'Reported burning'!H2618</f>
        <v>0</v>
      </c>
      <c r="I2618" s="5"/>
    </row>
    <row r="2619" spans="1:9">
      <c r="A2619" s="159">
        <f>'Reported burning'!A2619</f>
        <v>0</v>
      </c>
      <c r="B2619" s="159">
        <f>'Reported burning'!B2619</f>
        <v>0</v>
      </c>
      <c r="C2619" s="159">
        <f>'Reported burning'!C2619</f>
        <v>0</v>
      </c>
      <c r="D2619" s="159">
        <f>'Reported burning'!D2619</f>
        <v>0</v>
      </c>
      <c r="E2619" s="159">
        <f>'Reported burning'!E2619</f>
        <v>0</v>
      </c>
      <c r="F2619" s="159">
        <f>'Reported burning'!F2619</f>
        <v>0</v>
      </c>
      <c r="G2619" s="159">
        <f>'Reported burning'!G2619</f>
        <v>0</v>
      </c>
      <c r="H2619" s="159">
        <f>'Reported burning'!H2619</f>
        <v>0</v>
      </c>
      <c r="I2619" s="5"/>
    </row>
    <row r="2620" spans="1:9">
      <c r="A2620" s="159">
        <f>'Reported burning'!A2620</f>
        <v>0</v>
      </c>
      <c r="B2620" s="159">
        <f>'Reported burning'!B2620</f>
        <v>0</v>
      </c>
      <c r="C2620" s="159">
        <f>'Reported burning'!C2620</f>
        <v>0</v>
      </c>
      <c r="D2620" s="159">
        <f>'Reported burning'!D2620</f>
        <v>0</v>
      </c>
      <c r="E2620" s="159">
        <f>'Reported burning'!E2620</f>
        <v>0</v>
      </c>
      <c r="F2620" s="159">
        <f>'Reported burning'!F2620</f>
        <v>0</v>
      </c>
      <c r="G2620" s="159">
        <f>'Reported burning'!G2620</f>
        <v>0</v>
      </c>
      <c r="H2620" s="159">
        <f>'Reported burning'!H2620</f>
        <v>0</v>
      </c>
      <c r="I2620" s="5"/>
    </row>
    <row r="2621" spans="1:9">
      <c r="A2621" s="159">
        <f>'Reported burning'!A2621</f>
        <v>0</v>
      </c>
      <c r="B2621" s="159">
        <f>'Reported burning'!B2621</f>
        <v>0</v>
      </c>
      <c r="C2621" s="159">
        <f>'Reported burning'!C2621</f>
        <v>0</v>
      </c>
      <c r="D2621" s="159">
        <f>'Reported burning'!D2621</f>
        <v>0</v>
      </c>
      <c r="E2621" s="159">
        <f>'Reported burning'!E2621</f>
        <v>0</v>
      </c>
      <c r="F2621" s="159">
        <f>'Reported burning'!F2621</f>
        <v>0</v>
      </c>
      <c r="G2621" s="159">
        <f>'Reported burning'!G2621</f>
        <v>0</v>
      </c>
      <c r="H2621" s="159">
        <f>'Reported burning'!H2621</f>
        <v>0</v>
      </c>
      <c r="I2621" s="5"/>
    </row>
    <row r="2622" spans="1:9">
      <c r="A2622" s="159">
        <f>'Reported burning'!A2622</f>
        <v>0</v>
      </c>
      <c r="B2622" s="159">
        <f>'Reported burning'!B2622</f>
        <v>0</v>
      </c>
      <c r="C2622" s="159">
        <f>'Reported burning'!C2622</f>
        <v>0</v>
      </c>
      <c r="D2622" s="159">
        <f>'Reported burning'!D2622</f>
        <v>0</v>
      </c>
      <c r="E2622" s="159">
        <f>'Reported burning'!E2622</f>
        <v>0</v>
      </c>
      <c r="F2622" s="159">
        <f>'Reported burning'!F2622</f>
        <v>0</v>
      </c>
      <c r="G2622" s="159">
        <f>'Reported burning'!G2622</f>
        <v>0</v>
      </c>
      <c r="H2622" s="159">
        <f>'Reported burning'!H2622</f>
        <v>0</v>
      </c>
      <c r="I2622" s="5"/>
    </row>
    <row r="2623" spans="1:9">
      <c r="A2623" s="159">
        <f>'Reported burning'!A2623</f>
        <v>0</v>
      </c>
      <c r="B2623" s="159">
        <f>'Reported burning'!B2623</f>
        <v>0</v>
      </c>
      <c r="C2623" s="159">
        <f>'Reported burning'!C2623</f>
        <v>0</v>
      </c>
      <c r="D2623" s="159">
        <f>'Reported burning'!D2623</f>
        <v>0</v>
      </c>
      <c r="E2623" s="159">
        <f>'Reported burning'!E2623</f>
        <v>0</v>
      </c>
      <c r="F2623" s="159">
        <f>'Reported burning'!F2623</f>
        <v>0</v>
      </c>
      <c r="G2623" s="159">
        <f>'Reported burning'!G2623</f>
        <v>0</v>
      </c>
      <c r="H2623" s="159">
        <f>'Reported burning'!H2623</f>
        <v>0</v>
      </c>
      <c r="I2623" s="5"/>
    </row>
    <row r="2624" spans="1:9">
      <c r="A2624" s="159">
        <f>'Reported burning'!A2624</f>
        <v>0</v>
      </c>
      <c r="B2624" s="159">
        <f>'Reported burning'!B2624</f>
        <v>0</v>
      </c>
      <c r="C2624" s="159">
        <f>'Reported burning'!C2624</f>
        <v>0</v>
      </c>
      <c r="D2624" s="159">
        <f>'Reported burning'!D2624</f>
        <v>0</v>
      </c>
      <c r="E2624" s="159">
        <f>'Reported burning'!E2624</f>
        <v>0</v>
      </c>
      <c r="F2624" s="159">
        <f>'Reported burning'!F2624</f>
        <v>0</v>
      </c>
      <c r="G2624" s="159">
        <f>'Reported burning'!G2624</f>
        <v>0</v>
      </c>
      <c r="H2624" s="159">
        <f>'Reported burning'!H2624</f>
        <v>0</v>
      </c>
      <c r="I2624" s="5"/>
    </row>
    <row r="2625" spans="1:9">
      <c r="A2625" s="159">
        <f>'Reported burning'!A2625</f>
        <v>0</v>
      </c>
      <c r="B2625" s="159">
        <f>'Reported burning'!B2625</f>
        <v>0</v>
      </c>
      <c r="C2625" s="159">
        <f>'Reported burning'!C2625</f>
        <v>0</v>
      </c>
      <c r="D2625" s="159">
        <f>'Reported burning'!D2625</f>
        <v>0</v>
      </c>
      <c r="E2625" s="159">
        <f>'Reported burning'!E2625</f>
        <v>0</v>
      </c>
      <c r="F2625" s="159">
        <f>'Reported burning'!F2625</f>
        <v>0</v>
      </c>
      <c r="G2625" s="159">
        <f>'Reported burning'!G2625</f>
        <v>0</v>
      </c>
      <c r="H2625" s="159">
        <f>'Reported burning'!H2625</f>
        <v>0</v>
      </c>
      <c r="I2625" s="5"/>
    </row>
    <row r="2626" spans="1:9">
      <c r="A2626" s="159">
        <f>'Reported burning'!A2626</f>
        <v>0</v>
      </c>
      <c r="B2626" s="159">
        <f>'Reported burning'!B2626</f>
        <v>0</v>
      </c>
      <c r="C2626" s="159">
        <f>'Reported burning'!C2626</f>
        <v>0</v>
      </c>
      <c r="D2626" s="159">
        <f>'Reported burning'!D2626</f>
        <v>0</v>
      </c>
      <c r="E2626" s="159">
        <f>'Reported burning'!E2626</f>
        <v>0</v>
      </c>
      <c r="F2626" s="159">
        <f>'Reported burning'!F2626</f>
        <v>0</v>
      </c>
      <c r="G2626" s="159">
        <f>'Reported burning'!G2626</f>
        <v>0</v>
      </c>
      <c r="H2626" s="159">
        <f>'Reported burning'!H2626</f>
        <v>0</v>
      </c>
      <c r="I2626" s="5"/>
    </row>
    <row r="2627" spans="1:9">
      <c r="A2627" s="159">
        <f>'Reported burning'!A2627</f>
        <v>0</v>
      </c>
      <c r="B2627" s="159">
        <f>'Reported burning'!B2627</f>
        <v>0</v>
      </c>
      <c r="C2627" s="159">
        <f>'Reported burning'!C2627</f>
        <v>0</v>
      </c>
      <c r="D2627" s="159">
        <f>'Reported burning'!D2627</f>
        <v>0</v>
      </c>
      <c r="E2627" s="159">
        <f>'Reported burning'!E2627</f>
        <v>0</v>
      </c>
      <c r="F2627" s="159">
        <f>'Reported burning'!F2627</f>
        <v>0</v>
      </c>
      <c r="G2627" s="159">
        <f>'Reported burning'!G2627</f>
        <v>0</v>
      </c>
      <c r="H2627" s="159">
        <f>'Reported burning'!H2627</f>
        <v>0</v>
      </c>
      <c r="I2627" s="5"/>
    </row>
    <row r="2628" spans="1:9">
      <c r="A2628" s="159">
        <f>'Reported burning'!A2628</f>
        <v>0</v>
      </c>
      <c r="B2628" s="159">
        <f>'Reported burning'!B2628</f>
        <v>0</v>
      </c>
      <c r="C2628" s="159">
        <f>'Reported burning'!C2628</f>
        <v>0</v>
      </c>
      <c r="D2628" s="159">
        <f>'Reported burning'!D2628</f>
        <v>0</v>
      </c>
      <c r="E2628" s="159">
        <f>'Reported burning'!E2628</f>
        <v>0</v>
      </c>
      <c r="F2628" s="159">
        <f>'Reported burning'!F2628</f>
        <v>0</v>
      </c>
      <c r="G2628" s="159">
        <f>'Reported burning'!G2628</f>
        <v>0</v>
      </c>
      <c r="H2628" s="159">
        <f>'Reported burning'!H2628</f>
        <v>0</v>
      </c>
      <c r="I2628" s="5"/>
    </row>
    <row r="2629" spans="1:9">
      <c r="A2629" s="159">
        <f>'Reported burning'!A2629</f>
        <v>0</v>
      </c>
      <c r="B2629" s="159">
        <f>'Reported burning'!B2629</f>
        <v>0</v>
      </c>
      <c r="C2629" s="159">
        <f>'Reported burning'!C2629</f>
        <v>0</v>
      </c>
      <c r="D2629" s="159">
        <f>'Reported burning'!D2629</f>
        <v>0</v>
      </c>
      <c r="E2629" s="159">
        <f>'Reported burning'!E2629</f>
        <v>0</v>
      </c>
      <c r="F2629" s="159">
        <f>'Reported burning'!F2629</f>
        <v>0</v>
      </c>
      <c r="G2629" s="159">
        <f>'Reported burning'!G2629</f>
        <v>0</v>
      </c>
      <c r="H2629" s="159">
        <f>'Reported burning'!H2629</f>
        <v>0</v>
      </c>
      <c r="I2629" s="5"/>
    </row>
    <row r="2630" spans="1:9">
      <c r="A2630" s="159">
        <f>'Reported burning'!A2630</f>
        <v>0</v>
      </c>
      <c r="B2630" s="159">
        <f>'Reported burning'!B2630</f>
        <v>0</v>
      </c>
      <c r="C2630" s="159">
        <f>'Reported burning'!C2630</f>
        <v>0</v>
      </c>
      <c r="D2630" s="159">
        <f>'Reported burning'!D2630</f>
        <v>0</v>
      </c>
      <c r="E2630" s="159">
        <f>'Reported burning'!E2630</f>
        <v>0</v>
      </c>
      <c r="F2630" s="159">
        <f>'Reported burning'!F2630</f>
        <v>0</v>
      </c>
      <c r="G2630" s="159">
        <f>'Reported burning'!G2630</f>
        <v>0</v>
      </c>
      <c r="H2630" s="159">
        <f>'Reported burning'!H2630</f>
        <v>0</v>
      </c>
      <c r="I2630" s="5"/>
    </row>
    <row r="2631" spans="1:9">
      <c r="A2631" s="159">
        <f>'Reported burning'!A2631</f>
        <v>0</v>
      </c>
      <c r="B2631" s="159">
        <f>'Reported burning'!B2631</f>
        <v>0</v>
      </c>
      <c r="C2631" s="159">
        <f>'Reported burning'!C2631</f>
        <v>0</v>
      </c>
      <c r="D2631" s="159">
        <f>'Reported burning'!D2631</f>
        <v>0</v>
      </c>
      <c r="E2631" s="159">
        <f>'Reported burning'!E2631</f>
        <v>0</v>
      </c>
      <c r="F2631" s="159">
        <f>'Reported burning'!F2631</f>
        <v>0</v>
      </c>
      <c r="G2631" s="159">
        <f>'Reported burning'!G2631</f>
        <v>0</v>
      </c>
      <c r="H2631" s="159">
        <f>'Reported burning'!H2631</f>
        <v>0</v>
      </c>
      <c r="I2631" s="5"/>
    </row>
    <row r="2632" spans="1:9">
      <c r="A2632" s="159">
        <f>'Reported burning'!A2632</f>
        <v>0</v>
      </c>
      <c r="B2632" s="159">
        <f>'Reported burning'!B2632</f>
        <v>0</v>
      </c>
      <c r="C2632" s="159">
        <f>'Reported burning'!C2632</f>
        <v>0</v>
      </c>
      <c r="D2632" s="159">
        <f>'Reported burning'!D2632</f>
        <v>0</v>
      </c>
      <c r="E2632" s="159">
        <f>'Reported burning'!E2632</f>
        <v>0</v>
      </c>
      <c r="F2632" s="159">
        <f>'Reported burning'!F2632</f>
        <v>0</v>
      </c>
      <c r="G2632" s="159">
        <f>'Reported burning'!G2632</f>
        <v>0</v>
      </c>
      <c r="H2632" s="159">
        <f>'Reported burning'!H2632</f>
        <v>0</v>
      </c>
      <c r="I2632" s="5"/>
    </row>
    <row r="2633" spans="1:9">
      <c r="A2633" s="159">
        <f>'Reported burning'!A2633</f>
        <v>0</v>
      </c>
      <c r="B2633" s="159">
        <f>'Reported burning'!B2633</f>
        <v>0</v>
      </c>
      <c r="C2633" s="159">
        <f>'Reported burning'!C2633</f>
        <v>0</v>
      </c>
      <c r="D2633" s="159">
        <f>'Reported burning'!D2633</f>
        <v>0</v>
      </c>
      <c r="E2633" s="159">
        <f>'Reported burning'!E2633</f>
        <v>0</v>
      </c>
      <c r="F2633" s="159">
        <f>'Reported burning'!F2633</f>
        <v>0</v>
      </c>
      <c r="G2633" s="159">
        <f>'Reported burning'!G2633</f>
        <v>0</v>
      </c>
      <c r="H2633" s="159">
        <f>'Reported burning'!H2633</f>
        <v>0</v>
      </c>
      <c r="I2633" s="5"/>
    </row>
    <row r="2634" spans="1:9">
      <c r="A2634" s="159">
        <f>'Reported burning'!A2634</f>
        <v>0</v>
      </c>
      <c r="B2634" s="159">
        <f>'Reported burning'!B2634</f>
        <v>0</v>
      </c>
      <c r="C2634" s="159">
        <f>'Reported burning'!C2634</f>
        <v>0</v>
      </c>
      <c r="D2634" s="159">
        <f>'Reported burning'!D2634</f>
        <v>0</v>
      </c>
      <c r="E2634" s="159">
        <f>'Reported burning'!E2634</f>
        <v>0</v>
      </c>
      <c r="F2634" s="159">
        <f>'Reported burning'!F2634</f>
        <v>0</v>
      </c>
      <c r="G2634" s="159">
        <f>'Reported burning'!G2634</f>
        <v>0</v>
      </c>
      <c r="H2634" s="159">
        <f>'Reported burning'!H2634</f>
        <v>0</v>
      </c>
      <c r="I2634" s="5"/>
    </row>
    <row r="2635" spans="1:9">
      <c r="A2635" s="159">
        <f>'Reported burning'!A2635</f>
        <v>0</v>
      </c>
      <c r="B2635" s="159">
        <f>'Reported burning'!B2635</f>
        <v>0</v>
      </c>
      <c r="C2635" s="159">
        <f>'Reported burning'!C2635</f>
        <v>0</v>
      </c>
      <c r="D2635" s="159">
        <f>'Reported burning'!D2635</f>
        <v>0</v>
      </c>
      <c r="E2635" s="159">
        <f>'Reported burning'!E2635</f>
        <v>0</v>
      </c>
      <c r="F2635" s="159">
        <f>'Reported burning'!F2635</f>
        <v>0</v>
      </c>
      <c r="G2635" s="159">
        <f>'Reported burning'!G2635</f>
        <v>0</v>
      </c>
      <c r="H2635" s="159">
        <f>'Reported burning'!H2635</f>
        <v>0</v>
      </c>
      <c r="I2635" s="5"/>
    </row>
    <row r="2636" spans="1:9">
      <c r="A2636" s="159">
        <f>'Reported burning'!A2636</f>
        <v>0</v>
      </c>
      <c r="B2636" s="159">
        <f>'Reported burning'!B2636</f>
        <v>0</v>
      </c>
      <c r="C2636" s="159">
        <f>'Reported burning'!C2636</f>
        <v>0</v>
      </c>
      <c r="D2636" s="159">
        <f>'Reported burning'!D2636</f>
        <v>0</v>
      </c>
      <c r="E2636" s="159">
        <f>'Reported burning'!E2636</f>
        <v>0</v>
      </c>
      <c r="F2636" s="159">
        <f>'Reported burning'!F2636</f>
        <v>0</v>
      </c>
      <c r="G2636" s="159">
        <f>'Reported burning'!G2636</f>
        <v>0</v>
      </c>
      <c r="H2636" s="159">
        <f>'Reported burning'!H2636</f>
        <v>0</v>
      </c>
      <c r="I2636" s="5"/>
    </row>
    <row r="2637" spans="1:9">
      <c r="A2637" s="159">
        <f>'Reported burning'!A2637</f>
        <v>0</v>
      </c>
      <c r="B2637" s="159">
        <f>'Reported burning'!B2637</f>
        <v>0</v>
      </c>
      <c r="C2637" s="159">
        <f>'Reported burning'!C2637</f>
        <v>0</v>
      </c>
      <c r="D2637" s="159">
        <f>'Reported burning'!D2637</f>
        <v>0</v>
      </c>
      <c r="E2637" s="159">
        <f>'Reported burning'!E2637</f>
        <v>0</v>
      </c>
      <c r="F2637" s="159">
        <f>'Reported burning'!F2637</f>
        <v>0</v>
      </c>
      <c r="G2637" s="159">
        <f>'Reported burning'!G2637</f>
        <v>0</v>
      </c>
      <c r="H2637" s="159">
        <f>'Reported burning'!H2637</f>
        <v>0</v>
      </c>
      <c r="I2637" s="5"/>
    </row>
    <row r="2638" spans="1:9">
      <c r="A2638" s="159">
        <f>'Reported burning'!A2638</f>
        <v>0</v>
      </c>
      <c r="B2638" s="159">
        <f>'Reported burning'!B2638</f>
        <v>0</v>
      </c>
      <c r="C2638" s="159">
        <f>'Reported burning'!C2638</f>
        <v>0</v>
      </c>
      <c r="D2638" s="159">
        <f>'Reported burning'!D2638</f>
        <v>0</v>
      </c>
      <c r="E2638" s="159">
        <f>'Reported burning'!E2638</f>
        <v>0</v>
      </c>
      <c r="F2638" s="159">
        <f>'Reported burning'!F2638</f>
        <v>0</v>
      </c>
      <c r="G2638" s="159">
        <f>'Reported burning'!G2638</f>
        <v>0</v>
      </c>
      <c r="H2638" s="159">
        <f>'Reported burning'!H2638</f>
        <v>0</v>
      </c>
      <c r="I2638" s="5"/>
    </row>
    <row r="2639" spans="1:9">
      <c r="A2639" s="159">
        <f>'Reported burning'!A2639</f>
        <v>0</v>
      </c>
      <c r="B2639" s="159">
        <f>'Reported burning'!B2639</f>
        <v>0</v>
      </c>
      <c r="C2639" s="159">
        <f>'Reported burning'!C2639</f>
        <v>0</v>
      </c>
      <c r="D2639" s="159">
        <f>'Reported burning'!D2639</f>
        <v>0</v>
      </c>
      <c r="E2639" s="159">
        <f>'Reported burning'!E2639</f>
        <v>0</v>
      </c>
      <c r="F2639" s="159">
        <f>'Reported burning'!F2639</f>
        <v>0</v>
      </c>
      <c r="G2639" s="159">
        <f>'Reported burning'!G2639</f>
        <v>0</v>
      </c>
      <c r="H2639" s="159">
        <f>'Reported burning'!H2639</f>
        <v>0</v>
      </c>
      <c r="I2639" s="5"/>
    </row>
    <row r="2640" spans="1:9">
      <c r="A2640" s="159">
        <f>'Reported burning'!A2640</f>
        <v>0</v>
      </c>
      <c r="B2640" s="159">
        <f>'Reported burning'!B2640</f>
        <v>0</v>
      </c>
      <c r="C2640" s="159">
        <f>'Reported burning'!C2640</f>
        <v>0</v>
      </c>
      <c r="D2640" s="159">
        <f>'Reported burning'!D2640</f>
        <v>0</v>
      </c>
      <c r="E2640" s="159">
        <f>'Reported burning'!E2640</f>
        <v>0</v>
      </c>
      <c r="F2640" s="159">
        <f>'Reported burning'!F2640</f>
        <v>0</v>
      </c>
      <c r="G2640" s="159">
        <f>'Reported burning'!G2640</f>
        <v>0</v>
      </c>
      <c r="H2640" s="159">
        <f>'Reported burning'!H2640</f>
        <v>0</v>
      </c>
      <c r="I2640" s="5"/>
    </row>
    <row r="2641" spans="1:9">
      <c r="A2641" s="159">
        <f>'Reported burning'!A2641</f>
        <v>0</v>
      </c>
      <c r="B2641" s="159">
        <f>'Reported burning'!B2641</f>
        <v>0</v>
      </c>
      <c r="C2641" s="159">
        <f>'Reported burning'!C2641</f>
        <v>0</v>
      </c>
      <c r="D2641" s="159">
        <f>'Reported burning'!D2641</f>
        <v>0</v>
      </c>
      <c r="E2641" s="159">
        <f>'Reported burning'!E2641</f>
        <v>0</v>
      </c>
      <c r="F2641" s="159">
        <f>'Reported burning'!F2641</f>
        <v>0</v>
      </c>
      <c r="G2641" s="159">
        <f>'Reported burning'!G2641</f>
        <v>0</v>
      </c>
      <c r="H2641" s="159">
        <f>'Reported burning'!H2641</f>
        <v>0</v>
      </c>
      <c r="I2641" s="5"/>
    </row>
    <row r="2642" spans="1:9">
      <c r="A2642" s="159">
        <f>'Reported burning'!A2642</f>
        <v>0</v>
      </c>
      <c r="B2642" s="159">
        <f>'Reported burning'!B2642</f>
        <v>0</v>
      </c>
      <c r="C2642" s="159">
        <f>'Reported burning'!C2642</f>
        <v>0</v>
      </c>
      <c r="D2642" s="159">
        <f>'Reported burning'!D2642</f>
        <v>0</v>
      </c>
      <c r="E2642" s="159">
        <f>'Reported burning'!E2642</f>
        <v>0</v>
      </c>
      <c r="F2642" s="159">
        <f>'Reported burning'!F2642</f>
        <v>0</v>
      </c>
      <c r="G2642" s="159">
        <f>'Reported burning'!G2642</f>
        <v>0</v>
      </c>
      <c r="H2642" s="159">
        <f>'Reported burning'!H2642</f>
        <v>0</v>
      </c>
      <c r="I2642" s="5"/>
    </row>
    <row r="2643" spans="1:9">
      <c r="A2643" s="159">
        <f>'Reported burning'!A2643</f>
        <v>0</v>
      </c>
      <c r="B2643" s="159">
        <f>'Reported burning'!B2643</f>
        <v>0</v>
      </c>
      <c r="C2643" s="159">
        <f>'Reported burning'!C2643</f>
        <v>0</v>
      </c>
      <c r="D2643" s="159">
        <f>'Reported burning'!D2643</f>
        <v>0</v>
      </c>
      <c r="E2643" s="159">
        <f>'Reported burning'!E2643</f>
        <v>0</v>
      </c>
      <c r="F2643" s="159">
        <f>'Reported burning'!F2643</f>
        <v>0</v>
      </c>
      <c r="G2643" s="159">
        <f>'Reported burning'!G2643</f>
        <v>0</v>
      </c>
      <c r="H2643" s="159">
        <f>'Reported burning'!H2643</f>
        <v>0</v>
      </c>
      <c r="I2643" s="5"/>
    </row>
    <row r="2644" spans="1:9">
      <c r="A2644" s="159">
        <f>'Reported burning'!A2644</f>
        <v>0</v>
      </c>
      <c r="B2644" s="159">
        <f>'Reported burning'!B2644</f>
        <v>0</v>
      </c>
      <c r="C2644" s="159">
        <f>'Reported burning'!C2644</f>
        <v>0</v>
      </c>
      <c r="D2644" s="159">
        <f>'Reported burning'!D2644</f>
        <v>0</v>
      </c>
      <c r="E2644" s="159">
        <f>'Reported burning'!E2644</f>
        <v>0</v>
      </c>
      <c r="F2644" s="159">
        <f>'Reported burning'!F2644</f>
        <v>0</v>
      </c>
      <c r="G2644" s="159">
        <f>'Reported burning'!G2644</f>
        <v>0</v>
      </c>
      <c r="H2644" s="159">
        <f>'Reported burning'!H2644</f>
        <v>0</v>
      </c>
      <c r="I2644" s="5"/>
    </row>
    <row r="2645" spans="1:9">
      <c r="A2645" s="159">
        <f>'Reported burning'!A2645</f>
        <v>0</v>
      </c>
      <c r="B2645" s="159">
        <f>'Reported burning'!B2645</f>
        <v>0</v>
      </c>
      <c r="C2645" s="159">
        <f>'Reported burning'!C2645</f>
        <v>0</v>
      </c>
      <c r="D2645" s="159">
        <f>'Reported burning'!D2645</f>
        <v>0</v>
      </c>
      <c r="E2645" s="159">
        <f>'Reported burning'!E2645</f>
        <v>0</v>
      </c>
      <c r="F2645" s="159">
        <f>'Reported burning'!F2645</f>
        <v>0</v>
      </c>
      <c r="G2645" s="159">
        <f>'Reported burning'!G2645</f>
        <v>0</v>
      </c>
      <c r="H2645" s="159">
        <f>'Reported burning'!H2645</f>
        <v>0</v>
      </c>
      <c r="I2645" s="5"/>
    </row>
    <row r="2646" spans="1:9">
      <c r="A2646" s="159">
        <f>'Reported burning'!A2646</f>
        <v>0</v>
      </c>
      <c r="B2646" s="159">
        <f>'Reported burning'!B2646</f>
        <v>0</v>
      </c>
      <c r="C2646" s="159">
        <f>'Reported burning'!C2646</f>
        <v>0</v>
      </c>
      <c r="D2646" s="159">
        <f>'Reported burning'!D2646</f>
        <v>0</v>
      </c>
      <c r="E2646" s="159">
        <f>'Reported burning'!E2646</f>
        <v>0</v>
      </c>
      <c r="F2646" s="159">
        <f>'Reported burning'!F2646</f>
        <v>0</v>
      </c>
      <c r="G2646" s="159">
        <f>'Reported burning'!G2646</f>
        <v>0</v>
      </c>
      <c r="H2646" s="159">
        <f>'Reported burning'!H2646</f>
        <v>0</v>
      </c>
      <c r="I2646" s="5"/>
    </row>
    <row r="2647" spans="1:9">
      <c r="A2647" s="159">
        <f>'Reported burning'!A2647</f>
        <v>0</v>
      </c>
      <c r="B2647" s="159">
        <f>'Reported burning'!B2647</f>
        <v>0</v>
      </c>
      <c r="C2647" s="159">
        <f>'Reported burning'!C2647</f>
        <v>0</v>
      </c>
      <c r="D2647" s="159">
        <f>'Reported burning'!D2647</f>
        <v>0</v>
      </c>
      <c r="E2647" s="159">
        <f>'Reported burning'!E2647</f>
        <v>0</v>
      </c>
      <c r="F2647" s="159">
        <f>'Reported burning'!F2647</f>
        <v>0</v>
      </c>
      <c r="G2647" s="159">
        <f>'Reported burning'!G2647</f>
        <v>0</v>
      </c>
      <c r="H2647" s="159">
        <f>'Reported burning'!H2647</f>
        <v>0</v>
      </c>
      <c r="I2647" s="5"/>
    </row>
    <row r="2648" spans="1:9">
      <c r="A2648" s="159">
        <f>'Reported burning'!A2648</f>
        <v>0</v>
      </c>
      <c r="B2648" s="159">
        <f>'Reported burning'!B2648</f>
        <v>0</v>
      </c>
      <c r="C2648" s="159">
        <f>'Reported burning'!C2648</f>
        <v>0</v>
      </c>
      <c r="D2648" s="159">
        <f>'Reported burning'!D2648</f>
        <v>0</v>
      </c>
      <c r="E2648" s="159">
        <f>'Reported burning'!E2648</f>
        <v>0</v>
      </c>
      <c r="F2648" s="159">
        <f>'Reported burning'!F2648</f>
        <v>0</v>
      </c>
      <c r="G2648" s="159">
        <f>'Reported burning'!G2648</f>
        <v>0</v>
      </c>
      <c r="H2648" s="159">
        <f>'Reported burning'!H2648</f>
        <v>0</v>
      </c>
      <c r="I2648" s="5"/>
    </row>
    <row r="2649" spans="1:9">
      <c r="A2649" s="159">
        <f>'Reported burning'!A2649</f>
        <v>0</v>
      </c>
      <c r="B2649" s="159">
        <f>'Reported burning'!B2649</f>
        <v>0</v>
      </c>
      <c r="C2649" s="159">
        <f>'Reported burning'!C2649</f>
        <v>0</v>
      </c>
      <c r="D2649" s="159">
        <f>'Reported burning'!D2649</f>
        <v>0</v>
      </c>
      <c r="E2649" s="159">
        <f>'Reported burning'!E2649</f>
        <v>0</v>
      </c>
      <c r="F2649" s="159">
        <f>'Reported burning'!F2649</f>
        <v>0</v>
      </c>
      <c r="G2649" s="159">
        <f>'Reported burning'!G2649</f>
        <v>0</v>
      </c>
      <c r="H2649" s="159">
        <f>'Reported burning'!H2649</f>
        <v>0</v>
      </c>
      <c r="I2649" s="5"/>
    </row>
    <row r="2650" spans="1:9">
      <c r="A2650" s="159">
        <f>'Reported burning'!A2650</f>
        <v>0</v>
      </c>
      <c r="B2650" s="159">
        <f>'Reported burning'!B2650</f>
        <v>0</v>
      </c>
      <c r="C2650" s="159">
        <f>'Reported burning'!C2650</f>
        <v>0</v>
      </c>
      <c r="D2650" s="159">
        <f>'Reported burning'!D2650</f>
        <v>0</v>
      </c>
      <c r="E2650" s="159">
        <f>'Reported burning'!E2650</f>
        <v>0</v>
      </c>
      <c r="F2650" s="159">
        <f>'Reported burning'!F2650</f>
        <v>0</v>
      </c>
      <c r="G2650" s="159">
        <f>'Reported burning'!G2650</f>
        <v>0</v>
      </c>
      <c r="H2650" s="159">
        <f>'Reported burning'!H2650</f>
        <v>0</v>
      </c>
      <c r="I2650" s="5"/>
    </row>
    <row r="2651" spans="1:9">
      <c r="A2651" s="159">
        <f>'Reported burning'!A2651</f>
        <v>0</v>
      </c>
      <c r="B2651" s="159">
        <f>'Reported burning'!B2651</f>
        <v>0</v>
      </c>
      <c r="C2651" s="159">
        <f>'Reported burning'!C2651</f>
        <v>0</v>
      </c>
      <c r="D2651" s="159">
        <f>'Reported burning'!D2651</f>
        <v>0</v>
      </c>
      <c r="E2651" s="159">
        <f>'Reported burning'!E2651</f>
        <v>0</v>
      </c>
      <c r="F2651" s="159">
        <f>'Reported burning'!F2651</f>
        <v>0</v>
      </c>
      <c r="G2651" s="159">
        <f>'Reported burning'!G2651</f>
        <v>0</v>
      </c>
      <c r="H2651" s="159">
        <f>'Reported burning'!H2651</f>
        <v>0</v>
      </c>
      <c r="I2651" s="5"/>
    </row>
    <row r="2652" spans="1:9">
      <c r="A2652" s="159">
        <f>'Reported burning'!A2652</f>
        <v>0</v>
      </c>
      <c r="B2652" s="159">
        <f>'Reported burning'!B2652</f>
        <v>0</v>
      </c>
      <c r="C2652" s="159">
        <f>'Reported burning'!C2652</f>
        <v>0</v>
      </c>
      <c r="D2652" s="159">
        <f>'Reported burning'!D2652</f>
        <v>0</v>
      </c>
      <c r="E2652" s="159">
        <f>'Reported burning'!E2652</f>
        <v>0</v>
      </c>
      <c r="F2652" s="159">
        <f>'Reported burning'!F2652</f>
        <v>0</v>
      </c>
      <c r="G2652" s="159">
        <f>'Reported burning'!G2652</f>
        <v>0</v>
      </c>
      <c r="H2652" s="159">
        <f>'Reported burning'!H2652</f>
        <v>0</v>
      </c>
      <c r="I2652" s="5"/>
    </row>
    <row r="2653" spans="1:9">
      <c r="A2653" s="159">
        <f>'Reported burning'!A2653</f>
        <v>0</v>
      </c>
      <c r="B2653" s="159">
        <f>'Reported burning'!B2653</f>
        <v>0</v>
      </c>
      <c r="C2653" s="159">
        <f>'Reported burning'!C2653</f>
        <v>0</v>
      </c>
      <c r="D2653" s="159">
        <f>'Reported burning'!D2653</f>
        <v>0</v>
      </c>
      <c r="E2653" s="159">
        <f>'Reported burning'!E2653</f>
        <v>0</v>
      </c>
      <c r="F2653" s="159">
        <f>'Reported burning'!F2653</f>
        <v>0</v>
      </c>
      <c r="G2653" s="159">
        <f>'Reported burning'!G2653</f>
        <v>0</v>
      </c>
      <c r="H2653" s="159">
        <f>'Reported burning'!H2653</f>
        <v>0</v>
      </c>
      <c r="I2653" s="5"/>
    </row>
    <row r="2654" spans="1:9">
      <c r="A2654" s="159">
        <f>'Reported burning'!A2654</f>
        <v>0</v>
      </c>
      <c r="B2654" s="159">
        <f>'Reported burning'!B2654</f>
        <v>0</v>
      </c>
      <c r="C2654" s="159">
        <f>'Reported burning'!C2654</f>
        <v>0</v>
      </c>
      <c r="D2654" s="159">
        <f>'Reported burning'!D2654</f>
        <v>0</v>
      </c>
      <c r="E2654" s="159">
        <f>'Reported burning'!E2654</f>
        <v>0</v>
      </c>
      <c r="F2654" s="159">
        <f>'Reported burning'!F2654</f>
        <v>0</v>
      </c>
      <c r="G2654" s="159">
        <f>'Reported burning'!G2654</f>
        <v>0</v>
      </c>
      <c r="H2654" s="159">
        <f>'Reported burning'!H2654</f>
        <v>0</v>
      </c>
      <c r="I2654" s="5"/>
    </row>
    <row r="2655" spans="1:9">
      <c r="A2655" s="159">
        <f>'Reported burning'!A2655</f>
        <v>0</v>
      </c>
      <c r="B2655" s="159">
        <f>'Reported burning'!B2655</f>
        <v>0</v>
      </c>
      <c r="C2655" s="159">
        <f>'Reported burning'!C2655</f>
        <v>0</v>
      </c>
      <c r="D2655" s="159">
        <f>'Reported burning'!D2655</f>
        <v>0</v>
      </c>
      <c r="E2655" s="159">
        <f>'Reported burning'!E2655</f>
        <v>0</v>
      </c>
      <c r="F2655" s="159">
        <f>'Reported burning'!F2655</f>
        <v>0</v>
      </c>
      <c r="G2655" s="159">
        <f>'Reported burning'!G2655</f>
        <v>0</v>
      </c>
      <c r="H2655" s="159">
        <f>'Reported burning'!H2655</f>
        <v>0</v>
      </c>
      <c r="I2655" s="5"/>
    </row>
    <row r="2656" spans="1:9">
      <c r="A2656" s="159">
        <f>'Reported burning'!A2656</f>
        <v>0</v>
      </c>
      <c r="B2656" s="159">
        <f>'Reported burning'!B2656</f>
        <v>0</v>
      </c>
      <c r="C2656" s="159">
        <f>'Reported burning'!C2656</f>
        <v>0</v>
      </c>
      <c r="D2656" s="159">
        <f>'Reported burning'!D2656</f>
        <v>0</v>
      </c>
      <c r="E2656" s="159">
        <f>'Reported burning'!E2656</f>
        <v>0</v>
      </c>
      <c r="F2656" s="159">
        <f>'Reported burning'!F2656</f>
        <v>0</v>
      </c>
      <c r="G2656" s="159">
        <f>'Reported burning'!G2656</f>
        <v>0</v>
      </c>
      <c r="H2656" s="159">
        <f>'Reported burning'!H2656</f>
        <v>0</v>
      </c>
      <c r="I2656" s="5"/>
    </row>
    <row r="2657" spans="1:9">
      <c r="A2657" s="159">
        <f>'Reported burning'!A2657</f>
        <v>0</v>
      </c>
      <c r="B2657" s="159">
        <f>'Reported burning'!B2657</f>
        <v>0</v>
      </c>
      <c r="C2657" s="159">
        <f>'Reported burning'!C2657</f>
        <v>0</v>
      </c>
      <c r="D2657" s="159">
        <f>'Reported burning'!D2657</f>
        <v>0</v>
      </c>
      <c r="E2657" s="159">
        <f>'Reported burning'!E2657</f>
        <v>0</v>
      </c>
      <c r="F2657" s="159">
        <f>'Reported burning'!F2657</f>
        <v>0</v>
      </c>
      <c r="G2657" s="159">
        <f>'Reported burning'!G2657</f>
        <v>0</v>
      </c>
      <c r="H2657" s="159">
        <f>'Reported burning'!H2657</f>
        <v>0</v>
      </c>
      <c r="I2657" s="5"/>
    </row>
    <row r="2658" spans="1:9">
      <c r="A2658" s="159">
        <f>'Reported burning'!A2658</f>
        <v>0</v>
      </c>
      <c r="B2658" s="159">
        <f>'Reported burning'!B2658</f>
        <v>0</v>
      </c>
      <c r="C2658" s="159">
        <f>'Reported burning'!C2658</f>
        <v>0</v>
      </c>
      <c r="D2658" s="159">
        <f>'Reported burning'!D2658</f>
        <v>0</v>
      </c>
      <c r="E2658" s="159">
        <f>'Reported burning'!E2658</f>
        <v>0</v>
      </c>
      <c r="F2658" s="159">
        <f>'Reported burning'!F2658</f>
        <v>0</v>
      </c>
      <c r="G2658" s="159">
        <f>'Reported burning'!G2658</f>
        <v>0</v>
      </c>
      <c r="H2658" s="159">
        <f>'Reported burning'!H2658</f>
        <v>0</v>
      </c>
      <c r="I2658" s="5"/>
    </row>
    <row r="2659" spans="1:9">
      <c r="A2659" s="159">
        <f>'Reported burning'!A2659</f>
        <v>0</v>
      </c>
      <c r="B2659" s="159">
        <f>'Reported burning'!B2659</f>
        <v>0</v>
      </c>
      <c r="C2659" s="159">
        <f>'Reported burning'!C2659</f>
        <v>0</v>
      </c>
      <c r="D2659" s="159">
        <f>'Reported burning'!D2659</f>
        <v>0</v>
      </c>
      <c r="E2659" s="159">
        <f>'Reported burning'!E2659</f>
        <v>0</v>
      </c>
      <c r="F2659" s="159">
        <f>'Reported burning'!F2659</f>
        <v>0</v>
      </c>
      <c r="G2659" s="159">
        <f>'Reported burning'!G2659</f>
        <v>0</v>
      </c>
      <c r="H2659" s="159">
        <f>'Reported burning'!H2659</f>
        <v>0</v>
      </c>
      <c r="I2659" s="5"/>
    </row>
    <row r="2660" spans="1:9">
      <c r="A2660" s="159">
        <f>'Reported burning'!A2660</f>
        <v>0</v>
      </c>
      <c r="B2660" s="159">
        <f>'Reported burning'!B2660</f>
        <v>0</v>
      </c>
      <c r="C2660" s="159">
        <f>'Reported burning'!C2660</f>
        <v>0</v>
      </c>
      <c r="D2660" s="159">
        <f>'Reported burning'!D2660</f>
        <v>0</v>
      </c>
      <c r="E2660" s="159">
        <f>'Reported burning'!E2660</f>
        <v>0</v>
      </c>
      <c r="F2660" s="159">
        <f>'Reported burning'!F2660</f>
        <v>0</v>
      </c>
      <c r="G2660" s="159">
        <f>'Reported burning'!G2660</f>
        <v>0</v>
      </c>
      <c r="H2660" s="159">
        <f>'Reported burning'!H2660</f>
        <v>0</v>
      </c>
      <c r="I2660" s="5"/>
    </row>
    <row r="2661" spans="1:9">
      <c r="A2661" s="159">
        <f>'Reported burning'!A2661</f>
        <v>0</v>
      </c>
      <c r="B2661" s="159">
        <f>'Reported burning'!B2661</f>
        <v>0</v>
      </c>
      <c r="C2661" s="159">
        <f>'Reported burning'!C2661</f>
        <v>0</v>
      </c>
      <c r="D2661" s="159">
        <f>'Reported burning'!D2661</f>
        <v>0</v>
      </c>
      <c r="E2661" s="159">
        <f>'Reported burning'!E2661</f>
        <v>0</v>
      </c>
      <c r="F2661" s="159">
        <f>'Reported burning'!F2661</f>
        <v>0</v>
      </c>
      <c r="G2661" s="159">
        <f>'Reported burning'!G2661</f>
        <v>0</v>
      </c>
      <c r="H2661" s="159">
        <f>'Reported burning'!H2661</f>
        <v>0</v>
      </c>
      <c r="I2661" s="5"/>
    </row>
    <row r="2662" spans="1:9">
      <c r="A2662" s="159">
        <f>'Reported burning'!A2662</f>
        <v>0</v>
      </c>
      <c r="B2662" s="159">
        <f>'Reported burning'!B2662</f>
        <v>0</v>
      </c>
      <c r="C2662" s="159">
        <f>'Reported burning'!C2662</f>
        <v>0</v>
      </c>
      <c r="D2662" s="159">
        <f>'Reported burning'!D2662</f>
        <v>0</v>
      </c>
      <c r="E2662" s="159">
        <f>'Reported burning'!E2662</f>
        <v>0</v>
      </c>
      <c r="F2662" s="159">
        <f>'Reported burning'!F2662</f>
        <v>0</v>
      </c>
      <c r="G2662" s="159">
        <f>'Reported burning'!G2662</f>
        <v>0</v>
      </c>
      <c r="H2662" s="159">
        <f>'Reported burning'!H2662</f>
        <v>0</v>
      </c>
      <c r="I2662" s="5"/>
    </row>
    <row r="2663" spans="1:9">
      <c r="A2663" s="159">
        <f>'Reported burning'!A2663</f>
        <v>0</v>
      </c>
      <c r="B2663" s="159">
        <f>'Reported burning'!B2663</f>
        <v>0</v>
      </c>
      <c r="C2663" s="159">
        <f>'Reported burning'!C2663</f>
        <v>0</v>
      </c>
      <c r="D2663" s="159">
        <f>'Reported burning'!D2663</f>
        <v>0</v>
      </c>
      <c r="E2663" s="159">
        <f>'Reported burning'!E2663</f>
        <v>0</v>
      </c>
      <c r="F2663" s="159">
        <f>'Reported burning'!F2663</f>
        <v>0</v>
      </c>
      <c r="G2663" s="159">
        <f>'Reported burning'!G2663</f>
        <v>0</v>
      </c>
      <c r="H2663" s="159">
        <f>'Reported burning'!H2663</f>
        <v>0</v>
      </c>
      <c r="I2663" s="5"/>
    </row>
    <row r="2664" spans="1:9">
      <c r="A2664" s="159">
        <f>'Reported burning'!A2664</f>
        <v>0</v>
      </c>
      <c r="B2664" s="159">
        <f>'Reported burning'!B2664</f>
        <v>0</v>
      </c>
      <c r="C2664" s="159">
        <f>'Reported burning'!C2664</f>
        <v>0</v>
      </c>
      <c r="D2664" s="159">
        <f>'Reported burning'!D2664</f>
        <v>0</v>
      </c>
      <c r="E2664" s="159">
        <f>'Reported burning'!E2664</f>
        <v>0</v>
      </c>
      <c r="F2664" s="159">
        <f>'Reported burning'!F2664</f>
        <v>0</v>
      </c>
      <c r="G2664" s="159">
        <f>'Reported burning'!G2664</f>
        <v>0</v>
      </c>
      <c r="H2664" s="159">
        <f>'Reported burning'!H2664</f>
        <v>0</v>
      </c>
      <c r="I2664" s="5"/>
    </row>
    <row r="2665" spans="1:9">
      <c r="A2665" s="159">
        <f>'Reported burning'!A2665</f>
        <v>0</v>
      </c>
      <c r="B2665" s="159">
        <f>'Reported burning'!B2665</f>
        <v>0</v>
      </c>
      <c r="C2665" s="159">
        <f>'Reported burning'!C2665</f>
        <v>0</v>
      </c>
      <c r="D2665" s="159">
        <f>'Reported burning'!D2665</f>
        <v>0</v>
      </c>
      <c r="E2665" s="159">
        <f>'Reported burning'!E2665</f>
        <v>0</v>
      </c>
      <c r="F2665" s="159">
        <f>'Reported burning'!F2665</f>
        <v>0</v>
      </c>
      <c r="G2665" s="159">
        <f>'Reported burning'!G2665</f>
        <v>0</v>
      </c>
      <c r="H2665" s="159">
        <f>'Reported burning'!H2665</f>
        <v>0</v>
      </c>
      <c r="I2665" s="5"/>
    </row>
    <row r="2666" spans="1:9">
      <c r="A2666" s="159">
        <f>'Reported burning'!A2666</f>
        <v>0</v>
      </c>
      <c r="B2666" s="159">
        <f>'Reported burning'!B2666</f>
        <v>0</v>
      </c>
      <c r="C2666" s="159">
        <f>'Reported burning'!C2666</f>
        <v>0</v>
      </c>
      <c r="D2666" s="159">
        <f>'Reported burning'!D2666</f>
        <v>0</v>
      </c>
      <c r="E2666" s="159">
        <f>'Reported burning'!E2666</f>
        <v>0</v>
      </c>
      <c r="F2666" s="159">
        <f>'Reported burning'!F2666</f>
        <v>0</v>
      </c>
      <c r="G2666" s="159">
        <f>'Reported burning'!G2666</f>
        <v>0</v>
      </c>
      <c r="H2666" s="159">
        <f>'Reported burning'!H2666</f>
        <v>0</v>
      </c>
      <c r="I2666" s="5"/>
    </row>
    <row r="2667" spans="1:9">
      <c r="A2667" s="159">
        <f>'Reported burning'!A2667</f>
        <v>0</v>
      </c>
      <c r="B2667" s="159">
        <f>'Reported burning'!B2667</f>
        <v>0</v>
      </c>
      <c r="C2667" s="159">
        <f>'Reported burning'!C2667</f>
        <v>0</v>
      </c>
      <c r="D2667" s="159">
        <f>'Reported burning'!D2667</f>
        <v>0</v>
      </c>
      <c r="E2667" s="159">
        <f>'Reported burning'!E2667</f>
        <v>0</v>
      </c>
      <c r="F2667" s="159">
        <f>'Reported burning'!F2667</f>
        <v>0</v>
      </c>
      <c r="G2667" s="159">
        <f>'Reported burning'!G2667</f>
        <v>0</v>
      </c>
      <c r="H2667" s="159">
        <f>'Reported burning'!H2667</f>
        <v>0</v>
      </c>
      <c r="I2667" s="5"/>
    </row>
    <row r="2668" spans="1:9">
      <c r="A2668" s="159">
        <f>'Reported burning'!A2668</f>
        <v>0</v>
      </c>
      <c r="B2668" s="159">
        <f>'Reported burning'!B2668</f>
        <v>0</v>
      </c>
      <c r="C2668" s="159">
        <f>'Reported burning'!C2668</f>
        <v>0</v>
      </c>
      <c r="D2668" s="159">
        <f>'Reported burning'!D2668</f>
        <v>0</v>
      </c>
      <c r="E2668" s="159">
        <f>'Reported burning'!E2668</f>
        <v>0</v>
      </c>
      <c r="F2668" s="159">
        <f>'Reported burning'!F2668</f>
        <v>0</v>
      </c>
      <c r="G2668" s="159">
        <f>'Reported burning'!G2668</f>
        <v>0</v>
      </c>
      <c r="H2668" s="159">
        <f>'Reported burning'!H2668</f>
        <v>0</v>
      </c>
      <c r="I2668" s="5"/>
    </row>
    <row r="2669" spans="1:9">
      <c r="A2669" s="159">
        <f>'Reported burning'!A2669</f>
        <v>0</v>
      </c>
      <c r="B2669" s="159">
        <f>'Reported burning'!B2669</f>
        <v>0</v>
      </c>
      <c r="C2669" s="159">
        <f>'Reported burning'!C2669</f>
        <v>0</v>
      </c>
      <c r="D2669" s="159">
        <f>'Reported burning'!D2669</f>
        <v>0</v>
      </c>
      <c r="E2669" s="159">
        <f>'Reported burning'!E2669</f>
        <v>0</v>
      </c>
      <c r="F2669" s="159">
        <f>'Reported burning'!F2669</f>
        <v>0</v>
      </c>
      <c r="G2669" s="159">
        <f>'Reported burning'!G2669</f>
        <v>0</v>
      </c>
      <c r="H2669" s="159">
        <f>'Reported burning'!H2669</f>
        <v>0</v>
      </c>
      <c r="I2669" s="5"/>
    </row>
    <row r="2670" spans="1:9">
      <c r="A2670" s="159">
        <f>'Reported burning'!A2670</f>
        <v>0</v>
      </c>
      <c r="B2670" s="159">
        <f>'Reported burning'!B2670</f>
        <v>0</v>
      </c>
      <c r="C2670" s="159">
        <f>'Reported burning'!C2670</f>
        <v>0</v>
      </c>
      <c r="D2670" s="159">
        <f>'Reported burning'!D2670</f>
        <v>0</v>
      </c>
      <c r="E2670" s="159">
        <f>'Reported burning'!E2670</f>
        <v>0</v>
      </c>
      <c r="F2670" s="159">
        <f>'Reported burning'!F2670</f>
        <v>0</v>
      </c>
      <c r="G2670" s="159">
        <f>'Reported burning'!G2670</f>
        <v>0</v>
      </c>
      <c r="H2670" s="159">
        <f>'Reported burning'!H2670</f>
        <v>0</v>
      </c>
      <c r="I2670" s="5"/>
    </row>
    <row r="2671" spans="1:9">
      <c r="A2671" s="159">
        <f>'Reported burning'!A2671</f>
        <v>0</v>
      </c>
      <c r="B2671" s="159">
        <f>'Reported burning'!B2671</f>
        <v>0</v>
      </c>
      <c r="C2671" s="159">
        <f>'Reported burning'!C2671</f>
        <v>0</v>
      </c>
      <c r="D2671" s="159">
        <f>'Reported burning'!D2671</f>
        <v>0</v>
      </c>
      <c r="E2671" s="159">
        <f>'Reported burning'!E2671</f>
        <v>0</v>
      </c>
      <c r="F2671" s="159">
        <f>'Reported burning'!F2671</f>
        <v>0</v>
      </c>
      <c r="G2671" s="159">
        <f>'Reported burning'!G2671</f>
        <v>0</v>
      </c>
      <c r="H2671" s="159">
        <f>'Reported burning'!H2671</f>
        <v>0</v>
      </c>
      <c r="I2671" s="5"/>
    </row>
    <row r="2672" spans="1:9">
      <c r="A2672" s="159">
        <f>'Reported burning'!A2672</f>
        <v>0</v>
      </c>
      <c r="B2672" s="159">
        <f>'Reported burning'!B2672</f>
        <v>0</v>
      </c>
      <c r="C2672" s="159">
        <f>'Reported burning'!C2672</f>
        <v>0</v>
      </c>
      <c r="D2672" s="159">
        <f>'Reported burning'!D2672</f>
        <v>0</v>
      </c>
      <c r="E2672" s="159">
        <f>'Reported burning'!E2672</f>
        <v>0</v>
      </c>
      <c r="F2672" s="159">
        <f>'Reported burning'!F2672</f>
        <v>0</v>
      </c>
      <c r="G2672" s="159">
        <f>'Reported burning'!G2672</f>
        <v>0</v>
      </c>
      <c r="H2672" s="159">
        <f>'Reported burning'!H2672</f>
        <v>0</v>
      </c>
      <c r="I2672" s="5"/>
    </row>
    <row r="2673" spans="1:9">
      <c r="A2673" s="159">
        <f>'Reported burning'!A2673</f>
        <v>0</v>
      </c>
      <c r="B2673" s="159">
        <f>'Reported burning'!B2673</f>
        <v>0</v>
      </c>
      <c r="C2673" s="159">
        <f>'Reported burning'!C2673</f>
        <v>0</v>
      </c>
      <c r="D2673" s="159">
        <f>'Reported burning'!D2673</f>
        <v>0</v>
      </c>
      <c r="E2673" s="159">
        <f>'Reported burning'!E2673</f>
        <v>0</v>
      </c>
      <c r="F2673" s="159">
        <f>'Reported burning'!F2673</f>
        <v>0</v>
      </c>
      <c r="G2673" s="159">
        <f>'Reported burning'!G2673</f>
        <v>0</v>
      </c>
      <c r="H2673" s="159">
        <f>'Reported burning'!H2673</f>
        <v>0</v>
      </c>
      <c r="I2673" s="5"/>
    </row>
    <row r="2674" spans="1:9">
      <c r="A2674" s="159">
        <f>'Reported burning'!A2674</f>
        <v>0</v>
      </c>
      <c r="B2674" s="159">
        <f>'Reported burning'!B2674</f>
        <v>0</v>
      </c>
      <c r="C2674" s="159">
        <f>'Reported burning'!C2674</f>
        <v>0</v>
      </c>
      <c r="D2674" s="159">
        <f>'Reported burning'!D2674</f>
        <v>0</v>
      </c>
      <c r="E2674" s="159">
        <f>'Reported burning'!E2674</f>
        <v>0</v>
      </c>
      <c r="F2674" s="159">
        <f>'Reported burning'!F2674</f>
        <v>0</v>
      </c>
      <c r="G2674" s="159">
        <f>'Reported burning'!G2674</f>
        <v>0</v>
      </c>
      <c r="H2674" s="159">
        <f>'Reported burning'!H2674</f>
        <v>0</v>
      </c>
      <c r="I2674" s="5"/>
    </row>
    <row r="2675" spans="1:9">
      <c r="A2675" s="159">
        <f>'Reported burning'!A2675</f>
        <v>0</v>
      </c>
      <c r="B2675" s="159">
        <f>'Reported burning'!B2675</f>
        <v>0</v>
      </c>
      <c r="C2675" s="159">
        <f>'Reported burning'!C2675</f>
        <v>0</v>
      </c>
      <c r="D2675" s="159">
        <f>'Reported burning'!D2675</f>
        <v>0</v>
      </c>
      <c r="E2675" s="159">
        <f>'Reported burning'!E2675</f>
        <v>0</v>
      </c>
      <c r="F2675" s="159">
        <f>'Reported burning'!F2675</f>
        <v>0</v>
      </c>
      <c r="G2675" s="159">
        <f>'Reported burning'!G2675</f>
        <v>0</v>
      </c>
      <c r="H2675" s="159">
        <f>'Reported burning'!H2675</f>
        <v>0</v>
      </c>
      <c r="I2675" s="5"/>
    </row>
    <row r="2676" spans="1:9">
      <c r="A2676" s="159">
        <f>'Reported burning'!A2676</f>
        <v>0</v>
      </c>
      <c r="B2676" s="159">
        <f>'Reported burning'!B2676</f>
        <v>0</v>
      </c>
      <c r="C2676" s="159">
        <f>'Reported burning'!C2676</f>
        <v>0</v>
      </c>
      <c r="D2676" s="159">
        <f>'Reported burning'!D2676</f>
        <v>0</v>
      </c>
      <c r="E2676" s="159">
        <f>'Reported burning'!E2676</f>
        <v>0</v>
      </c>
      <c r="F2676" s="159">
        <f>'Reported burning'!F2676</f>
        <v>0</v>
      </c>
      <c r="G2676" s="159">
        <f>'Reported burning'!G2676</f>
        <v>0</v>
      </c>
      <c r="H2676" s="159">
        <f>'Reported burning'!H2676</f>
        <v>0</v>
      </c>
      <c r="I2676" s="5"/>
    </row>
    <row r="2677" spans="1:9">
      <c r="A2677" s="159">
        <f>'Reported burning'!A2677</f>
        <v>0</v>
      </c>
      <c r="B2677" s="159">
        <f>'Reported burning'!B2677</f>
        <v>0</v>
      </c>
      <c r="C2677" s="159">
        <f>'Reported burning'!C2677</f>
        <v>0</v>
      </c>
      <c r="D2677" s="159">
        <f>'Reported burning'!D2677</f>
        <v>0</v>
      </c>
      <c r="E2677" s="159">
        <f>'Reported burning'!E2677</f>
        <v>0</v>
      </c>
      <c r="F2677" s="159">
        <f>'Reported burning'!F2677</f>
        <v>0</v>
      </c>
      <c r="G2677" s="159">
        <f>'Reported burning'!G2677</f>
        <v>0</v>
      </c>
      <c r="H2677" s="159">
        <f>'Reported burning'!H2677</f>
        <v>0</v>
      </c>
      <c r="I2677" s="5"/>
    </row>
    <row r="2678" spans="1:9">
      <c r="A2678" s="159">
        <f>'Reported burning'!A2678</f>
        <v>0</v>
      </c>
      <c r="B2678" s="159">
        <f>'Reported burning'!B2678</f>
        <v>0</v>
      </c>
      <c r="C2678" s="159">
        <f>'Reported burning'!C2678</f>
        <v>0</v>
      </c>
      <c r="D2678" s="159">
        <f>'Reported burning'!D2678</f>
        <v>0</v>
      </c>
      <c r="E2678" s="159">
        <f>'Reported burning'!E2678</f>
        <v>0</v>
      </c>
      <c r="F2678" s="159">
        <f>'Reported burning'!F2678</f>
        <v>0</v>
      </c>
      <c r="G2678" s="159">
        <f>'Reported burning'!G2678</f>
        <v>0</v>
      </c>
      <c r="H2678" s="159">
        <f>'Reported burning'!H2678</f>
        <v>0</v>
      </c>
      <c r="I2678" s="5"/>
    </row>
    <row r="2679" spans="1:9">
      <c r="A2679" s="159">
        <f>'Reported burning'!A2679</f>
        <v>0</v>
      </c>
      <c r="B2679" s="159">
        <f>'Reported burning'!B2679</f>
        <v>0</v>
      </c>
      <c r="C2679" s="159">
        <f>'Reported burning'!C2679</f>
        <v>0</v>
      </c>
      <c r="D2679" s="159">
        <f>'Reported burning'!D2679</f>
        <v>0</v>
      </c>
      <c r="E2679" s="159">
        <f>'Reported burning'!E2679</f>
        <v>0</v>
      </c>
      <c r="F2679" s="159">
        <f>'Reported burning'!F2679</f>
        <v>0</v>
      </c>
      <c r="G2679" s="159">
        <f>'Reported burning'!G2679</f>
        <v>0</v>
      </c>
      <c r="H2679" s="159">
        <f>'Reported burning'!H2679</f>
        <v>0</v>
      </c>
      <c r="I2679" s="5"/>
    </row>
    <row r="2680" spans="1:9">
      <c r="A2680" s="159">
        <f>'Reported burning'!A2680</f>
        <v>0</v>
      </c>
      <c r="B2680" s="159">
        <f>'Reported burning'!B2680</f>
        <v>0</v>
      </c>
      <c r="C2680" s="159">
        <f>'Reported burning'!C2680</f>
        <v>0</v>
      </c>
      <c r="D2680" s="159">
        <f>'Reported burning'!D2680</f>
        <v>0</v>
      </c>
      <c r="E2680" s="159">
        <f>'Reported burning'!E2680</f>
        <v>0</v>
      </c>
      <c r="F2680" s="159">
        <f>'Reported burning'!F2680</f>
        <v>0</v>
      </c>
      <c r="G2680" s="159">
        <f>'Reported burning'!G2680</f>
        <v>0</v>
      </c>
      <c r="H2680" s="159">
        <f>'Reported burning'!H2680</f>
        <v>0</v>
      </c>
      <c r="I2680" s="5"/>
    </row>
    <row r="2681" spans="1:9">
      <c r="A2681" s="159">
        <f>'Reported burning'!A2681</f>
        <v>0</v>
      </c>
      <c r="B2681" s="159">
        <f>'Reported burning'!B2681</f>
        <v>0</v>
      </c>
      <c r="C2681" s="159">
        <f>'Reported burning'!C2681</f>
        <v>0</v>
      </c>
      <c r="D2681" s="159">
        <f>'Reported burning'!D2681</f>
        <v>0</v>
      </c>
      <c r="E2681" s="159">
        <f>'Reported burning'!E2681</f>
        <v>0</v>
      </c>
      <c r="F2681" s="159">
        <f>'Reported burning'!F2681</f>
        <v>0</v>
      </c>
      <c r="G2681" s="159">
        <f>'Reported burning'!G2681</f>
        <v>0</v>
      </c>
      <c r="H2681" s="159">
        <f>'Reported burning'!H2681</f>
        <v>0</v>
      </c>
      <c r="I2681" s="5"/>
    </row>
    <row r="2682" spans="1:9">
      <c r="A2682" s="159">
        <f>'Reported burning'!A2682</f>
        <v>0</v>
      </c>
      <c r="B2682" s="159">
        <f>'Reported burning'!B2682</f>
        <v>0</v>
      </c>
      <c r="C2682" s="159">
        <f>'Reported burning'!C2682</f>
        <v>0</v>
      </c>
      <c r="D2682" s="159">
        <f>'Reported burning'!D2682</f>
        <v>0</v>
      </c>
      <c r="E2682" s="159">
        <f>'Reported burning'!E2682</f>
        <v>0</v>
      </c>
      <c r="F2682" s="159">
        <f>'Reported burning'!F2682</f>
        <v>0</v>
      </c>
      <c r="G2682" s="159">
        <f>'Reported burning'!G2682</f>
        <v>0</v>
      </c>
      <c r="H2682" s="159">
        <f>'Reported burning'!H2682</f>
        <v>0</v>
      </c>
      <c r="I2682" s="5"/>
    </row>
    <row r="2683" spans="1:9">
      <c r="A2683" s="159">
        <f>'Reported burning'!A2683</f>
        <v>0</v>
      </c>
      <c r="B2683" s="159">
        <f>'Reported burning'!B2683</f>
        <v>0</v>
      </c>
      <c r="C2683" s="159">
        <f>'Reported burning'!C2683</f>
        <v>0</v>
      </c>
      <c r="D2683" s="159">
        <f>'Reported burning'!D2683</f>
        <v>0</v>
      </c>
      <c r="E2683" s="159">
        <f>'Reported burning'!E2683</f>
        <v>0</v>
      </c>
      <c r="F2683" s="159">
        <f>'Reported burning'!F2683</f>
        <v>0</v>
      </c>
      <c r="G2683" s="159">
        <f>'Reported burning'!G2683</f>
        <v>0</v>
      </c>
      <c r="H2683" s="159">
        <f>'Reported burning'!H2683</f>
        <v>0</v>
      </c>
      <c r="I2683" s="5"/>
    </row>
    <row r="2684" spans="1:9">
      <c r="A2684" s="159">
        <f>'Reported burning'!A2684</f>
        <v>0</v>
      </c>
      <c r="B2684" s="159">
        <f>'Reported burning'!B2684</f>
        <v>0</v>
      </c>
      <c r="C2684" s="159">
        <f>'Reported burning'!C2684</f>
        <v>0</v>
      </c>
      <c r="D2684" s="159">
        <f>'Reported burning'!D2684</f>
        <v>0</v>
      </c>
      <c r="E2684" s="159">
        <f>'Reported burning'!E2684</f>
        <v>0</v>
      </c>
      <c r="F2684" s="159">
        <f>'Reported burning'!F2684</f>
        <v>0</v>
      </c>
      <c r="G2684" s="159">
        <f>'Reported burning'!G2684</f>
        <v>0</v>
      </c>
      <c r="H2684" s="159">
        <f>'Reported burning'!H2684</f>
        <v>0</v>
      </c>
      <c r="I2684" s="5"/>
    </row>
    <row r="2685" spans="1:9">
      <c r="A2685" s="159">
        <f>'Reported burning'!A2685</f>
        <v>0</v>
      </c>
      <c r="B2685" s="159">
        <f>'Reported burning'!B2685</f>
        <v>0</v>
      </c>
      <c r="C2685" s="159">
        <f>'Reported burning'!C2685</f>
        <v>0</v>
      </c>
      <c r="D2685" s="159">
        <f>'Reported burning'!D2685</f>
        <v>0</v>
      </c>
      <c r="E2685" s="159">
        <f>'Reported burning'!E2685</f>
        <v>0</v>
      </c>
      <c r="F2685" s="159">
        <f>'Reported burning'!F2685</f>
        <v>0</v>
      </c>
      <c r="G2685" s="159">
        <f>'Reported burning'!G2685</f>
        <v>0</v>
      </c>
      <c r="H2685" s="159">
        <f>'Reported burning'!H2685</f>
        <v>0</v>
      </c>
      <c r="I2685" s="5"/>
    </row>
    <row r="2686" spans="1:9">
      <c r="A2686" s="159">
        <f>'Reported burning'!A2686</f>
        <v>0</v>
      </c>
      <c r="B2686" s="159">
        <f>'Reported burning'!B2686</f>
        <v>0</v>
      </c>
      <c r="C2686" s="159">
        <f>'Reported burning'!C2686</f>
        <v>0</v>
      </c>
      <c r="D2686" s="159">
        <f>'Reported burning'!D2686</f>
        <v>0</v>
      </c>
      <c r="E2686" s="159">
        <f>'Reported burning'!E2686</f>
        <v>0</v>
      </c>
      <c r="F2686" s="159">
        <f>'Reported burning'!F2686</f>
        <v>0</v>
      </c>
      <c r="G2686" s="159">
        <f>'Reported burning'!G2686</f>
        <v>0</v>
      </c>
      <c r="H2686" s="159">
        <f>'Reported burning'!H2686</f>
        <v>0</v>
      </c>
      <c r="I2686" s="5"/>
    </row>
    <row r="2687" spans="1:9">
      <c r="A2687" s="159">
        <f>'Reported burning'!A2687</f>
        <v>0</v>
      </c>
      <c r="B2687" s="159">
        <f>'Reported burning'!B2687</f>
        <v>0</v>
      </c>
      <c r="C2687" s="159">
        <f>'Reported burning'!C2687</f>
        <v>0</v>
      </c>
      <c r="D2687" s="159">
        <f>'Reported burning'!D2687</f>
        <v>0</v>
      </c>
      <c r="E2687" s="159">
        <f>'Reported burning'!E2687</f>
        <v>0</v>
      </c>
      <c r="F2687" s="159">
        <f>'Reported burning'!F2687</f>
        <v>0</v>
      </c>
      <c r="G2687" s="159">
        <f>'Reported burning'!G2687</f>
        <v>0</v>
      </c>
      <c r="H2687" s="159">
        <f>'Reported burning'!H2687</f>
        <v>0</v>
      </c>
      <c r="I2687" s="5"/>
    </row>
    <row r="2688" spans="1:9">
      <c r="A2688" s="159">
        <f>'Reported burning'!A2688</f>
        <v>0</v>
      </c>
      <c r="B2688" s="159">
        <f>'Reported burning'!B2688</f>
        <v>0</v>
      </c>
      <c r="C2688" s="159">
        <f>'Reported burning'!C2688</f>
        <v>0</v>
      </c>
      <c r="D2688" s="159">
        <f>'Reported burning'!D2688</f>
        <v>0</v>
      </c>
      <c r="E2688" s="159">
        <f>'Reported burning'!E2688</f>
        <v>0</v>
      </c>
      <c r="F2688" s="159">
        <f>'Reported burning'!F2688</f>
        <v>0</v>
      </c>
      <c r="G2688" s="159">
        <f>'Reported burning'!G2688</f>
        <v>0</v>
      </c>
      <c r="H2688" s="159">
        <f>'Reported burning'!H2688</f>
        <v>0</v>
      </c>
      <c r="I2688" s="5"/>
    </row>
    <row r="2689" spans="1:9">
      <c r="A2689" s="159">
        <f>'Reported burning'!A2689</f>
        <v>0</v>
      </c>
      <c r="B2689" s="159">
        <f>'Reported burning'!B2689</f>
        <v>0</v>
      </c>
      <c r="C2689" s="159">
        <f>'Reported burning'!C2689</f>
        <v>0</v>
      </c>
      <c r="D2689" s="159">
        <f>'Reported burning'!D2689</f>
        <v>0</v>
      </c>
      <c r="E2689" s="159">
        <f>'Reported burning'!E2689</f>
        <v>0</v>
      </c>
      <c r="F2689" s="159">
        <f>'Reported burning'!F2689</f>
        <v>0</v>
      </c>
      <c r="G2689" s="159">
        <f>'Reported burning'!G2689</f>
        <v>0</v>
      </c>
      <c r="H2689" s="159">
        <f>'Reported burning'!H2689</f>
        <v>0</v>
      </c>
      <c r="I2689" s="5"/>
    </row>
    <row r="2690" spans="1:9">
      <c r="A2690" s="159">
        <f>'Reported burning'!A2690</f>
        <v>0</v>
      </c>
      <c r="B2690" s="159">
        <f>'Reported burning'!B2690</f>
        <v>0</v>
      </c>
      <c r="C2690" s="159">
        <f>'Reported burning'!C2690</f>
        <v>0</v>
      </c>
      <c r="D2690" s="159">
        <f>'Reported burning'!D2690</f>
        <v>0</v>
      </c>
      <c r="E2690" s="159">
        <f>'Reported burning'!E2690</f>
        <v>0</v>
      </c>
      <c r="F2690" s="159">
        <f>'Reported burning'!F2690</f>
        <v>0</v>
      </c>
      <c r="G2690" s="159">
        <f>'Reported burning'!G2690</f>
        <v>0</v>
      </c>
      <c r="H2690" s="159">
        <f>'Reported burning'!H2690</f>
        <v>0</v>
      </c>
      <c r="I2690" s="5"/>
    </row>
    <row r="2691" spans="1:9">
      <c r="A2691" s="159">
        <f>'Reported burning'!A2691</f>
        <v>0</v>
      </c>
      <c r="B2691" s="159">
        <f>'Reported burning'!B2691</f>
        <v>0</v>
      </c>
      <c r="C2691" s="159">
        <f>'Reported burning'!C2691</f>
        <v>0</v>
      </c>
      <c r="D2691" s="159">
        <f>'Reported burning'!D2691</f>
        <v>0</v>
      </c>
      <c r="E2691" s="159">
        <f>'Reported burning'!E2691</f>
        <v>0</v>
      </c>
      <c r="F2691" s="159">
        <f>'Reported burning'!F2691</f>
        <v>0</v>
      </c>
      <c r="G2691" s="159">
        <f>'Reported burning'!G2691</f>
        <v>0</v>
      </c>
      <c r="H2691" s="159">
        <f>'Reported burning'!H2691</f>
        <v>0</v>
      </c>
      <c r="I2691" s="5"/>
    </row>
    <row r="2692" spans="1:9">
      <c r="A2692" s="159">
        <f>'Reported burning'!A2692</f>
        <v>0</v>
      </c>
      <c r="B2692" s="159">
        <f>'Reported burning'!B2692</f>
        <v>0</v>
      </c>
      <c r="C2692" s="159">
        <f>'Reported burning'!C2692</f>
        <v>0</v>
      </c>
      <c r="D2692" s="159">
        <f>'Reported burning'!D2692</f>
        <v>0</v>
      </c>
      <c r="E2692" s="159">
        <f>'Reported burning'!E2692</f>
        <v>0</v>
      </c>
      <c r="F2692" s="159">
        <f>'Reported burning'!F2692</f>
        <v>0</v>
      </c>
      <c r="G2692" s="159">
        <f>'Reported burning'!G2692</f>
        <v>0</v>
      </c>
      <c r="H2692" s="159">
        <f>'Reported burning'!H2692</f>
        <v>0</v>
      </c>
      <c r="I2692" s="5"/>
    </row>
    <row r="2693" spans="1:9">
      <c r="A2693" s="159">
        <f>'Reported burning'!A2693</f>
        <v>0</v>
      </c>
      <c r="B2693" s="159">
        <f>'Reported burning'!B2693</f>
        <v>0</v>
      </c>
      <c r="C2693" s="159">
        <f>'Reported burning'!C2693</f>
        <v>0</v>
      </c>
      <c r="D2693" s="159">
        <f>'Reported burning'!D2693</f>
        <v>0</v>
      </c>
      <c r="E2693" s="159">
        <f>'Reported burning'!E2693</f>
        <v>0</v>
      </c>
      <c r="F2693" s="159">
        <f>'Reported burning'!F2693</f>
        <v>0</v>
      </c>
      <c r="G2693" s="159">
        <f>'Reported burning'!G2693</f>
        <v>0</v>
      </c>
      <c r="H2693" s="159">
        <f>'Reported burning'!H2693</f>
        <v>0</v>
      </c>
      <c r="I2693" s="5"/>
    </row>
    <row r="2694" spans="1:9">
      <c r="A2694" s="159">
        <f>'Reported burning'!A2694</f>
        <v>0</v>
      </c>
      <c r="B2694" s="159">
        <f>'Reported burning'!B2694</f>
        <v>0</v>
      </c>
      <c r="C2694" s="159">
        <f>'Reported burning'!C2694</f>
        <v>0</v>
      </c>
      <c r="D2694" s="159">
        <f>'Reported burning'!D2694</f>
        <v>0</v>
      </c>
      <c r="E2694" s="159">
        <f>'Reported burning'!E2694</f>
        <v>0</v>
      </c>
      <c r="F2694" s="159">
        <f>'Reported burning'!F2694</f>
        <v>0</v>
      </c>
      <c r="G2694" s="159">
        <f>'Reported burning'!G2694</f>
        <v>0</v>
      </c>
      <c r="H2694" s="159">
        <f>'Reported burning'!H2694</f>
        <v>0</v>
      </c>
      <c r="I2694" s="5"/>
    </row>
    <row r="2695" spans="1:9">
      <c r="A2695" s="159">
        <f>'Reported burning'!A2695</f>
        <v>0</v>
      </c>
      <c r="B2695" s="159">
        <f>'Reported burning'!B2695</f>
        <v>0</v>
      </c>
      <c r="C2695" s="159">
        <f>'Reported burning'!C2695</f>
        <v>0</v>
      </c>
      <c r="D2695" s="159">
        <f>'Reported burning'!D2695</f>
        <v>0</v>
      </c>
      <c r="E2695" s="159">
        <f>'Reported burning'!E2695</f>
        <v>0</v>
      </c>
      <c r="F2695" s="159">
        <f>'Reported burning'!F2695</f>
        <v>0</v>
      </c>
      <c r="G2695" s="159">
        <f>'Reported burning'!G2695</f>
        <v>0</v>
      </c>
      <c r="H2695" s="159">
        <f>'Reported burning'!H2695</f>
        <v>0</v>
      </c>
      <c r="I2695" s="5"/>
    </row>
    <row r="2696" spans="1:9">
      <c r="A2696" s="159">
        <f>'Reported burning'!A2696</f>
        <v>0</v>
      </c>
      <c r="B2696" s="159">
        <f>'Reported burning'!B2696</f>
        <v>0</v>
      </c>
      <c r="C2696" s="159">
        <f>'Reported burning'!C2696</f>
        <v>0</v>
      </c>
      <c r="D2696" s="159">
        <f>'Reported burning'!D2696</f>
        <v>0</v>
      </c>
      <c r="E2696" s="159">
        <f>'Reported burning'!E2696</f>
        <v>0</v>
      </c>
      <c r="F2696" s="159">
        <f>'Reported burning'!F2696</f>
        <v>0</v>
      </c>
      <c r="G2696" s="159">
        <f>'Reported burning'!G2696</f>
        <v>0</v>
      </c>
      <c r="H2696" s="159">
        <f>'Reported burning'!H2696</f>
        <v>0</v>
      </c>
      <c r="I2696" s="5"/>
    </row>
    <row r="2697" spans="1:9">
      <c r="A2697" s="159">
        <f>'Reported burning'!A2697</f>
        <v>0</v>
      </c>
      <c r="B2697" s="159">
        <f>'Reported burning'!B2697</f>
        <v>0</v>
      </c>
      <c r="C2697" s="159">
        <f>'Reported burning'!C2697</f>
        <v>0</v>
      </c>
      <c r="D2697" s="159">
        <f>'Reported burning'!D2697</f>
        <v>0</v>
      </c>
      <c r="E2697" s="159">
        <f>'Reported burning'!E2697</f>
        <v>0</v>
      </c>
      <c r="F2697" s="159">
        <f>'Reported burning'!F2697</f>
        <v>0</v>
      </c>
      <c r="G2697" s="159">
        <f>'Reported burning'!G2697</f>
        <v>0</v>
      </c>
      <c r="H2697" s="159">
        <f>'Reported burning'!H2697</f>
        <v>0</v>
      </c>
      <c r="I2697" s="5"/>
    </row>
    <row r="2698" spans="1:9">
      <c r="A2698" s="159">
        <f>'Reported burning'!A2698</f>
        <v>0</v>
      </c>
      <c r="B2698" s="159">
        <f>'Reported burning'!B2698</f>
        <v>0</v>
      </c>
      <c r="C2698" s="159">
        <f>'Reported burning'!C2698</f>
        <v>0</v>
      </c>
      <c r="D2698" s="159">
        <f>'Reported burning'!D2698</f>
        <v>0</v>
      </c>
      <c r="E2698" s="159">
        <f>'Reported burning'!E2698</f>
        <v>0</v>
      </c>
      <c r="F2698" s="159">
        <f>'Reported burning'!F2698</f>
        <v>0</v>
      </c>
      <c r="G2698" s="159">
        <f>'Reported burning'!G2698</f>
        <v>0</v>
      </c>
      <c r="H2698" s="159">
        <f>'Reported burning'!H2698</f>
        <v>0</v>
      </c>
      <c r="I2698" s="5"/>
    </row>
    <row r="2699" spans="1:9">
      <c r="A2699" s="159">
        <f>'Reported burning'!A2699</f>
        <v>0</v>
      </c>
      <c r="B2699" s="159">
        <f>'Reported burning'!B2699</f>
        <v>0</v>
      </c>
      <c r="C2699" s="159">
        <f>'Reported burning'!C2699</f>
        <v>0</v>
      </c>
      <c r="D2699" s="159">
        <f>'Reported burning'!D2699</f>
        <v>0</v>
      </c>
      <c r="E2699" s="159">
        <f>'Reported burning'!E2699</f>
        <v>0</v>
      </c>
      <c r="F2699" s="159">
        <f>'Reported burning'!F2699</f>
        <v>0</v>
      </c>
      <c r="G2699" s="159">
        <f>'Reported burning'!G2699</f>
        <v>0</v>
      </c>
      <c r="H2699" s="159">
        <f>'Reported burning'!H2699</f>
        <v>0</v>
      </c>
      <c r="I2699" s="5"/>
    </row>
    <row r="2700" spans="1:9">
      <c r="A2700" s="159">
        <f>'Reported burning'!A2700</f>
        <v>0</v>
      </c>
      <c r="B2700" s="159">
        <f>'Reported burning'!B2700</f>
        <v>0</v>
      </c>
      <c r="C2700" s="159">
        <f>'Reported burning'!C2700</f>
        <v>0</v>
      </c>
      <c r="D2700" s="159">
        <f>'Reported burning'!D2700</f>
        <v>0</v>
      </c>
      <c r="E2700" s="159">
        <f>'Reported burning'!E2700</f>
        <v>0</v>
      </c>
      <c r="F2700" s="159">
        <f>'Reported burning'!F2700</f>
        <v>0</v>
      </c>
      <c r="G2700" s="159">
        <f>'Reported burning'!G2700</f>
        <v>0</v>
      </c>
      <c r="H2700" s="159">
        <f>'Reported burning'!H2700</f>
        <v>0</v>
      </c>
      <c r="I2700" s="5"/>
    </row>
    <row r="2701" spans="1:9">
      <c r="A2701" s="159">
        <f>'Reported burning'!A2701</f>
        <v>0</v>
      </c>
      <c r="B2701" s="159">
        <f>'Reported burning'!B2701</f>
        <v>0</v>
      </c>
      <c r="C2701" s="159">
        <f>'Reported burning'!C2701</f>
        <v>0</v>
      </c>
      <c r="D2701" s="159">
        <f>'Reported burning'!D2701</f>
        <v>0</v>
      </c>
      <c r="E2701" s="159">
        <f>'Reported burning'!E2701</f>
        <v>0</v>
      </c>
      <c r="F2701" s="159">
        <f>'Reported burning'!F2701</f>
        <v>0</v>
      </c>
      <c r="G2701" s="159">
        <f>'Reported burning'!G2701</f>
        <v>0</v>
      </c>
      <c r="H2701" s="159">
        <f>'Reported burning'!H2701</f>
        <v>0</v>
      </c>
      <c r="I2701" s="5"/>
    </row>
    <row r="2702" spans="1:9">
      <c r="A2702" s="159">
        <f>'Reported burning'!A2702</f>
        <v>0</v>
      </c>
      <c r="B2702" s="159">
        <f>'Reported burning'!B2702</f>
        <v>0</v>
      </c>
      <c r="C2702" s="159">
        <f>'Reported burning'!C2702</f>
        <v>0</v>
      </c>
      <c r="D2702" s="159">
        <f>'Reported burning'!D2702</f>
        <v>0</v>
      </c>
      <c r="E2702" s="159">
        <f>'Reported burning'!E2702</f>
        <v>0</v>
      </c>
      <c r="F2702" s="159">
        <f>'Reported burning'!F2702</f>
        <v>0</v>
      </c>
      <c r="G2702" s="159">
        <f>'Reported burning'!G2702</f>
        <v>0</v>
      </c>
      <c r="H2702" s="159">
        <f>'Reported burning'!H2702</f>
        <v>0</v>
      </c>
      <c r="I2702" s="5"/>
    </row>
    <row r="2703" spans="1:9">
      <c r="A2703" s="159">
        <f>'Reported burning'!A2703</f>
        <v>0</v>
      </c>
      <c r="B2703" s="159">
        <f>'Reported burning'!B2703</f>
        <v>0</v>
      </c>
      <c r="C2703" s="159">
        <f>'Reported burning'!C2703</f>
        <v>0</v>
      </c>
      <c r="D2703" s="159">
        <f>'Reported burning'!D2703</f>
        <v>0</v>
      </c>
      <c r="E2703" s="159">
        <f>'Reported burning'!E2703</f>
        <v>0</v>
      </c>
      <c r="F2703" s="159">
        <f>'Reported burning'!F2703</f>
        <v>0</v>
      </c>
      <c r="G2703" s="159">
        <f>'Reported burning'!G2703</f>
        <v>0</v>
      </c>
      <c r="H2703" s="159">
        <f>'Reported burning'!H2703</f>
        <v>0</v>
      </c>
      <c r="I2703" s="5"/>
    </row>
    <row r="2704" spans="1:9">
      <c r="A2704" s="159">
        <f>'Reported burning'!A2704</f>
        <v>0</v>
      </c>
      <c r="B2704" s="159">
        <f>'Reported burning'!B2704</f>
        <v>0</v>
      </c>
      <c r="C2704" s="159">
        <f>'Reported burning'!C2704</f>
        <v>0</v>
      </c>
      <c r="D2704" s="159">
        <f>'Reported burning'!D2704</f>
        <v>0</v>
      </c>
      <c r="E2704" s="159">
        <f>'Reported burning'!E2704</f>
        <v>0</v>
      </c>
      <c r="F2704" s="159">
        <f>'Reported burning'!F2704</f>
        <v>0</v>
      </c>
      <c r="G2704" s="159">
        <f>'Reported burning'!G2704</f>
        <v>0</v>
      </c>
      <c r="H2704" s="159">
        <f>'Reported burning'!H2704</f>
        <v>0</v>
      </c>
      <c r="I2704" s="5"/>
    </row>
    <row r="2705" spans="1:9">
      <c r="A2705" s="159">
        <f>'Reported burning'!A2705</f>
        <v>0</v>
      </c>
      <c r="B2705" s="159">
        <f>'Reported burning'!B2705</f>
        <v>0</v>
      </c>
      <c r="C2705" s="159">
        <f>'Reported burning'!C2705</f>
        <v>0</v>
      </c>
      <c r="D2705" s="159">
        <f>'Reported burning'!D2705</f>
        <v>0</v>
      </c>
      <c r="E2705" s="159">
        <f>'Reported burning'!E2705</f>
        <v>0</v>
      </c>
      <c r="F2705" s="159">
        <f>'Reported burning'!F2705</f>
        <v>0</v>
      </c>
      <c r="G2705" s="159">
        <f>'Reported burning'!G2705</f>
        <v>0</v>
      </c>
      <c r="H2705" s="159">
        <f>'Reported burning'!H2705</f>
        <v>0</v>
      </c>
      <c r="I2705" s="5"/>
    </row>
    <row r="2706" spans="1:9">
      <c r="A2706" s="159">
        <f>'Reported burning'!A2706</f>
        <v>0</v>
      </c>
      <c r="B2706" s="159">
        <f>'Reported burning'!B2706</f>
        <v>0</v>
      </c>
      <c r="C2706" s="159">
        <f>'Reported burning'!C2706</f>
        <v>0</v>
      </c>
      <c r="D2706" s="159">
        <f>'Reported burning'!D2706</f>
        <v>0</v>
      </c>
      <c r="E2706" s="159">
        <f>'Reported burning'!E2706</f>
        <v>0</v>
      </c>
      <c r="F2706" s="159">
        <f>'Reported burning'!F2706</f>
        <v>0</v>
      </c>
      <c r="G2706" s="159">
        <f>'Reported burning'!G2706</f>
        <v>0</v>
      </c>
      <c r="H2706" s="159">
        <f>'Reported burning'!H2706</f>
        <v>0</v>
      </c>
      <c r="I2706" s="5"/>
    </row>
    <row r="2707" spans="1:9">
      <c r="A2707" s="159">
        <f>'Reported burning'!A2707</f>
        <v>0</v>
      </c>
      <c r="B2707" s="159">
        <f>'Reported burning'!B2707</f>
        <v>0</v>
      </c>
      <c r="C2707" s="159">
        <f>'Reported burning'!C2707</f>
        <v>0</v>
      </c>
      <c r="D2707" s="159">
        <f>'Reported burning'!D2707</f>
        <v>0</v>
      </c>
      <c r="E2707" s="159">
        <f>'Reported burning'!E2707</f>
        <v>0</v>
      </c>
      <c r="F2707" s="159">
        <f>'Reported burning'!F2707</f>
        <v>0</v>
      </c>
      <c r="G2707" s="159">
        <f>'Reported burning'!G2707</f>
        <v>0</v>
      </c>
      <c r="H2707" s="159">
        <f>'Reported burning'!H2707</f>
        <v>0</v>
      </c>
      <c r="I2707" s="5"/>
    </row>
    <row r="2708" spans="1:9">
      <c r="A2708" s="159">
        <f>'Reported burning'!A2708</f>
        <v>0</v>
      </c>
      <c r="B2708" s="159">
        <f>'Reported burning'!B2708</f>
        <v>0</v>
      </c>
      <c r="C2708" s="159">
        <f>'Reported burning'!C2708</f>
        <v>0</v>
      </c>
      <c r="D2708" s="159">
        <f>'Reported burning'!D2708</f>
        <v>0</v>
      </c>
      <c r="E2708" s="159">
        <f>'Reported burning'!E2708</f>
        <v>0</v>
      </c>
      <c r="F2708" s="159">
        <f>'Reported burning'!F2708</f>
        <v>0</v>
      </c>
      <c r="G2708" s="159">
        <f>'Reported burning'!G2708</f>
        <v>0</v>
      </c>
      <c r="H2708" s="159">
        <f>'Reported burning'!H2708</f>
        <v>0</v>
      </c>
      <c r="I2708" s="5"/>
    </row>
    <row r="2709" spans="1:9">
      <c r="A2709" s="159">
        <f>'Reported burning'!A2709</f>
        <v>0</v>
      </c>
      <c r="B2709" s="159">
        <f>'Reported burning'!B2709</f>
        <v>0</v>
      </c>
      <c r="C2709" s="159">
        <f>'Reported burning'!C2709</f>
        <v>0</v>
      </c>
      <c r="D2709" s="159">
        <f>'Reported burning'!D2709</f>
        <v>0</v>
      </c>
      <c r="E2709" s="159">
        <f>'Reported burning'!E2709</f>
        <v>0</v>
      </c>
      <c r="F2709" s="159">
        <f>'Reported burning'!F2709</f>
        <v>0</v>
      </c>
      <c r="G2709" s="159">
        <f>'Reported burning'!G2709</f>
        <v>0</v>
      </c>
      <c r="H2709" s="159">
        <f>'Reported burning'!H2709</f>
        <v>0</v>
      </c>
      <c r="I2709" s="5"/>
    </row>
    <row r="2710" spans="1:9">
      <c r="A2710" s="159">
        <f>'Reported burning'!A2710</f>
        <v>0</v>
      </c>
      <c r="B2710" s="159">
        <f>'Reported burning'!B2710</f>
        <v>0</v>
      </c>
      <c r="C2710" s="159">
        <f>'Reported burning'!C2710</f>
        <v>0</v>
      </c>
      <c r="D2710" s="159">
        <f>'Reported burning'!D2710</f>
        <v>0</v>
      </c>
      <c r="E2710" s="159">
        <f>'Reported burning'!E2710</f>
        <v>0</v>
      </c>
      <c r="F2710" s="159">
        <f>'Reported burning'!F2710</f>
        <v>0</v>
      </c>
      <c r="G2710" s="159">
        <f>'Reported burning'!G2710</f>
        <v>0</v>
      </c>
      <c r="H2710" s="159">
        <f>'Reported burning'!H2710</f>
        <v>0</v>
      </c>
      <c r="I2710" s="5"/>
    </row>
    <row r="2711" spans="1:9">
      <c r="A2711" s="159">
        <f>'Reported burning'!A2711</f>
        <v>0</v>
      </c>
      <c r="B2711" s="159">
        <f>'Reported burning'!B2711</f>
        <v>0</v>
      </c>
      <c r="C2711" s="159">
        <f>'Reported burning'!C2711</f>
        <v>0</v>
      </c>
      <c r="D2711" s="159">
        <f>'Reported burning'!D2711</f>
        <v>0</v>
      </c>
      <c r="E2711" s="159">
        <f>'Reported burning'!E2711</f>
        <v>0</v>
      </c>
      <c r="F2711" s="159">
        <f>'Reported burning'!F2711</f>
        <v>0</v>
      </c>
      <c r="G2711" s="159">
        <f>'Reported burning'!G2711</f>
        <v>0</v>
      </c>
      <c r="H2711" s="159">
        <f>'Reported burning'!H2711</f>
        <v>0</v>
      </c>
      <c r="I2711" s="5"/>
    </row>
    <row r="2712" spans="1:9">
      <c r="A2712" s="159">
        <f>'Reported burning'!A2712</f>
        <v>0</v>
      </c>
      <c r="B2712" s="159">
        <f>'Reported burning'!B2712</f>
        <v>0</v>
      </c>
      <c r="C2712" s="159">
        <f>'Reported burning'!C2712</f>
        <v>0</v>
      </c>
      <c r="D2712" s="159">
        <f>'Reported burning'!D2712</f>
        <v>0</v>
      </c>
      <c r="E2712" s="159">
        <f>'Reported burning'!E2712</f>
        <v>0</v>
      </c>
      <c r="F2712" s="159">
        <f>'Reported burning'!F2712</f>
        <v>0</v>
      </c>
      <c r="G2712" s="159">
        <f>'Reported burning'!G2712</f>
        <v>0</v>
      </c>
      <c r="H2712" s="159">
        <f>'Reported burning'!H2712</f>
        <v>0</v>
      </c>
      <c r="I2712" s="5"/>
    </row>
    <row r="2713" spans="1:9">
      <c r="A2713" s="159">
        <f>'Reported burning'!A2713</f>
        <v>0</v>
      </c>
      <c r="B2713" s="159">
        <f>'Reported burning'!B2713</f>
        <v>0</v>
      </c>
      <c r="C2713" s="159">
        <f>'Reported burning'!C2713</f>
        <v>0</v>
      </c>
      <c r="D2713" s="159">
        <f>'Reported burning'!D2713</f>
        <v>0</v>
      </c>
      <c r="E2713" s="159">
        <f>'Reported burning'!E2713</f>
        <v>0</v>
      </c>
      <c r="F2713" s="159">
        <f>'Reported burning'!F2713</f>
        <v>0</v>
      </c>
      <c r="G2713" s="159">
        <f>'Reported burning'!G2713</f>
        <v>0</v>
      </c>
      <c r="H2713" s="159">
        <f>'Reported burning'!H2713</f>
        <v>0</v>
      </c>
      <c r="I2713" s="5"/>
    </row>
    <row r="2714" spans="1:9">
      <c r="A2714" s="159">
        <f>'Reported burning'!A2714</f>
        <v>0</v>
      </c>
      <c r="B2714" s="159">
        <f>'Reported burning'!B2714</f>
        <v>0</v>
      </c>
      <c r="C2714" s="159">
        <f>'Reported burning'!C2714</f>
        <v>0</v>
      </c>
      <c r="D2714" s="159">
        <f>'Reported burning'!D2714</f>
        <v>0</v>
      </c>
      <c r="E2714" s="159">
        <f>'Reported burning'!E2714</f>
        <v>0</v>
      </c>
      <c r="F2714" s="159">
        <f>'Reported burning'!F2714</f>
        <v>0</v>
      </c>
      <c r="G2714" s="159">
        <f>'Reported burning'!G2714</f>
        <v>0</v>
      </c>
      <c r="H2714" s="159">
        <f>'Reported burning'!H2714</f>
        <v>0</v>
      </c>
      <c r="I2714" s="5"/>
    </row>
    <row r="2715" spans="1:9">
      <c r="A2715" s="159">
        <f>'Reported burning'!A2715</f>
        <v>0</v>
      </c>
      <c r="B2715" s="159">
        <f>'Reported burning'!B2715</f>
        <v>0</v>
      </c>
      <c r="C2715" s="159">
        <f>'Reported burning'!C2715</f>
        <v>0</v>
      </c>
      <c r="D2715" s="159">
        <f>'Reported burning'!D2715</f>
        <v>0</v>
      </c>
      <c r="E2715" s="159">
        <f>'Reported burning'!E2715</f>
        <v>0</v>
      </c>
      <c r="F2715" s="159">
        <f>'Reported burning'!F2715</f>
        <v>0</v>
      </c>
      <c r="G2715" s="159">
        <f>'Reported burning'!G2715</f>
        <v>0</v>
      </c>
      <c r="H2715" s="159">
        <f>'Reported burning'!H2715</f>
        <v>0</v>
      </c>
      <c r="I2715" s="5"/>
    </row>
    <row r="2716" spans="1:9">
      <c r="A2716" s="159">
        <f>'Reported burning'!A2716</f>
        <v>0</v>
      </c>
      <c r="B2716" s="159">
        <f>'Reported burning'!B2716</f>
        <v>0</v>
      </c>
      <c r="C2716" s="159">
        <f>'Reported burning'!C2716</f>
        <v>0</v>
      </c>
      <c r="D2716" s="159">
        <f>'Reported burning'!D2716</f>
        <v>0</v>
      </c>
      <c r="E2716" s="159">
        <f>'Reported burning'!E2716</f>
        <v>0</v>
      </c>
      <c r="F2716" s="159">
        <f>'Reported burning'!F2716</f>
        <v>0</v>
      </c>
      <c r="G2716" s="159">
        <f>'Reported burning'!G2716</f>
        <v>0</v>
      </c>
      <c r="H2716" s="159">
        <f>'Reported burning'!H2716</f>
        <v>0</v>
      </c>
      <c r="I2716" s="5"/>
    </row>
    <row r="2717" spans="1:9">
      <c r="A2717" s="159">
        <f>'Reported burning'!A2717</f>
        <v>0</v>
      </c>
      <c r="B2717" s="159">
        <f>'Reported burning'!B2717</f>
        <v>0</v>
      </c>
      <c r="C2717" s="159">
        <f>'Reported burning'!C2717</f>
        <v>0</v>
      </c>
      <c r="D2717" s="159">
        <f>'Reported burning'!D2717</f>
        <v>0</v>
      </c>
      <c r="E2717" s="159">
        <f>'Reported burning'!E2717</f>
        <v>0</v>
      </c>
      <c r="F2717" s="159">
        <f>'Reported burning'!F2717</f>
        <v>0</v>
      </c>
      <c r="G2717" s="159">
        <f>'Reported burning'!G2717</f>
        <v>0</v>
      </c>
      <c r="H2717" s="159">
        <f>'Reported burning'!H2717</f>
        <v>0</v>
      </c>
      <c r="I2717" s="5"/>
    </row>
    <row r="2718" spans="1:9">
      <c r="A2718" s="159">
        <f>'Reported burning'!A2718</f>
        <v>0</v>
      </c>
      <c r="B2718" s="159">
        <f>'Reported burning'!B2718</f>
        <v>0</v>
      </c>
      <c r="C2718" s="159">
        <f>'Reported burning'!C2718</f>
        <v>0</v>
      </c>
      <c r="D2718" s="159">
        <f>'Reported burning'!D2718</f>
        <v>0</v>
      </c>
      <c r="E2718" s="159">
        <f>'Reported burning'!E2718</f>
        <v>0</v>
      </c>
      <c r="F2718" s="159">
        <f>'Reported burning'!F2718</f>
        <v>0</v>
      </c>
      <c r="G2718" s="159">
        <f>'Reported burning'!G2718</f>
        <v>0</v>
      </c>
      <c r="H2718" s="159">
        <f>'Reported burning'!H2718</f>
        <v>0</v>
      </c>
      <c r="I2718" s="5"/>
    </row>
  </sheetData>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747" yWindow="836" count="6">
    <dataValidation type="whole" allowBlank="1" showInputMessage="1" showErrorMessage="1" prompt="Integer: leave blank if all study years" sqref="I805:I916 J1677:J1680 I589:I788 I1:I536 AA2132:AA2135 AB2130:AB2132 I918:I1048576" xr:uid="{44BCFA16-E4FF-4DD8-A16E-C774E4872836}">
      <formula1>1900</formula1>
      <formula2>2020</formula2>
    </dataValidation>
    <dataValidation allowBlank="1" showInputMessage="1" showErrorMessage="1" prompt="Case study ID + .1, .2 etc for each direct fire creation PCB associated with the case study" sqref="B1 B2719: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J1326:J1329 J1191 J1113:J1121 L1113:T1121 A1528:H1528 B918:H1527 B2:H916 A1:A1527 A1529:A1048576 B1529:H2718" xr:uid="{17AA178F-4754-4BE2-9EC5-55FBA7DF8BF7}"/>
    <dataValidation type="decimal" allowBlank="1" showInputMessage="1" showErrorMessage="1" prompt="Float_x000a_" sqref="AA869:AB872 J887:J917 N885:P886 T885:Z887 X888:Z892 T889:W890 T888:V888 S887 S889 S891:V893 W893:Z893 S894:Z894 W900 W896:Z898 W901:Z905 L885:L922 W907 S895:V916 R885:R922 W908:Z912 W914 J922 U917 V917:V922 T917:T922 S917 P918:P922 M887:Q917 M918:N922 W915:Z916 X917:Z921 Q922 S922 U922 L869:Z884" xr:uid="{3B57A34E-4C32-4B12-893C-FD52A40661E2}">
      <formula1>0</formula1>
      <formula2>999999999</formula2>
    </dataValidation>
    <dataValidation type="decimal" allowBlank="1" showInputMessage="1" showErrorMessage="1" prompt="Float" sqref="J971 L1111:W1112 L971:V971 L1123:W1124 L1172:W1178 X1123 L1197:Z1200 L1201:AB1207 L1208:Z1210 J1227:J1237 M1218:S1218 L1212:S1212 N1211:S1211 N1213:S1217 M1216 M1214 L1211 U1211:Z1218 AA1219:AA1223 M1219:Z1225 J1219:J1225 L1213:L1225 L1227:Z1237 AC1281:AC1292 J1197:J1210 J1172:J1178 J1123:J1124 J1111:J1112 J978 L978:V978 J1469:V1469 J1489:V1497 J1502:V1502 J1517:W1519 J1528:X1528 J1574:V1584 J1594:V1594 J1592:V1592 J1605:W1605 J1597:W1597 J1603:W1603 J1608:W1608 J1612:W1622 J1627:W1629 J1649:V1649 J1672:V1674 I537:I588 J1849:W1850 J1922:V1937 J1972:V1975 J1995:V1998 J2030:U2031 J2033:U2034 J2027:U2028 Z2042:Z2069 J2042:V2050 W2042:Y2049 J2051:U2058 W2051:W2069 V2051:V2057 K2070:Z2071 J2059:V2069 X2059:Y2069 J2072:V2074 J2089:V2090 J2123:V2126 J2129:V2129 J2132:V2132" xr:uid="{B3C6C6A5-74F8-4A7D-8965-C5F3C42A7810}">
      <formula1>0</formula1>
      <formula2>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47" yWindow="836" count="21">
        <x14:dataValidation type="list" allowBlank="1" showInputMessage="1" showErrorMessage="1" prompt="One of: Human Deliberate, Human Accidental, Human Escaped, Lightning, Other Natural, Unknown" xr:uid="{77BAA449-F600-4FAA-A409-378EF4E05B84}">
          <x14:formula1>
            <xm:f>'IGNORE Lookups'!$E$3:$E$8</xm:f>
          </x14:formula1>
          <xm:sqref>C1 C2719:C1048576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X2145:Y2226 X2351:Y1048576</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J2116:V2122 W2119:W2127 J2127:V2128 W2128:Y2129 J2130:Y2131 W2132:Y2132 Z2107:Z2132 J2133:Q2135 Y2134:Z2134 S2133:X2135 R2133:R2134 J2136:V2140 W2136:Y2141 Z155:Z822 J2142:Y2144 Z2136:Z2226 Z2351:Z1048576</xm:sqref>
        </x14:dataValidation>
        <x14:dataValidation type="list" allowBlank="1" showInputMessage="1" showErrorMessage="1" prompt="Presence or absence" xr:uid="{606FCF66-415C-41B1-B1BE-9964B4191819}">
          <x14:formula1>
            <xm:f>'IGNORE Lookups'!$H$2:$H$3</xm:f>
          </x14:formula1>
          <xm:sqref>H1 H2719:H1048576</xm:sqref>
        </x14:dataValidation>
        <x14:dataValidation type="list" allowBlank="1" showInputMessage="1" showErrorMessage="1" xr:uid="{62876A7A-7519-4CDA-8C59-D1191D159B01}">
          <x14:formula1>
            <xm:f>'IGNORE Lookups'!$G$3:$G$10</xm:f>
          </x14:formula1>
          <xm:sqref>K1635:U1659 W1731 L1226:Z1226 F1:G1 J1243:J1276 AB1226 L1243:Z1252 L1253:V1255 X1253:Z1255 L1256:W1261 L1262:V1266 X1257:Z1258 X1260:Z1261 L1267:U1276 W1263 W1265:Z1266 W1630:Z1634 L1278:V1278 X1277:Z1280 W1279:W1321 Z1281:Z1357 L1281:V1325 X1293:Y1299 L1330:V1330 X1308:Y1321 W1322:Y1330 L1331:Y1342 X1346:Y1357 J1330:J1342 J1293:J1325 J1278 J1226 AA1677:AA1678 L1238:U1239 X1517:AA1519 Y1528:Z1528 W1529:Z1552 X1553:Z1553 J1529:V1555 W1554:Z1554 X1555:Z1559 W1561:Z1561 J1556:W1560 J1562:Z1563 L1564 P1564 N1564 R1564:T1564 V1564:W1564 W1565:Z1568 W1570:Z1570 J1569:Z1569 W1572:Z1572 J1571:Y1571 J1573:Z1573 W1574:Z1584 J1585:Z1590 W1592:Z1592 W1594:Z1594 J1593:Z1593 K1591:V1591 X1601:Z1601 X1603:Z1603 X1605:Z1605 J1595:Z1595 X1607:Z1608 J1596:W1596 J1598:W1602 J1604:W1604 J1606:V1607 W1606 J1609:Z1629 J1630:U1634 V1267:W1267 W1277 V1635:AA1635 J1636:J1644 J1646:J1654 J1656:J1660 O1240:S1242 V1632:V1634 V1636:Z1659 K1661:O1661 Q1661:W1661 S1660:W1660 K1660:Q1660 J1662:W1662 K1663:O1664 Q1663:W1664 J1665:W1666 J1669:V1676 J1667:Z1667 W1668:W1676 Z1668:Z1676 X1668:Y1669 X1671:Y1674 K1677:Z1680 J1238:J1241 T1240:T1241 U1240:W1242 L1240:M1242 W1681:Z1682 J1683:Z1687 X1688:Z1692 L1698:L1731 M1693:M1731 O1693:V1697 X1723:Z1731 N1698:W1730 J1693:K1731 N1731:U1731 F2719:G1048576 J1823:Z1831 J1832:S1833 T1832:Z1832 U1833:V1833 X1833:Z1833 J1834:W1836 J1837:V1839 W1838:Z1839 X1837:Z1837 J1840:W1844 J1847:W1848 J1846:L1846 J1845:Y1845 X1846:Y1846 N1846:S1846 U1846:V1846 Z1840:Z1846 J1851:W1853 Y1850:Z1853 X1849:Z1849 X1850 X1852:X1853 J1861:V1868 Z1858 X1862:Z1862 Z1863:Z1864 Z1854:Z1855 W1866:Y1867 X1882:Y1885 J1869:Y1872 X1878:Y1878 X1880:Y1880 J1854:V1859 W1855:W1859 W1861:W1863 Z1860 J1860:W1860 X1892:Y1894 J1896:W1913 W1874:W1885 Z1866:Z1971 X1900:Y1904 J1873:V1895 X1906:Y1913 X1896:Y1896 X1889:Y1889 W1887:W1895 J1914:Y1921 W1922:Y1937 K1941:K1951 K1938:K1939 O1941:O1951 O1938:O1939 Q1938:Q1939 AA1942:AB1949 L1938:N1951 J1938:J1951 R1938:V1951 W1938:W1949 W1952:W1962 Q1941:Q1971 P1938:P1971 R1952:R1962 S1952:V1966 X1938:Y1966 J1952:O1971 R1967:Y1971 J1986:N1986 W1972:Z1975 K1990:V1990 U1986:W1986 W1989:Z1990 R1986:T1989 K1987:Q1989 J1976:Z1985 J1987:J1990 U1987:V1989 W1995:Z1998 J1991:Z1994 L1999:L2002 P1999:R2002 M1999:M2026 N1999:N2002 S2012:Z2026 J1999:K2005 S1999:Z2008 T2009:Z2011 K2012:K2026 O2012:O2026 Q2012:Q2026 Q2003:Q2005 R2006:R2026 P2006:P2026 N2006:N2026 L2006:L2026 J2006:J2026 O1999:O2005 J2029:Z2029 J2032:Z2032 V2030:Z2031 V2033:Z2034 V2027:Z2028 J2035:Z2040 M2041:O2041 S2041:U2041 W2041:Z2041 J2042:Z2042 W2043:Z2043 J2044:Z2045 W2046:Z2046 J2047:Z2048 W2049:Z2049 Z2050:Z2069 W2051:W2069 J2050:V2055 J2057:U2058 V2057 K2070:Z2071 J2059:V2069 X2059:Y2069</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D2719:D1048576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J986:J1109 J1122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J1129:J1171 W1139:X1143 X1154:Z1159 Q1511:Y1516 W1145:W1160 J1125:J1126 J951:J970 J972:J977 M1125 J923:J949 L923:S949 W1489:Z1497 J1498:V1500 X1498:Z1500 W1499 W1502:Z1502 J1501:Z1501 J1503:N1503 P1503:P1516 R1503:Z1503 X1504:Z1509 Z1510:Z1516 Q1504:W1510 J1504:J1508 J1510:J1516 L1127:V1127 L1110:O1110 R951:R957 L951:Q960 O961:Q970 S951:S970 R961 R963 R968 J979:J984 M979:M985 O985:Q985 O981:R984 S981:U985 W954:W984 N986:N1080</xm:sqref>
        </x14:dataValidation>
        <x14:dataValidation type="list" allowBlank="1" showInputMessage="1" showErrorMessage="1" prompt="Should be included in AFTs listed in land use record_x000a_" xr:uid="{7EF252FD-BAFF-477B-8C5F-96D534AF02C8}">
          <x14:formula1>
            <xm:f>'IGNORE Lookups'!$C$23:$C$41</xm:f>
          </x14:formula1>
          <xm:sqref>E1 E2719:E1048576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J1219:J1225 M1219:Z1225 AA1219:AA1223 U1211:Z1218 L1211 M1214 M1216 N1213:S1217 N1211:S1211 L1212:S1212 M1218:S1218 L1201:AB1207 X1146:Z1146 W1197:Z1200 X1172:Z1178 W1162:W1171 W1161:AA1161 J1201:J1210 J1227:J1237 L1227:Z1237</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J1358:J1363 J1368:J1371 L1417:Q1423 L1373:S1376 L1416:N1416 R1412:W1423 P1416 L1412:Q1415 AA1445 AA1427 AA1425 AA1434 AA1436 AA1443 K1466:Z1475 J1478:Z1481 K1476:V1477 J1373:J1450 J1466:J1477 J1732:W1733 Z1732:Z1808 X1739:Y1808 J1734:Y1738 S1739:W1822 J1739:O1822 R1740:R1748 P1740:P1748 P1750:P1758 R1750:R1758 R1760:R1768 P1760:P1768 P1770:P1778 R1770:R1778 R1780:R1788 P1800:P1808 P1780:P1788 P1790:P1798 Q1739:Q1822 R1790:R1798 R1800:R1808 J2075:Z2075 W2072:Z2074 Z2076:Z2106 X2076:Y2085 K2076:W2088 J2076:J2086 W2089:Y2090 Q2091:Y2106 J2091:N2106 O2105:P2106 O2091:O2101 P2091:P2104 J2107:V2108 J2111:M2111 L2109:N2110 P2109:W2110 N2114:V2115 K2112:K2115 M2112:M2115 O2111:V2113 J2114:J2115 L2114:L2115 W2111:W2115</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J1668:V1668 J1128 P1110 R957 J153:J154 P969 J1455 J1460 J1465 S603:U609 K1:K1465 AB610 L611:U617 L619:R844 L618:W618 L610:W610 J603:J621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K2145:R2226 K2351:R1048576</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S2145:V2226 S2351:V1048576</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J1482:W1488 W1498 W1500 W1525:W1527 W1607 W1268:W1276 W1553 W1555 W1591 W1127 W1:W151 W611:W617 W1693:W1697 W1833 W1837 W1846 W1854 W1864:W1865 W1868 W1886 W1873 W1950:W1951 W1963:W1966 W1987:W1988 W2050 W2107:W2108 W2117:W2118 W155:W609 W2145:W2226 W2351:W1048576</xm:sqref>
        </x14:dataValidation>
        <x14:dataValidation type="list" allowBlank="1" showInputMessage="1" showErrorMessage="1" xr:uid="{22B62566-8B42-4989-AC2F-9DCAB30ABC59}">
          <x14:formula1>
            <xm:f>'IGNORE Lookups'!$E$29:$E$42</xm:f>
          </x14:formula1>
          <xm:sqref>J1127 L1279:V1280 J1372 J1364:J1367 J1343:J1357 J950 J1192:J1196 J1277 J918:J921 L1372:V1372 J1211:J1218 L1277:V1277 V1192:V1196 T1192:T1196 L1192:R1196 J1179:J1190 X1191:Z1196 L1187:Z1190 J1242 L1179:W1186 J1279:J1292 L950:W950 L1343:W1357 L1364:V1367 J1509 J1520:V1527 X1520:Z1527 W1520:W1524 J1561:V1561 K1565:V1568 J1564:J1568 J1570:V1570 J1572:V1572 J1591 J1645 J1635 J1655 J1661 J1663:J1664 J1110 J1:J152 J985 J1451:J1454 J1456:J1459 J1461:J1464 J622:J886 J2041 J2070:J2071 J2087:J2088 J2109:J2110 J2112:J2113 J155:J602 K2227:Z2229 J2145:J2229 J2351:J1048576</xm:sqref>
        </x14:dataValidation>
        <x14:dataValidation type="list" allowBlank="1" showInputMessage="1" showErrorMessage="1" xr:uid="{B415B483-9364-4D78-9BCE-41B72AB9A5F5}">
          <x14:formula1>
            <xm:f>'[Adam''s Fire Data.xlsx]IGNORE Lookups'!#REF!</xm:f>
          </x14:formula1>
          <xm:sqref>J2230:J2350</xm:sqref>
        </x14:dataValidation>
        <x14:dataValidation type="list" allowBlank="1" showInputMessage="1" showErrorMessage="1" xr:uid="{CAE8E07E-E456-4599-8B8C-8495CA75862E}">
          <x14:formula1>
            <xm:f>'[Adam''s Fire Data.xlsx]IGNORE Lookups'!#REF!</xm:f>
          </x14:formula1>
          <xm:sqref>W2230:W2350</xm:sqref>
        </x14:dataValidation>
        <x14:dataValidation type="list" allowBlank="1" showInputMessage="1" showErrorMessage="1" xr:uid="{A0F431E7-B37F-4208-B1CD-8BFE600118DC}">
          <x14:formula1>
            <xm:f>'[Adam''s Fire Data.xlsx]IGNORE Lookups'!#REF!</xm:f>
          </x14:formula1>
          <xm:sqref>S2230:V2350</xm:sqref>
        </x14:dataValidation>
        <x14:dataValidation type="list" allowBlank="1" showInputMessage="1" showErrorMessage="1" xr:uid="{9C80C1F7-2456-4006-B57A-030E2BB97D9E}">
          <x14:formula1>
            <xm:f>'[Adam''s Fire Data.xlsx]IGNORE Lookups'!#REF!</xm:f>
          </x14:formula1>
          <xm:sqref>K2230:R2350</xm:sqref>
        </x14:dataValidation>
        <x14:dataValidation type="list" allowBlank="1" showInputMessage="1" showErrorMessage="1" xr:uid="{C303365C-8B70-4954-A6B1-9833B522F786}">
          <x14:formula1>
            <xm:f>'[Adam''s Fire Data.xlsx]IGNORE Lookups'!#REF!</xm:f>
          </x14:formula1>
          <xm:sqref>Z2230:Z2350</xm:sqref>
        </x14:dataValidation>
        <x14:dataValidation type="list" allowBlank="1" showInputMessage="1" showErrorMessage="1" xr:uid="{1FB13C76-0B3F-47F0-AD68-533AD1B03CCF}">
          <x14:formula1>
            <xm:f>'[Adam''s Fire Data.xlsx]IGNORE Lookups'!#REF!</xm:f>
          </x14:formula1>
          <xm:sqref>X2230:Y2350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474"/>
  <sheetViews>
    <sheetView topLeftCell="B1" zoomScale="55" zoomScaleNormal="55" workbookViewId="0">
      <pane ySplit="1" topLeftCell="A420" activePane="bottomLeft" state="frozen"/>
      <selection activeCell="F1" sqref="F1"/>
      <selection pane="bottomLeft" activeCell="E429" sqref="E429:E439"/>
    </sheetView>
  </sheetViews>
  <sheetFormatPr defaultRowHeight="14.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2264</v>
      </c>
      <c r="B1" s="2" t="s">
        <v>1134</v>
      </c>
      <c r="C1" s="2" t="s">
        <v>7</v>
      </c>
      <c r="D1" s="2" t="s">
        <v>8</v>
      </c>
      <c r="E1" s="15" t="s">
        <v>2285</v>
      </c>
      <c r="F1" s="2" t="s">
        <v>119</v>
      </c>
      <c r="G1" s="2" t="s">
        <v>1086</v>
      </c>
      <c r="H1" s="2" t="s">
        <v>2431</v>
      </c>
      <c r="I1" s="2" t="s">
        <v>527</v>
      </c>
      <c r="J1" s="2" t="s">
        <v>2441</v>
      </c>
      <c r="K1" s="2" t="s">
        <v>2442</v>
      </c>
      <c r="L1" s="2" t="s">
        <v>2432</v>
      </c>
      <c r="M1" s="2" t="s">
        <v>535</v>
      </c>
      <c r="N1" s="16" t="s">
        <v>6339</v>
      </c>
    </row>
    <row r="2" spans="1:14" ht="28" customHeight="1">
      <c r="A2" s="6" t="s">
        <v>15</v>
      </c>
      <c r="B2" s="6" t="s">
        <v>40</v>
      </c>
      <c r="C2" s="6" t="s">
        <v>24</v>
      </c>
      <c r="D2" s="6" t="s">
        <v>25</v>
      </c>
      <c r="E2" s="6" t="s">
        <v>45</v>
      </c>
      <c r="F2" s="6" t="s">
        <v>29</v>
      </c>
      <c r="G2" s="6"/>
      <c r="H2" s="6" t="s">
        <v>2276</v>
      </c>
      <c r="I2" s="5" t="s">
        <v>2276</v>
      </c>
      <c r="J2" s="6" t="s">
        <v>2276</v>
      </c>
      <c r="K2" s="6" t="s">
        <v>2276</v>
      </c>
      <c r="L2" s="6" t="s">
        <v>2276</v>
      </c>
      <c r="M2" s="47" t="s">
        <v>2276</v>
      </c>
      <c r="N2" s="5"/>
    </row>
    <row r="3" spans="1:14" ht="28" customHeight="1">
      <c r="A3" s="4" t="s">
        <v>15</v>
      </c>
      <c r="B3" s="4" t="s">
        <v>41</v>
      </c>
      <c r="C3" s="4" t="s">
        <v>24</v>
      </c>
      <c r="D3" s="4" t="s">
        <v>26</v>
      </c>
      <c r="E3" s="4" t="s">
        <v>45</v>
      </c>
      <c r="F3" s="4" t="s">
        <v>29</v>
      </c>
      <c r="G3" s="4"/>
      <c r="H3" s="4" t="s">
        <v>2276</v>
      </c>
      <c r="I3" s="3" t="s">
        <v>2276</v>
      </c>
      <c r="J3" s="4" t="s">
        <v>2276</v>
      </c>
      <c r="K3" s="4" t="s">
        <v>2276</v>
      </c>
      <c r="L3" s="4" t="s">
        <v>2276</v>
      </c>
      <c r="M3" s="48" t="s">
        <v>2276</v>
      </c>
      <c r="N3" s="3"/>
    </row>
    <row r="4" spans="1:14" ht="28" customHeight="1">
      <c r="A4" s="4" t="s">
        <v>15</v>
      </c>
      <c r="B4" s="4" t="s">
        <v>42</v>
      </c>
      <c r="C4" s="4" t="s">
        <v>24</v>
      </c>
      <c r="D4" s="4" t="s">
        <v>27</v>
      </c>
      <c r="E4" s="4" t="s">
        <v>397</v>
      </c>
      <c r="F4" s="4" t="s">
        <v>28</v>
      </c>
      <c r="G4" s="4"/>
      <c r="H4" s="4" t="s">
        <v>2276</v>
      </c>
      <c r="I4" s="3" t="s">
        <v>2276</v>
      </c>
      <c r="J4" s="4" t="s">
        <v>2276</v>
      </c>
      <c r="K4" s="4" t="s">
        <v>2276</v>
      </c>
      <c r="L4" s="4" t="s">
        <v>2276</v>
      </c>
      <c r="M4" s="48" t="s">
        <v>2276</v>
      </c>
      <c r="N4" s="3"/>
    </row>
    <row r="5" spans="1:14" ht="28" customHeight="1">
      <c r="A5" s="4" t="s">
        <v>15</v>
      </c>
      <c r="B5" s="4" t="s">
        <v>43</v>
      </c>
      <c r="C5" s="4" t="s">
        <v>31</v>
      </c>
      <c r="D5" s="4" t="s">
        <v>30</v>
      </c>
      <c r="E5" s="4" t="s">
        <v>45</v>
      </c>
      <c r="F5" s="4" t="s">
        <v>32</v>
      </c>
      <c r="G5" s="4"/>
      <c r="H5" s="4" t="s">
        <v>2276</v>
      </c>
      <c r="I5" s="3" t="s">
        <v>2276</v>
      </c>
      <c r="J5" s="4" t="s">
        <v>2276</v>
      </c>
      <c r="K5" s="4" t="s">
        <v>2276</v>
      </c>
      <c r="L5" s="4" t="s">
        <v>2276</v>
      </c>
      <c r="M5" s="48" t="s">
        <v>2276</v>
      </c>
      <c r="N5" s="3"/>
    </row>
    <row r="6" spans="1:14" ht="28" customHeight="1">
      <c r="A6" s="4" t="s">
        <v>15</v>
      </c>
      <c r="B6" s="4" t="s">
        <v>44</v>
      </c>
      <c r="C6" s="4" t="s">
        <v>24</v>
      </c>
      <c r="D6" s="4" t="s">
        <v>33</v>
      </c>
      <c r="E6" s="9"/>
      <c r="F6" s="4" t="s">
        <v>32</v>
      </c>
      <c r="G6" s="4"/>
      <c r="H6" s="4" t="s">
        <v>2276</v>
      </c>
      <c r="I6" s="3" t="s">
        <v>2276</v>
      </c>
      <c r="J6" s="4" t="s">
        <v>2276</v>
      </c>
      <c r="K6" s="4" t="s">
        <v>2276</v>
      </c>
      <c r="L6" s="4" t="s">
        <v>2276</v>
      </c>
      <c r="M6" s="48" t="s">
        <v>2276</v>
      </c>
      <c r="N6" s="3"/>
    </row>
    <row r="7" spans="1:14" ht="28" customHeight="1">
      <c r="A7" s="4" t="s">
        <v>15</v>
      </c>
      <c r="B7" s="4" t="s">
        <v>60</v>
      </c>
      <c r="C7" s="4" t="s">
        <v>24</v>
      </c>
      <c r="D7" s="4" t="s">
        <v>61</v>
      </c>
      <c r="E7" s="24" t="s">
        <v>116</v>
      </c>
      <c r="F7" s="4" t="s">
        <v>62</v>
      </c>
      <c r="G7" s="4"/>
      <c r="H7" s="4" t="s">
        <v>2276</v>
      </c>
      <c r="I7" s="3" t="s">
        <v>2276</v>
      </c>
      <c r="J7" s="4" t="s">
        <v>2276</v>
      </c>
      <c r="K7" s="4" t="s">
        <v>2276</v>
      </c>
      <c r="L7" s="4" t="s">
        <v>2276</v>
      </c>
      <c r="M7" s="48" t="s">
        <v>2276</v>
      </c>
      <c r="N7" s="3"/>
    </row>
    <row r="8" spans="1:14" ht="28" customHeight="1">
      <c r="A8" s="19" t="s">
        <v>16</v>
      </c>
      <c r="B8" s="19" t="s">
        <v>46</v>
      </c>
      <c r="C8" s="19" t="s">
        <v>24</v>
      </c>
      <c r="D8" s="19" t="s">
        <v>25</v>
      </c>
      <c r="E8" s="4" t="s">
        <v>45</v>
      </c>
      <c r="F8" s="19" t="s">
        <v>29</v>
      </c>
      <c r="G8" s="19"/>
      <c r="H8" s="19" t="s">
        <v>2276</v>
      </c>
      <c r="I8" s="3" t="s">
        <v>2276</v>
      </c>
      <c r="J8" s="19" t="s">
        <v>2276</v>
      </c>
      <c r="K8" s="19" t="s">
        <v>2276</v>
      </c>
      <c r="L8" s="19" t="s">
        <v>2276</v>
      </c>
      <c r="M8" s="49" t="s">
        <v>2276</v>
      </c>
      <c r="N8" s="3"/>
    </row>
    <row r="9" spans="1:14" ht="28" customHeight="1">
      <c r="A9" s="19" t="s">
        <v>17</v>
      </c>
      <c r="B9" s="19" t="s">
        <v>47</v>
      </c>
      <c r="C9" s="19" t="s">
        <v>24</v>
      </c>
      <c r="D9" s="19" t="s">
        <v>27</v>
      </c>
      <c r="E9" s="4" t="s">
        <v>397</v>
      </c>
      <c r="F9" s="19" t="s">
        <v>28</v>
      </c>
      <c r="G9" s="19"/>
      <c r="H9" s="19" t="s">
        <v>2276</v>
      </c>
      <c r="I9" s="3" t="s">
        <v>2276</v>
      </c>
      <c r="J9" s="19" t="s">
        <v>2276</v>
      </c>
      <c r="K9" s="19" t="s">
        <v>2276</v>
      </c>
      <c r="L9" s="19" t="s">
        <v>2276</v>
      </c>
      <c r="M9" s="49" t="s">
        <v>2276</v>
      </c>
      <c r="N9" s="3"/>
    </row>
    <row r="10" spans="1:14" ht="28" customHeight="1">
      <c r="A10" s="19" t="s">
        <v>18</v>
      </c>
      <c r="B10" s="19" t="s">
        <v>51</v>
      </c>
      <c r="C10" s="19" t="s">
        <v>24</v>
      </c>
      <c r="D10" s="19" t="s">
        <v>25</v>
      </c>
      <c r="E10" s="4" t="s">
        <v>45</v>
      </c>
      <c r="F10" s="19" t="s">
        <v>29</v>
      </c>
      <c r="G10" s="19"/>
      <c r="H10" s="19" t="s">
        <v>2276</v>
      </c>
      <c r="I10" s="3" t="s">
        <v>2276</v>
      </c>
      <c r="J10" s="19" t="s">
        <v>2276</v>
      </c>
      <c r="K10" s="19" t="s">
        <v>2276</v>
      </c>
      <c r="L10" s="19" t="s">
        <v>2276</v>
      </c>
      <c r="M10" s="49" t="s">
        <v>2276</v>
      </c>
      <c r="N10" s="3"/>
    </row>
    <row r="11" spans="1:14" ht="40.5" customHeight="1">
      <c r="A11" s="4" t="s">
        <v>19</v>
      </c>
      <c r="B11" s="4" t="s">
        <v>53</v>
      </c>
      <c r="C11" s="4" t="s">
        <v>24</v>
      </c>
      <c r="D11" s="4" t="s">
        <v>25</v>
      </c>
      <c r="E11" s="4" t="s">
        <v>45</v>
      </c>
      <c r="F11" s="4" t="s">
        <v>29</v>
      </c>
      <c r="G11" s="4"/>
      <c r="H11" s="4" t="s">
        <v>2276</v>
      </c>
      <c r="I11" s="3" t="s">
        <v>2276</v>
      </c>
      <c r="J11" s="4" t="s">
        <v>2276</v>
      </c>
      <c r="K11" s="4" t="s">
        <v>2276</v>
      </c>
      <c r="L11" s="4" t="s">
        <v>2276</v>
      </c>
      <c r="M11" s="48" t="s">
        <v>2276</v>
      </c>
      <c r="N11" s="3"/>
    </row>
    <row r="12" spans="1:14" ht="40.5" customHeight="1">
      <c r="A12" s="4" t="s">
        <v>19</v>
      </c>
      <c r="B12" s="4" t="s">
        <v>54</v>
      </c>
      <c r="C12" s="4" t="s">
        <v>24</v>
      </c>
      <c r="D12" s="4" t="s">
        <v>137</v>
      </c>
      <c r="E12" s="4" t="s">
        <v>137</v>
      </c>
      <c r="F12" s="4" t="s">
        <v>55</v>
      </c>
      <c r="G12" s="4"/>
      <c r="H12" s="4" t="s">
        <v>2276</v>
      </c>
      <c r="I12" s="3" t="s">
        <v>2276</v>
      </c>
      <c r="J12" s="4" t="s">
        <v>2276</v>
      </c>
      <c r="K12" s="4" t="s">
        <v>2276</v>
      </c>
      <c r="L12" s="4" t="s">
        <v>2276</v>
      </c>
      <c r="M12" s="48" t="s">
        <v>2276</v>
      </c>
      <c r="N12" s="3"/>
    </row>
    <row r="13" spans="1:14" ht="46" customHeight="1">
      <c r="A13" s="26" t="s">
        <v>71</v>
      </c>
      <c r="B13" s="26" t="s">
        <v>73</v>
      </c>
      <c r="C13" s="26" t="s">
        <v>24</v>
      </c>
      <c r="D13" s="26" t="s">
        <v>27</v>
      </c>
      <c r="E13" s="26" t="s">
        <v>397</v>
      </c>
      <c r="F13" s="26" t="s">
        <v>74</v>
      </c>
      <c r="G13" s="26"/>
      <c r="H13" s="108">
        <v>2</v>
      </c>
      <c r="I13" s="9" t="s">
        <v>120</v>
      </c>
      <c r="J13" s="26" t="s">
        <v>2276</v>
      </c>
      <c r="K13" s="26" t="s">
        <v>2276</v>
      </c>
      <c r="L13" s="26" t="s">
        <v>2276</v>
      </c>
      <c r="M13" s="50" t="s">
        <v>2276</v>
      </c>
      <c r="N13" s="3"/>
    </row>
    <row r="14" spans="1:14" ht="40.5" customHeight="1">
      <c r="A14" s="19" t="s">
        <v>112</v>
      </c>
      <c r="B14" s="19" t="s">
        <v>115</v>
      </c>
      <c r="C14" s="19" t="s">
        <v>24</v>
      </c>
      <c r="D14" s="19" t="s">
        <v>83</v>
      </c>
      <c r="E14" s="19" t="s">
        <v>84</v>
      </c>
      <c r="F14" s="19" t="s">
        <v>28</v>
      </c>
      <c r="G14" s="19"/>
      <c r="H14" s="19" t="s">
        <v>2276</v>
      </c>
      <c r="I14" s="3" t="s">
        <v>2276</v>
      </c>
      <c r="J14" s="19" t="s">
        <v>2276</v>
      </c>
      <c r="K14" s="19" t="s">
        <v>2276</v>
      </c>
      <c r="L14" s="19" t="s">
        <v>2276</v>
      </c>
      <c r="M14" s="49" t="s">
        <v>2276</v>
      </c>
      <c r="N14" s="3"/>
    </row>
    <row r="15" spans="1:14" ht="247" customHeight="1">
      <c r="A15" s="23" t="s">
        <v>123</v>
      </c>
      <c r="B15" s="23" t="s">
        <v>124</v>
      </c>
      <c r="C15" s="23" t="s">
        <v>24</v>
      </c>
      <c r="D15" s="23" t="s">
        <v>27</v>
      </c>
      <c r="E15" s="26" t="s">
        <v>397</v>
      </c>
      <c r="F15" s="23" t="s">
        <v>74</v>
      </c>
      <c r="G15" s="23"/>
      <c r="H15" s="23">
        <v>1</v>
      </c>
      <c r="I15" s="4" t="s">
        <v>2286</v>
      </c>
      <c r="J15" s="23" t="s">
        <v>2276</v>
      </c>
      <c r="K15" s="23" t="s">
        <v>2276</v>
      </c>
      <c r="L15" s="23" t="s">
        <v>2276</v>
      </c>
      <c r="M15" s="51" t="s">
        <v>2276</v>
      </c>
      <c r="N15" s="3"/>
    </row>
    <row r="16" spans="1:14" ht="295.5" customHeight="1">
      <c r="A16" s="23" t="s">
        <v>123</v>
      </c>
      <c r="B16" s="23" t="s">
        <v>125</v>
      </c>
      <c r="C16" s="23" t="s">
        <v>24</v>
      </c>
      <c r="D16" s="23" t="s">
        <v>27</v>
      </c>
      <c r="E16" s="26" t="s">
        <v>397</v>
      </c>
      <c r="F16" s="23" t="s">
        <v>126</v>
      </c>
      <c r="G16" s="23"/>
      <c r="H16" s="23">
        <v>1</v>
      </c>
      <c r="I16" s="4" t="s">
        <v>2287</v>
      </c>
      <c r="J16" s="23" t="s">
        <v>2276</v>
      </c>
      <c r="K16" s="23" t="s">
        <v>2276</v>
      </c>
      <c r="L16" s="23" t="s">
        <v>2276</v>
      </c>
      <c r="M16" s="51" t="s">
        <v>2276</v>
      </c>
      <c r="N16" s="3"/>
    </row>
    <row r="17" spans="1:14" ht="52.5" customHeight="1">
      <c r="A17" s="23" t="s">
        <v>145</v>
      </c>
      <c r="B17" s="23" t="s">
        <v>2300</v>
      </c>
      <c r="C17" s="23" t="s">
        <v>24</v>
      </c>
      <c r="D17" s="23" t="s">
        <v>27</v>
      </c>
      <c r="E17" s="26" t="s">
        <v>397</v>
      </c>
      <c r="F17" s="23" t="s">
        <v>74</v>
      </c>
      <c r="G17" s="23"/>
      <c r="H17" s="23">
        <v>0</v>
      </c>
      <c r="I17" s="4" t="s">
        <v>2304</v>
      </c>
      <c r="J17" s="23"/>
      <c r="K17" s="23"/>
      <c r="L17" s="23"/>
      <c r="M17" s="51"/>
      <c r="N17" s="3"/>
    </row>
    <row r="18" spans="1:14" ht="52.5" customHeight="1">
      <c r="A18" s="23" t="s">
        <v>145</v>
      </c>
      <c r="B18" s="23" t="s">
        <v>2301</v>
      </c>
      <c r="C18" s="23" t="s">
        <v>24</v>
      </c>
      <c r="D18" s="23" t="s">
        <v>1245</v>
      </c>
      <c r="E18" s="26" t="s">
        <v>116</v>
      </c>
      <c r="F18" s="23" t="s">
        <v>74</v>
      </c>
      <c r="G18" s="23"/>
      <c r="H18" s="23">
        <v>0</v>
      </c>
      <c r="I18" s="4" t="s">
        <v>2304</v>
      </c>
      <c r="J18" s="23"/>
      <c r="K18" s="23"/>
      <c r="L18" s="23"/>
      <c r="M18" s="51"/>
      <c r="N18" s="3"/>
    </row>
    <row r="19" spans="1:14" ht="52.5" customHeight="1">
      <c r="A19" s="23" t="s">
        <v>509</v>
      </c>
      <c r="B19" s="23" t="s">
        <v>2309</v>
      </c>
      <c r="C19" s="23" t="s">
        <v>24</v>
      </c>
      <c r="D19" s="23" t="s">
        <v>1245</v>
      </c>
      <c r="E19" s="26" t="s">
        <v>116</v>
      </c>
      <c r="F19" s="23" t="s">
        <v>74</v>
      </c>
      <c r="G19" s="23"/>
      <c r="H19" s="23">
        <v>0</v>
      </c>
      <c r="I19" s="4" t="s">
        <v>2329</v>
      </c>
      <c r="J19" s="23"/>
      <c r="K19" s="23"/>
      <c r="L19" s="23"/>
      <c r="M19" s="51"/>
      <c r="N19" s="3"/>
    </row>
    <row r="20" spans="1:14" ht="52.5" customHeight="1">
      <c r="A20" s="23" t="s">
        <v>509</v>
      </c>
      <c r="B20" s="23" t="s">
        <v>2310</v>
      </c>
      <c r="C20" s="23" t="s">
        <v>24</v>
      </c>
      <c r="D20" s="23" t="s">
        <v>1245</v>
      </c>
      <c r="E20" s="26" t="s">
        <v>116</v>
      </c>
      <c r="F20" s="23" t="s">
        <v>160</v>
      </c>
      <c r="G20" s="23"/>
      <c r="H20" s="23">
        <v>0</v>
      </c>
      <c r="I20" s="4" t="s">
        <v>2329</v>
      </c>
      <c r="J20" s="23"/>
      <c r="K20" s="23"/>
      <c r="L20" s="23"/>
      <c r="M20" s="51"/>
      <c r="N20" s="3"/>
    </row>
    <row r="21" spans="1:14" ht="52.5" customHeight="1">
      <c r="A21" s="23" t="s">
        <v>2315</v>
      </c>
      <c r="B21" s="23" t="s">
        <v>2317</v>
      </c>
      <c r="C21" s="23" t="s">
        <v>24</v>
      </c>
      <c r="D21" s="23" t="s">
        <v>1245</v>
      </c>
      <c r="E21" s="26" t="s">
        <v>116</v>
      </c>
      <c r="F21" s="23" t="s">
        <v>74</v>
      </c>
      <c r="G21" s="23"/>
      <c r="H21" s="23">
        <v>0</v>
      </c>
      <c r="I21" s="4" t="s">
        <v>2329</v>
      </c>
      <c r="J21" s="23"/>
      <c r="K21" s="23"/>
      <c r="L21" s="23"/>
      <c r="M21" s="51"/>
      <c r="N21" s="3"/>
    </row>
    <row r="22" spans="1:14" ht="52.5" customHeight="1">
      <c r="A22" s="23" t="s">
        <v>2315</v>
      </c>
      <c r="B22" s="23" t="s">
        <v>2318</v>
      </c>
      <c r="C22" s="23" t="s">
        <v>24</v>
      </c>
      <c r="D22" s="23" t="s">
        <v>1245</v>
      </c>
      <c r="E22" s="26" t="s">
        <v>116</v>
      </c>
      <c r="F22" s="23" t="s">
        <v>160</v>
      </c>
      <c r="G22" s="23"/>
      <c r="H22" s="23">
        <v>0</v>
      </c>
      <c r="I22" s="4" t="s">
        <v>2329</v>
      </c>
      <c r="J22" s="23"/>
      <c r="K22" s="23"/>
      <c r="L22" s="23"/>
      <c r="M22" s="51"/>
      <c r="N22" s="3"/>
    </row>
    <row r="23" spans="1:14" ht="52.5" customHeight="1">
      <c r="A23" s="23" t="s">
        <v>2316</v>
      </c>
      <c r="B23" s="23" t="s">
        <v>2320</v>
      </c>
      <c r="C23" s="23" t="s">
        <v>24</v>
      </c>
      <c r="D23" s="23" t="s">
        <v>1245</v>
      </c>
      <c r="E23" s="26" t="s">
        <v>116</v>
      </c>
      <c r="F23" s="23" t="s">
        <v>74</v>
      </c>
      <c r="G23" s="23"/>
      <c r="H23" s="23">
        <v>0</v>
      </c>
      <c r="I23" s="4" t="s">
        <v>2329</v>
      </c>
      <c r="J23" s="23"/>
      <c r="K23" s="23"/>
      <c r="L23" s="23"/>
      <c r="M23" s="51"/>
      <c r="N23" s="3"/>
    </row>
    <row r="24" spans="1:14" ht="52.5" customHeight="1">
      <c r="A24" s="23" t="s">
        <v>2316</v>
      </c>
      <c r="B24" s="23" t="s">
        <v>2321</v>
      </c>
      <c r="C24" s="23" t="s">
        <v>24</v>
      </c>
      <c r="D24" s="23" t="s">
        <v>1245</v>
      </c>
      <c r="E24" s="26" t="s">
        <v>116</v>
      </c>
      <c r="F24" s="23" t="s">
        <v>160</v>
      </c>
      <c r="G24" s="23"/>
      <c r="H24" s="23">
        <v>0</v>
      </c>
      <c r="I24" s="4" t="s">
        <v>2329</v>
      </c>
      <c r="J24" s="23"/>
      <c r="K24" s="23" t="s">
        <v>5083</v>
      </c>
      <c r="L24" s="23"/>
      <c r="M24" s="51"/>
      <c r="N24" s="3"/>
    </row>
    <row r="25" spans="1:14" ht="52.5" customHeight="1">
      <c r="A25" s="23" t="s">
        <v>933</v>
      </c>
      <c r="B25" s="23" t="s">
        <v>5060</v>
      </c>
      <c r="C25" s="23" t="s">
        <v>24</v>
      </c>
      <c r="D25" s="23" t="s">
        <v>2804</v>
      </c>
      <c r="E25" s="26" t="s">
        <v>5005</v>
      </c>
      <c r="F25" s="26" t="s">
        <v>2662</v>
      </c>
      <c r="G25" s="23"/>
      <c r="H25" s="23">
        <v>0</v>
      </c>
      <c r="I25" s="4" t="s">
        <v>5081</v>
      </c>
      <c r="J25" s="23" t="s">
        <v>2276</v>
      </c>
      <c r="K25" s="23" t="s">
        <v>2276</v>
      </c>
      <c r="L25" s="23" t="s">
        <v>2276</v>
      </c>
      <c r="M25" s="51" t="s">
        <v>2276</v>
      </c>
      <c r="N25" s="3"/>
    </row>
    <row r="26" spans="1:14" ht="52.5" customHeight="1">
      <c r="A26" s="23" t="s">
        <v>933</v>
      </c>
      <c r="B26" s="23" t="s">
        <v>5061</v>
      </c>
      <c r="C26" s="23" t="s">
        <v>1105</v>
      </c>
      <c r="D26" s="23" t="s">
        <v>1105</v>
      </c>
      <c r="E26" s="26" t="s">
        <v>3209</v>
      </c>
      <c r="F26" s="26" t="s">
        <v>2662</v>
      </c>
      <c r="G26" s="23"/>
      <c r="H26" s="23" t="s">
        <v>2276</v>
      </c>
      <c r="I26" s="23" t="s">
        <v>2276</v>
      </c>
      <c r="J26" s="23" t="s">
        <v>2276</v>
      </c>
      <c r="K26" s="23" t="s">
        <v>2276</v>
      </c>
      <c r="L26" s="23">
        <v>2</v>
      </c>
      <c r="M26" s="50" t="s">
        <v>5079</v>
      </c>
      <c r="N26" s="3"/>
    </row>
    <row r="27" spans="1:14" ht="52.5" customHeight="1">
      <c r="A27" s="23" t="s">
        <v>933</v>
      </c>
      <c r="B27" s="23" t="s">
        <v>5062</v>
      </c>
      <c r="C27" s="23" t="s">
        <v>1105</v>
      </c>
      <c r="D27" s="23" t="s">
        <v>1105</v>
      </c>
      <c r="E27" s="26" t="s">
        <v>137</v>
      </c>
      <c r="F27" s="26" t="s">
        <v>2662</v>
      </c>
      <c r="G27" s="23"/>
      <c r="H27" s="23" t="s">
        <v>2276</v>
      </c>
      <c r="I27" s="23" t="s">
        <v>2276</v>
      </c>
      <c r="J27" s="23">
        <v>0</v>
      </c>
      <c r="K27" s="23" t="s">
        <v>5083</v>
      </c>
      <c r="L27" s="23" t="s">
        <v>2276</v>
      </c>
      <c r="M27" s="51" t="s">
        <v>2276</v>
      </c>
      <c r="N27" s="3"/>
    </row>
    <row r="28" spans="1:14" ht="52.5" customHeight="1">
      <c r="A28" s="23" t="s">
        <v>5059</v>
      </c>
      <c r="B28" s="23" t="s">
        <v>5068</v>
      </c>
      <c r="C28" s="23" t="s">
        <v>24</v>
      </c>
      <c r="D28" s="23"/>
      <c r="E28" s="26" t="s">
        <v>5005</v>
      </c>
      <c r="F28" s="26" t="s">
        <v>2662</v>
      </c>
      <c r="G28" s="23"/>
      <c r="H28" s="23">
        <v>1</v>
      </c>
      <c r="I28" s="4" t="s">
        <v>5082</v>
      </c>
      <c r="J28" s="23">
        <v>2</v>
      </c>
      <c r="K28" s="23" t="s">
        <v>5080</v>
      </c>
      <c r="L28" s="23" t="s">
        <v>2276</v>
      </c>
      <c r="M28" s="51" t="s">
        <v>2276</v>
      </c>
      <c r="N28" s="3"/>
    </row>
    <row r="29" spans="1:14" ht="57.5" customHeight="1">
      <c r="A29" s="19" t="s">
        <v>1098</v>
      </c>
      <c r="B29" s="19" t="s">
        <v>1101</v>
      </c>
      <c r="C29" s="23" t="s">
        <v>1105</v>
      </c>
      <c r="D29" s="19" t="s">
        <v>1105</v>
      </c>
      <c r="E29" s="19" t="s">
        <v>137</v>
      </c>
      <c r="F29" s="19" t="s">
        <v>74</v>
      </c>
      <c r="G29" s="3"/>
      <c r="H29" s="3" t="s">
        <v>2276</v>
      </c>
      <c r="I29" s="3" t="s">
        <v>2276</v>
      </c>
      <c r="J29" s="3" t="s">
        <v>2276</v>
      </c>
      <c r="K29" s="3" t="s">
        <v>2276</v>
      </c>
      <c r="L29" s="3">
        <v>3</v>
      </c>
      <c r="M29" s="48" t="s">
        <v>1106</v>
      </c>
      <c r="N29" s="3"/>
    </row>
    <row r="30" spans="1:14" ht="57.5" customHeight="1">
      <c r="A30" s="19" t="s">
        <v>1117</v>
      </c>
      <c r="B30" s="19" t="s">
        <v>2331</v>
      </c>
      <c r="C30" s="23" t="s">
        <v>24</v>
      </c>
      <c r="D30" s="19" t="s">
        <v>1105</v>
      </c>
      <c r="E30" s="19" t="s">
        <v>1105</v>
      </c>
      <c r="F30" s="19" t="s">
        <v>1105</v>
      </c>
      <c r="G30" s="3"/>
      <c r="H30" s="23">
        <v>0</v>
      </c>
      <c r="I30" s="4" t="s">
        <v>2350</v>
      </c>
      <c r="J30" s="3" t="s">
        <v>2276</v>
      </c>
      <c r="K30" s="3" t="s">
        <v>2276</v>
      </c>
      <c r="L30" s="3" t="s">
        <v>2276</v>
      </c>
      <c r="M30" s="52" t="s">
        <v>2276</v>
      </c>
      <c r="N30" s="3"/>
    </row>
    <row r="31" spans="1:14" ht="57.5" customHeight="1">
      <c r="A31" s="19" t="s">
        <v>1118</v>
      </c>
      <c r="B31" s="19" t="s">
        <v>2333</v>
      </c>
      <c r="C31" s="23" t="s">
        <v>24</v>
      </c>
      <c r="D31" s="19" t="s">
        <v>1105</v>
      </c>
      <c r="E31" s="19" t="s">
        <v>1105</v>
      </c>
      <c r="F31" s="19" t="s">
        <v>1105</v>
      </c>
      <c r="G31" s="3"/>
      <c r="H31" s="23">
        <v>0</v>
      </c>
      <c r="I31" s="4" t="s">
        <v>2350</v>
      </c>
      <c r="J31" s="3" t="s">
        <v>2276</v>
      </c>
      <c r="K31" s="3" t="s">
        <v>2276</v>
      </c>
      <c r="L31" s="3" t="s">
        <v>2276</v>
      </c>
      <c r="M31" s="52" t="s">
        <v>2276</v>
      </c>
      <c r="N31" s="3"/>
    </row>
    <row r="32" spans="1:14" ht="41" customHeight="1">
      <c r="A32" s="19" t="s">
        <v>1125</v>
      </c>
      <c r="B32" s="19" t="s">
        <v>1127</v>
      </c>
      <c r="C32" s="23" t="s">
        <v>24</v>
      </c>
      <c r="D32" s="23" t="s">
        <v>27</v>
      </c>
      <c r="E32" s="19" t="s">
        <v>130</v>
      </c>
      <c r="F32" s="23" t="s">
        <v>126</v>
      </c>
      <c r="G32" s="3"/>
      <c r="H32" s="3">
        <v>2</v>
      </c>
      <c r="I32" s="4" t="s">
        <v>1133</v>
      </c>
      <c r="J32" s="3" t="s">
        <v>2276</v>
      </c>
      <c r="K32" s="3" t="s">
        <v>2276</v>
      </c>
      <c r="L32" s="3" t="s">
        <v>2276</v>
      </c>
      <c r="M32" s="52" t="s">
        <v>2276</v>
      </c>
      <c r="N32" s="3"/>
    </row>
    <row r="33" spans="1:14" ht="43.5" customHeight="1">
      <c r="A33" s="19" t="s">
        <v>1125</v>
      </c>
      <c r="B33" s="19" t="s">
        <v>1129</v>
      </c>
      <c r="C33" s="23" t="s">
        <v>24</v>
      </c>
      <c r="D33" s="23" t="s">
        <v>83</v>
      </c>
      <c r="E33" s="19" t="s">
        <v>130</v>
      </c>
      <c r="F33" s="23" t="s">
        <v>28</v>
      </c>
      <c r="G33" s="3"/>
      <c r="H33" s="3">
        <v>2</v>
      </c>
      <c r="I33" s="4" t="s">
        <v>1133</v>
      </c>
      <c r="J33" s="3" t="s">
        <v>2276</v>
      </c>
      <c r="K33" s="3" t="s">
        <v>2276</v>
      </c>
      <c r="L33" s="3" t="s">
        <v>2276</v>
      </c>
      <c r="M33" s="52" t="s">
        <v>2276</v>
      </c>
      <c r="N33" s="3"/>
    </row>
    <row r="34" spans="1:14" ht="37" customHeight="1">
      <c r="A34" s="19" t="s">
        <v>1144</v>
      </c>
      <c r="B34" s="19" t="s">
        <v>1148</v>
      </c>
      <c r="C34" s="3" t="s">
        <v>1105</v>
      </c>
      <c r="D34" s="3"/>
      <c r="E34" s="4" t="s">
        <v>2649</v>
      </c>
      <c r="F34" s="19" t="s">
        <v>74</v>
      </c>
      <c r="G34" s="3"/>
      <c r="H34" s="3" t="s">
        <v>2276</v>
      </c>
      <c r="I34" s="3" t="s">
        <v>2276</v>
      </c>
      <c r="J34" s="3">
        <v>0</v>
      </c>
      <c r="K34" s="3" t="s">
        <v>1158</v>
      </c>
      <c r="L34" s="3" t="s">
        <v>2276</v>
      </c>
      <c r="M34" s="52" t="s">
        <v>2276</v>
      </c>
      <c r="N34" s="3"/>
    </row>
    <row r="35" spans="1:14" ht="42" customHeight="1">
      <c r="A35" s="19" t="s">
        <v>1144</v>
      </c>
      <c r="B35" s="19" t="s">
        <v>1150</v>
      </c>
      <c r="C35" s="3" t="s">
        <v>1105</v>
      </c>
      <c r="D35" s="3"/>
      <c r="E35" s="4" t="s">
        <v>863</v>
      </c>
      <c r="F35" s="19" t="s">
        <v>74</v>
      </c>
      <c r="G35" s="3"/>
      <c r="H35" s="3" t="s">
        <v>2276</v>
      </c>
      <c r="I35" s="3" t="s">
        <v>2276</v>
      </c>
      <c r="J35" s="3">
        <v>0</v>
      </c>
      <c r="K35" s="3" t="s">
        <v>1158</v>
      </c>
      <c r="L35" s="3" t="s">
        <v>2276</v>
      </c>
      <c r="M35" s="52" t="s">
        <v>2276</v>
      </c>
      <c r="N35" s="3"/>
    </row>
    <row r="36" spans="1:14" ht="38" customHeight="1">
      <c r="A36" s="19" t="s">
        <v>1144</v>
      </c>
      <c r="B36" s="19" t="s">
        <v>1160</v>
      </c>
      <c r="C36" s="3" t="s">
        <v>1105</v>
      </c>
      <c r="D36" s="3"/>
      <c r="E36" s="4" t="s">
        <v>116</v>
      </c>
      <c r="F36" s="19" t="s">
        <v>74</v>
      </c>
      <c r="G36" s="3"/>
      <c r="H36" s="3" t="s">
        <v>2276</v>
      </c>
      <c r="I36" s="3" t="s">
        <v>2276</v>
      </c>
      <c r="J36" s="3">
        <v>0</v>
      </c>
      <c r="K36" s="3" t="s">
        <v>1158</v>
      </c>
      <c r="L36" s="3" t="s">
        <v>2276</v>
      </c>
      <c r="M36" s="52" t="s">
        <v>2276</v>
      </c>
      <c r="N36" s="3"/>
    </row>
    <row r="37" spans="1:14" ht="64" customHeight="1">
      <c r="A37" s="19" t="s">
        <v>1178</v>
      </c>
      <c r="B37" s="19" t="s">
        <v>1182</v>
      </c>
      <c r="C37" s="11" t="s">
        <v>1105</v>
      </c>
      <c r="D37" s="3" t="s">
        <v>143</v>
      </c>
      <c r="E37" s="19" t="s">
        <v>45</v>
      </c>
      <c r="F37" s="19" t="s">
        <v>74</v>
      </c>
      <c r="G37" s="3"/>
      <c r="H37" s="3">
        <v>0</v>
      </c>
      <c r="I37" s="4" t="s">
        <v>1186</v>
      </c>
      <c r="J37" s="3" t="s">
        <v>2276</v>
      </c>
      <c r="K37" s="3" t="s">
        <v>2276</v>
      </c>
      <c r="L37" s="3">
        <v>1</v>
      </c>
      <c r="M37" s="48" t="s">
        <v>2444</v>
      </c>
      <c r="N37" s="3"/>
    </row>
    <row r="38" spans="1:14" ht="86.5" customHeight="1">
      <c r="A38" s="19" t="s">
        <v>1178</v>
      </c>
      <c r="B38" s="19" t="s">
        <v>1183</v>
      </c>
      <c r="C38" s="11" t="s">
        <v>1105</v>
      </c>
      <c r="D38" s="3" t="s">
        <v>1105</v>
      </c>
      <c r="E38" s="19" t="s">
        <v>3209</v>
      </c>
      <c r="F38" s="19" t="s">
        <v>74</v>
      </c>
      <c r="G38" s="3">
        <v>1998</v>
      </c>
      <c r="H38" s="3" t="s">
        <v>2276</v>
      </c>
      <c r="I38" s="4" t="s">
        <v>2276</v>
      </c>
      <c r="J38" s="3" t="s">
        <v>2276</v>
      </c>
      <c r="K38" s="3" t="s">
        <v>2276</v>
      </c>
      <c r="L38" s="3">
        <v>2</v>
      </c>
      <c r="M38" s="48" t="s">
        <v>2443</v>
      </c>
      <c r="N38" s="3"/>
    </row>
    <row r="39" spans="1:14" ht="85.5" customHeight="1">
      <c r="A39" s="3" t="s">
        <v>1178</v>
      </c>
      <c r="B39" s="3" t="s">
        <v>1184</v>
      </c>
      <c r="C39" s="3" t="s">
        <v>1105</v>
      </c>
      <c r="D39" s="3" t="s">
        <v>1105</v>
      </c>
      <c r="E39" s="19" t="s">
        <v>3209</v>
      </c>
      <c r="F39" s="19" t="s">
        <v>74</v>
      </c>
      <c r="G39" s="3">
        <v>1999</v>
      </c>
      <c r="H39" s="3" t="s">
        <v>2276</v>
      </c>
      <c r="I39" s="3" t="s">
        <v>2276</v>
      </c>
      <c r="J39" s="3" t="s">
        <v>2276</v>
      </c>
      <c r="K39" s="3" t="s">
        <v>2276</v>
      </c>
      <c r="L39" s="3">
        <v>3</v>
      </c>
      <c r="M39" s="48" t="s">
        <v>1190</v>
      </c>
      <c r="N39" s="3"/>
    </row>
    <row r="40" spans="1:14" ht="119.5" customHeight="1">
      <c r="A40" s="19" t="s">
        <v>1232</v>
      </c>
      <c r="B40" s="19" t="s">
        <v>1233</v>
      </c>
      <c r="C40" s="19" t="s">
        <v>24</v>
      </c>
      <c r="D40" s="19" t="s">
        <v>1242</v>
      </c>
      <c r="E40" s="19" t="s">
        <v>5005</v>
      </c>
      <c r="F40" s="3" t="s">
        <v>55</v>
      </c>
      <c r="G40" s="3"/>
      <c r="H40" s="3">
        <v>2</v>
      </c>
      <c r="I40" s="4" t="s">
        <v>2288</v>
      </c>
      <c r="J40" s="3" t="s">
        <v>2276</v>
      </c>
      <c r="K40" s="3" t="s">
        <v>2276</v>
      </c>
      <c r="L40" s="3" t="s">
        <v>2276</v>
      </c>
      <c r="M40" s="52" t="s">
        <v>2276</v>
      </c>
      <c r="N40" s="3"/>
    </row>
    <row r="41" spans="1:14" ht="68" customHeight="1">
      <c r="A41" s="19" t="s">
        <v>1240</v>
      </c>
      <c r="B41" s="19" t="s">
        <v>1241</v>
      </c>
      <c r="C41" s="19" t="s">
        <v>24</v>
      </c>
      <c r="D41" s="19" t="s">
        <v>1242</v>
      </c>
      <c r="E41" s="19" t="s">
        <v>137</v>
      </c>
      <c r="F41" s="3" t="s">
        <v>55</v>
      </c>
      <c r="G41" s="3"/>
      <c r="H41" s="3">
        <v>3</v>
      </c>
      <c r="I41" s="4" t="s">
        <v>2567</v>
      </c>
      <c r="J41" s="3">
        <v>3</v>
      </c>
      <c r="K41" s="4" t="s">
        <v>1247</v>
      </c>
      <c r="L41" s="3" t="s">
        <v>2276</v>
      </c>
      <c r="M41" s="52" t="s">
        <v>2276</v>
      </c>
      <c r="N41" s="3"/>
    </row>
    <row r="42" spans="1:14" ht="55" customHeight="1">
      <c r="A42" s="19" t="s">
        <v>2446</v>
      </c>
      <c r="B42" s="19" t="s">
        <v>2453</v>
      </c>
      <c r="C42" s="11" t="s">
        <v>24</v>
      </c>
      <c r="D42" s="11" t="s">
        <v>27</v>
      </c>
      <c r="E42" s="19" t="s">
        <v>130</v>
      </c>
      <c r="F42" s="19" t="s">
        <v>74</v>
      </c>
      <c r="G42" s="3"/>
      <c r="H42" s="3">
        <v>1</v>
      </c>
      <c r="I42" s="4" t="s">
        <v>2459</v>
      </c>
      <c r="J42" s="3" t="s">
        <v>2276</v>
      </c>
      <c r="K42" s="3" t="s">
        <v>2276</v>
      </c>
      <c r="L42" s="3" t="s">
        <v>2276</v>
      </c>
      <c r="M42" s="52" t="s">
        <v>2276</v>
      </c>
      <c r="N42" s="3"/>
    </row>
    <row r="43" spans="1:14" ht="48.5" customHeight="1">
      <c r="A43" s="19" t="s">
        <v>2449</v>
      </c>
      <c r="B43" s="19" t="s">
        <v>2460</v>
      </c>
      <c r="C43" s="11" t="s">
        <v>24</v>
      </c>
      <c r="D43" s="11" t="s">
        <v>27</v>
      </c>
      <c r="E43" s="19" t="s">
        <v>130</v>
      </c>
      <c r="F43" s="19" t="s">
        <v>74</v>
      </c>
      <c r="G43" s="3"/>
      <c r="H43" s="3">
        <v>1</v>
      </c>
      <c r="I43" s="4" t="s">
        <v>2459</v>
      </c>
      <c r="J43" s="3" t="s">
        <v>2276</v>
      </c>
      <c r="K43" s="3" t="s">
        <v>2276</v>
      </c>
      <c r="L43" s="3" t="s">
        <v>2276</v>
      </c>
      <c r="M43" s="52" t="s">
        <v>2276</v>
      </c>
      <c r="N43" s="3"/>
    </row>
    <row r="44" spans="1:14" ht="42.5" customHeight="1">
      <c r="A44" s="3" t="s">
        <v>2550</v>
      </c>
      <c r="B44" s="11" t="s">
        <v>2554</v>
      </c>
      <c r="C44" s="23" t="s">
        <v>24</v>
      </c>
      <c r="D44" s="11" t="s">
        <v>27</v>
      </c>
      <c r="E44" s="19" t="s">
        <v>130</v>
      </c>
      <c r="F44" s="11" t="s">
        <v>161</v>
      </c>
      <c r="G44" s="3">
        <v>2002</v>
      </c>
      <c r="H44" s="11">
        <v>1</v>
      </c>
      <c r="I44" s="19" t="s">
        <v>2565</v>
      </c>
      <c r="J44" s="3" t="s">
        <v>2276</v>
      </c>
      <c r="K44" s="3" t="s">
        <v>2276</v>
      </c>
      <c r="L44" s="3" t="s">
        <v>2276</v>
      </c>
      <c r="M44" s="52" t="s">
        <v>2276</v>
      </c>
      <c r="N44" s="3"/>
    </row>
    <row r="45" spans="1:14" ht="45" customHeight="1">
      <c r="A45" s="3" t="s">
        <v>2550</v>
      </c>
      <c r="B45" s="11" t="s">
        <v>2555</v>
      </c>
      <c r="C45" s="23" t="s">
        <v>24</v>
      </c>
      <c r="D45" s="11" t="s">
        <v>27</v>
      </c>
      <c r="E45" s="19" t="s">
        <v>397</v>
      </c>
      <c r="F45" s="11" t="s">
        <v>28</v>
      </c>
      <c r="G45" s="3">
        <v>2002</v>
      </c>
      <c r="H45" s="11">
        <v>2</v>
      </c>
      <c r="I45" s="19" t="s">
        <v>2566</v>
      </c>
      <c r="J45" s="3" t="s">
        <v>2276</v>
      </c>
      <c r="K45" s="3" t="s">
        <v>2276</v>
      </c>
      <c r="L45" s="3" t="s">
        <v>2276</v>
      </c>
      <c r="M45" s="52" t="s">
        <v>2276</v>
      </c>
      <c r="N45" s="3"/>
    </row>
    <row r="46" spans="1:14" ht="29">
      <c r="A46" s="3" t="s">
        <v>2557</v>
      </c>
      <c r="B46" s="11" t="s">
        <v>2558</v>
      </c>
      <c r="C46" s="23" t="s">
        <v>24</v>
      </c>
      <c r="D46" s="11" t="s">
        <v>27</v>
      </c>
      <c r="E46" s="19" t="s">
        <v>130</v>
      </c>
      <c r="F46" s="11" t="s">
        <v>161</v>
      </c>
      <c r="G46" s="3">
        <v>1997</v>
      </c>
      <c r="H46" s="11">
        <v>1</v>
      </c>
      <c r="I46" s="19" t="s">
        <v>2565</v>
      </c>
      <c r="J46" s="3" t="s">
        <v>2276</v>
      </c>
      <c r="K46" s="3" t="s">
        <v>2276</v>
      </c>
      <c r="L46" s="3" t="s">
        <v>2276</v>
      </c>
      <c r="M46" s="52" t="s">
        <v>2276</v>
      </c>
      <c r="N46" s="3"/>
    </row>
    <row r="47" spans="1:14" ht="29">
      <c r="A47" s="3" t="s">
        <v>2557</v>
      </c>
      <c r="B47" s="11" t="s">
        <v>2559</v>
      </c>
      <c r="C47" s="23" t="s">
        <v>24</v>
      </c>
      <c r="D47" s="11" t="s">
        <v>27</v>
      </c>
      <c r="E47" s="19" t="s">
        <v>130</v>
      </c>
      <c r="F47" s="11" t="s">
        <v>161</v>
      </c>
      <c r="G47" s="3">
        <v>1992</v>
      </c>
      <c r="H47" s="11">
        <v>1</v>
      </c>
      <c r="I47" s="19" t="s">
        <v>2565</v>
      </c>
      <c r="J47" s="3" t="s">
        <v>2276</v>
      </c>
      <c r="K47" s="3" t="s">
        <v>2276</v>
      </c>
      <c r="L47" s="3" t="s">
        <v>2276</v>
      </c>
      <c r="M47" s="52" t="s">
        <v>2276</v>
      </c>
      <c r="N47" s="3"/>
    </row>
    <row r="48" spans="1:14" ht="29">
      <c r="A48" s="3" t="s">
        <v>2557</v>
      </c>
      <c r="B48" s="11" t="s">
        <v>2560</v>
      </c>
      <c r="C48" s="23" t="s">
        <v>24</v>
      </c>
      <c r="D48" s="11" t="s">
        <v>27</v>
      </c>
      <c r="E48" s="19" t="s">
        <v>130</v>
      </c>
      <c r="F48" s="11" t="s">
        <v>161</v>
      </c>
      <c r="G48" s="3">
        <v>1987</v>
      </c>
      <c r="H48" s="11">
        <v>1</v>
      </c>
      <c r="I48" s="19" t="s">
        <v>2565</v>
      </c>
      <c r="J48" s="3" t="s">
        <v>2276</v>
      </c>
      <c r="K48" s="3" t="s">
        <v>2276</v>
      </c>
      <c r="L48" s="3" t="s">
        <v>2276</v>
      </c>
      <c r="M48" s="52" t="s">
        <v>2276</v>
      </c>
      <c r="N48" s="3"/>
    </row>
    <row r="49" spans="1:14" ht="29">
      <c r="A49" s="3" t="s">
        <v>2557</v>
      </c>
      <c r="B49" s="11" t="s">
        <v>2561</v>
      </c>
      <c r="C49" s="23" t="s">
        <v>24</v>
      </c>
      <c r="D49" s="11" t="s">
        <v>27</v>
      </c>
      <c r="E49" s="19" t="s">
        <v>130</v>
      </c>
      <c r="F49" s="11" t="s">
        <v>161</v>
      </c>
      <c r="G49" s="3">
        <v>1982</v>
      </c>
      <c r="H49" s="11">
        <v>1</v>
      </c>
      <c r="I49" s="19" t="s">
        <v>2565</v>
      </c>
      <c r="J49" s="3" t="s">
        <v>2276</v>
      </c>
      <c r="K49" s="3" t="s">
        <v>2276</v>
      </c>
      <c r="L49" s="3" t="s">
        <v>2276</v>
      </c>
      <c r="M49" s="52" t="s">
        <v>2276</v>
      </c>
      <c r="N49" s="3"/>
    </row>
    <row r="50" spans="1:14" ht="29">
      <c r="A50" s="3" t="s">
        <v>2557</v>
      </c>
      <c r="B50" s="11" t="s">
        <v>2562</v>
      </c>
      <c r="C50" s="23" t="s">
        <v>24</v>
      </c>
      <c r="D50" s="11" t="s">
        <v>27</v>
      </c>
      <c r="E50" s="19" t="s">
        <v>130</v>
      </c>
      <c r="F50" s="11" t="s">
        <v>161</v>
      </c>
      <c r="G50" s="3">
        <v>1977</v>
      </c>
      <c r="H50" s="11">
        <v>1</v>
      </c>
      <c r="I50" s="19" t="s">
        <v>2565</v>
      </c>
      <c r="J50" s="3" t="s">
        <v>2276</v>
      </c>
      <c r="K50" s="3" t="s">
        <v>2276</v>
      </c>
      <c r="L50" s="3" t="s">
        <v>2276</v>
      </c>
      <c r="M50" s="52" t="s">
        <v>2276</v>
      </c>
      <c r="N50" s="3"/>
    </row>
    <row r="51" spans="1:14" ht="51" customHeight="1">
      <c r="A51" s="3" t="s">
        <v>2563</v>
      </c>
      <c r="B51" s="11" t="s">
        <v>2571</v>
      </c>
      <c r="C51" s="23" t="s">
        <v>24</v>
      </c>
      <c r="D51" s="11" t="s">
        <v>27</v>
      </c>
      <c r="E51" s="19" t="s">
        <v>397</v>
      </c>
      <c r="F51" s="11" t="s">
        <v>28</v>
      </c>
      <c r="G51" s="3"/>
      <c r="H51" s="11">
        <v>2</v>
      </c>
      <c r="I51" s="19" t="s">
        <v>2566</v>
      </c>
      <c r="J51" s="3" t="s">
        <v>2276</v>
      </c>
      <c r="K51" s="3" t="s">
        <v>2276</v>
      </c>
      <c r="L51" s="3" t="s">
        <v>2276</v>
      </c>
      <c r="M51" s="52" t="s">
        <v>2276</v>
      </c>
      <c r="N51" s="3"/>
    </row>
    <row r="52" spans="1:14" ht="51" customHeight="1">
      <c r="A52" s="11" t="s">
        <v>2708</v>
      </c>
      <c r="B52" s="11" t="s">
        <v>2720</v>
      </c>
      <c r="C52" s="23" t="s">
        <v>24</v>
      </c>
      <c r="D52" s="11" t="s">
        <v>27</v>
      </c>
      <c r="E52" s="19" t="s">
        <v>130</v>
      </c>
      <c r="F52" s="11" t="s">
        <v>74</v>
      </c>
      <c r="G52" s="3"/>
      <c r="H52" s="11">
        <v>2</v>
      </c>
      <c r="I52" s="19" t="s">
        <v>2740</v>
      </c>
      <c r="J52" s="11" t="s">
        <v>2276</v>
      </c>
      <c r="K52" s="11" t="s">
        <v>2276</v>
      </c>
      <c r="L52" s="11" t="s">
        <v>2276</v>
      </c>
      <c r="M52" s="52"/>
      <c r="N52" s="3"/>
    </row>
    <row r="53" spans="1:14" ht="51" customHeight="1">
      <c r="A53" s="11" t="s">
        <v>2708</v>
      </c>
      <c r="B53" s="11" t="s">
        <v>2727</v>
      </c>
      <c r="C53" s="23" t="s">
        <v>24</v>
      </c>
      <c r="D53" s="11" t="s">
        <v>27</v>
      </c>
      <c r="E53" s="19" t="s">
        <v>130</v>
      </c>
      <c r="F53" s="11" t="s">
        <v>160</v>
      </c>
      <c r="G53" s="3"/>
      <c r="H53" s="11">
        <v>2</v>
      </c>
      <c r="I53" s="19" t="s">
        <v>2740</v>
      </c>
      <c r="J53" s="11" t="s">
        <v>2276</v>
      </c>
      <c r="K53" s="11" t="s">
        <v>2276</v>
      </c>
      <c r="L53" s="11" t="s">
        <v>2276</v>
      </c>
      <c r="M53" s="52"/>
      <c r="N53" s="3"/>
    </row>
    <row r="54" spans="1:14" ht="64" customHeight="1">
      <c r="A54" s="11" t="s">
        <v>2708</v>
      </c>
      <c r="B54" s="11" t="s">
        <v>2743</v>
      </c>
      <c r="C54" s="3" t="s">
        <v>1105</v>
      </c>
      <c r="D54" s="3" t="s">
        <v>1105</v>
      </c>
      <c r="E54" s="9" t="s">
        <v>1105</v>
      </c>
      <c r="F54" s="3" t="s">
        <v>1105</v>
      </c>
      <c r="G54" s="3"/>
      <c r="H54" s="11" t="s">
        <v>2276</v>
      </c>
      <c r="I54" s="11" t="s">
        <v>2276</v>
      </c>
      <c r="J54" s="11" t="s">
        <v>2276</v>
      </c>
      <c r="K54" s="11" t="s">
        <v>2276</v>
      </c>
      <c r="L54" s="3">
        <v>1</v>
      </c>
      <c r="M54" s="48" t="s">
        <v>2744</v>
      </c>
      <c r="N54" s="3"/>
    </row>
    <row r="55" spans="1:14" ht="68.5" customHeight="1">
      <c r="A55" s="11" t="s">
        <v>2709</v>
      </c>
      <c r="B55" s="11" t="s">
        <v>2716</v>
      </c>
      <c r="C55" s="3" t="s">
        <v>1105</v>
      </c>
      <c r="D55" s="3" t="s">
        <v>1105</v>
      </c>
      <c r="E55" s="4" t="s">
        <v>3209</v>
      </c>
      <c r="F55" s="3" t="s">
        <v>1105</v>
      </c>
      <c r="G55" s="3"/>
      <c r="H55" s="11" t="s">
        <v>2276</v>
      </c>
      <c r="I55" s="11" t="s">
        <v>2276</v>
      </c>
      <c r="J55" s="11" t="s">
        <v>2276</v>
      </c>
      <c r="K55" s="11" t="s">
        <v>2276</v>
      </c>
      <c r="L55" s="3">
        <v>2</v>
      </c>
      <c r="M55" s="48" t="s">
        <v>2745</v>
      </c>
      <c r="N55" s="3"/>
    </row>
    <row r="56" spans="1:14" ht="59" customHeight="1">
      <c r="A56" s="11" t="s">
        <v>2881</v>
      </c>
      <c r="B56" s="11" t="s">
        <v>2883</v>
      </c>
      <c r="C56" s="3" t="s">
        <v>24</v>
      </c>
      <c r="D56" s="3" t="s">
        <v>27</v>
      </c>
      <c r="E56" s="4" t="s">
        <v>130</v>
      </c>
      <c r="F56" s="3" t="s">
        <v>160</v>
      </c>
      <c r="G56" s="3"/>
      <c r="H56" s="3">
        <v>2</v>
      </c>
      <c r="I56" s="4" t="s">
        <v>2884</v>
      </c>
      <c r="J56" s="11" t="s">
        <v>2276</v>
      </c>
      <c r="K56" s="11" t="s">
        <v>2276</v>
      </c>
      <c r="L56" s="11" t="s">
        <v>2276</v>
      </c>
      <c r="M56" s="202" t="s">
        <v>2276</v>
      </c>
      <c r="N56" s="3"/>
    </row>
    <row r="57" spans="1:14" ht="67" customHeight="1">
      <c r="A57" s="11" t="s">
        <v>2886</v>
      </c>
      <c r="B57" s="11" t="s">
        <v>2894</v>
      </c>
      <c r="C57" s="3" t="s">
        <v>24</v>
      </c>
      <c r="D57" s="3" t="s">
        <v>1105</v>
      </c>
      <c r="E57" s="4" t="s">
        <v>863</v>
      </c>
      <c r="F57" s="4" t="s">
        <v>2662</v>
      </c>
      <c r="G57" s="3"/>
      <c r="H57" s="3">
        <v>0</v>
      </c>
      <c r="I57" s="60" t="s">
        <v>2920</v>
      </c>
      <c r="J57" s="11" t="s">
        <v>2276</v>
      </c>
      <c r="K57" s="11" t="s">
        <v>2276</v>
      </c>
      <c r="L57" s="3">
        <v>1</v>
      </c>
      <c r="M57" s="48" t="s">
        <v>2919</v>
      </c>
      <c r="N57" s="3"/>
    </row>
    <row r="58" spans="1:14" ht="99.5" customHeight="1">
      <c r="A58" s="11" t="s">
        <v>2886</v>
      </c>
      <c r="B58" s="11" t="s">
        <v>2897</v>
      </c>
      <c r="C58" s="3" t="s">
        <v>24</v>
      </c>
      <c r="D58" s="3" t="s">
        <v>27</v>
      </c>
      <c r="E58" s="4" t="s">
        <v>130</v>
      </c>
      <c r="F58" s="3" t="s">
        <v>160</v>
      </c>
      <c r="G58" s="3"/>
      <c r="H58" s="3">
        <v>1</v>
      </c>
      <c r="I58" s="4" t="s">
        <v>2921</v>
      </c>
      <c r="J58" s="11" t="s">
        <v>2276</v>
      </c>
      <c r="K58" s="11" t="s">
        <v>2276</v>
      </c>
      <c r="L58" s="3">
        <v>1</v>
      </c>
      <c r="M58" s="48" t="s">
        <v>2919</v>
      </c>
      <c r="N58" s="3"/>
    </row>
    <row r="59" spans="1:14" ht="62" customHeight="1">
      <c r="A59" s="11" t="s">
        <v>2887</v>
      </c>
      <c r="B59" s="11" t="s">
        <v>2895</v>
      </c>
      <c r="C59" s="3" t="s">
        <v>24</v>
      </c>
      <c r="D59" s="3" t="s">
        <v>1105</v>
      </c>
      <c r="E59" s="4" t="s">
        <v>863</v>
      </c>
      <c r="F59" s="4" t="s">
        <v>2662</v>
      </c>
      <c r="G59" s="3"/>
      <c r="H59" s="3">
        <v>0</v>
      </c>
      <c r="I59" s="60" t="s">
        <v>2920</v>
      </c>
      <c r="J59" s="11" t="s">
        <v>2276</v>
      </c>
      <c r="K59" s="11" t="s">
        <v>2276</v>
      </c>
      <c r="L59" s="3">
        <v>1</v>
      </c>
      <c r="M59" s="48" t="s">
        <v>2919</v>
      </c>
      <c r="N59" s="3"/>
    </row>
    <row r="60" spans="1:14" ht="76.5" customHeight="1">
      <c r="A60" s="11" t="s">
        <v>2887</v>
      </c>
      <c r="B60" s="11" t="s">
        <v>2907</v>
      </c>
      <c r="C60" s="3" t="s">
        <v>24</v>
      </c>
      <c r="D60" s="3" t="s">
        <v>27</v>
      </c>
      <c r="E60" s="4" t="s">
        <v>130</v>
      </c>
      <c r="F60" s="3" t="s">
        <v>160</v>
      </c>
      <c r="G60" s="3"/>
      <c r="H60" s="3">
        <v>1</v>
      </c>
      <c r="I60" s="4" t="s">
        <v>2921</v>
      </c>
      <c r="J60" s="11" t="s">
        <v>2276</v>
      </c>
      <c r="K60" s="11" t="s">
        <v>2276</v>
      </c>
      <c r="L60" s="3">
        <v>1</v>
      </c>
      <c r="M60" s="48" t="s">
        <v>2919</v>
      </c>
      <c r="N60" s="3"/>
    </row>
    <row r="61" spans="1:14" ht="68.5" customHeight="1">
      <c r="A61" s="11" t="s">
        <v>2888</v>
      </c>
      <c r="B61" s="11" t="s">
        <v>2896</v>
      </c>
      <c r="C61" s="3" t="s">
        <v>24</v>
      </c>
      <c r="D61" s="3" t="s">
        <v>1105</v>
      </c>
      <c r="E61" s="4" t="s">
        <v>863</v>
      </c>
      <c r="F61" s="4" t="s">
        <v>2662</v>
      </c>
      <c r="G61" s="3"/>
      <c r="H61" s="3">
        <v>0</v>
      </c>
      <c r="I61" s="60" t="s">
        <v>2920</v>
      </c>
      <c r="J61" s="11" t="s">
        <v>2276</v>
      </c>
      <c r="K61" s="11" t="s">
        <v>2276</v>
      </c>
      <c r="L61" s="3">
        <v>1</v>
      </c>
      <c r="M61" s="48" t="s">
        <v>2919</v>
      </c>
      <c r="N61" s="3"/>
    </row>
    <row r="62" spans="1:14" ht="95.5" customHeight="1">
      <c r="A62" s="11" t="s">
        <v>2888</v>
      </c>
      <c r="B62" s="11" t="s">
        <v>2913</v>
      </c>
      <c r="C62" s="3" t="s">
        <v>24</v>
      </c>
      <c r="D62" s="3" t="s">
        <v>27</v>
      </c>
      <c r="E62" s="4" t="s">
        <v>130</v>
      </c>
      <c r="F62" s="3" t="s">
        <v>160</v>
      </c>
      <c r="G62" s="3"/>
      <c r="H62" s="3">
        <v>1</v>
      </c>
      <c r="I62" s="4" t="s">
        <v>2921</v>
      </c>
      <c r="J62" s="11" t="s">
        <v>2276</v>
      </c>
      <c r="K62" s="11" t="s">
        <v>2276</v>
      </c>
      <c r="L62" s="3">
        <v>1</v>
      </c>
      <c r="M62" s="48" t="s">
        <v>2919</v>
      </c>
      <c r="N62" s="3"/>
    </row>
    <row r="63" spans="1:14" ht="116.5" customHeight="1">
      <c r="A63" s="11" t="s">
        <v>2924</v>
      </c>
      <c r="B63" s="11" t="s">
        <v>2928</v>
      </c>
      <c r="C63" s="3" t="s">
        <v>24</v>
      </c>
      <c r="D63" s="3" t="s">
        <v>144</v>
      </c>
      <c r="E63" s="4" t="s">
        <v>137</v>
      </c>
      <c r="F63" s="4" t="s">
        <v>2662</v>
      </c>
      <c r="G63" s="3"/>
      <c r="H63" s="3">
        <v>3</v>
      </c>
      <c r="I63" s="4" t="s">
        <v>2930</v>
      </c>
      <c r="J63" s="11" t="s">
        <v>2276</v>
      </c>
      <c r="K63" s="11" t="s">
        <v>2276</v>
      </c>
      <c r="L63" s="3">
        <v>2</v>
      </c>
      <c r="M63" s="48" t="s">
        <v>2930</v>
      </c>
      <c r="N63" s="3"/>
    </row>
    <row r="64" spans="1:14" ht="95.5" customHeight="1">
      <c r="A64" s="11" t="s">
        <v>2954</v>
      </c>
      <c r="B64" s="11" t="s">
        <v>2958</v>
      </c>
      <c r="C64" s="3" t="s">
        <v>24</v>
      </c>
      <c r="D64" s="3" t="s">
        <v>27</v>
      </c>
      <c r="E64" s="4" t="s">
        <v>130</v>
      </c>
      <c r="F64" s="3" t="s">
        <v>160</v>
      </c>
      <c r="G64" s="3"/>
      <c r="H64" s="11">
        <v>1</v>
      </c>
      <c r="I64" s="4" t="s">
        <v>2984</v>
      </c>
      <c r="J64" s="3">
        <v>2</v>
      </c>
      <c r="K64" s="4" t="s">
        <v>2983</v>
      </c>
      <c r="L64" s="11" t="s">
        <v>2276</v>
      </c>
      <c r="M64" s="202" t="s">
        <v>2276</v>
      </c>
      <c r="N64" s="3"/>
    </row>
    <row r="65" spans="1:14" ht="66.5" customHeight="1">
      <c r="A65" s="11" t="s">
        <v>2954</v>
      </c>
      <c r="B65" s="11" t="s">
        <v>2960</v>
      </c>
      <c r="C65" s="23" t="s">
        <v>24</v>
      </c>
      <c r="D65" s="3" t="s">
        <v>1131</v>
      </c>
      <c r="E65" s="4" t="s">
        <v>116</v>
      </c>
      <c r="F65" s="4" t="s">
        <v>2662</v>
      </c>
      <c r="G65" s="3"/>
      <c r="H65" s="11">
        <v>2</v>
      </c>
      <c r="I65" s="19" t="s">
        <v>2980</v>
      </c>
      <c r="J65" s="3">
        <v>2</v>
      </c>
      <c r="K65" s="4" t="s">
        <v>2983</v>
      </c>
      <c r="L65" s="11" t="s">
        <v>2276</v>
      </c>
      <c r="M65" s="202" t="s">
        <v>2276</v>
      </c>
      <c r="N65" s="3"/>
    </row>
    <row r="66" spans="1:14" ht="63" customHeight="1">
      <c r="A66" s="11" t="s">
        <v>2954</v>
      </c>
      <c r="B66" s="11" t="s">
        <v>2962</v>
      </c>
      <c r="C66" s="23" t="s">
        <v>24</v>
      </c>
      <c r="D66" s="3" t="s">
        <v>1105</v>
      </c>
      <c r="E66" s="4" t="s">
        <v>116</v>
      </c>
      <c r="F66" s="4" t="s">
        <v>2662</v>
      </c>
      <c r="G66" s="3"/>
      <c r="H66" s="11" t="s">
        <v>2276</v>
      </c>
      <c r="I66" s="11" t="s">
        <v>2276</v>
      </c>
      <c r="J66" s="3">
        <v>2</v>
      </c>
      <c r="K66" s="4" t="s">
        <v>2983</v>
      </c>
      <c r="L66" s="11" t="s">
        <v>2276</v>
      </c>
      <c r="M66" s="202" t="s">
        <v>2276</v>
      </c>
      <c r="N66" s="3"/>
    </row>
    <row r="67" spans="1:14" ht="31.5" customHeight="1">
      <c r="A67" s="11" t="s">
        <v>2988</v>
      </c>
      <c r="B67" s="11" t="s">
        <v>2989</v>
      </c>
      <c r="C67" s="23" t="s">
        <v>24</v>
      </c>
      <c r="D67" s="3" t="s">
        <v>27</v>
      </c>
      <c r="E67" s="4" t="s">
        <v>130</v>
      </c>
      <c r="F67" s="4" t="s">
        <v>2662</v>
      </c>
      <c r="G67" s="3"/>
      <c r="H67" s="3">
        <v>1</v>
      </c>
      <c r="I67" s="4" t="s">
        <v>3012</v>
      </c>
      <c r="J67" s="3">
        <v>2</v>
      </c>
      <c r="K67" s="4" t="s">
        <v>3013</v>
      </c>
      <c r="L67" s="11" t="s">
        <v>2276</v>
      </c>
      <c r="M67" s="202" t="s">
        <v>2276</v>
      </c>
      <c r="N67" s="3"/>
    </row>
    <row r="68" spans="1:14" ht="41" customHeight="1">
      <c r="A68" s="11" t="s">
        <v>2988</v>
      </c>
      <c r="B68" s="11" t="s">
        <v>2990</v>
      </c>
      <c r="C68" s="23" t="s">
        <v>24</v>
      </c>
      <c r="D68" s="3" t="s">
        <v>27</v>
      </c>
      <c r="E68" s="4" t="s">
        <v>130</v>
      </c>
      <c r="F68" s="4" t="s">
        <v>160</v>
      </c>
      <c r="G68" s="3"/>
      <c r="H68" s="3">
        <v>1</v>
      </c>
      <c r="I68" s="4" t="s">
        <v>3012</v>
      </c>
      <c r="J68" s="3">
        <v>2</v>
      </c>
      <c r="K68" s="4" t="s">
        <v>3013</v>
      </c>
      <c r="L68" s="11" t="s">
        <v>2276</v>
      </c>
      <c r="M68" s="202" t="s">
        <v>2276</v>
      </c>
      <c r="N68" s="3"/>
    </row>
    <row r="69" spans="1:14" ht="45" customHeight="1">
      <c r="A69" s="11" t="s">
        <v>2988</v>
      </c>
      <c r="B69" s="11" t="s">
        <v>2991</v>
      </c>
      <c r="C69" s="23" t="s">
        <v>24</v>
      </c>
      <c r="D69" s="3" t="s">
        <v>61</v>
      </c>
      <c r="E69" s="4" t="s">
        <v>2649</v>
      </c>
      <c r="F69" s="4" t="s">
        <v>2662</v>
      </c>
      <c r="G69" s="3"/>
      <c r="H69" s="11" t="s">
        <v>2276</v>
      </c>
      <c r="I69" s="11" t="s">
        <v>2276</v>
      </c>
      <c r="J69" s="3">
        <v>2</v>
      </c>
      <c r="K69" s="4" t="s">
        <v>3016</v>
      </c>
      <c r="L69" s="11" t="s">
        <v>2276</v>
      </c>
      <c r="M69" s="202" t="s">
        <v>2276</v>
      </c>
      <c r="N69" s="3"/>
    </row>
    <row r="70" spans="1:14" ht="44" customHeight="1">
      <c r="A70" s="11" t="s">
        <v>2995</v>
      </c>
      <c r="B70" s="11" t="s">
        <v>2996</v>
      </c>
      <c r="C70" s="23" t="s">
        <v>24</v>
      </c>
      <c r="D70" s="3" t="s">
        <v>27</v>
      </c>
      <c r="E70" s="4" t="s">
        <v>130</v>
      </c>
      <c r="F70" s="3" t="s">
        <v>160</v>
      </c>
      <c r="G70" s="3"/>
      <c r="H70" s="3">
        <v>1</v>
      </c>
      <c r="I70" s="4" t="s">
        <v>3029</v>
      </c>
      <c r="J70" s="3">
        <v>1</v>
      </c>
      <c r="K70" s="4" t="s">
        <v>3034</v>
      </c>
      <c r="L70" s="11" t="s">
        <v>2276</v>
      </c>
      <c r="M70" s="202" t="s">
        <v>2276</v>
      </c>
      <c r="N70" s="3"/>
    </row>
    <row r="71" spans="1:14" ht="50.5" customHeight="1">
      <c r="A71" s="11" t="s">
        <v>2995</v>
      </c>
      <c r="B71" s="11" t="s">
        <v>3021</v>
      </c>
      <c r="C71" s="23" t="s">
        <v>24</v>
      </c>
      <c r="D71" s="3" t="s">
        <v>2660</v>
      </c>
      <c r="E71" s="4" t="s">
        <v>45</v>
      </c>
      <c r="F71" s="3" t="s">
        <v>29</v>
      </c>
      <c r="G71" s="3"/>
      <c r="H71" s="3">
        <v>0</v>
      </c>
      <c r="I71" s="4" t="s">
        <v>3033</v>
      </c>
      <c r="J71" s="3">
        <v>1</v>
      </c>
      <c r="K71" s="4" t="s">
        <v>3034</v>
      </c>
      <c r="L71" s="11" t="s">
        <v>2276</v>
      </c>
      <c r="M71" s="202" t="s">
        <v>2276</v>
      </c>
      <c r="N71" s="3"/>
    </row>
    <row r="72" spans="1:14" ht="34.5" customHeight="1">
      <c r="A72" s="11" t="s">
        <v>3044</v>
      </c>
      <c r="B72" s="11" t="s">
        <v>3049</v>
      </c>
      <c r="C72" s="23" t="s">
        <v>24</v>
      </c>
      <c r="D72" s="3" t="s">
        <v>2660</v>
      </c>
      <c r="E72" s="4" t="s">
        <v>45</v>
      </c>
      <c r="F72" s="4" t="s">
        <v>2662</v>
      </c>
      <c r="G72" s="3"/>
      <c r="H72" s="3">
        <v>1</v>
      </c>
      <c r="I72" s="4" t="s">
        <v>3095</v>
      </c>
      <c r="J72" s="3">
        <v>2</v>
      </c>
      <c r="K72" s="4" t="s">
        <v>3096</v>
      </c>
      <c r="L72" s="11" t="s">
        <v>2276</v>
      </c>
      <c r="M72" s="202" t="s">
        <v>2276</v>
      </c>
      <c r="N72" s="3"/>
    </row>
    <row r="73" spans="1:14" ht="34" customHeight="1">
      <c r="A73" s="11" t="s">
        <v>3044</v>
      </c>
      <c r="B73" s="11" t="s">
        <v>3050</v>
      </c>
      <c r="C73" s="23" t="s">
        <v>24</v>
      </c>
      <c r="D73" s="3" t="s">
        <v>2660</v>
      </c>
      <c r="E73" s="4" t="s">
        <v>45</v>
      </c>
      <c r="F73" s="4" t="s">
        <v>29</v>
      </c>
      <c r="G73" s="3"/>
      <c r="H73" s="3">
        <v>1</v>
      </c>
      <c r="I73" s="4" t="s">
        <v>3095</v>
      </c>
      <c r="J73" s="3">
        <v>2</v>
      </c>
      <c r="K73" s="4" t="s">
        <v>3096</v>
      </c>
      <c r="L73" s="11" t="s">
        <v>2276</v>
      </c>
      <c r="M73" s="202" t="s">
        <v>2276</v>
      </c>
      <c r="N73" s="3"/>
    </row>
    <row r="74" spans="1:14" ht="29">
      <c r="A74" s="11" t="s">
        <v>3044</v>
      </c>
      <c r="B74" s="11" t="s">
        <v>3051</v>
      </c>
      <c r="C74" s="23" t="s">
        <v>24</v>
      </c>
      <c r="D74" s="3" t="s">
        <v>2660</v>
      </c>
      <c r="E74" s="4" t="s">
        <v>45</v>
      </c>
      <c r="F74" s="4" t="s">
        <v>55</v>
      </c>
      <c r="G74" s="3"/>
      <c r="H74" s="3">
        <v>1</v>
      </c>
      <c r="I74" s="4" t="s">
        <v>3095</v>
      </c>
      <c r="J74" s="3">
        <v>2</v>
      </c>
      <c r="K74" s="4" t="s">
        <v>3096</v>
      </c>
      <c r="L74" s="11" t="s">
        <v>2276</v>
      </c>
      <c r="M74" s="202" t="s">
        <v>2276</v>
      </c>
      <c r="N74" s="3"/>
    </row>
    <row r="75" spans="1:14" ht="29">
      <c r="A75" s="11" t="s">
        <v>3045</v>
      </c>
      <c r="B75" s="11" t="s">
        <v>3065</v>
      </c>
      <c r="C75" s="23" t="s">
        <v>24</v>
      </c>
      <c r="D75" s="3" t="s">
        <v>2660</v>
      </c>
      <c r="E75" s="4" t="s">
        <v>45</v>
      </c>
      <c r="F75" s="4" t="s">
        <v>2662</v>
      </c>
      <c r="G75" s="3"/>
      <c r="H75" s="3">
        <v>1</v>
      </c>
      <c r="I75" s="4" t="s">
        <v>3095</v>
      </c>
      <c r="J75" s="3">
        <v>2</v>
      </c>
      <c r="K75" s="4" t="s">
        <v>3096</v>
      </c>
      <c r="L75" s="11" t="s">
        <v>2276</v>
      </c>
      <c r="M75" s="202" t="s">
        <v>2276</v>
      </c>
      <c r="N75" s="3"/>
    </row>
    <row r="76" spans="1:14" ht="29">
      <c r="A76" s="11" t="s">
        <v>3045</v>
      </c>
      <c r="B76" s="11" t="s">
        <v>3066</v>
      </c>
      <c r="C76" s="23" t="s">
        <v>24</v>
      </c>
      <c r="D76" s="3" t="s">
        <v>2660</v>
      </c>
      <c r="E76" s="4" t="s">
        <v>45</v>
      </c>
      <c r="F76" s="4" t="s">
        <v>29</v>
      </c>
      <c r="G76" s="3"/>
      <c r="H76" s="3">
        <v>1</v>
      </c>
      <c r="I76" s="4" t="s">
        <v>3095</v>
      </c>
      <c r="J76" s="3">
        <v>2</v>
      </c>
      <c r="K76" s="4" t="s">
        <v>3096</v>
      </c>
      <c r="L76" s="11" t="s">
        <v>2276</v>
      </c>
      <c r="M76" s="202" t="s">
        <v>2276</v>
      </c>
      <c r="N76" s="3"/>
    </row>
    <row r="77" spans="1:14" ht="44.5" customHeight="1">
      <c r="A77" s="11" t="s">
        <v>3045</v>
      </c>
      <c r="B77" s="11" t="s">
        <v>3067</v>
      </c>
      <c r="C77" s="23" t="s">
        <v>24</v>
      </c>
      <c r="D77" s="3" t="s">
        <v>2660</v>
      </c>
      <c r="E77" s="4" t="s">
        <v>45</v>
      </c>
      <c r="F77" s="4" t="s">
        <v>55</v>
      </c>
      <c r="G77" s="3"/>
      <c r="H77" s="3">
        <v>1</v>
      </c>
      <c r="I77" s="4" t="s">
        <v>3095</v>
      </c>
      <c r="J77" s="3">
        <v>2</v>
      </c>
      <c r="K77" s="4" t="s">
        <v>3096</v>
      </c>
      <c r="L77" s="11" t="s">
        <v>2276</v>
      </c>
      <c r="M77" s="202" t="s">
        <v>2276</v>
      </c>
      <c r="N77" s="3"/>
    </row>
    <row r="78" spans="1:14" ht="80" customHeight="1">
      <c r="A78" s="11" t="s">
        <v>3129</v>
      </c>
      <c r="B78" s="11" t="s">
        <v>3138</v>
      </c>
      <c r="C78" s="3" t="s">
        <v>24</v>
      </c>
      <c r="D78" s="3" t="s">
        <v>27</v>
      </c>
      <c r="E78" s="4" t="s">
        <v>130</v>
      </c>
      <c r="F78" s="3" t="s">
        <v>160</v>
      </c>
      <c r="G78" s="3"/>
      <c r="H78" s="3">
        <v>2</v>
      </c>
      <c r="I78" s="4" t="s">
        <v>3204</v>
      </c>
      <c r="J78" s="3" t="s">
        <v>2276</v>
      </c>
      <c r="K78" s="3" t="s">
        <v>2276</v>
      </c>
      <c r="L78" s="3">
        <v>0</v>
      </c>
      <c r="M78" s="48" t="s">
        <v>3214</v>
      </c>
      <c r="N78" s="3"/>
    </row>
    <row r="79" spans="1:14" ht="79" customHeight="1">
      <c r="A79" s="11" t="s">
        <v>3129</v>
      </c>
      <c r="B79" s="11" t="s">
        <v>3147</v>
      </c>
      <c r="C79" s="3" t="s">
        <v>24</v>
      </c>
      <c r="D79" s="3" t="s">
        <v>2660</v>
      </c>
      <c r="E79" s="4" t="s">
        <v>130</v>
      </c>
      <c r="F79" s="4" t="s">
        <v>2662</v>
      </c>
      <c r="G79" s="3"/>
      <c r="H79" s="3">
        <v>2</v>
      </c>
      <c r="I79" s="4" t="s">
        <v>3204</v>
      </c>
      <c r="J79" s="3">
        <v>2</v>
      </c>
      <c r="K79" s="4" t="s">
        <v>3205</v>
      </c>
      <c r="L79" s="3">
        <v>0</v>
      </c>
      <c r="M79" s="48" t="s">
        <v>3214</v>
      </c>
      <c r="N79" s="3"/>
    </row>
    <row r="80" spans="1:14" ht="79" customHeight="1">
      <c r="A80" s="11" t="s">
        <v>3129</v>
      </c>
      <c r="B80" s="11" t="s">
        <v>3148</v>
      </c>
      <c r="C80" s="3" t="s">
        <v>24</v>
      </c>
      <c r="D80" s="3" t="s">
        <v>1105</v>
      </c>
      <c r="E80" s="4" t="s">
        <v>3209</v>
      </c>
      <c r="F80" s="4" t="s">
        <v>2276</v>
      </c>
      <c r="G80" s="3"/>
      <c r="H80" s="3" t="s">
        <v>2276</v>
      </c>
      <c r="I80" s="3" t="s">
        <v>2276</v>
      </c>
      <c r="J80" s="3" t="s">
        <v>2276</v>
      </c>
      <c r="K80" s="3" t="s">
        <v>2276</v>
      </c>
      <c r="L80" s="3">
        <v>0</v>
      </c>
      <c r="M80" s="202" t="s">
        <v>3213</v>
      </c>
      <c r="N80" s="3"/>
    </row>
    <row r="81" spans="1:14" ht="83" customHeight="1">
      <c r="A81" s="11" t="s">
        <v>3130</v>
      </c>
      <c r="B81" s="11" t="s">
        <v>3139</v>
      </c>
      <c r="C81" s="3" t="s">
        <v>24</v>
      </c>
      <c r="D81" s="3" t="s">
        <v>27</v>
      </c>
      <c r="E81" s="4" t="s">
        <v>130</v>
      </c>
      <c r="F81" s="3" t="s">
        <v>160</v>
      </c>
      <c r="G81" s="3"/>
      <c r="H81" s="3">
        <v>2</v>
      </c>
      <c r="I81" s="4" t="s">
        <v>3204</v>
      </c>
      <c r="J81" s="3" t="s">
        <v>2276</v>
      </c>
      <c r="K81" s="3" t="s">
        <v>2276</v>
      </c>
      <c r="L81" s="3">
        <v>0</v>
      </c>
      <c r="M81" s="48" t="s">
        <v>3214</v>
      </c>
      <c r="N81" s="3"/>
    </row>
    <row r="82" spans="1:14" ht="85" customHeight="1">
      <c r="A82" s="11" t="s">
        <v>3130</v>
      </c>
      <c r="B82" s="11" t="s">
        <v>3164</v>
      </c>
      <c r="C82" s="3" t="s">
        <v>24</v>
      </c>
      <c r="D82" s="3" t="s">
        <v>2660</v>
      </c>
      <c r="E82" s="4" t="s">
        <v>130</v>
      </c>
      <c r="F82" s="4" t="s">
        <v>2662</v>
      </c>
      <c r="G82" s="3"/>
      <c r="H82" s="3">
        <v>2</v>
      </c>
      <c r="I82" s="4" t="s">
        <v>3204</v>
      </c>
      <c r="J82" s="3">
        <v>2</v>
      </c>
      <c r="K82" s="4" t="s">
        <v>3205</v>
      </c>
      <c r="L82" s="3">
        <v>0</v>
      </c>
      <c r="M82" s="48" t="s">
        <v>3214</v>
      </c>
      <c r="N82" s="3"/>
    </row>
    <row r="83" spans="1:14" ht="85" customHeight="1">
      <c r="A83" s="11" t="s">
        <v>3130</v>
      </c>
      <c r="B83" s="11" t="s">
        <v>3165</v>
      </c>
      <c r="C83" s="3" t="s">
        <v>24</v>
      </c>
      <c r="D83" s="3" t="s">
        <v>1105</v>
      </c>
      <c r="E83" s="4" t="s">
        <v>3209</v>
      </c>
      <c r="F83" s="4" t="s">
        <v>2276</v>
      </c>
      <c r="G83" s="3"/>
      <c r="H83" s="3" t="s">
        <v>2276</v>
      </c>
      <c r="I83" s="3" t="s">
        <v>2276</v>
      </c>
      <c r="J83" s="3" t="s">
        <v>2276</v>
      </c>
      <c r="K83" s="3" t="s">
        <v>2276</v>
      </c>
      <c r="L83" s="3">
        <v>0</v>
      </c>
      <c r="M83" s="202" t="s">
        <v>3213</v>
      </c>
      <c r="N83" s="3"/>
    </row>
    <row r="84" spans="1:14" ht="82" customHeight="1">
      <c r="A84" s="11" t="s">
        <v>3131</v>
      </c>
      <c r="B84" s="11" t="s">
        <v>3140</v>
      </c>
      <c r="C84" s="3" t="s">
        <v>24</v>
      </c>
      <c r="D84" s="3" t="s">
        <v>27</v>
      </c>
      <c r="E84" s="4" t="s">
        <v>130</v>
      </c>
      <c r="F84" s="3" t="s">
        <v>160</v>
      </c>
      <c r="G84" s="3"/>
      <c r="H84" s="3">
        <v>2</v>
      </c>
      <c r="I84" s="4" t="s">
        <v>3204</v>
      </c>
      <c r="J84" s="3" t="s">
        <v>2276</v>
      </c>
      <c r="K84" s="3" t="s">
        <v>2276</v>
      </c>
      <c r="L84" s="3">
        <v>0</v>
      </c>
      <c r="M84" s="203" t="s">
        <v>3215</v>
      </c>
      <c r="N84" s="3"/>
    </row>
    <row r="85" spans="1:14" ht="87.5" customHeight="1">
      <c r="A85" s="11" t="s">
        <v>3131</v>
      </c>
      <c r="B85" s="11" t="s">
        <v>3143</v>
      </c>
      <c r="C85" s="3" t="s">
        <v>1105</v>
      </c>
      <c r="D85" s="3" t="s">
        <v>1105</v>
      </c>
      <c r="E85" s="4" t="s">
        <v>3209</v>
      </c>
      <c r="F85" s="3" t="s">
        <v>2276</v>
      </c>
      <c r="G85" s="3"/>
      <c r="H85" s="3" t="s">
        <v>2276</v>
      </c>
      <c r="I85" s="3" t="s">
        <v>2276</v>
      </c>
      <c r="J85" s="3">
        <v>2</v>
      </c>
      <c r="K85" s="4" t="s">
        <v>3210</v>
      </c>
      <c r="L85" s="3">
        <v>2</v>
      </c>
      <c r="M85" s="48" t="s">
        <v>3211</v>
      </c>
      <c r="N85" s="3"/>
    </row>
    <row r="86" spans="1:14" ht="115" customHeight="1">
      <c r="A86" s="11" t="s">
        <v>3132</v>
      </c>
      <c r="B86" s="11" t="s">
        <v>3141</v>
      </c>
      <c r="C86" s="3" t="s">
        <v>24</v>
      </c>
      <c r="D86" s="3" t="s">
        <v>1242</v>
      </c>
      <c r="E86" s="4" t="s">
        <v>116</v>
      </c>
      <c r="F86" s="4" t="s">
        <v>2662</v>
      </c>
      <c r="G86" s="3"/>
      <c r="H86" s="3">
        <v>2</v>
      </c>
      <c r="I86" s="4" t="s">
        <v>3206</v>
      </c>
      <c r="J86" s="3">
        <v>2</v>
      </c>
      <c r="K86" s="4" t="s">
        <v>3206</v>
      </c>
      <c r="L86" s="3" t="s">
        <v>2276</v>
      </c>
      <c r="M86" s="52" t="s">
        <v>2276</v>
      </c>
      <c r="N86" s="3"/>
    </row>
    <row r="87" spans="1:14" ht="114" customHeight="1">
      <c r="A87" s="11" t="s">
        <v>3132</v>
      </c>
      <c r="B87" s="11" t="s">
        <v>3191</v>
      </c>
      <c r="C87" s="3" t="s">
        <v>24</v>
      </c>
      <c r="D87" s="3" t="s">
        <v>27</v>
      </c>
      <c r="E87" s="4" t="s">
        <v>130</v>
      </c>
      <c r="F87" s="3" t="s">
        <v>160</v>
      </c>
      <c r="G87" s="3"/>
      <c r="H87" s="3">
        <v>2</v>
      </c>
      <c r="I87" s="4" t="s">
        <v>3212</v>
      </c>
      <c r="J87" s="3" t="s">
        <v>2276</v>
      </c>
      <c r="K87" s="3" t="s">
        <v>2276</v>
      </c>
      <c r="L87" s="3">
        <v>2</v>
      </c>
      <c r="M87" s="48" t="s">
        <v>3207</v>
      </c>
      <c r="N87" s="3"/>
    </row>
    <row r="88" spans="1:14" ht="70.5" customHeight="1">
      <c r="A88" s="11" t="s">
        <v>3132</v>
      </c>
      <c r="B88" s="11" t="s">
        <v>3192</v>
      </c>
      <c r="C88" s="3" t="s">
        <v>24</v>
      </c>
      <c r="D88" s="3" t="s">
        <v>1105</v>
      </c>
      <c r="E88" s="4" t="s">
        <v>3209</v>
      </c>
      <c r="F88" s="3" t="s">
        <v>2276</v>
      </c>
      <c r="G88" s="3"/>
      <c r="H88" s="3" t="s">
        <v>2276</v>
      </c>
      <c r="I88" s="3" t="s">
        <v>2276</v>
      </c>
      <c r="J88" s="3" t="s">
        <v>2276</v>
      </c>
      <c r="K88" s="3" t="s">
        <v>2276</v>
      </c>
      <c r="L88" s="3">
        <v>2</v>
      </c>
      <c r="M88" s="48" t="s">
        <v>3208</v>
      </c>
      <c r="N88" s="3"/>
    </row>
    <row r="89" spans="1:14" ht="142.5" customHeight="1">
      <c r="A89" s="11" t="s">
        <v>3286</v>
      </c>
      <c r="B89" s="11" t="s">
        <v>3291</v>
      </c>
      <c r="C89" s="3" t="s">
        <v>24</v>
      </c>
      <c r="D89" s="3" t="s">
        <v>1245</v>
      </c>
      <c r="E89" s="4" t="s">
        <v>116</v>
      </c>
      <c r="F89" s="3" t="s">
        <v>55</v>
      </c>
      <c r="G89" s="3"/>
      <c r="H89" s="3">
        <v>2</v>
      </c>
      <c r="I89" s="4" t="s">
        <v>3295</v>
      </c>
      <c r="J89" s="3">
        <v>2</v>
      </c>
      <c r="K89" s="4" t="s">
        <v>3295</v>
      </c>
      <c r="L89" s="3" t="s">
        <v>2276</v>
      </c>
      <c r="M89" s="52" t="s">
        <v>2276</v>
      </c>
      <c r="N89" s="3"/>
    </row>
    <row r="90" spans="1:14" ht="141.5" customHeight="1">
      <c r="A90" s="11" t="s">
        <v>3286</v>
      </c>
      <c r="B90" s="11" t="s">
        <v>3293</v>
      </c>
      <c r="C90" s="3" t="s">
        <v>24</v>
      </c>
      <c r="D90" s="3" t="s">
        <v>1245</v>
      </c>
      <c r="E90" s="4" t="s">
        <v>116</v>
      </c>
      <c r="F90" s="4" t="s">
        <v>2662</v>
      </c>
      <c r="G90" s="3"/>
      <c r="H90" s="3">
        <v>2</v>
      </c>
      <c r="I90" s="4" t="s">
        <v>3295</v>
      </c>
      <c r="J90" s="3">
        <v>2</v>
      </c>
      <c r="K90" s="4" t="s">
        <v>3295</v>
      </c>
      <c r="L90" s="3" t="s">
        <v>2276</v>
      </c>
      <c r="M90" s="52" t="s">
        <v>2276</v>
      </c>
      <c r="N90" s="3"/>
    </row>
    <row r="91" spans="1:14" ht="70" customHeight="1">
      <c r="A91" s="23" t="s">
        <v>3297</v>
      </c>
      <c r="B91" s="23" t="s">
        <v>3308</v>
      </c>
      <c r="C91" s="3" t="s">
        <v>24</v>
      </c>
      <c r="D91" s="3" t="s">
        <v>2660</v>
      </c>
      <c r="E91" s="4" t="s">
        <v>5005</v>
      </c>
      <c r="F91" s="3" t="s">
        <v>55</v>
      </c>
      <c r="G91" s="3"/>
      <c r="H91" s="3">
        <v>0</v>
      </c>
      <c r="I91" s="4" t="s">
        <v>3330</v>
      </c>
      <c r="J91" s="3">
        <v>1</v>
      </c>
      <c r="K91" s="3" t="s">
        <v>3331</v>
      </c>
      <c r="L91" s="3" t="s">
        <v>2276</v>
      </c>
      <c r="M91" s="52" t="s">
        <v>2276</v>
      </c>
      <c r="N91" s="3"/>
    </row>
    <row r="92" spans="1:14" ht="70" customHeight="1">
      <c r="A92" s="23" t="s">
        <v>3297</v>
      </c>
      <c r="B92" s="23" t="s">
        <v>3309</v>
      </c>
      <c r="C92" s="3" t="s">
        <v>24</v>
      </c>
      <c r="D92" s="3" t="s">
        <v>2660</v>
      </c>
      <c r="E92" s="4" t="s">
        <v>5005</v>
      </c>
      <c r="F92" s="4" t="s">
        <v>2662</v>
      </c>
      <c r="G92" s="3"/>
      <c r="H92" s="3">
        <v>0</v>
      </c>
      <c r="I92" s="4" t="s">
        <v>3330</v>
      </c>
      <c r="J92" s="3">
        <v>1</v>
      </c>
      <c r="K92" s="3" t="s">
        <v>3331</v>
      </c>
      <c r="L92" s="3" t="s">
        <v>2276</v>
      </c>
      <c r="M92" s="52" t="s">
        <v>2276</v>
      </c>
      <c r="N92" s="3"/>
    </row>
    <row r="93" spans="1:14" ht="70" customHeight="1">
      <c r="A93" s="23" t="s">
        <v>3302</v>
      </c>
      <c r="B93" s="23" t="s">
        <v>3311</v>
      </c>
      <c r="C93" s="3" t="s">
        <v>24</v>
      </c>
      <c r="D93" s="3" t="s">
        <v>2660</v>
      </c>
      <c r="E93" s="4" t="s">
        <v>5005</v>
      </c>
      <c r="F93" s="3" t="s">
        <v>55</v>
      </c>
      <c r="G93" s="3"/>
      <c r="H93" s="3">
        <v>0</v>
      </c>
      <c r="I93" s="4" t="s">
        <v>3330</v>
      </c>
      <c r="J93" s="3">
        <v>1</v>
      </c>
      <c r="K93" s="3" t="s">
        <v>3331</v>
      </c>
      <c r="L93" s="3" t="s">
        <v>2276</v>
      </c>
      <c r="M93" s="52" t="s">
        <v>2276</v>
      </c>
      <c r="N93" s="3"/>
    </row>
    <row r="94" spans="1:14" ht="70" customHeight="1">
      <c r="A94" s="23" t="s">
        <v>3302</v>
      </c>
      <c r="B94" s="23" t="s">
        <v>3312</v>
      </c>
      <c r="C94" s="3" t="s">
        <v>24</v>
      </c>
      <c r="D94" s="3" t="s">
        <v>2660</v>
      </c>
      <c r="E94" s="4" t="s">
        <v>5005</v>
      </c>
      <c r="F94" s="4" t="s">
        <v>2662</v>
      </c>
      <c r="G94" s="3"/>
      <c r="H94" s="3">
        <v>0</v>
      </c>
      <c r="I94" s="4" t="s">
        <v>3330</v>
      </c>
      <c r="J94" s="3">
        <v>1</v>
      </c>
      <c r="K94" s="3" t="s">
        <v>3331</v>
      </c>
      <c r="L94" s="3" t="s">
        <v>2276</v>
      </c>
      <c r="M94" s="52" t="s">
        <v>2276</v>
      </c>
      <c r="N94" s="3"/>
    </row>
    <row r="95" spans="1:14" ht="70" customHeight="1">
      <c r="A95" s="23" t="s">
        <v>3303</v>
      </c>
      <c r="B95" s="23" t="s">
        <v>3313</v>
      </c>
      <c r="C95" s="3" t="s">
        <v>24</v>
      </c>
      <c r="D95" s="3" t="s">
        <v>2660</v>
      </c>
      <c r="E95" s="4" t="s">
        <v>5005</v>
      </c>
      <c r="F95" s="3" t="s">
        <v>55</v>
      </c>
      <c r="G95" s="3"/>
      <c r="H95" s="3">
        <v>0</v>
      </c>
      <c r="I95" s="4" t="s">
        <v>3330</v>
      </c>
      <c r="J95" s="3">
        <v>1</v>
      </c>
      <c r="K95" s="3" t="s">
        <v>3331</v>
      </c>
      <c r="L95" s="3" t="s">
        <v>2276</v>
      </c>
      <c r="M95" s="52" t="s">
        <v>2276</v>
      </c>
      <c r="N95" s="3"/>
    </row>
    <row r="96" spans="1:14" ht="70" customHeight="1">
      <c r="A96" s="23" t="s">
        <v>3303</v>
      </c>
      <c r="B96" s="23" t="s">
        <v>3314</v>
      </c>
      <c r="C96" s="3" t="s">
        <v>24</v>
      </c>
      <c r="D96" s="3" t="s">
        <v>2660</v>
      </c>
      <c r="E96" s="4" t="s">
        <v>5005</v>
      </c>
      <c r="F96" s="4" t="s">
        <v>2662</v>
      </c>
      <c r="G96" s="3"/>
      <c r="H96" s="3">
        <v>0</v>
      </c>
      <c r="I96" s="4" t="s">
        <v>3330</v>
      </c>
      <c r="J96" s="3">
        <v>1</v>
      </c>
      <c r="K96" s="3" t="s">
        <v>3331</v>
      </c>
      <c r="L96" s="3" t="s">
        <v>2276</v>
      </c>
      <c r="M96" s="52" t="s">
        <v>2276</v>
      </c>
      <c r="N96" s="3"/>
    </row>
    <row r="97" spans="1:14" ht="36.5" customHeight="1">
      <c r="A97" s="23" t="s">
        <v>3305</v>
      </c>
      <c r="B97" s="23" t="s">
        <v>3317</v>
      </c>
      <c r="C97" s="3" t="s">
        <v>24</v>
      </c>
      <c r="D97" s="3" t="s">
        <v>2660</v>
      </c>
      <c r="E97" s="4" t="s">
        <v>5005</v>
      </c>
      <c r="F97" s="3" t="s">
        <v>55</v>
      </c>
      <c r="G97" s="3"/>
      <c r="H97" s="3">
        <v>2</v>
      </c>
      <c r="I97" s="4" t="s">
        <v>3332</v>
      </c>
      <c r="J97" s="3">
        <v>0</v>
      </c>
      <c r="K97" s="4" t="s">
        <v>3329</v>
      </c>
      <c r="L97" s="3" t="s">
        <v>2276</v>
      </c>
      <c r="M97" s="52" t="s">
        <v>2276</v>
      </c>
      <c r="N97" s="3"/>
    </row>
    <row r="98" spans="1:14" ht="36.5" customHeight="1">
      <c r="A98" s="23" t="s">
        <v>3306</v>
      </c>
      <c r="B98" s="23" t="s">
        <v>3320</v>
      </c>
      <c r="C98" s="3" t="s">
        <v>24</v>
      </c>
      <c r="D98" s="3" t="s">
        <v>2660</v>
      </c>
      <c r="E98" s="4" t="s">
        <v>5005</v>
      </c>
      <c r="F98" s="3" t="s">
        <v>55</v>
      </c>
      <c r="G98" s="3"/>
      <c r="H98" s="3">
        <v>2</v>
      </c>
      <c r="I98" s="4" t="s">
        <v>3332</v>
      </c>
      <c r="J98" s="3">
        <v>0</v>
      </c>
      <c r="K98" s="4" t="s">
        <v>3329</v>
      </c>
      <c r="L98" s="3" t="s">
        <v>2276</v>
      </c>
      <c r="M98" s="52" t="s">
        <v>2276</v>
      </c>
      <c r="N98" s="3"/>
    </row>
    <row r="99" spans="1:14" ht="36.5" customHeight="1">
      <c r="A99" s="23" t="s">
        <v>3307</v>
      </c>
      <c r="B99" s="23" t="s">
        <v>3321</v>
      </c>
      <c r="C99" s="3" t="s">
        <v>24</v>
      </c>
      <c r="D99" s="3" t="s">
        <v>2660</v>
      </c>
      <c r="E99" s="4" t="s">
        <v>5005</v>
      </c>
      <c r="F99" s="3" t="s">
        <v>55</v>
      </c>
      <c r="G99" s="3"/>
      <c r="H99" s="3">
        <v>2</v>
      </c>
      <c r="I99" s="4" t="s">
        <v>3332</v>
      </c>
      <c r="J99" s="3">
        <v>0</v>
      </c>
      <c r="K99" s="4" t="s">
        <v>3329</v>
      </c>
      <c r="L99" s="3" t="s">
        <v>2276</v>
      </c>
      <c r="M99" s="52" t="s">
        <v>2276</v>
      </c>
      <c r="N99" s="3"/>
    </row>
    <row r="100" spans="1:14" ht="36.5" customHeight="1">
      <c r="A100" s="23" t="s">
        <v>3297</v>
      </c>
      <c r="B100" s="23" t="s">
        <v>3322</v>
      </c>
      <c r="C100" s="3" t="s">
        <v>24</v>
      </c>
      <c r="D100" s="3" t="s">
        <v>144</v>
      </c>
      <c r="E100" s="4" t="s">
        <v>137</v>
      </c>
      <c r="F100" s="3" t="s">
        <v>55</v>
      </c>
      <c r="G100" s="3"/>
      <c r="H100" s="3">
        <v>1</v>
      </c>
      <c r="I100" s="4" t="s">
        <v>3333</v>
      </c>
      <c r="J100" s="3"/>
      <c r="K100" s="3"/>
      <c r="L100" s="3" t="s">
        <v>2276</v>
      </c>
      <c r="M100" s="52" t="s">
        <v>2276</v>
      </c>
      <c r="N100" s="3"/>
    </row>
    <row r="101" spans="1:14" ht="36.5" customHeight="1">
      <c r="A101" s="23" t="s">
        <v>3297</v>
      </c>
      <c r="B101" s="23" t="s">
        <v>3323</v>
      </c>
      <c r="C101" s="3" t="s">
        <v>24</v>
      </c>
      <c r="D101" s="3" t="s">
        <v>144</v>
      </c>
      <c r="E101" s="4" t="s">
        <v>137</v>
      </c>
      <c r="F101" s="4" t="s">
        <v>2662</v>
      </c>
      <c r="G101" s="3"/>
      <c r="H101" s="3">
        <v>1</v>
      </c>
      <c r="I101" s="4" t="s">
        <v>3333</v>
      </c>
      <c r="J101" s="3">
        <v>1</v>
      </c>
      <c r="K101" s="4" t="s">
        <v>3333</v>
      </c>
      <c r="L101" s="3" t="s">
        <v>2276</v>
      </c>
      <c r="M101" s="52" t="s">
        <v>2276</v>
      </c>
      <c r="N101" s="3"/>
    </row>
    <row r="102" spans="1:14" ht="36.5" customHeight="1">
      <c r="A102" s="23" t="s">
        <v>3302</v>
      </c>
      <c r="B102" s="23" t="s">
        <v>3324</v>
      </c>
      <c r="C102" s="3" t="s">
        <v>24</v>
      </c>
      <c r="D102" s="3" t="s">
        <v>144</v>
      </c>
      <c r="E102" s="4" t="s">
        <v>137</v>
      </c>
      <c r="F102" s="3" t="s">
        <v>55</v>
      </c>
      <c r="G102" s="3"/>
      <c r="H102" s="3">
        <v>1</v>
      </c>
      <c r="I102" s="4" t="s">
        <v>3333</v>
      </c>
      <c r="J102" s="3">
        <v>1</v>
      </c>
      <c r="K102" s="4" t="s">
        <v>3333</v>
      </c>
      <c r="L102" s="3" t="s">
        <v>2276</v>
      </c>
      <c r="M102" s="52" t="s">
        <v>2276</v>
      </c>
      <c r="N102" s="3"/>
    </row>
    <row r="103" spans="1:14" ht="36.5" customHeight="1">
      <c r="A103" s="23" t="s">
        <v>3302</v>
      </c>
      <c r="B103" s="23" t="s">
        <v>3325</v>
      </c>
      <c r="C103" s="3" t="s">
        <v>24</v>
      </c>
      <c r="D103" s="3" t="s">
        <v>144</v>
      </c>
      <c r="E103" s="4" t="s">
        <v>137</v>
      </c>
      <c r="F103" s="4" t="s">
        <v>2662</v>
      </c>
      <c r="G103" s="3"/>
      <c r="H103" s="3">
        <v>1</v>
      </c>
      <c r="I103" s="4" t="s">
        <v>3333</v>
      </c>
      <c r="J103" s="3">
        <v>1</v>
      </c>
      <c r="K103" s="4" t="s">
        <v>3333</v>
      </c>
      <c r="L103" s="3" t="s">
        <v>2276</v>
      </c>
      <c r="M103" s="52" t="s">
        <v>2276</v>
      </c>
      <c r="N103" s="3"/>
    </row>
    <row r="104" spans="1:14" ht="36.5" customHeight="1">
      <c r="A104" s="23" t="s">
        <v>3303</v>
      </c>
      <c r="B104" s="23" t="s">
        <v>3326</v>
      </c>
      <c r="C104" s="3" t="s">
        <v>24</v>
      </c>
      <c r="D104" s="3" t="s">
        <v>144</v>
      </c>
      <c r="E104" s="4" t="s">
        <v>137</v>
      </c>
      <c r="F104" s="3" t="s">
        <v>55</v>
      </c>
      <c r="G104" s="3"/>
      <c r="H104" s="3">
        <v>1</v>
      </c>
      <c r="I104" s="4" t="s">
        <v>3333</v>
      </c>
      <c r="J104" s="3">
        <v>1</v>
      </c>
      <c r="K104" s="4" t="s">
        <v>3333</v>
      </c>
      <c r="L104" s="3" t="s">
        <v>2276</v>
      </c>
      <c r="M104" s="52" t="s">
        <v>2276</v>
      </c>
      <c r="N104" s="3"/>
    </row>
    <row r="105" spans="1:14" ht="36.5" customHeight="1">
      <c r="A105" s="23" t="s">
        <v>3303</v>
      </c>
      <c r="B105" s="23" t="s">
        <v>3327</v>
      </c>
      <c r="C105" s="3" t="s">
        <v>24</v>
      </c>
      <c r="D105" s="3" t="s">
        <v>144</v>
      </c>
      <c r="E105" s="4" t="s">
        <v>137</v>
      </c>
      <c r="F105" s="4" t="s">
        <v>2662</v>
      </c>
      <c r="G105" s="3"/>
      <c r="H105" s="3">
        <v>1</v>
      </c>
      <c r="I105" s="4" t="s">
        <v>3333</v>
      </c>
      <c r="J105" s="3">
        <v>1</v>
      </c>
      <c r="K105" s="4" t="s">
        <v>3333</v>
      </c>
      <c r="L105" s="3" t="s">
        <v>2276</v>
      </c>
      <c r="M105" s="52" t="s">
        <v>2276</v>
      </c>
      <c r="N105" s="3"/>
    </row>
    <row r="106" spans="1:14" ht="52.5" customHeight="1">
      <c r="A106" s="23" t="s">
        <v>3378</v>
      </c>
      <c r="B106" s="3" t="s">
        <v>3389</v>
      </c>
      <c r="C106" s="3" t="s">
        <v>24</v>
      </c>
      <c r="D106" s="3" t="s">
        <v>2804</v>
      </c>
      <c r="E106" s="4" t="s">
        <v>5005</v>
      </c>
      <c r="F106" s="4" t="s">
        <v>2662</v>
      </c>
      <c r="G106" s="3">
        <v>1968</v>
      </c>
      <c r="H106" s="3">
        <v>2</v>
      </c>
      <c r="I106" s="4" t="s">
        <v>3400</v>
      </c>
      <c r="J106" s="3" t="s">
        <v>2276</v>
      </c>
      <c r="K106" s="3" t="s">
        <v>2276</v>
      </c>
      <c r="L106" s="3" t="s">
        <v>2276</v>
      </c>
      <c r="M106" s="52" t="s">
        <v>2276</v>
      </c>
      <c r="N106" s="3"/>
    </row>
    <row r="107" spans="1:14" ht="52.5" customHeight="1">
      <c r="A107" s="23" t="s">
        <v>3379</v>
      </c>
      <c r="B107" s="3" t="s">
        <v>3390</v>
      </c>
      <c r="C107" s="3" t="s">
        <v>24</v>
      </c>
      <c r="D107" s="3" t="s">
        <v>2804</v>
      </c>
      <c r="E107" s="4" t="s">
        <v>5005</v>
      </c>
      <c r="F107" s="4" t="s">
        <v>2662</v>
      </c>
      <c r="G107" s="3">
        <v>1968</v>
      </c>
      <c r="H107" s="3">
        <v>2</v>
      </c>
      <c r="I107" s="4" t="s">
        <v>3400</v>
      </c>
      <c r="J107" s="3" t="s">
        <v>2276</v>
      </c>
      <c r="K107" s="3" t="s">
        <v>2276</v>
      </c>
      <c r="L107" s="3" t="s">
        <v>2276</v>
      </c>
      <c r="M107" s="52" t="s">
        <v>2276</v>
      </c>
      <c r="N107" s="3"/>
    </row>
    <row r="108" spans="1:14" ht="52.5" customHeight="1">
      <c r="A108" s="23" t="s">
        <v>3383</v>
      </c>
      <c r="B108" s="3" t="s">
        <v>3391</v>
      </c>
      <c r="C108" s="3" t="s">
        <v>24</v>
      </c>
      <c r="D108" s="3" t="s">
        <v>2804</v>
      </c>
      <c r="E108" s="4" t="s">
        <v>5005</v>
      </c>
      <c r="F108" s="4" t="s">
        <v>2662</v>
      </c>
      <c r="G108" s="3">
        <v>1968</v>
      </c>
      <c r="H108" s="3">
        <v>2</v>
      </c>
      <c r="I108" s="4" t="s">
        <v>3400</v>
      </c>
      <c r="J108" s="3" t="s">
        <v>2276</v>
      </c>
      <c r="K108" s="3" t="s">
        <v>2276</v>
      </c>
      <c r="L108" s="3" t="s">
        <v>2276</v>
      </c>
      <c r="M108" s="52" t="s">
        <v>2276</v>
      </c>
      <c r="N108" s="3"/>
    </row>
    <row r="109" spans="1:14" ht="111" customHeight="1">
      <c r="A109" s="3" t="s">
        <v>3413</v>
      </c>
      <c r="B109" s="3" t="s">
        <v>3418</v>
      </c>
      <c r="C109" s="3" t="s">
        <v>24</v>
      </c>
      <c r="D109" s="3" t="s">
        <v>1245</v>
      </c>
      <c r="E109" s="4" t="s">
        <v>116</v>
      </c>
      <c r="F109" s="4" t="s">
        <v>2662</v>
      </c>
      <c r="G109" s="3"/>
      <c r="H109" s="3">
        <v>2</v>
      </c>
      <c r="I109" s="4" t="s">
        <v>3422</v>
      </c>
      <c r="J109" s="3">
        <v>2</v>
      </c>
      <c r="K109" s="3" t="s">
        <v>3417</v>
      </c>
      <c r="L109" s="3" t="s">
        <v>2276</v>
      </c>
      <c r="M109" s="52" t="s">
        <v>2276</v>
      </c>
      <c r="N109" s="3"/>
    </row>
    <row r="110" spans="1:14" ht="80" customHeight="1">
      <c r="A110" s="11" t="s">
        <v>3426</v>
      </c>
      <c r="B110" s="11" t="s">
        <v>3429</v>
      </c>
      <c r="C110" s="3" t="s">
        <v>24</v>
      </c>
      <c r="D110" s="3" t="s">
        <v>1245</v>
      </c>
      <c r="E110" s="4" t="s">
        <v>116</v>
      </c>
      <c r="F110" s="4" t="s">
        <v>2662</v>
      </c>
      <c r="G110" s="3">
        <v>1953</v>
      </c>
      <c r="H110" s="3">
        <v>2</v>
      </c>
      <c r="I110" s="4" t="s">
        <v>3440</v>
      </c>
      <c r="J110" s="3">
        <v>2</v>
      </c>
      <c r="K110" s="4" t="s">
        <v>3441</v>
      </c>
      <c r="L110" s="3" t="s">
        <v>2276</v>
      </c>
      <c r="M110" s="52" t="s">
        <v>2276</v>
      </c>
      <c r="N110" s="3"/>
    </row>
    <row r="111" spans="1:14" ht="193.5" customHeight="1">
      <c r="A111" s="11" t="s">
        <v>3445</v>
      </c>
      <c r="B111" s="11" t="s">
        <v>3447</v>
      </c>
      <c r="C111" s="3" t="s">
        <v>24</v>
      </c>
      <c r="D111" s="3" t="s">
        <v>1105</v>
      </c>
      <c r="E111" s="4" t="s">
        <v>116</v>
      </c>
      <c r="F111" s="4" t="s">
        <v>2662</v>
      </c>
      <c r="G111" s="38"/>
      <c r="H111" s="38">
        <v>2</v>
      </c>
      <c r="I111" s="60" t="s">
        <v>3457</v>
      </c>
      <c r="J111" s="38">
        <v>2</v>
      </c>
      <c r="K111" s="60" t="s">
        <v>3457</v>
      </c>
      <c r="L111" s="38" t="s">
        <v>2276</v>
      </c>
      <c r="M111" s="204" t="s">
        <v>2276</v>
      </c>
      <c r="N111" s="3"/>
    </row>
    <row r="112" spans="1:14" ht="61.5" customHeight="1">
      <c r="A112" s="11" t="s">
        <v>3460</v>
      </c>
      <c r="B112" s="11" t="s">
        <v>3465</v>
      </c>
      <c r="C112" s="3" t="s">
        <v>24</v>
      </c>
      <c r="D112" s="3" t="s">
        <v>27</v>
      </c>
      <c r="E112" s="4" t="s">
        <v>130</v>
      </c>
      <c r="F112" s="3" t="s">
        <v>160</v>
      </c>
      <c r="G112" s="3"/>
      <c r="H112" s="3">
        <v>2</v>
      </c>
      <c r="I112" s="4" t="s">
        <v>3473</v>
      </c>
      <c r="J112" s="3" t="s">
        <v>2276</v>
      </c>
      <c r="K112" s="3" t="s">
        <v>2276</v>
      </c>
      <c r="L112" s="3" t="s">
        <v>2276</v>
      </c>
      <c r="M112" s="52" t="s">
        <v>2276</v>
      </c>
      <c r="N112" s="3"/>
    </row>
    <row r="113" spans="1:14" ht="61.5" customHeight="1">
      <c r="A113" s="11" t="s">
        <v>3460</v>
      </c>
      <c r="B113" s="11" t="s">
        <v>3467</v>
      </c>
      <c r="C113" s="3" t="s">
        <v>24</v>
      </c>
      <c r="D113" s="3" t="s">
        <v>3476</v>
      </c>
      <c r="E113" s="4" t="s">
        <v>863</v>
      </c>
      <c r="F113" s="3" t="s">
        <v>160</v>
      </c>
      <c r="G113" s="3"/>
      <c r="H113" s="3">
        <v>0</v>
      </c>
      <c r="I113" s="4" t="s">
        <v>3474</v>
      </c>
      <c r="J113" s="3" t="s">
        <v>2276</v>
      </c>
      <c r="K113" s="3" t="s">
        <v>2276</v>
      </c>
      <c r="L113" s="3" t="s">
        <v>2276</v>
      </c>
      <c r="M113" s="52" t="s">
        <v>2276</v>
      </c>
      <c r="N113" s="3"/>
    </row>
    <row r="114" spans="1:14" ht="61.5" customHeight="1">
      <c r="A114" s="11" t="s">
        <v>3460</v>
      </c>
      <c r="B114" s="11" t="s">
        <v>3469</v>
      </c>
      <c r="C114" s="3" t="s">
        <v>24</v>
      </c>
      <c r="D114" s="3" t="s">
        <v>3480</v>
      </c>
      <c r="E114" s="4" t="s">
        <v>116</v>
      </c>
      <c r="F114" s="3" t="s">
        <v>74</v>
      </c>
      <c r="G114" s="3"/>
      <c r="H114" s="3">
        <v>0</v>
      </c>
      <c r="I114" s="4" t="s">
        <v>3486</v>
      </c>
      <c r="J114" s="3" t="s">
        <v>2276</v>
      </c>
      <c r="K114" s="3" t="s">
        <v>2276</v>
      </c>
      <c r="L114" s="3" t="s">
        <v>2276</v>
      </c>
      <c r="M114" s="52" t="s">
        <v>2276</v>
      </c>
      <c r="N114" s="3"/>
    </row>
    <row r="115" spans="1:14" ht="151" customHeight="1">
      <c r="A115" s="23" t="s">
        <v>3491</v>
      </c>
      <c r="B115" s="3" t="s">
        <v>3497</v>
      </c>
      <c r="C115" s="3" t="s">
        <v>1105</v>
      </c>
      <c r="D115" s="3" t="s">
        <v>1105</v>
      </c>
      <c r="E115" s="60" t="s">
        <v>3209</v>
      </c>
      <c r="F115" s="3" t="s">
        <v>2276</v>
      </c>
      <c r="G115" s="3"/>
      <c r="H115" s="3" t="s">
        <v>2276</v>
      </c>
      <c r="I115" s="3" t="s">
        <v>2276</v>
      </c>
      <c r="J115" s="3" t="s">
        <v>2276</v>
      </c>
      <c r="K115" s="3" t="s">
        <v>2276</v>
      </c>
      <c r="L115" s="3">
        <v>1</v>
      </c>
      <c r="M115" s="48" t="s">
        <v>3500</v>
      </c>
      <c r="N115" s="3"/>
    </row>
    <row r="116" spans="1:14" ht="109" customHeight="1">
      <c r="A116" s="23" t="s">
        <v>3491</v>
      </c>
      <c r="B116" s="3" t="s">
        <v>3498</v>
      </c>
      <c r="C116" s="3" t="s">
        <v>1105</v>
      </c>
      <c r="D116" s="3" t="s">
        <v>1105</v>
      </c>
      <c r="E116" s="4" t="s">
        <v>397</v>
      </c>
      <c r="F116" s="3" t="s">
        <v>28</v>
      </c>
      <c r="G116" s="3">
        <v>2009</v>
      </c>
      <c r="H116" s="22">
        <v>0</v>
      </c>
      <c r="I116" s="165" t="s">
        <v>3505</v>
      </c>
      <c r="J116" s="3">
        <v>0</v>
      </c>
      <c r="K116" s="165" t="s">
        <v>3505</v>
      </c>
      <c r="L116" s="12">
        <v>0</v>
      </c>
      <c r="M116" s="205" t="s">
        <v>3528</v>
      </c>
      <c r="N116" s="3"/>
    </row>
    <row r="117" spans="1:14" ht="109" customHeight="1">
      <c r="A117" s="23" t="s">
        <v>3491</v>
      </c>
      <c r="B117" s="3" t="s">
        <v>3499</v>
      </c>
      <c r="C117" s="3" t="s">
        <v>1105</v>
      </c>
      <c r="D117" s="3" t="s">
        <v>1105</v>
      </c>
      <c r="E117" s="4" t="s">
        <v>396</v>
      </c>
      <c r="F117" s="3" t="s">
        <v>28</v>
      </c>
      <c r="G117" s="3">
        <v>2009</v>
      </c>
      <c r="H117" s="22">
        <v>0</v>
      </c>
      <c r="I117" s="165" t="s">
        <v>3505</v>
      </c>
      <c r="J117" s="3">
        <v>0</v>
      </c>
      <c r="K117" s="165" t="s">
        <v>3505</v>
      </c>
      <c r="L117" s="12">
        <v>0</v>
      </c>
      <c r="M117" s="205" t="s">
        <v>3528</v>
      </c>
      <c r="N117" s="3"/>
    </row>
    <row r="118" spans="1:14" ht="109" customHeight="1">
      <c r="A118" s="23" t="s">
        <v>3491</v>
      </c>
      <c r="B118" s="3" t="s">
        <v>3502</v>
      </c>
      <c r="C118" s="3" t="s">
        <v>1105</v>
      </c>
      <c r="D118" s="3" t="s">
        <v>1105</v>
      </c>
      <c r="E118" s="4" t="s">
        <v>45</v>
      </c>
      <c r="F118" s="3" t="s">
        <v>29</v>
      </c>
      <c r="G118" s="3">
        <v>2009</v>
      </c>
      <c r="H118" s="22">
        <v>0</v>
      </c>
      <c r="I118" s="165" t="s">
        <v>3505</v>
      </c>
      <c r="J118" s="3">
        <v>0</v>
      </c>
      <c r="K118" s="165" t="s">
        <v>3505</v>
      </c>
      <c r="L118" s="12">
        <v>0</v>
      </c>
      <c r="M118" s="205" t="s">
        <v>3528</v>
      </c>
      <c r="N118" s="3"/>
    </row>
    <row r="119" spans="1:14" ht="109" customHeight="1">
      <c r="A119" s="23" t="s">
        <v>3491</v>
      </c>
      <c r="B119" s="3" t="s">
        <v>3503</v>
      </c>
      <c r="C119" s="3" t="s">
        <v>1105</v>
      </c>
      <c r="D119" s="3" t="s">
        <v>1105</v>
      </c>
      <c r="E119" s="4" t="s">
        <v>397</v>
      </c>
      <c r="F119" s="3" t="s">
        <v>28</v>
      </c>
      <c r="G119" s="3">
        <v>2010</v>
      </c>
      <c r="H119" s="22">
        <v>0</v>
      </c>
      <c r="I119" s="165" t="s">
        <v>3507</v>
      </c>
      <c r="J119" s="3">
        <v>0</v>
      </c>
      <c r="K119" s="165" t="s">
        <v>3507</v>
      </c>
      <c r="L119" s="12">
        <v>0</v>
      </c>
      <c r="M119" s="205" t="s">
        <v>3528</v>
      </c>
      <c r="N119" s="3"/>
    </row>
    <row r="120" spans="1:14" ht="109" customHeight="1">
      <c r="A120" s="23" t="s">
        <v>3491</v>
      </c>
      <c r="B120" s="3" t="s">
        <v>3504</v>
      </c>
      <c r="C120" s="3" t="s">
        <v>1105</v>
      </c>
      <c r="D120" s="3" t="s">
        <v>1105</v>
      </c>
      <c r="E120" s="4" t="s">
        <v>396</v>
      </c>
      <c r="F120" s="3" t="s">
        <v>28</v>
      </c>
      <c r="G120" s="3">
        <v>2010</v>
      </c>
      <c r="H120" s="22">
        <v>0</v>
      </c>
      <c r="I120" s="165" t="s">
        <v>3507</v>
      </c>
      <c r="J120" s="3">
        <v>0</v>
      </c>
      <c r="K120" s="165" t="s">
        <v>3507</v>
      </c>
      <c r="L120" s="12">
        <v>0</v>
      </c>
      <c r="M120" s="205" t="s">
        <v>3528</v>
      </c>
      <c r="N120" s="3"/>
    </row>
    <row r="121" spans="1:14" ht="109" customHeight="1">
      <c r="A121" s="23" t="s">
        <v>3491</v>
      </c>
      <c r="B121" s="3" t="s">
        <v>3506</v>
      </c>
      <c r="C121" s="3" t="s">
        <v>1105</v>
      </c>
      <c r="D121" s="3" t="s">
        <v>1105</v>
      </c>
      <c r="E121" s="4" t="s">
        <v>45</v>
      </c>
      <c r="F121" s="3" t="s">
        <v>29</v>
      </c>
      <c r="G121" s="3">
        <v>2010</v>
      </c>
      <c r="H121" s="22">
        <v>0</v>
      </c>
      <c r="I121" s="165" t="s">
        <v>3507</v>
      </c>
      <c r="J121" s="3">
        <v>0</v>
      </c>
      <c r="K121" s="165" t="s">
        <v>3507</v>
      </c>
      <c r="L121" s="12">
        <v>0</v>
      </c>
      <c r="M121" s="205" t="s">
        <v>3528</v>
      </c>
      <c r="N121" s="3"/>
    </row>
    <row r="122" spans="1:14" ht="109" customHeight="1">
      <c r="A122" s="23" t="s">
        <v>3491</v>
      </c>
      <c r="B122" s="3" t="s">
        <v>3508</v>
      </c>
      <c r="C122" s="3" t="s">
        <v>1105</v>
      </c>
      <c r="D122" s="3" t="s">
        <v>1105</v>
      </c>
      <c r="E122" s="4" t="s">
        <v>397</v>
      </c>
      <c r="F122" s="3" t="s">
        <v>28</v>
      </c>
      <c r="G122" s="3">
        <v>2011</v>
      </c>
      <c r="H122" s="22">
        <v>1</v>
      </c>
      <c r="I122" s="165" t="s">
        <v>3511</v>
      </c>
      <c r="J122" s="22">
        <v>1</v>
      </c>
      <c r="K122" s="165" t="s">
        <v>3511</v>
      </c>
      <c r="L122" s="12">
        <v>1</v>
      </c>
      <c r="M122" s="205" t="s">
        <v>3524</v>
      </c>
      <c r="N122" s="3"/>
    </row>
    <row r="123" spans="1:14" ht="109" customHeight="1">
      <c r="A123" s="23" t="s">
        <v>3491</v>
      </c>
      <c r="B123" s="3" t="s">
        <v>3509</v>
      </c>
      <c r="C123" s="3" t="s">
        <v>1105</v>
      </c>
      <c r="D123" s="3" t="s">
        <v>1105</v>
      </c>
      <c r="E123" s="4" t="s">
        <v>396</v>
      </c>
      <c r="F123" s="3" t="s">
        <v>28</v>
      </c>
      <c r="G123" s="3">
        <v>2011</v>
      </c>
      <c r="H123" s="22">
        <v>1</v>
      </c>
      <c r="I123" s="165" t="s">
        <v>3511</v>
      </c>
      <c r="J123" s="22">
        <v>1</v>
      </c>
      <c r="K123" s="165" t="s">
        <v>3511</v>
      </c>
      <c r="L123" s="12">
        <v>1</v>
      </c>
      <c r="M123" s="205" t="s">
        <v>3524</v>
      </c>
      <c r="N123" s="3"/>
    </row>
    <row r="124" spans="1:14" ht="109" customHeight="1">
      <c r="A124" s="23" t="s">
        <v>3491</v>
      </c>
      <c r="B124" s="3" t="s">
        <v>3510</v>
      </c>
      <c r="C124" s="3" t="s">
        <v>1105</v>
      </c>
      <c r="D124" s="3" t="s">
        <v>1105</v>
      </c>
      <c r="E124" s="4" t="s">
        <v>45</v>
      </c>
      <c r="F124" s="3" t="s">
        <v>29</v>
      </c>
      <c r="G124" s="3">
        <v>2011</v>
      </c>
      <c r="H124" s="22">
        <v>1</v>
      </c>
      <c r="I124" s="165" t="s">
        <v>3511</v>
      </c>
      <c r="J124" s="22">
        <v>1</v>
      </c>
      <c r="K124" s="165" t="s">
        <v>3511</v>
      </c>
      <c r="L124" s="12">
        <v>1</v>
      </c>
      <c r="M124" s="205" t="s">
        <v>3524</v>
      </c>
      <c r="N124" s="3"/>
    </row>
    <row r="125" spans="1:14" ht="109" customHeight="1">
      <c r="A125" s="23" t="s">
        <v>3491</v>
      </c>
      <c r="B125" s="3" t="s">
        <v>3512</v>
      </c>
      <c r="C125" s="3" t="s">
        <v>1105</v>
      </c>
      <c r="D125" s="3" t="s">
        <v>1105</v>
      </c>
      <c r="E125" s="4" t="s">
        <v>397</v>
      </c>
      <c r="F125" s="3" t="s">
        <v>28</v>
      </c>
      <c r="G125" s="3">
        <v>2012</v>
      </c>
      <c r="H125" s="22">
        <v>1</v>
      </c>
      <c r="I125" s="165" t="s">
        <v>3515</v>
      </c>
      <c r="J125" s="22">
        <v>1</v>
      </c>
      <c r="K125" s="165" t="s">
        <v>3515</v>
      </c>
      <c r="L125" s="12">
        <v>1</v>
      </c>
      <c r="M125" s="205" t="s">
        <v>3523</v>
      </c>
      <c r="N125" s="3"/>
    </row>
    <row r="126" spans="1:14" ht="109" customHeight="1">
      <c r="A126" s="23" t="s">
        <v>3491</v>
      </c>
      <c r="B126" s="3" t="s">
        <v>3513</v>
      </c>
      <c r="C126" s="3" t="s">
        <v>1105</v>
      </c>
      <c r="D126" s="3" t="s">
        <v>1105</v>
      </c>
      <c r="E126" s="4" t="s">
        <v>396</v>
      </c>
      <c r="F126" s="3" t="s">
        <v>28</v>
      </c>
      <c r="G126" s="3">
        <v>2012</v>
      </c>
      <c r="H126" s="22">
        <v>1</v>
      </c>
      <c r="I126" s="165" t="s">
        <v>3515</v>
      </c>
      <c r="J126" s="22">
        <v>1</v>
      </c>
      <c r="K126" s="165" t="s">
        <v>3515</v>
      </c>
      <c r="L126" s="12">
        <v>1</v>
      </c>
      <c r="M126" s="205" t="s">
        <v>3523</v>
      </c>
      <c r="N126" s="3"/>
    </row>
    <row r="127" spans="1:14" ht="109" customHeight="1">
      <c r="A127" s="23" t="s">
        <v>3491</v>
      </c>
      <c r="B127" s="3" t="s">
        <v>3514</v>
      </c>
      <c r="C127" s="3" t="s">
        <v>1105</v>
      </c>
      <c r="D127" s="3" t="s">
        <v>1105</v>
      </c>
      <c r="E127" s="4" t="s">
        <v>45</v>
      </c>
      <c r="F127" s="3" t="s">
        <v>29</v>
      </c>
      <c r="G127" s="3">
        <v>2012</v>
      </c>
      <c r="H127" s="22">
        <v>1</v>
      </c>
      <c r="I127" s="165" t="s">
        <v>3515</v>
      </c>
      <c r="J127" s="22">
        <v>1</v>
      </c>
      <c r="K127" s="165" t="s">
        <v>3515</v>
      </c>
      <c r="L127" s="12">
        <v>1</v>
      </c>
      <c r="M127" s="205" t="s">
        <v>3523</v>
      </c>
      <c r="N127" s="3"/>
    </row>
    <row r="128" spans="1:14" ht="109" customHeight="1">
      <c r="A128" s="23" t="s">
        <v>3491</v>
      </c>
      <c r="B128" s="3" t="s">
        <v>3516</v>
      </c>
      <c r="C128" s="3" t="s">
        <v>1105</v>
      </c>
      <c r="D128" s="3" t="s">
        <v>1105</v>
      </c>
      <c r="E128" s="4" t="s">
        <v>397</v>
      </c>
      <c r="F128" s="3" t="s">
        <v>28</v>
      </c>
      <c r="G128" s="3">
        <v>2013</v>
      </c>
      <c r="H128" s="22">
        <v>1</v>
      </c>
      <c r="I128" s="165" t="s">
        <v>3515</v>
      </c>
      <c r="J128" s="22">
        <v>1</v>
      </c>
      <c r="K128" s="165" t="s">
        <v>3515</v>
      </c>
      <c r="L128" s="12">
        <v>1</v>
      </c>
      <c r="M128" s="205" t="s">
        <v>3525</v>
      </c>
      <c r="N128" s="3"/>
    </row>
    <row r="129" spans="1:14" ht="109" customHeight="1">
      <c r="A129" s="23" t="s">
        <v>3491</v>
      </c>
      <c r="B129" s="3" t="s">
        <v>3517</v>
      </c>
      <c r="C129" s="3" t="s">
        <v>1105</v>
      </c>
      <c r="D129" s="3" t="s">
        <v>1105</v>
      </c>
      <c r="E129" s="4" t="s">
        <v>396</v>
      </c>
      <c r="F129" s="3" t="s">
        <v>28</v>
      </c>
      <c r="G129" s="3">
        <v>2013</v>
      </c>
      <c r="H129" s="22">
        <v>1</v>
      </c>
      <c r="I129" s="165" t="s">
        <v>3515</v>
      </c>
      <c r="J129" s="22">
        <v>1</v>
      </c>
      <c r="K129" s="165" t="s">
        <v>3515</v>
      </c>
      <c r="L129" s="12">
        <v>1</v>
      </c>
      <c r="M129" s="205" t="s">
        <v>3525</v>
      </c>
      <c r="N129" s="3"/>
    </row>
    <row r="130" spans="1:14" ht="109" customHeight="1">
      <c r="A130" s="23" t="s">
        <v>3491</v>
      </c>
      <c r="B130" s="3" t="s">
        <v>3518</v>
      </c>
      <c r="C130" s="3" t="s">
        <v>1105</v>
      </c>
      <c r="D130" s="3" t="s">
        <v>1105</v>
      </c>
      <c r="E130" s="4" t="s">
        <v>45</v>
      </c>
      <c r="F130" s="3" t="s">
        <v>29</v>
      </c>
      <c r="G130" s="3">
        <v>2013</v>
      </c>
      <c r="H130" s="22">
        <v>1</v>
      </c>
      <c r="I130" s="165" t="s">
        <v>3515</v>
      </c>
      <c r="J130" s="22">
        <v>1</v>
      </c>
      <c r="K130" s="165" t="s">
        <v>3515</v>
      </c>
      <c r="L130" s="12">
        <v>1</v>
      </c>
      <c r="M130" s="205" t="s">
        <v>3525</v>
      </c>
      <c r="N130" s="3"/>
    </row>
    <row r="131" spans="1:14" ht="109" customHeight="1">
      <c r="A131" s="23" t="s">
        <v>3491</v>
      </c>
      <c r="B131" s="3" t="s">
        <v>3519</v>
      </c>
      <c r="C131" s="3" t="s">
        <v>1105</v>
      </c>
      <c r="D131" s="3" t="s">
        <v>1105</v>
      </c>
      <c r="E131" s="4" t="s">
        <v>397</v>
      </c>
      <c r="F131" s="3" t="s">
        <v>28</v>
      </c>
      <c r="G131" s="3">
        <v>2014</v>
      </c>
      <c r="H131" s="22">
        <v>1</v>
      </c>
      <c r="I131" s="165" t="s">
        <v>3522</v>
      </c>
      <c r="J131" s="22">
        <v>1</v>
      </c>
      <c r="K131" s="165" t="s">
        <v>3515</v>
      </c>
      <c r="L131" s="12">
        <v>1</v>
      </c>
      <c r="M131" s="205" t="s">
        <v>3526</v>
      </c>
      <c r="N131" s="3"/>
    </row>
    <row r="132" spans="1:14" ht="109" customHeight="1">
      <c r="A132" s="23" t="s">
        <v>3491</v>
      </c>
      <c r="B132" s="3" t="s">
        <v>3520</v>
      </c>
      <c r="C132" s="3" t="s">
        <v>1105</v>
      </c>
      <c r="D132" s="3" t="s">
        <v>1105</v>
      </c>
      <c r="E132" s="4" t="s">
        <v>396</v>
      </c>
      <c r="F132" s="3" t="s">
        <v>28</v>
      </c>
      <c r="G132" s="3">
        <v>2014</v>
      </c>
      <c r="H132" s="22">
        <v>1</v>
      </c>
      <c r="I132" s="165" t="s">
        <v>3515</v>
      </c>
      <c r="J132" s="22">
        <v>1</v>
      </c>
      <c r="K132" s="165" t="s">
        <v>3515</v>
      </c>
      <c r="L132" s="12">
        <v>1</v>
      </c>
      <c r="M132" s="205" t="s">
        <v>3526</v>
      </c>
      <c r="N132" s="3"/>
    </row>
    <row r="133" spans="1:14" ht="109" customHeight="1">
      <c r="A133" s="23" t="s">
        <v>3491</v>
      </c>
      <c r="B133" s="3" t="s">
        <v>3521</v>
      </c>
      <c r="C133" s="3" t="s">
        <v>1105</v>
      </c>
      <c r="D133" s="3" t="s">
        <v>1105</v>
      </c>
      <c r="E133" s="4" t="s">
        <v>45</v>
      </c>
      <c r="F133" s="3" t="s">
        <v>29</v>
      </c>
      <c r="G133" s="3">
        <v>2014</v>
      </c>
      <c r="H133" s="22">
        <v>1</v>
      </c>
      <c r="I133" s="165" t="s">
        <v>3515</v>
      </c>
      <c r="J133" s="22">
        <v>1</v>
      </c>
      <c r="K133" s="165" t="s">
        <v>3515</v>
      </c>
      <c r="L133" s="12">
        <v>1</v>
      </c>
      <c r="M133" s="205" t="s">
        <v>3526</v>
      </c>
      <c r="N133" s="3"/>
    </row>
    <row r="134" spans="1:14" ht="97" customHeight="1">
      <c r="A134" s="23" t="s">
        <v>3492</v>
      </c>
      <c r="B134" s="3" t="s">
        <v>3494</v>
      </c>
      <c r="C134" s="3" t="s">
        <v>1105</v>
      </c>
      <c r="D134" s="3" t="s">
        <v>1105</v>
      </c>
      <c r="E134" s="4" t="s">
        <v>1105</v>
      </c>
      <c r="F134" s="3" t="s">
        <v>2663</v>
      </c>
      <c r="G134" s="3"/>
      <c r="H134" s="3" t="s">
        <v>2276</v>
      </c>
      <c r="I134" s="3" t="s">
        <v>2276</v>
      </c>
      <c r="J134" s="3" t="s">
        <v>2276</v>
      </c>
      <c r="K134" s="3" t="s">
        <v>2276</v>
      </c>
      <c r="L134" s="3">
        <v>3</v>
      </c>
      <c r="M134" s="48" t="s">
        <v>3496</v>
      </c>
      <c r="N134" s="3"/>
    </row>
    <row r="135" spans="1:14" ht="102" customHeight="1">
      <c r="A135" s="23" t="s">
        <v>3492</v>
      </c>
      <c r="B135" s="3" t="s">
        <v>3495</v>
      </c>
      <c r="C135" s="3" t="s">
        <v>1105</v>
      </c>
      <c r="D135" s="3" t="s">
        <v>1105</v>
      </c>
      <c r="E135" s="4" t="s">
        <v>84</v>
      </c>
      <c r="F135" s="3" t="s">
        <v>28</v>
      </c>
      <c r="G135" s="3"/>
      <c r="H135" s="3" t="s">
        <v>2276</v>
      </c>
      <c r="I135" s="3" t="s">
        <v>2276</v>
      </c>
      <c r="J135" s="3" t="s">
        <v>2276</v>
      </c>
      <c r="K135" s="3" t="s">
        <v>2276</v>
      </c>
      <c r="L135" s="3">
        <v>3</v>
      </c>
      <c r="M135" s="48" t="s">
        <v>3496</v>
      </c>
      <c r="N135" s="3"/>
    </row>
    <row r="136" spans="1:14" ht="94" customHeight="1">
      <c r="A136" s="26" t="s">
        <v>3530</v>
      </c>
      <c r="B136" s="4" t="s">
        <v>3533</v>
      </c>
      <c r="C136" s="4" t="s">
        <v>24</v>
      </c>
      <c r="D136" s="4" t="s">
        <v>1105</v>
      </c>
      <c r="E136" s="4" t="s">
        <v>5005</v>
      </c>
      <c r="F136" s="4" t="s">
        <v>2662</v>
      </c>
      <c r="G136" s="3"/>
      <c r="H136" s="3">
        <v>2</v>
      </c>
      <c r="I136" s="4" t="s">
        <v>3547</v>
      </c>
      <c r="J136" s="3">
        <v>2</v>
      </c>
      <c r="K136" s="4" t="s">
        <v>3549</v>
      </c>
      <c r="L136" s="3">
        <v>2</v>
      </c>
      <c r="M136" s="48" t="s">
        <v>3548</v>
      </c>
      <c r="N136" s="3"/>
    </row>
    <row r="137" spans="1:14" ht="60.5" customHeight="1">
      <c r="A137" s="26" t="s">
        <v>3532</v>
      </c>
      <c r="B137" s="4" t="s">
        <v>3573</v>
      </c>
      <c r="C137" s="4" t="s">
        <v>24</v>
      </c>
      <c r="D137" s="4" t="s">
        <v>1105</v>
      </c>
      <c r="E137" s="4" t="s">
        <v>5005</v>
      </c>
      <c r="F137" s="4" t="s">
        <v>2662</v>
      </c>
      <c r="G137" s="3"/>
      <c r="H137" s="3">
        <v>1</v>
      </c>
      <c r="I137" s="4" t="s">
        <v>3575</v>
      </c>
      <c r="J137" s="3">
        <v>1</v>
      </c>
      <c r="K137" s="4" t="s">
        <v>3575</v>
      </c>
      <c r="L137" s="3">
        <v>1</v>
      </c>
      <c r="M137" s="48" t="s">
        <v>3575</v>
      </c>
      <c r="N137" s="3"/>
    </row>
    <row r="138" spans="1:14" ht="30" customHeight="1">
      <c r="A138" s="23" t="s">
        <v>3625</v>
      </c>
      <c r="B138" s="11" t="s">
        <v>3635</v>
      </c>
      <c r="C138" s="4" t="s">
        <v>24</v>
      </c>
      <c r="D138" s="3" t="s">
        <v>27</v>
      </c>
      <c r="E138" s="4" t="s">
        <v>130</v>
      </c>
      <c r="F138" s="3" t="s">
        <v>2276</v>
      </c>
      <c r="G138" s="3"/>
      <c r="H138" s="3">
        <v>2</v>
      </c>
      <c r="I138" s="19" t="s">
        <v>3660</v>
      </c>
      <c r="J138" s="3" t="s">
        <v>2276</v>
      </c>
      <c r="K138" s="3" t="s">
        <v>2276</v>
      </c>
      <c r="L138" s="3" t="s">
        <v>2276</v>
      </c>
      <c r="M138" s="52" t="s">
        <v>2276</v>
      </c>
      <c r="N138" s="3"/>
    </row>
    <row r="139" spans="1:14" ht="30" customHeight="1">
      <c r="A139" s="23" t="s">
        <v>3626</v>
      </c>
      <c r="B139" s="11" t="s">
        <v>3636</v>
      </c>
      <c r="C139" s="4" t="s">
        <v>24</v>
      </c>
      <c r="D139" s="3" t="s">
        <v>27</v>
      </c>
      <c r="E139" s="4" t="s">
        <v>130</v>
      </c>
      <c r="F139" s="3" t="s">
        <v>2276</v>
      </c>
      <c r="G139" s="3"/>
      <c r="H139" s="3">
        <v>2</v>
      </c>
      <c r="I139" s="19" t="s">
        <v>3660</v>
      </c>
      <c r="J139" s="3" t="s">
        <v>2276</v>
      </c>
      <c r="K139" s="3" t="s">
        <v>2276</v>
      </c>
      <c r="L139" s="3" t="s">
        <v>2276</v>
      </c>
      <c r="M139" s="52" t="s">
        <v>2276</v>
      </c>
      <c r="N139" s="3"/>
    </row>
    <row r="140" spans="1:14" ht="30" customHeight="1">
      <c r="A140" s="23" t="s">
        <v>3629</v>
      </c>
      <c r="B140" s="11" t="s">
        <v>3637</v>
      </c>
      <c r="C140" s="4" t="s">
        <v>24</v>
      </c>
      <c r="D140" s="3" t="s">
        <v>27</v>
      </c>
      <c r="E140" s="4" t="s">
        <v>130</v>
      </c>
      <c r="F140" s="3" t="s">
        <v>2276</v>
      </c>
      <c r="G140" s="3"/>
      <c r="H140" s="3">
        <v>2</v>
      </c>
      <c r="I140" s="19" t="s">
        <v>3660</v>
      </c>
      <c r="J140" s="3" t="s">
        <v>2276</v>
      </c>
      <c r="K140" s="3" t="s">
        <v>2276</v>
      </c>
      <c r="L140" s="3" t="s">
        <v>2276</v>
      </c>
      <c r="M140" s="52" t="s">
        <v>2276</v>
      </c>
      <c r="N140" s="3"/>
    </row>
    <row r="141" spans="1:14" ht="33" customHeight="1">
      <c r="A141" s="23" t="s">
        <v>3625</v>
      </c>
      <c r="B141" s="11" t="s">
        <v>3639</v>
      </c>
      <c r="C141" s="4" t="s">
        <v>24</v>
      </c>
      <c r="D141" s="3" t="s">
        <v>1105</v>
      </c>
      <c r="E141" s="4" t="s">
        <v>3209</v>
      </c>
      <c r="F141" s="3" t="s">
        <v>2276</v>
      </c>
      <c r="G141" s="3"/>
      <c r="H141" s="3" t="s">
        <v>2276</v>
      </c>
      <c r="I141" s="3" t="s">
        <v>2276</v>
      </c>
      <c r="J141" s="3">
        <v>2</v>
      </c>
      <c r="K141" s="4" t="s">
        <v>3662</v>
      </c>
      <c r="L141" s="3">
        <v>2</v>
      </c>
      <c r="M141" s="48" t="s">
        <v>3661</v>
      </c>
      <c r="N141" s="3"/>
    </row>
    <row r="142" spans="1:14" ht="33" customHeight="1">
      <c r="A142" s="23" t="s">
        <v>3626</v>
      </c>
      <c r="B142" s="11" t="s">
        <v>3640</v>
      </c>
      <c r="C142" s="4" t="s">
        <v>24</v>
      </c>
      <c r="D142" s="3" t="s">
        <v>1105</v>
      </c>
      <c r="E142" s="4" t="s">
        <v>3209</v>
      </c>
      <c r="F142" s="3" t="s">
        <v>2276</v>
      </c>
      <c r="G142" s="3"/>
      <c r="H142" s="3" t="s">
        <v>2276</v>
      </c>
      <c r="I142" s="3" t="s">
        <v>2276</v>
      </c>
      <c r="J142" s="3">
        <v>2</v>
      </c>
      <c r="K142" s="4" t="s">
        <v>3662</v>
      </c>
      <c r="L142" s="3">
        <v>2</v>
      </c>
      <c r="M142" s="48" t="s">
        <v>3661</v>
      </c>
      <c r="N142" s="3"/>
    </row>
    <row r="143" spans="1:14" ht="33" customHeight="1">
      <c r="A143" s="23" t="s">
        <v>3629</v>
      </c>
      <c r="B143" s="11" t="s">
        <v>3641</v>
      </c>
      <c r="C143" s="4" t="s">
        <v>24</v>
      </c>
      <c r="D143" s="3" t="s">
        <v>1105</v>
      </c>
      <c r="E143" s="4" t="s">
        <v>3209</v>
      </c>
      <c r="F143" s="3" t="s">
        <v>2276</v>
      </c>
      <c r="G143" s="3"/>
      <c r="H143" s="3" t="s">
        <v>2276</v>
      </c>
      <c r="I143" s="3" t="s">
        <v>2276</v>
      </c>
      <c r="J143" s="3">
        <v>2</v>
      </c>
      <c r="K143" s="4" t="s">
        <v>3662</v>
      </c>
      <c r="L143" s="3">
        <v>2</v>
      </c>
      <c r="M143" s="48" t="s">
        <v>3661</v>
      </c>
      <c r="N143" s="3"/>
    </row>
    <row r="144" spans="1:14" ht="83.5" customHeight="1">
      <c r="A144" s="23" t="s">
        <v>3664</v>
      </c>
      <c r="B144" s="11" t="s">
        <v>3669</v>
      </c>
      <c r="C144" s="3" t="s">
        <v>1105</v>
      </c>
      <c r="D144" s="3" t="s">
        <v>1105</v>
      </c>
      <c r="E144" s="4" t="s">
        <v>397</v>
      </c>
      <c r="F144" s="3" t="s">
        <v>2276</v>
      </c>
      <c r="G144" s="3">
        <v>2009</v>
      </c>
      <c r="H144" s="3">
        <v>0</v>
      </c>
      <c r="I144" s="4" t="s">
        <v>3693</v>
      </c>
      <c r="J144" s="3" t="s">
        <v>2276</v>
      </c>
      <c r="K144" s="3" t="s">
        <v>2276</v>
      </c>
      <c r="L144" s="3" t="s">
        <v>2276</v>
      </c>
      <c r="M144" s="52" t="s">
        <v>2276</v>
      </c>
      <c r="N144" s="3"/>
    </row>
    <row r="145" spans="1:14" ht="82" customHeight="1">
      <c r="A145" s="23" t="s">
        <v>3664</v>
      </c>
      <c r="B145" s="11" t="s">
        <v>3670</v>
      </c>
      <c r="C145" s="3" t="s">
        <v>1105</v>
      </c>
      <c r="D145" s="3" t="s">
        <v>1105</v>
      </c>
      <c r="E145" s="4" t="s">
        <v>396</v>
      </c>
      <c r="F145" s="3" t="s">
        <v>2276</v>
      </c>
      <c r="G145" s="3">
        <v>2009</v>
      </c>
      <c r="H145" s="3">
        <v>0</v>
      </c>
      <c r="I145" s="4" t="s">
        <v>3693</v>
      </c>
      <c r="J145" s="3" t="s">
        <v>2276</v>
      </c>
      <c r="K145" s="3" t="s">
        <v>2276</v>
      </c>
      <c r="L145" s="3" t="s">
        <v>2276</v>
      </c>
      <c r="M145" s="52" t="s">
        <v>2276</v>
      </c>
      <c r="N145" s="3"/>
    </row>
    <row r="146" spans="1:14" ht="72.5">
      <c r="A146" s="23" t="s">
        <v>3664</v>
      </c>
      <c r="B146" s="11" t="s">
        <v>3671</v>
      </c>
      <c r="C146" s="3" t="s">
        <v>1105</v>
      </c>
      <c r="D146" s="3" t="s">
        <v>1105</v>
      </c>
      <c r="E146" s="4" t="s">
        <v>397</v>
      </c>
      <c r="F146" s="3" t="s">
        <v>2276</v>
      </c>
      <c r="G146" s="3">
        <v>2010</v>
      </c>
      <c r="H146" s="3">
        <v>0</v>
      </c>
      <c r="I146" s="4" t="s">
        <v>3693</v>
      </c>
      <c r="J146" s="3" t="s">
        <v>2276</v>
      </c>
      <c r="K146" s="3" t="s">
        <v>2276</v>
      </c>
      <c r="L146" s="3" t="s">
        <v>2276</v>
      </c>
      <c r="M146" s="52" t="s">
        <v>2276</v>
      </c>
      <c r="N146" s="3"/>
    </row>
    <row r="147" spans="1:14" ht="72.5">
      <c r="A147" s="23" t="s">
        <v>3664</v>
      </c>
      <c r="B147" s="11" t="s">
        <v>3672</v>
      </c>
      <c r="C147" s="3" t="s">
        <v>1105</v>
      </c>
      <c r="D147" s="3" t="s">
        <v>1105</v>
      </c>
      <c r="E147" s="4" t="s">
        <v>396</v>
      </c>
      <c r="F147" s="3" t="s">
        <v>2276</v>
      </c>
      <c r="G147" s="3">
        <v>2010</v>
      </c>
      <c r="H147" s="3">
        <v>0</v>
      </c>
      <c r="I147" s="4" t="s">
        <v>3693</v>
      </c>
      <c r="J147" s="3" t="s">
        <v>2276</v>
      </c>
      <c r="K147" s="3" t="s">
        <v>2276</v>
      </c>
      <c r="L147" s="3" t="s">
        <v>2276</v>
      </c>
      <c r="M147" s="52" t="s">
        <v>2276</v>
      </c>
      <c r="N147" s="3"/>
    </row>
    <row r="148" spans="1:14" ht="45.5" customHeight="1">
      <c r="A148" s="23" t="s">
        <v>3664</v>
      </c>
      <c r="B148" s="11" t="s">
        <v>3674</v>
      </c>
      <c r="C148" s="3" t="s">
        <v>1105</v>
      </c>
      <c r="D148" s="3" t="s">
        <v>1105</v>
      </c>
      <c r="E148" s="4" t="s">
        <v>397</v>
      </c>
      <c r="F148" s="3" t="s">
        <v>2276</v>
      </c>
      <c r="G148" s="3">
        <v>2011</v>
      </c>
      <c r="H148" s="3">
        <v>1</v>
      </c>
      <c r="I148" s="19" t="s">
        <v>3698</v>
      </c>
      <c r="J148" s="3" t="s">
        <v>2276</v>
      </c>
      <c r="K148" s="3" t="s">
        <v>2276</v>
      </c>
      <c r="L148" s="3" t="s">
        <v>2276</v>
      </c>
      <c r="M148" s="52" t="s">
        <v>2276</v>
      </c>
      <c r="N148" s="3"/>
    </row>
    <row r="149" spans="1:14" ht="51" customHeight="1">
      <c r="A149" s="23" t="s">
        <v>3664</v>
      </c>
      <c r="B149" s="11" t="s">
        <v>3676</v>
      </c>
      <c r="C149" s="3" t="s">
        <v>1105</v>
      </c>
      <c r="D149" s="3" t="s">
        <v>1105</v>
      </c>
      <c r="E149" s="4" t="s">
        <v>396</v>
      </c>
      <c r="F149" s="3" t="s">
        <v>2276</v>
      </c>
      <c r="G149" s="3">
        <v>2011</v>
      </c>
      <c r="H149" s="3">
        <v>1</v>
      </c>
      <c r="I149" s="19" t="s">
        <v>3698</v>
      </c>
      <c r="J149" s="3" t="s">
        <v>2276</v>
      </c>
      <c r="K149" s="3" t="s">
        <v>2276</v>
      </c>
      <c r="L149" s="3" t="s">
        <v>2276</v>
      </c>
      <c r="M149" s="52" t="s">
        <v>2276</v>
      </c>
      <c r="N149" s="3"/>
    </row>
    <row r="150" spans="1:14" ht="46.5" customHeight="1">
      <c r="A150" s="23" t="s">
        <v>3664</v>
      </c>
      <c r="B150" s="11" t="s">
        <v>3677</v>
      </c>
      <c r="C150" s="3" t="s">
        <v>1105</v>
      </c>
      <c r="D150" s="3" t="s">
        <v>1105</v>
      </c>
      <c r="E150" s="4" t="s">
        <v>397</v>
      </c>
      <c r="F150" s="3" t="s">
        <v>2276</v>
      </c>
      <c r="G150" s="3">
        <v>2012</v>
      </c>
      <c r="H150" s="3">
        <v>1</v>
      </c>
      <c r="I150" s="19" t="s">
        <v>3698</v>
      </c>
      <c r="J150" s="3" t="s">
        <v>2276</v>
      </c>
      <c r="K150" s="3" t="s">
        <v>2276</v>
      </c>
      <c r="L150" s="3" t="s">
        <v>2276</v>
      </c>
      <c r="M150" s="52" t="s">
        <v>2276</v>
      </c>
      <c r="N150" s="3"/>
    </row>
    <row r="151" spans="1:14" ht="46.5" customHeight="1">
      <c r="A151" s="23" t="s">
        <v>3664</v>
      </c>
      <c r="B151" s="11" t="s">
        <v>3678</v>
      </c>
      <c r="C151" s="3" t="s">
        <v>1105</v>
      </c>
      <c r="D151" s="3" t="s">
        <v>1105</v>
      </c>
      <c r="E151" s="4" t="s">
        <v>396</v>
      </c>
      <c r="F151" s="3" t="s">
        <v>2276</v>
      </c>
      <c r="G151" s="3">
        <v>2012</v>
      </c>
      <c r="H151" s="3">
        <v>1</v>
      </c>
      <c r="I151" s="19" t="s">
        <v>3698</v>
      </c>
      <c r="J151" s="3" t="s">
        <v>2276</v>
      </c>
      <c r="K151" s="3" t="s">
        <v>2276</v>
      </c>
      <c r="L151" s="3" t="s">
        <v>2276</v>
      </c>
      <c r="M151" s="52" t="s">
        <v>2276</v>
      </c>
      <c r="N151" s="3"/>
    </row>
    <row r="152" spans="1:14" ht="36.5" customHeight="1">
      <c r="A152" s="23" t="s">
        <v>3700</v>
      </c>
      <c r="B152" s="3" t="s">
        <v>3711</v>
      </c>
      <c r="C152" s="3" t="s">
        <v>1105</v>
      </c>
      <c r="D152" s="3" t="s">
        <v>1105</v>
      </c>
      <c r="E152" s="4" t="s">
        <v>2649</v>
      </c>
      <c r="F152" s="3" t="s">
        <v>74</v>
      </c>
      <c r="G152" s="3"/>
      <c r="H152" s="3" t="s">
        <v>2276</v>
      </c>
      <c r="I152" s="3" t="s">
        <v>2276</v>
      </c>
      <c r="J152" s="3" t="s">
        <v>2276</v>
      </c>
      <c r="K152" s="3" t="s">
        <v>2276</v>
      </c>
      <c r="L152" s="3">
        <v>3</v>
      </c>
      <c r="M152" s="52" t="s">
        <v>3713</v>
      </c>
      <c r="N152" s="3"/>
    </row>
    <row r="153" spans="1:14" ht="40" customHeight="1">
      <c r="A153" s="23" t="s">
        <v>3700</v>
      </c>
      <c r="B153" s="3" t="s">
        <v>3709</v>
      </c>
      <c r="C153" s="3" t="s">
        <v>1105</v>
      </c>
      <c r="D153" s="3" t="s">
        <v>1105</v>
      </c>
      <c r="E153" s="4" t="s">
        <v>2649</v>
      </c>
      <c r="F153" s="3" t="s">
        <v>2663</v>
      </c>
      <c r="G153" s="3"/>
      <c r="H153" s="3" t="s">
        <v>2276</v>
      </c>
      <c r="I153" s="3" t="s">
        <v>2276</v>
      </c>
      <c r="J153" s="3" t="s">
        <v>2276</v>
      </c>
      <c r="K153" s="3" t="s">
        <v>2276</v>
      </c>
      <c r="L153" s="3">
        <v>3</v>
      </c>
      <c r="M153" s="52" t="s">
        <v>3713</v>
      </c>
      <c r="N153" s="3"/>
    </row>
    <row r="154" spans="1:14" ht="45.5" customHeight="1">
      <c r="A154" s="23" t="s">
        <v>3701</v>
      </c>
      <c r="B154" s="3" t="s">
        <v>3710</v>
      </c>
      <c r="C154" s="3" t="s">
        <v>1105</v>
      </c>
      <c r="D154" s="3" t="s">
        <v>1105</v>
      </c>
      <c r="E154" s="4" t="s">
        <v>137</v>
      </c>
      <c r="F154" s="3" t="s">
        <v>74</v>
      </c>
      <c r="G154" s="3"/>
      <c r="H154" s="3" t="s">
        <v>2276</v>
      </c>
      <c r="I154" s="3" t="s">
        <v>2276</v>
      </c>
      <c r="J154" s="3" t="s">
        <v>2276</v>
      </c>
      <c r="K154" s="3" t="s">
        <v>2276</v>
      </c>
      <c r="L154" s="3">
        <v>2</v>
      </c>
      <c r="M154" s="48" t="s">
        <v>3714</v>
      </c>
      <c r="N154" s="3"/>
    </row>
    <row r="155" spans="1:14" ht="67" customHeight="1">
      <c r="A155" s="23" t="s">
        <v>3716</v>
      </c>
      <c r="B155" s="11" t="s">
        <v>3720</v>
      </c>
      <c r="C155" s="3" t="s">
        <v>1105</v>
      </c>
      <c r="D155" s="3" t="s">
        <v>1105</v>
      </c>
      <c r="E155" s="4" t="s">
        <v>5005</v>
      </c>
      <c r="F155" s="4" t="s">
        <v>2662</v>
      </c>
      <c r="G155" s="3"/>
      <c r="H155" s="3">
        <v>1</v>
      </c>
      <c r="I155" s="4" t="s">
        <v>3748</v>
      </c>
      <c r="J155" s="3">
        <v>2</v>
      </c>
      <c r="K155" s="4" t="s">
        <v>3749</v>
      </c>
      <c r="L155" s="3" t="s">
        <v>2276</v>
      </c>
      <c r="M155" s="52" t="s">
        <v>2276</v>
      </c>
      <c r="N155" s="3"/>
    </row>
    <row r="156" spans="1:14" ht="136" customHeight="1">
      <c r="A156" s="23" t="s">
        <v>3769</v>
      </c>
      <c r="B156" s="11" t="s">
        <v>3774</v>
      </c>
      <c r="C156" s="3" t="s">
        <v>24</v>
      </c>
      <c r="D156" s="3" t="s">
        <v>2660</v>
      </c>
      <c r="E156" s="4" t="s">
        <v>45</v>
      </c>
      <c r="F156" s="3" t="s">
        <v>29</v>
      </c>
      <c r="G156" s="3"/>
      <c r="H156" s="3">
        <v>0</v>
      </c>
      <c r="I156" s="4" t="s">
        <v>3781</v>
      </c>
      <c r="J156" s="3">
        <v>1</v>
      </c>
      <c r="K156" s="4" t="s">
        <v>3780</v>
      </c>
      <c r="L156" s="3" t="s">
        <v>2276</v>
      </c>
      <c r="M156" s="52" t="s">
        <v>2276</v>
      </c>
      <c r="N156" s="3"/>
    </row>
    <row r="157" spans="1:14" ht="52.5" customHeight="1">
      <c r="A157" s="23" t="s">
        <v>3783</v>
      </c>
      <c r="B157" s="11" t="s">
        <v>3786</v>
      </c>
      <c r="C157" s="3" t="s">
        <v>24</v>
      </c>
      <c r="D157" s="3" t="s">
        <v>1105</v>
      </c>
      <c r="E157" s="4" t="s">
        <v>45</v>
      </c>
      <c r="F157" s="3" t="s">
        <v>2276</v>
      </c>
      <c r="G157" s="3"/>
      <c r="H157" s="3">
        <v>1</v>
      </c>
      <c r="I157" s="3" t="s">
        <v>3795</v>
      </c>
      <c r="J157" s="3" t="s">
        <v>2276</v>
      </c>
      <c r="K157" s="3" t="s">
        <v>2276</v>
      </c>
      <c r="L157" s="3" t="s">
        <v>2276</v>
      </c>
      <c r="M157" s="52" t="s">
        <v>2276</v>
      </c>
      <c r="N157" s="3"/>
    </row>
    <row r="158" spans="1:14" ht="52.5" customHeight="1">
      <c r="A158" s="23" t="s">
        <v>3783</v>
      </c>
      <c r="B158" s="11" t="s">
        <v>3788</v>
      </c>
      <c r="C158" s="3" t="s">
        <v>24</v>
      </c>
      <c r="D158" s="3" t="s">
        <v>1105</v>
      </c>
      <c r="E158" s="4" t="s">
        <v>130</v>
      </c>
      <c r="F158" s="3" t="s">
        <v>2276</v>
      </c>
      <c r="G158" s="3"/>
      <c r="H158" s="3">
        <v>1</v>
      </c>
      <c r="I158" s="3" t="s">
        <v>3795</v>
      </c>
      <c r="J158" s="3" t="s">
        <v>2276</v>
      </c>
      <c r="K158" s="3" t="s">
        <v>2276</v>
      </c>
      <c r="L158" s="3" t="s">
        <v>2276</v>
      </c>
      <c r="M158" s="52" t="s">
        <v>2276</v>
      </c>
      <c r="N158" s="3"/>
    </row>
    <row r="159" spans="1:14" ht="52.5" customHeight="1">
      <c r="A159" s="23" t="s">
        <v>3797</v>
      </c>
      <c r="B159" s="11" t="s">
        <v>3801</v>
      </c>
      <c r="C159" s="3" t="s">
        <v>24</v>
      </c>
      <c r="D159" s="3" t="s">
        <v>1242</v>
      </c>
      <c r="E159" s="4" t="s">
        <v>1105</v>
      </c>
      <c r="F159" s="4" t="s">
        <v>2662</v>
      </c>
      <c r="G159" s="3"/>
      <c r="H159" s="3">
        <v>2</v>
      </c>
      <c r="I159" s="4" t="s">
        <v>3811</v>
      </c>
      <c r="J159" s="3">
        <v>2</v>
      </c>
      <c r="K159" s="4" t="s">
        <v>3811</v>
      </c>
      <c r="L159" s="3" t="s">
        <v>2276</v>
      </c>
      <c r="M159" s="52" t="s">
        <v>2276</v>
      </c>
      <c r="N159" s="3"/>
    </row>
    <row r="160" spans="1:14" ht="57" customHeight="1">
      <c r="A160" s="23" t="s">
        <v>3816</v>
      </c>
      <c r="B160" s="11" t="s">
        <v>3818</v>
      </c>
      <c r="C160" s="3" t="s">
        <v>24</v>
      </c>
      <c r="D160" s="3" t="s">
        <v>1242</v>
      </c>
      <c r="E160" s="4" t="s">
        <v>1105</v>
      </c>
      <c r="F160" s="4" t="s">
        <v>2662</v>
      </c>
      <c r="G160" s="3"/>
      <c r="H160" s="3">
        <v>1</v>
      </c>
      <c r="I160" s="4" t="s">
        <v>3830</v>
      </c>
      <c r="J160" s="3">
        <v>2</v>
      </c>
      <c r="K160" s="4" t="s">
        <v>3811</v>
      </c>
      <c r="L160" s="3" t="s">
        <v>2276</v>
      </c>
      <c r="M160" s="52" t="s">
        <v>2276</v>
      </c>
      <c r="N160" s="3"/>
    </row>
    <row r="161" spans="1:14" ht="57" customHeight="1">
      <c r="A161" s="23" t="s">
        <v>3850</v>
      </c>
      <c r="B161" s="11" t="s">
        <v>3857</v>
      </c>
      <c r="C161" s="3" t="s">
        <v>24</v>
      </c>
      <c r="D161" s="3" t="s">
        <v>1105</v>
      </c>
      <c r="E161" s="4" t="s">
        <v>137</v>
      </c>
      <c r="F161" s="4" t="s">
        <v>2276</v>
      </c>
      <c r="G161" s="3"/>
      <c r="H161" s="3" t="s">
        <v>2276</v>
      </c>
      <c r="I161" s="3" t="s">
        <v>2276</v>
      </c>
      <c r="J161" s="3">
        <v>3</v>
      </c>
      <c r="K161" s="4" t="s">
        <v>4128</v>
      </c>
      <c r="L161" s="3" t="s">
        <v>2276</v>
      </c>
      <c r="M161" s="52" t="s">
        <v>2276</v>
      </c>
      <c r="N161" s="3"/>
    </row>
    <row r="162" spans="1:14" ht="45.5" customHeight="1">
      <c r="A162" s="23" t="s">
        <v>3861</v>
      </c>
      <c r="B162" s="11" t="s">
        <v>3865</v>
      </c>
      <c r="C162" s="3" t="s">
        <v>24</v>
      </c>
      <c r="D162" s="3" t="s">
        <v>1105</v>
      </c>
      <c r="E162" s="4" t="s">
        <v>2648</v>
      </c>
      <c r="F162" s="4" t="s">
        <v>2662</v>
      </c>
      <c r="G162" s="3"/>
      <c r="H162" s="3">
        <v>2</v>
      </c>
      <c r="I162" s="4" t="s">
        <v>3890</v>
      </c>
      <c r="J162" s="3">
        <v>2</v>
      </c>
      <c r="K162" s="4" t="s">
        <v>3889</v>
      </c>
      <c r="L162" s="3" t="s">
        <v>2276</v>
      </c>
      <c r="M162" s="52" t="s">
        <v>2276</v>
      </c>
      <c r="N162" s="3"/>
    </row>
    <row r="163" spans="1:14" ht="63" customHeight="1">
      <c r="A163" s="23" t="s">
        <v>3861</v>
      </c>
      <c r="B163" s="11" t="s">
        <v>3867</v>
      </c>
      <c r="C163" s="3" t="s">
        <v>1105</v>
      </c>
      <c r="D163" s="3" t="s">
        <v>1105</v>
      </c>
      <c r="E163" s="4" t="s">
        <v>2649</v>
      </c>
      <c r="F163" s="3" t="s">
        <v>74</v>
      </c>
      <c r="G163" s="3"/>
      <c r="H163" s="3" t="s">
        <v>2276</v>
      </c>
      <c r="I163" s="3" t="s">
        <v>2276</v>
      </c>
      <c r="J163" s="3">
        <v>0</v>
      </c>
      <c r="K163" s="4" t="s">
        <v>3888</v>
      </c>
      <c r="L163" s="3">
        <v>3</v>
      </c>
      <c r="M163" s="48" t="s">
        <v>3887</v>
      </c>
      <c r="N163" s="3"/>
    </row>
    <row r="164" spans="1:14" ht="34" customHeight="1">
      <c r="A164" s="23" t="s">
        <v>4048</v>
      </c>
      <c r="B164" s="11" t="s">
        <v>4049</v>
      </c>
      <c r="C164" s="3" t="s">
        <v>1105</v>
      </c>
      <c r="D164" s="3" t="s">
        <v>1105</v>
      </c>
      <c r="E164" s="4" t="s">
        <v>45</v>
      </c>
      <c r="F164" s="4" t="s">
        <v>2662</v>
      </c>
      <c r="G164" s="3"/>
      <c r="H164" s="3" t="s">
        <v>2276</v>
      </c>
      <c r="I164" s="3" t="s">
        <v>2276</v>
      </c>
      <c r="J164" s="3">
        <v>2</v>
      </c>
      <c r="K164" s="19" t="s">
        <v>4076</v>
      </c>
      <c r="L164" s="3" t="s">
        <v>2276</v>
      </c>
      <c r="M164" s="52" t="s">
        <v>2276</v>
      </c>
      <c r="N164" s="3"/>
    </row>
    <row r="165" spans="1:14" ht="34" customHeight="1">
      <c r="A165" s="23" t="s">
        <v>4059</v>
      </c>
      <c r="B165" s="11" t="s">
        <v>4072</v>
      </c>
      <c r="C165" s="3" t="s">
        <v>1105</v>
      </c>
      <c r="D165" s="3" t="s">
        <v>1105</v>
      </c>
      <c r="E165" s="4" t="s">
        <v>45</v>
      </c>
      <c r="F165" s="4" t="s">
        <v>2662</v>
      </c>
      <c r="G165" s="3"/>
      <c r="H165" s="3" t="s">
        <v>2276</v>
      </c>
      <c r="I165" s="3" t="s">
        <v>2276</v>
      </c>
      <c r="J165" s="3">
        <v>2</v>
      </c>
      <c r="K165" s="19" t="s">
        <v>4076</v>
      </c>
      <c r="L165" s="3" t="s">
        <v>2276</v>
      </c>
      <c r="M165" s="52" t="s">
        <v>2276</v>
      </c>
      <c r="N165" s="3"/>
    </row>
    <row r="166" spans="1:14" ht="34" customHeight="1">
      <c r="A166" s="23" t="s">
        <v>4060</v>
      </c>
      <c r="B166" s="11" t="s">
        <v>4073</v>
      </c>
      <c r="C166" s="3" t="s">
        <v>1105</v>
      </c>
      <c r="D166" s="3" t="s">
        <v>1105</v>
      </c>
      <c r="E166" s="4" t="s">
        <v>45</v>
      </c>
      <c r="F166" s="4" t="s">
        <v>2662</v>
      </c>
      <c r="G166" s="3"/>
      <c r="H166" s="3" t="s">
        <v>2276</v>
      </c>
      <c r="I166" s="3" t="s">
        <v>2276</v>
      </c>
      <c r="J166" s="3">
        <v>2</v>
      </c>
      <c r="K166" s="19" t="s">
        <v>4076</v>
      </c>
      <c r="L166" s="3" t="s">
        <v>2276</v>
      </c>
      <c r="M166" s="52" t="s">
        <v>2276</v>
      </c>
      <c r="N166" s="3"/>
    </row>
    <row r="167" spans="1:14" ht="34" customHeight="1">
      <c r="A167" s="23" t="s">
        <v>4061</v>
      </c>
      <c r="B167" s="11" t="s">
        <v>4074</v>
      </c>
      <c r="C167" s="3" t="s">
        <v>1105</v>
      </c>
      <c r="D167" s="3" t="s">
        <v>1105</v>
      </c>
      <c r="E167" s="4" t="s">
        <v>45</v>
      </c>
      <c r="F167" s="4" t="s">
        <v>2662</v>
      </c>
      <c r="G167" s="3"/>
      <c r="H167" s="3" t="s">
        <v>2276</v>
      </c>
      <c r="I167" s="3" t="s">
        <v>2276</v>
      </c>
      <c r="J167" s="3">
        <v>2</v>
      </c>
      <c r="K167" s="19" t="s">
        <v>4076</v>
      </c>
      <c r="L167" s="3" t="s">
        <v>2276</v>
      </c>
      <c r="M167" s="52" t="s">
        <v>2276</v>
      </c>
      <c r="N167" s="3"/>
    </row>
    <row r="168" spans="1:14" ht="34" customHeight="1">
      <c r="A168" s="23" t="s">
        <v>4062</v>
      </c>
      <c r="B168" s="11" t="s">
        <v>4075</v>
      </c>
      <c r="C168" s="3" t="s">
        <v>1105</v>
      </c>
      <c r="D168" s="3" t="s">
        <v>1105</v>
      </c>
      <c r="E168" s="4" t="s">
        <v>45</v>
      </c>
      <c r="F168" s="4" t="s">
        <v>2662</v>
      </c>
      <c r="G168" s="3"/>
      <c r="H168" s="3" t="s">
        <v>2276</v>
      </c>
      <c r="I168" s="3" t="s">
        <v>2276</v>
      </c>
      <c r="J168" s="3">
        <v>2</v>
      </c>
      <c r="K168" s="19" t="s">
        <v>4076</v>
      </c>
      <c r="L168" s="3" t="s">
        <v>2276</v>
      </c>
      <c r="M168" s="52" t="s">
        <v>2276</v>
      </c>
      <c r="N168" s="3"/>
    </row>
    <row r="169" spans="1:14" ht="34" customHeight="1">
      <c r="A169" s="23" t="s">
        <v>4063</v>
      </c>
      <c r="B169" s="11" t="s">
        <v>4066</v>
      </c>
      <c r="C169" s="3" t="s">
        <v>1105</v>
      </c>
      <c r="D169" s="3" t="s">
        <v>1105</v>
      </c>
      <c r="E169" s="4" t="s">
        <v>45</v>
      </c>
      <c r="F169" s="4" t="s">
        <v>2662</v>
      </c>
      <c r="G169" s="3"/>
      <c r="H169" s="3" t="s">
        <v>2276</v>
      </c>
      <c r="I169" s="3" t="s">
        <v>2276</v>
      </c>
      <c r="J169" s="3">
        <v>2</v>
      </c>
      <c r="K169" s="19" t="s">
        <v>4076</v>
      </c>
      <c r="L169" s="3" t="s">
        <v>2276</v>
      </c>
      <c r="M169" s="52" t="s">
        <v>2276</v>
      </c>
      <c r="N169" s="3"/>
    </row>
    <row r="170" spans="1:14" ht="37.5" customHeight="1">
      <c r="A170" s="23" t="s">
        <v>4086</v>
      </c>
      <c r="B170" s="19" t="s">
        <v>4090</v>
      </c>
      <c r="C170" s="4" t="s">
        <v>1105</v>
      </c>
      <c r="D170" s="4" t="s">
        <v>1105</v>
      </c>
      <c r="E170" s="4" t="s">
        <v>3209</v>
      </c>
      <c r="F170" s="4" t="s">
        <v>74</v>
      </c>
      <c r="G170" s="3">
        <v>1982</v>
      </c>
      <c r="H170" s="3" t="s">
        <v>2276</v>
      </c>
      <c r="I170" s="3" t="s">
        <v>2276</v>
      </c>
      <c r="J170" s="3" t="s">
        <v>2276</v>
      </c>
      <c r="K170" s="3" t="s">
        <v>2276</v>
      </c>
      <c r="L170" s="3">
        <v>1</v>
      </c>
      <c r="M170" s="52" t="s">
        <v>4102</v>
      </c>
      <c r="N170" s="3"/>
    </row>
    <row r="171" spans="1:14" ht="37.5" customHeight="1">
      <c r="A171" s="23" t="s">
        <v>4086</v>
      </c>
      <c r="B171" s="19" t="s">
        <v>4091</v>
      </c>
      <c r="C171" s="4" t="s">
        <v>1105</v>
      </c>
      <c r="D171" s="4" t="s">
        <v>1105</v>
      </c>
      <c r="E171" s="4" t="s">
        <v>3209</v>
      </c>
      <c r="F171" s="4" t="s">
        <v>74</v>
      </c>
      <c r="G171" s="3">
        <v>1983</v>
      </c>
      <c r="H171" s="3" t="s">
        <v>2276</v>
      </c>
      <c r="I171" s="3" t="s">
        <v>2276</v>
      </c>
      <c r="J171" s="3" t="s">
        <v>2276</v>
      </c>
      <c r="K171" s="3" t="s">
        <v>2276</v>
      </c>
      <c r="L171" s="3">
        <v>1</v>
      </c>
      <c r="M171" s="52" t="s">
        <v>4102</v>
      </c>
      <c r="N171" s="3"/>
    </row>
    <row r="172" spans="1:14" ht="37.5" customHeight="1">
      <c r="A172" s="23" t="s">
        <v>4086</v>
      </c>
      <c r="B172" s="19" t="s">
        <v>4092</v>
      </c>
      <c r="C172" s="4" t="s">
        <v>1105</v>
      </c>
      <c r="D172" s="4" t="s">
        <v>1105</v>
      </c>
      <c r="E172" s="4" t="s">
        <v>3209</v>
      </c>
      <c r="F172" s="4" t="s">
        <v>74</v>
      </c>
      <c r="G172" s="3">
        <v>1984</v>
      </c>
      <c r="H172" s="3" t="s">
        <v>2276</v>
      </c>
      <c r="I172" s="3" t="s">
        <v>2276</v>
      </c>
      <c r="J172" s="3" t="s">
        <v>2276</v>
      </c>
      <c r="K172" s="3" t="s">
        <v>2276</v>
      </c>
      <c r="L172" s="3">
        <v>1</v>
      </c>
      <c r="M172" s="52" t="s">
        <v>4102</v>
      </c>
      <c r="N172" s="3"/>
    </row>
    <row r="173" spans="1:14" ht="37.5" customHeight="1">
      <c r="A173" s="23" t="s">
        <v>4086</v>
      </c>
      <c r="B173" s="19" t="s">
        <v>4093</v>
      </c>
      <c r="C173" s="4" t="s">
        <v>1105</v>
      </c>
      <c r="D173" s="4" t="s">
        <v>1105</v>
      </c>
      <c r="E173" s="4" t="s">
        <v>3209</v>
      </c>
      <c r="F173" s="4" t="s">
        <v>74</v>
      </c>
      <c r="G173" s="3">
        <v>1985</v>
      </c>
      <c r="H173" s="3" t="s">
        <v>2276</v>
      </c>
      <c r="I173" s="3" t="s">
        <v>2276</v>
      </c>
      <c r="J173" s="3" t="s">
        <v>2276</v>
      </c>
      <c r="K173" s="3" t="s">
        <v>2276</v>
      </c>
      <c r="L173" s="3">
        <v>1</v>
      </c>
      <c r="M173" s="52" t="s">
        <v>4102</v>
      </c>
      <c r="N173" s="3"/>
    </row>
    <row r="174" spans="1:14" ht="37.5" customHeight="1">
      <c r="A174" s="23" t="s">
        <v>4086</v>
      </c>
      <c r="B174" s="19" t="s">
        <v>4094</v>
      </c>
      <c r="C174" s="4" t="s">
        <v>1105</v>
      </c>
      <c r="D174" s="4" t="s">
        <v>1105</v>
      </c>
      <c r="E174" s="4" t="s">
        <v>3209</v>
      </c>
      <c r="F174" s="4" t="s">
        <v>74</v>
      </c>
      <c r="G174" s="3">
        <v>1986</v>
      </c>
      <c r="H174" s="3" t="s">
        <v>2276</v>
      </c>
      <c r="I174" s="3" t="s">
        <v>2276</v>
      </c>
      <c r="J174" s="3" t="s">
        <v>2276</v>
      </c>
      <c r="K174" s="3" t="s">
        <v>2276</v>
      </c>
      <c r="L174" s="3">
        <v>1</v>
      </c>
      <c r="M174" s="52" t="s">
        <v>4102</v>
      </c>
      <c r="N174" s="3"/>
    </row>
    <row r="175" spans="1:14" ht="37.5" customHeight="1">
      <c r="A175" s="23" t="s">
        <v>4086</v>
      </c>
      <c r="B175" s="19" t="s">
        <v>4095</v>
      </c>
      <c r="C175" s="4" t="s">
        <v>1105</v>
      </c>
      <c r="D175" s="4" t="s">
        <v>1105</v>
      </c>
      <c r="E175" s="4" t="s">
        <v>3209</v>
      </c>
      <c r="F175" s="4" t="s">
        <v>74</v>
      </c>
      <c r="G175" s="3">
        <v>1987</v>
      </c>
      <c r="H175" s="3" t="s">
        <v>2276</v>
      </c>
      <c r="I175" s="3" t="s">
        <v>2276</v>
      </c>
      <c r="J175" s="3" t="s">
        <v>2276</v>
      </c>
      <c r="K175" s="3" t="s">
        <v>2276</v>
      </c>
      <c r="L175" s="3">
        <v>1</v>
      </c>
      <c r="M175" s="52" t="s">
        <v>4102</v>
      </c>
      <c r="N175" s="3"/>
    </row>
    <row r="176" spans="1:14" ht="37.5" customHeight="1">
      <c r="A176" s="23" t="s">
        <v>4086</v>
      </c>
      <c r="B176" s="19" t="s">
        <v>4096</v>
      </c>
      <c r="C176" s="4" t="s">
        <v>1105</v>
      </c>
      <c r="D176" s="4" t="s">
        <v>1105</v>
      </c>
      <c r="E176" s="4" t="s">
        <v>3209</v>
      </c>
      <c r="F176" s="4" t="s">
        <v>74</v>
      </c>
      <c r="G176" s="3">
        <v>1988</v>
      </c>
      <c r="H176" s="3" t="s">
        <v>2276</v>
      </c>
      <c r="I176" s="3" t="s">
        <v>2276</v>
      </c>
      <c r="J176" s="3" t="s">
        <v>2276</v>
      </c>
      <c r="K176" s="3" t="s">
        <v>2276</v>
      </c>
      <c r="L176" s="3">
        <v>1</v>
      </c>
      <c r="M176" s="52" t="s">
        <v>4102</v>
      </c>
      <c r="N176" s="3"/>
    </row>
    <row r="177" spans="1:14" ht="37.5" customHeight="1">
      <c r="A177" s="23" t="s">
        <v>4086</v>
      </c>
      <c r="B177" s="19" t="s">
        <v>4097</v>
      </c>
      <c r="C177" s="4" t="s">
        <v>1105</v>
      </c>
      <c r="D177" s="4" t="s">
        <v>1105</v>
      </c>
      <c r="E177" s="4" t="s">
        <v>3209</v>
      </c>
      <c r="F177" s="4" t="s">
        <v>74</v>
      </c>
      <c r="G177" s="3">
        <v>1989</v>
      </c>
      <c r="H177" s="3" t="s">
        <v>2276</v>
      </c>
      <c r="I177" s="3" t="s">
        <v>2276</v>
      </c>
      <c r="J177" s="3" t="s">
        <v>2276</v>
      </c>
      <c r="K177" s="3" t="s">
        <v>2276</v>
      </c>
      <c r="L177" s="3">
        <v>1</v>
      </c>
      <c r="M177" s="52" t="s">
        <v>4102</v>
      </c>
      <c r="N177" s="3"/>
    </row>
    <row r="178" spans="1:14" ht="37.5" customHeight="1">
      <c r="A178" s="23" t="s">
        <v>4086</v>
      </c>
      <c r="B178" s="19" t="s">
        <v>4098</v>
      </c>
      <c r="C178" s="4" t="s">
        <v>1105</v>
      </c>
      <c r="D178" s="4" t="s">
        <v>1105</v>
      </c>
      <c r="E178" s="4" t="s">
        <v>3209</v>
      </c>
      <c r="F178" s="4" t="s">
        <v>74</v>
      </c>
      <c r="G178" s="3">
        <v>1990</v>
      </c>
      <c r="H178" s="3" t="s">
        <v>2276</v>
      </c>
      <c r="I178" s="3" t="s">
        <v>2276</v>
      </c>
      <c r="J178" s="3" t="s">
        <v>2276</v>
      </c>
      <c r="K178" s="3" t="s">
        <v>2276</v>
      </c>
      <c r="L178" s="3">
        <v>1</v>
      </c>
      <c r="M178" s="52" t="s">
        <v>4102</v>
      </c>
      <c r="N178" s="3"/>
    </row>
    <row r="179" spans="1:14" ht="37.5" customHeight="1">
      <c r="A179" s="23" t="s">
        <v>4086</v>
      </c>
      <c r="B179" s="19" t="s">
        <v>4100</v>
      </c>
      <c r="C179" s="4" t="s">
        <v>1105</v>
      </c>
      <c r="D179" s="4" t="s">
        <v>1105</v>
      </c>
      <c r="E179" s="4" t="s">
        <v>3209</v>
      </c>
      <c r="F179" s="4" t="s">
        <v>74</v>
      </c>
      <c r="G179" s="3">
        <v>1991</v>
      </c>
      <c r="H179" s="3" t="s">
        <v>2276</v>
      </c>
      <c r="I179" s="3" t="s">
        <v>2276</v>
      </c>
      <c r="J179" s="3" t="s">
        <v>2276</v>
      </c>
      <c r="K179" s="3" t="s">
        <v>2276</v>
      </c>
      <c r="L179" s="3">
        <v>1</v>
      </c>
      <c r="M179" s="52" t="s">
        <v>4102</v>
      </c>
      <c r="N179" s="3"/>
    </row>
    <row r="180" spans="1:14" ht="37.5" customHeight="1">
      <c r="A180" s="23" t="s">
        <v>4086</v>
      </c>
      <c r="B180" s="19" t="s">
        <v>4101</v>
      </c>
      <c r="C180" s="4" t="s">
        <v>1105</v>
      </c>
      <c r="D180" s="4" t="s">
        <v>1105</v>
      </c>
      <c r="E180" s="4" t="s">
        <v>3209</v>
      </c>
      <c r="F180" s="4" t="s">
        <v>74</v>
      </c>
      <c r="G180" s="3">
        <v>1992</v>
      </c>
      <c r="H180" s="3" t="s">
        <v>2276</v>
      </c>
      <c r="I180" s="3" t="s">
        <v>2276</v>
      </c>
      <c r="J180" s="3" t="s">
        <v>2276</v>
      </c>
      <c r="K180" s="3" t="s">
        <v>2276</v>
      </c>
      <c r="L180" s="3">
        <v>1</v>
      </c>
      <c r="M180" s="52" t="s">
        <v>4102</v>
      </c>
      <c r="N180" s="3"/>
    </row>
    <row r="181" spans="1:14" ht="42" customHeight="1">
      <c r="A181" s="23" t="s">
        <v>4086</v>
      </c>
      <c r="B181" s="19" t="s">
        <v>4103</v>
      </c>
      <c r="C181" s="4" t="s">
        <v>1105</v>
      </c>
      <c r="D181" s="4" t="s">
        <v>1105</v>
      </c>
      <c r="E181" s="4" t="s">
        <v>5005</v>
      </c>
      <c r="F181" s="3" t="s">
        <v>55</v>
      </c>
      <c r="G181" s="3"/>
      <c r="H181" s="3" t="s">
        <v>2276</v>
      </c>
      <c r="I181" s="3" t="s">
        <v>2276</v>
      </c>
      <c r="J181" s="3">
        <v>1</v>
      </c>
      <c r="K181" s="4" t="s">
        <v>4105</v>
      </c>
      <c r="L181" s="3" t="s">
        <v>2276</v>
      </c>
      <c r="M181" s="52" t="s">
        <v>2276</v>
      </c>
      <c r="N181" s="3"/>
    </row>
    <row r="182" spans="1:14" ht="42" customHeight="1">
      <c r="A182" s="23" t="s">
        <v>4086</v>
      </c>
      <c r="B182" s="19" t="s">
        <v>4104</v>
      </c>
      <c r="C182" s="4" t="s">
        <v>1105</v>
      </c>
      <c r="D182" s="4" t="s">
        <v>1105</v>
      </c>
      <c r="E182" s="4" t="s">
        <v>45</v>
      </c>
      <c r="F182" s="3" t="s">
        <v>55</v>
      </c>
      <c r="G182" s="3"/>
      <c r="H182" s="3" t="s">
        <v>2276</v>
      </c>
      <c r="I182" s="3" t="s">
        <v>2276</v>
      </c>
      <c r="J182" s="3">
        <v>1</v>
      </c>
      <c r="K182" s="4" t="s">
        <v>4105</v>
      </c>
      <c r="L182" s="3" t="s">
        <v>2276</v>
      </c>
      <c r="M182" s="52" t="s">
        <v>2276</v>
      </c>
      <c r="N182" s="3"/>
    </row>
    <row r="183" spans="1:14" ht="49" customHeight="1">
      <c r="A183" s="11" t="s">
        <v>4108</v>
      </c>
      <c r="B183" s="3" t="s">
        <v>4118</v>
      </c>
      <c r="C183" s="3" t="s">
        <v>24</v>
      </c>
      <c r="D183" s="3" t="s">
        <v>2660</v>
      </c>
      <c r="E183" s="4" t="s">
        <v>5005</v>
      </c>
      <c r="F183" s="3" t="s">
        <v>55</v>
      </c>
      <c r="G183" s="3"/>
      <c r="H183" s="3" t="s">
        <v>2276</v>
      </c>
      <c r="I183" s="3" t="s">
        <v>2276</v>
      </c>
      <c r="J183" s="3" t="s">
        <v>2276</v>
      </c>
      <c r="K183" s="3" t="s">
        <v>2276</v>
      </c>
      <c r="L183" s="3" t="s">
        <v>2276</v>
      </c>
      <c r="M183" s="52" t="s">
        <v>2276</v>
      </c>
      <c r="N183" s="3"/>
    </row>
    <row r="184" spans="1:14" ht="49" customHeight="1">
      <c r="A184" s="11" t="s">
        <v>4108</v>
      </c>
      <c r="B184" s="3" t="s">
        <v>4119</v>
      </c>
      <c r="C184" s="3" t="s">
        <v>24</v>
      </c>
      <c r="D184" s="3" t="s">
        <v>2660</v>
      </c>
      <c r="E184" s="4" t="s">
        <v>45</v>
      </c>
      <c r="F184" s="3" t="s">
        <v>55</v>
      </c>
      <c r="G184" s="3"/>
      <c r="H184" s="3" t="s">
        <v>2276</v>
      </c>
      <c r="I184" s="3" t="s">
        <v>2276</v>
      </c>
      <c r="J184" s="3" t="s">
        <v>2276</v>
      </c>
      <c r="K184" s="3" t="s">
        <v>2276</v>
      </c>
      <c r="L184" s="3" t="s">
        <v>2276</v>
      </c>
      <c r="M184" s="52" t="s">
        <v>2276</v>
      </c>
      <c r="N184" s="3"/>
    </row>
    <row r="185" spans="1:14" ht="59" customHeight="1">
      <c r="A185" s="11" t="s">
        <v>4109</v>
      </c>
      <c r="B185" s="3" t="s">
        <v>4120</v>
      </c>
      <c r="C185" s="3" t="s">
        <v>24</v>
      </c>
      <c r="D185" s="3" t="s">
        <v>2660</v>
      </c>
      <c r="E185" s="4" t="s">
        <v>5005</v>
      </c>
      <c r="F185" s="3" t="s">
        <v>55</v>
      </c>
      <c r="G185" s="3"/>
      <c r="H185" s="3">
        <v>2</v>
      </c>
      <c r="I185" s="4" t="s">
        <v>4124</v>
      </c>
      <c r="J185" s="3" t="s">
        <v>2276</v>
      </c>
      <c r="K185" s="3" t="s">
        <v>2276</v>
      </c>
      <c r="L185" s="3" t="s">
        <v>2276</v>
      </c>
      <c r="M185" s="52" t="s">
        <v>2276</v>
      </c>
      <c r="N185" s="3"/>
    </row>
    <row r="186" spans="1:14" ht="73" customHeight="1">
      <c r="A186" s="11" t="s">
        <v>4109</v>
      </c>
      <c r="B186" s="3" t="s">
        <v>4121</v>
      </c>
      <c r="C186" s="3" t="s">
        <v>24</v>
      </c>
      <c r="D186" s="3" t="s">
        <v>2660</v>
      </c>
      <c r="E186" s="4" t="s">
        <v>45</v>
      </c>
      <c r="F186" s="3" t="s">
        <v>55</v>
      </c>
      <c r="G186" s="3"/>
      <c r="H186" s="3">
        <v>2</v>
      </c>
      <c r="I186" s="4" t="s">
        <v>4124</v>
      </c>
      <c r="J186" s="3" t="s">
        <v>2276</v>
      </c>
      <c r="K186" s="3" t="s">
        <v>2276</v>
      </c>
      <c r="L186" s="3" t="s">
        <v>2276</v>
      </c>
      <c r="M186" s="52" t="s">
        <v>2276</v>
      </c>
      <c r="N186" s="3"/>
    </row>
    <row r="187" spans="1:14" ht="45" customHeight="1">
      <c r="A187" s="11" t="s">
        <v>4129</v>
      </c>
      <c r="B187" s="11" t="s">
        <v>4133</v>
      </c>
      <c r="C187" s="3" t="s">
        <v>24</v>
      </c>
      <c r="D187" s="3" t="s">
        <v>2804</v>
      </c>
      <c r="E187" s="4" t="s">
        <v>2649</v>
      </c>
      <c r="F187" s="4" t="s">
        <v>2662</v>
      </c>
      <c r="G187" s="3"/>
      <c r="H187" s="3" t="s">
        <v>2276</v>
      </c>
      <c r="I187" s="3" t="s">
        <v>2276</v>
      </c>
      <c r="J187" s="3" t="s">
        <v>2276</v>
      </c>
      <c r="K187" s="3" t="s">
        <v>2276</v>
      </c>
      <c r="L187" s="3" t="s">
        <v>2276</v>
      </c>
      <c r="M187" s="52" t="s">
        <v>2276</v>
      </c>
      <c r="N187" s="3"/>
    </row>
    <row r="188" spans="1:14" ht="44" customHeight="1">
      <c r="A188" s="11" t="s">
        <v>4129</v>
      </c>
      <c r="B188" s="11" t="s">
        <v>4134</v>
      </c>
      <c r="C188" s="3" t="s">
        <v>24</v>
      </c>
      <c r="D188" s="3" t="s">
        <v>2804</v>
      </c>
      <c r="E188" s="4" t="s">
        <v>137</v>
      </c>
      <c r="F188" s="4" t="s">
        <v>2662</v>
      </c>
      <c r="G188" s="3"/>
      <c r="H188" s="3" t="s">
        <v>2276</v>
      </c>
      <c r="I188" s="3" t="s">
        <v>2276</v>
      </c>
      <c r="J188" s="3" t="s">
        <v>2276</v>
      </c>
      <c r="K188" s="3" t="s">
        <v>2276</v>
      </c>
      <c r="L188" s="3" t="s">
        <v>2276</v>
      </c>
      <c r="M188" s="52" t="s">
        <v>2276</v>
      </c>
      <c r="N188" s="3"/>
    </row>
    <row r="189" spans="1:14" ht="55" customHeight="1">
      <c r="A189" s="11" t="s">
        <v>4146</v>
      </c>
      <c r="B189" s="11" t="s">
        <v>4154</v>
      </c>
      <c r="C189" s="3" t="s">
        <v>24</v>
      </c>
      <c r="D189" s="3" t="s">
        <v>1105</v>
      </c>
      <c r="E189" s="4" t="s">
        <v>3854</v>
      </c>
      <c r="F189" s="3" t="s">
        <v>2276</v>
      </c>
      <c r="G189" s="3"/>
      <c r="H189" s="3" t="s">
        <v>2276</v>
      </c>
      <c r="I189" s="3" t="s">
        <v>2276</v>
      </c>
      <c r="J189" s="3">
        <v>2</v>
      </c>
      <c r="K189" s="4" t="s">
        <v>4175</v>
      </c>
      <c r="L189" s="3" t="s">
        <v>2276</v>
      </c>
      <c r="M189" s="52" t="s">
        <v>2276</v>
      </c>
      <c r="N189" s="3"/>
    </row>
    <row r="190" spans="1:14" ht="50.5" customHeight="1">
      <c r="A190" s="11" t="s">
        <v>4146</v>
      </c>
      <c r="B190" s="11" t="s">
        <v>4155</v>
      </c>
      <c r="C190" s="3" t="s">
        <v>24</v>
      </c>
      <c r="D190" s="3" t="s">
        <v>1105</v>
      </c>
      <c r="E190" s="4" t="s">
        <v>863</v>
      </c>
      <c r="F190" s="3" t="s">
        <v>2276</v>
      </c>
      <c r="G190" s="3"/>
      <c r="H190" s="3">
        <v>1</v>
      </c>
      <c r="I190" s="60" t="s">
        <v>4179</v>
      </c>
      <c r="J190" s="3" t="s">
        <v>2276</v>
      </c>
      <c r="K190" s="3" t="s">
        <v>2276</v>
      </c>
      <c r="L190" s="3" t="s">
        <v>2276</v>
      </c>
      <c r="M190" s="52" t="s">
        <v>2276</v>
      </c>
      <c r="N190" s="3"/>
    </row>
    <row r="191" spans="1:14" ht="49" customHeight="1">
      <c r="A191" s="11" t="s">
        <v>4147</v>
      </c>
      <c r="B191" s="11" t="s">
        <v>4164</v>
      </c>
      <c r="C191" s="3" t="s">
        <v>24</v>
      </c>
      <c r="D191" s="3" t="s">
        <v>1105</v>
      </c>
      <c r="E191" s="4" t="s">
        <v>5005</v>
      </c>
      <c r="F191" s="3" t="s">
        <v>2276</v>
      </c>
      <c r="G191" s="3"/>
      <c r="H191" s="3">
        <v>2</v>
      </c>
      <c r="I191" s="4" t="s">
        <v>4176</v>
      </c>
      <c r="J191" s="3">
        <v>2</v>
      </c>
      <c r="K191" s="4" t="s">
        <v>4175</v>
      </c>
      <c r="L191" s="3" t="s">
        <v>2276</v>
      </c>
      <c r="M191" s="52" t="s">
        <v>2276</v>
      </c>
      <c r="N191" s="3"/>
    </row>
    <row r="192" spans="1:14" ht="50.5" customHeight="1">
      <c r="A192" s="11" t="s">
        <v>4147</v>
      </c>
      <c r="B192" s="11" t="s">
        <v>4165</v>
      </c>
      <c r="C192" s="3" t="s">
        <v>24</v>
      </c>
      <c r="D192" s="3" t="s">
        <v>1105</v>
      </c>
      <c r="E192" s="4" t="s">
        <v>45</v>
      </c>
      <c r="F192" s="3" t="s">
        <v>2276</v>
      </c>
      <c r="G192" s="3"/>
      <c r="H192" s="3">
        <v>2</v>
      </c>
      <c r="I192" s="4" t="s">
        <v>4176</v>
      </c>
      <c r="J192" s="3">
        <v>2</v>
      </c>
      <c r="K192" s="4" t="s">
        <v>4175</v>
      </c>
      <c r="L192" s="3" t="s">
        <v>2276</v>
      </c>
      <c r="M192" s="52" t="s">
        <v>2276</v>
      </c>
      <c r="N192" s="3"/>
    </row>
    <row r="193" spans="1:15" ht="47" customHeight="1">
      <c r="A193" s="11" t="s">
        <v>4147</v>
      </c>
      <c r="B193" s="11" t="s">
        <v>4167</v>
      </c>
      <c r="C193" s="3" t="s">
        <v>24</v>
      </c>
      <c r="D193" s="3" t="s">
        <v>1105</v>
      </c>
      <c r="E193" s="4" t="s">
        <v>2652</v>
      </c>
      <c r="F193" s="3" t="s">
        <v>2276</v>
      </c>
      <c r="G193" s="3"/>
      <c r="H193" s="3" t="s">
        <v>2276</v>
      </c>
      <c r="I193" s="3" t="s">
        <v>2276</v>
      </c>
      <c r="J193" s="3">
        <v>1</v>
      </c>
      <c r="K193" s="4" t="s">
        <v>4425</v>
      </c>
      <c r="L193" s="3" t="s">
        <v>2276</v>
      </c>
      <c r="M193" s="52" t="s">
        <v>2276</v>
      </c>
      <c r="N193" s="3"/>
    </row>
    <row r="194" spans="1:15" ht="55.5" customHeight="1">
      <c r="A194" s="11" t="s">
        <v>4147</v>
      </c>
      <c r="B194" s="11" t="s">
        <v>4168</v>
      </c>
      <c r="C194" s="3" t="s">
        <v>24</v>
      </c>
      <c r="D194" s="3" t="s">
        <v>1105</v>
      </c>
      <c r="E194" s="4" t="s">
        <v>137</v>
      </c>
      <c r="F194" s="3" t="s">
        <v>2276</v>
      </c>
      <c r="G194" s="3"/>
      <c r="H194" s="3" t="s">
        <v>2276</v>
      </c>
      <c r="I194" s="3" t="s">
        <v>2276</v>
      </c>
      <c r="J194" s="3">
        <v>1</v>
      </c>
      <c r="K194" s="4" t="s">
        <v>4425</v>
      </c>
      <c r="L194" s="3" t="s">
        <v>2276</v>
      </c>
      <c r="M194" s="52" t="s">
        <v>2276</v>
      </c>
      <c r="N194" s="3"/>
      <c r="O194" s="125"/>
    </row>
    <row r="195" spans="1:15" ht="35" customHeight="1">
      <c r="A195" s="35" t="s">
        <v>4197</v>
      </c>
      <c r="B195" s="35" t="s">
        <v>4200</v>
      </c>
      <c r="C195" s="38" t="s">
        <v>1105</v>
      </c>
      <c r="D195" s="38" t="s">
        <v>1105</v>
      </c>
      <c r="E195" s="171" t="s">
        <v>84</v>
      </c>
      <c r="F195" s="38" t="s">
        <v>55</v>
      </c>
      <c r="G195" s="38"/>
      <c r="H195" s="38" t="s">
        <v>2276</v>
      </c>
      <c r="I195" s="38" t="s">
        <v>2276</v>
      </c>
      <c r="J195">
        <v>2</v>
      </c>
      <c r="K195" s="154" t="s">
        <v>4207</v>
      </c>
      <c r="L195" s="38" t="s">
        <v>2276</v>
      </c>
      <c r="M195" s="204" t="s">
        <v>2276</v>
      </c>
      <c r="N195" s="3"/>
    </row>
    <row r="196" spans="1:15" ht="40" customHeight="1">
      <c r="A196" s="35" t="s">
        <v>4220</v>
      </c>
      <c r="B196" s="35" t="s">
        <v>4224</v>
      </c>
      <c r="C196" s="38" t="s">
        <v>24</v>
      </c>
      <c r="D196" s="38" t="s">
        <v>1242</v>
      </c>
      <c r="E196" s="171" t="s">
        <v>137</v>
      </c>
      <c r="F196" s="171" t="s">
        <v>2662</v>
      </c>
      <c r="G196" s="38"/>
      <c r="H196" s="38">
        <v>2</v>
      </c>
      <c r="I196" s="38" t="s">
        <v>4250</v>
      </c>
      <c r="J196" s="38">
        <v>2</v>
      </c>
      <c r="K196" s="55" t="s">
        <v>4251</v>
      </c>
      <c r="L196" s="38" t="s">
        <v>2276</v>
      </c>
      <c r="M196" s="204" t="s">
        <v>2276</v>
      </c>
      <c r="N196" s="3"/>
    </row>
    <row r="197" spans="1:15" ht="51.5" customHeight="1">
      <c r="A197" s="35" t="s">
        <v>4221</v>
      </c>
      <c r="B197" s="35" t="s">
        <v>4232</v>
      </c>
      <c r="C197" s="38" t="s">
        <v>24</v>
      </c>
      <c r="D197" s="38" t="s">
        <v>1242</v>
      </c>
      <c r="E197" s="171" t="s">
        <v>3854</v>
      </c>
      <c r="F197" s="171" t="s">
        <v>2662</v>
      </c>
      <c r="G197" s="38"/>
      <c r="H197" s="38">
        <v>1</v>
      </c>
      <c r="I197" s="38" t="s">
        <v>4252</v>
      </c>
      <c r="J197" s="38" t="s">
        <v>2276</v>
      </c>
      <c r="K197" s="38" t="s">
        <v>2276</v>
      </c>
      <c r="L197" s="38" t="s">
        <v>2276</v>
      </c>
      <c r="M197" s="204" t="s">
        <v>2276</v>
      </c>
      <c r="N197" s="3"/>
    </row>
    <row r="198" spans="1:15" ht="36" customHeight="1">
      <c r="A198" s="11" t="s">
        <v>4221</v>
      </c>
      <c r="B198" s="11" t="s">
        <v>4233</v>
      </c>
      <c r="C198" s="3" t="s">
        <v>24</v>
      </c>
      <c r="D198" s="3" t="s">
        <v>1245</v>
      </c>
      <c r="E198" s="4" t="s">
        <v>116</v>
      </c>
      <c r="F198" s="171" t="s">
        <v>2662</v>
      </c>
      <c r="G198" s="3"/>
      <c r="H198" s="3">
        <v>0</v>
      </c>
      <c r="I198" s="4" t="s">
        <v>3012</v>
      </c>
      <c r="J198" s="4">
        <v>0</v>
      </c>
      <c r="K198" s="4" t="s">
        <v>3012</v>
      </c>
      <c r="L198" s="38" t="s">
        <v>2276</v>
      </c>
      <c r="M198" s="204" t="s">
        <v>2276</v>
      </c>
      <c r="N198" s="3"/>
    </row>
    <row r="199" spans="1:15" ht="39.5" customHeight="1">
      <c r="A199" s="11" t="s">
        <v>4221</v>
      </c>
      <c r="B199" s="11" t="s">
        <v>4234</v>
      </c>
      <c r="C199" s="3" t="s">
        <v>24</v>
      </c>
      <c r="D199" s="3" t="s">
        <v>27</v>
      </c>
      <c r="E199" s="4" t="s">
        <v>130</v>
      </c>
      <c r="F199" s="4" t="s">
        <v>2662</v>
      </c>
      <c r="G199" s="3"/>
      <c r="H199" s="3">
        <v>0</v>
      </c>
      <c r="I199" s="4" t="s">
        <v>3012</v>
      </c>
      <c r="J199" s="4">
        <v>0</v>
      </c>
      <c r="K199" s="4" t="s">
        <v>3012</v>
      </c>
      <c r="L199" s="3" t="s">
        <v>2276</v>
      </c>
      <c r="M199" s="52" t="s">
        <v>2276</v>
      </c>
      <c r="N199" s="3"/>
    </row>
    <row r="200" spans="1:15" ht="63" customHeight="1">
      <c r="A200" s="11" t="s">
        <v>4256</v>
      </c>
      <c r="B200" s="11" t="s">
        <v>4263</v>
      </c>
      <c r="C200" s="3" t="s">
        <v>1105</v>
      </c>
      <c r="D200" s="3" t="s">
        <v>1105</v>
      </c>
      <c r="E200" s="4" t="s">
        <v>3209</v>
      </c>
      <c r="F200" s="3" t="s">
        <v>74</v>
      </c>
      <c r="G200" s="3"/>
      <c r="H200" s="38" t="s">
        <v>2276</v>
      </c>
      <c r="I200" s="38" t="s">
        <v>2276</v>
      </c>
      <c r="J200" s="38" t="s">
        <v>2276</v>
      </c>
      <c r="K200" s="38" t="s">
        <v>2276</v>
      </c>
      <c r="L200" s="3">
        <v>2</v>
      </c>
      <c r="M200" s="48" t="s">
        <v>4312</v>
      </c>
      <c r="N200" s="3"/>
    </row>
    <row r="201" spans="1:15" ht="43.5">
      <c r="A201" s="11" t="s">
        <v>4257</v>
      </c>
      <c r="B201" s="11" t="s">
        <v>4281</v>
      </c>
      <c r="C201" s="3" t="s">
        <v>1105</v>
      </c>
      <c r="D201" s="3" t="s">
        <v>1105</v>
      </c>
      <c r="E201" s="4" t="s">
        <v>3209</v>
      </c>
      <c r="F201" s="3" t="s">
        <v>74</v>
      </c>
      <c r="G201" s="3"/>
      <c r="H201" s="38" t="s">
        <v>2276</v>
      </c>
      <c r="I201" s="38" t="s">
        <v>2276</v>
      </c>
      <c r="J201" s="38" t="s">
        <v>2276</v>
      </c>
      <c r="K201" s="38" t="s">
        <v>2276</v>
      </c>
      <c r="L201" s="3">
        <v>2</v>
      </c>
      <c r="M201" s="48" t="s">
        <v>4312</v>
      </c>
      <c r="N201" s="3"/>
    </row>
    <row r="202" spans="1:15" ht="43.5">
      <c r="A202" s="11" t="s">
        <v>4065</v>
      </c>
      <c r="B202" s="11" t="s">
        <v>4290</v>
      </c>
      <c r="C202" s="3" t="s">
        <v>1105</v>
      </c>
      <c r="D202" s="3" t="s">
        <v>1105</v>
      </c>
      <c r="E202" s="171" t="s">
        <v>3209</v>
      </c>
      <c r="F202" s="38" t="s">
        <v>74</v>
      </c>
      <c r="G202" s="38"/>
      <c r="H202" s="38" t="s">
        <v>2276</v>
      </c>
      <c r="I202" s="38" t="s">
        <v>2276</v>
      </c>
      <c r="J202" s="38" t="s">
        <v>2276</v>
      </c>
      <c r="K202" s="38" t="s">
        <v>2276</v>
      </c>
      <c r="L202" s="38">
        <v>2</v>
      </c>
      <c r="M202" s="206" t="s">
        <v>4312</v>
      </c>
      <c r="N202" s="3"/>
    </row>
    <row r="203" spans="1:15" ht="46.5" customHeight="1">
      <c r="A203" s="11" t="s">
        <v>4313</v>
      </c>
      <c r="B203" s="11" t="s">
        <v>4332</v>
      </c>
      <c r="C203" s="3" t="s">
        <v>1105</v>
      </c>
      <c r="D203" s="3" t="s">
        <v>1105</v>
      </c>
      <c r="E203" s="4" t="s">
        <v>1105</v>
      </c>
      <c r="F203" s="3" t="s">
        <v>2276</v>
      </c>
      <c r="G203" s="3"/>
      <c r="H203" s="38" t="s">
        <v>2276</v>
      </c>
      <c r="I203" s="38" t="s">
        <v>2276</v>
      </c>
      <c r="J203" s="3">
        <v>0</v>
      </c>
      <c r="K203" s="4" t="s">
        <v>4344</v>
      </c>
      <c r="L203" s="3" t="s">
        <v>2276</v>
      </c>
      <c r="M203" s="52" t="s">
        <v>2276</v>
      </c>
      <c r="N203" s="3"/>
    </row>
    <row r="204" spans="1:15" ht="50" customHeight="1">
      <c r="A204" s="11" t="s">
        <v>4317</v>
      </c>
      <c r="B204" s="11" t="s">
        <v>4333</v>
      </c>
      <c r="C204" s="3" t="s">
        <v>1105</v>
      </c>
      <c r="D204" s="3" t="s">
        <v>1105</v>
      </c>
      <c r="E204" s="4" t="s">
        <v>45</v>
      </c>
      <c r="F204" s="3" t="s">
        <v>74</v>
      </c>
      <c r="G204" s="3"/>
      <c r="H204" s="38" t="s">
        <v>2276</v>
      </c>
      <c r="I204" s="38" t="s">
        <v>2276</v>
      </c>
      <c r="J204" s="3">
        <v>2</v>
      </c>
      <c r="K204" s="4" t="s">
        <v>4343</v>
      </c>
      <c r="L204" s="3" t="s">
        <v>2276</v>
      </c>
      <c r="M204" s="52" t="s">
        <v>2276</v>
      </c>
      <c r="N204" s="3"/>
    </row>
    <row r="205" spans="1:15" ht="50" customHeight="1">
      <c r="A205" s="11" t="s">
        <v>4318</v>
      </c>
      <c r="B205" s="11" t="s">
        <v>4334</v>
      </c>
      <c r="C205" s="3" t="s">
        <v>1105</v>
      </c>
      <c r="D205" s="3" t="s">
        <v>1105</v>
      </c>
      <c r="E205" s="4" t="s">
        <v>45</v>
      </c>
      <c r="F205" s="3" t="s">
        <v>74</v>
      </c>
      <c r="G205" s="3"/>
      <c r="H205" s="38" t="s">
        <v>2276</v>
      </c>
      <c r="I205" s="38" t="s">
        <v>2276</v>
      </c>
      <c r="J205" s="3">
        <v>2</v>
      </c>
      <c r="K205" s="4" t="s">
        <v>4343</v>
      </c>
      <c r="L205" s="3" t="s">
        <v>2276</v>
      </c>
      <c r="M205" s="52" t="s">
        <v>2276</v>
      </c>
      <c r="N205" s="3"/>
    </row>
    <row r="206" spans="1:15" ht="50" customHeight="1">
      <c r="A206" s="11" t="s">
        <v>4319</v>
      </c>
      <c r="B206" s="11" t="s">
        <v>4335</v>
      </c>
      <c r="C206" s="3" t="s">
        <v>1105</v>
      </c>
      <c r="D206" s="3" t="s">
        <v>1105</v>
      </c>
      <c r="E206" s="4" t="s">
        <v>45</v>
      </c>
      <c r="F206" s="3" t="s">
        <v>74</v>
      </c>
      <c r="G206" s="3"/>
      <c r="H206" s="38" t="s">
        <v>2276</v>
      </c>
      <c r="I206" s="38" t="s">
        <v>2276</v>
      </c>
      <c r="J206" s="3">
        <v>2</v>
      </c>
      <c r="K206" s="4" t="s">
        <v>4343</v>
      </c>
      <c r="L206" s="3" t="s">
        <v>2276</v>
      </c>
      <c r="M206" s="52" t="s">
        <v>2276</v>
      </c>
      <c r="N206" s="3"/>
    </row>
    <row r="207" spans="1:15" ht="50" customHeight="1">
      <c r="A207" s="11" t="s">
        <v>4320</v>
      </c>
      <c r="B207" s="11" t="s">
        <v>4336</v>
      </c>
      <c r="C207" s="3" t="s">
        <v>1105</v>
      </c>
      <c r="D207" s="3" t="s">
        <v>1105</v>
      </c>
      <c r="E207" s="4" t="s">
        <v>45</v>
      </c>
      <c r="F207" s="3" t="s">
        <v>74</v>
      </c>
      <c r="G207" s="3"/>
      <c r="H207" s="38" t="s">
        <v>2276</v>
      </c>
      <c r="I207" s="38" t="s">
        <v>2276</v>
      </c>
      <c r="J207" s="3">
        <v>2</v>
      </c>
      <c r="K207" s="4" t="s">
        <v>4343</v>
      </c>
      <c r="L207" s="3" t="s">
        <v>2276</v>
      </c>
      <c r="M207" s="52" t="s">
        <v>2276</v>
      </c>
      <c r="N207" s="3"/>
    </row>
    <row r="208" spans="1:15" ht="50" customHeight="1">
      <c r="A208" s="11" t="s">
        <v>4321</v>
      </c>
      <c r="B208" s="11" t="s">
        <v>4337</v>
      </c>
      <c r="C208" s="3" t="s">
        <v>1105</v>
      </c>
      <c r="D208" s="3" t="s">
        <v>1105</v>
      </c>
      <c r="E208" s="4" t="s">
        <v>45</v>
      </c>
      <c r="F208" s="3" t="s">
        <v>74</v>
      </c>
      <c r="G208" s="3"/>
      <c r="H208" s="38" t="s">
        <v>2276</v>
      </c>
      <c r="I208" s="38" t="s">
        <v>2276</v>
      </c>
      <c r="J208" s="3">
        <v>2</v>
      </c>
      <c r="K208" s="4" t="s">
        <v>4343</v>
      </c>
      <c r="L208" s="3" t="s">
        <v>2276</v>
      </c>
      <c r="M208" s="52" t="s">
        <v>2276</v>
      </c>
      <c r="N208" s="3"/>
    </row>
    <row r="209" spans="1:14" ht="50" customHeight="1">
      <c r="A209" s="11" t="s">
        <v>4322</v>
      </c>
      <c r="B209" s="11" t="s">
        <v>4338</v>
      </c>
      <c r="C209" s="3" t="s">
        <v>1105</v>
      </c>
      <c r="D209" s="3" t="s">
        <v>1105</v>
      </c>
      <c r="E209" s="4" t="s">
        <v>45</v>
      </c>
      <c r="F209" s="3" t="s">
        <v>74</v>
      </c>
      <c r="G209" s="3"/>
      <c r="H209" s="38" t="s">
        <v>2276</v>
      </c>
      <c r="I209" s="38" t="s">
        <v>2276</v>
      </c>
      <c r="J209" s="3">
        <v>2</v>
      </c>
      <c r="K209" s="4" t="s">
        <v>4343</v>
      </c>
      <c r="L209" s="3" t="s">
        <v>2276</v>
      </c>
      <c r="M209" s="52" t="s">
        <v>2276</v>
      </c>
      <c r="N209" s="3"/>
    </row>
    <row r="210" spans="1:14" ht="50" customHeight="1">
      <c r="A210" s="11" t="s">
        <v>4323</v>
      </c>
      <c r="B210" s="11" t="s">
        <v>4339</v>
      </c>
      <c r="C210" s="3" t="s">
        <v>1105</v>
      </c>
      <c r="D210" s="3" t="s">
        <v>1105</v>
      </c>
      <c r="E210" s="4" t="s">
        <v>45</v>
      </c>
      <c r="F210" s="3" t="s">
        <v>74</v>
      </c>
      <c r="G210" s="3"/>
      <c r="H210" s="38" t="s">
        <v>2276</v>
      </c>
      <c r="I210" s="38" t="s">
        <v>2276</v>
      </c>
      <c r="J210" s="3">
        <v>2</v>
      </c>
      <c r="K210" s="4" t="s">
        <v>4343</v>
      </c>
      <c r="L210" s="3" t="s">
        <v>2276</v>
      </c>
      <c r="M210" s="52" t="s">
        <v>2276</v>
      </c>
      <c r="N210" s="3"/>
    </row>
    <row r="211" spans="1:14" ht="50" customHeight="1">
      <c r="A211" s="11" t="s">
        <v>4324</v>
      </c>
      <c r="B211" s="11" t="s">
        <v>4340</v>
      </c>
      <c r="C211" s="3" t="s">
        <v>1105</v>
      </c>
      <c r="D211" s="3" t="s">
        <v>1105</v>
      </c>
      <c r="E211" s="4" t="s">
        <v>45</v>
      </c>
      <c r="F211" s="3" t="s">
        <v>74</v>
      </c>
      <c r="G211" s="3"/>
      <c r="H211" s="38" t="s">
        <v>2276</v>
      </c>
      <c r="I211" s="38" t="s">
        <v>2276</v>
      </c>
      <c r="J211" s="3">
        <v>2</v>
      </c>
      <c r="K211" s="4" t="s">
        <v>4343</v>
      </c>
      <c r="L211" s="3" t="s">
        <v>2276</v>
      </c>
      <c r="M211" s="52" t="s">
        <v>2276</v>
      </c>
      <c r="N211" s="3"/>
    </row>
    <row r="212" spans="1:14" ht="50" customHeight="1">
      <c r="A212" s="11" t="s">
        <v>4325</v>
      </c>
      <c r="B212" s="11" t="s">
        <v>4341</v>
      </c>
      <c r="C212" s="3" t="s">
        <v>1105</v>
      </c>
      <c r="D212" s="3" t="s">
        <v>1105</v>
      </c>
      <c r="E212" s="4" t="s">
        <v>45</v>
      </c>
      <c r="F212" s="3" t="s">
        <v>74</v>
      </c>
      <c r="G212" s="3"/>
      <c r="H212" s="38" t="s">
        <v>2276</v>
      </c>
      <c r="I212" s="38" t="s">
        <v>2276</v>
      </c>
      <c r="J212" s="3">
        <v>2</v>
      </c>
      <c r="K212" s="4" t="s">
        <v>4343</v>
      </c>
      <c r="L212" s="3" t="s">
        <v>2276</v>
      </c>
      <c r="M212" s="52" t="s">
        <v>2276</v>
      </c>
      <c r="N212" s="3"/>
    </row>
    <row r="213" spans="1:14" ht="50" customHeight="1">
      <c r="A213" s="11" t="s">
        <v>4326</v>
      </c>
      <c r="B213" s="11" t="s">
        <v>4342</v>
      </c>
      <c r="C213" s="3" t="s">
        <v>1105</v>
      </c>
      <c r="D213" s="3" t="s">
        <v>1105</v>
      </c>
      <c r="E213" s="4" t="s">
        <v>45</v>
      </c>
      <c r="F213" s="3" t="s">
        <v>74</v>
      </c>
      <c r="G213" s="3"/>
      <c r="H213" s="38" t="s">
        <v>2276</v>
      </c>
      <c r="I213" s="38" t="s">
        <v>2276</v>
      </c>
      <c r="J213" s="3">
        <v>2</v>
      </c>
      <c r="K213" s="4" t="s">
        <v>4343</v>
      </c>
      <c r="L213" s="3" t="s">
        <v>2276</v>
      </c>
      <c r="M213" s="52" t="s">
        <v>2276</v>
      </c>
      <c r="N213" s="3"/>
    </row>
    <row r="214" spans="1:14" ht="50" customHeight="1">
      <c r="A214" s="11" t="s">
        <v>4313</v>
      </c>
      <c r="B214" s="11" t="s">
        <v>4345</v>
      </c>
      <c r="C214" s="3" t="s">
        <v>1105</v>
      </c>
      <c r="D214" s="3" t="s">
        <v>1105</v>
      </c>
      <c r="E214" s="4" t="s">
        <v>3209</v>
      </c>
      <c r="F214" s="3" t="s">
        <v>2276</v>
      </c>
      <c r="G214" s="3"/>
      <c r="H214" s="38" t="s">
        <v>2276</v>
      </c>
      <c r="I214" s="38" t="s">
        <v>2276</v>
      </c>
      <c r="J214" s="3" t="s">
        <v>2276</v>
      </c>
      <c r="K214" s="3" t="s">
        <v>2276</v>
      </c>
      <c r="L214" s="3">
        <v>3</v>
      </c>
      <c r="M214" s="48" t="s">
        <v>4356</v>
      </c>
      <c r="N214" s="3"/>
    </row>
    <row r="215" spans="1:14" ht="50" customHeight="1">
      <c r="A215" s="11" t="s">
        <v>4317</v>
      </c>
      <c r="B215" s="11" t="s">
        <v>4346</v>
      </c>
      <c r="C215" s="3" t="s">
        <v>1105</v>
      </c>
      <c r="D215" s="3" t="s">
        <v>1105</v>
      </c>
      <c r="E215" s="4" t="s">
        <v>3209</v>
      </c>
      <c r="F215" s="3" t="s">
        <v>2276</v>
      </c>
      <c r="G215" s="3"/>
      <c r="H215" s="38" t="s">
        <v>2276</v>
      </c>
      <c r="I215" s="38" t="s">
        <v>2276</v>
      </c>
      <c r="J215" s="3" t="s">
        <v>2276</v>
      </c>
      <c r="K215" s="3" t="s">
        <v>2276</v>
      </c>
      <c r="L215" s="3">
        <v>3</v>
      </c>
      <c r="M215" s="48" t="s">
        <v>4356</v>
      </c>
      <c r="N215" s="3"/>
    </row>
    <row r="216" spans="1:14" ht="50" customHeight="1">
      <c r="A216" s="11" t="s">
        <v>4318</v>
      </c>
      <c r="B216" s="11" t="s">
        <v>4347</v>
      </c>
      <c r="C216" s="3" t="s">
        <v>1105</v>
      </c>
      <c r="D216" s="3" t="s">
        <v>1105</v>
      </c>
      <c r="E216" s="4" t="s">
        <v>3209</v>
      </c>
      <c r="F216" s="3" t="s">
        <v>2276</v>
      </c>
      <c r="G216" s="3"/>
      <c r="H216" s="38" t="s">
        <v>2276</v>
      </c>
      <c r="I216" s="38" t="s">
        <v>2276</v>
      </c>
      <c r="J216" s="3" t="s">
        <v>2276</v>
      </c>
      <c r="K216" s="3" t="s">
        <v>2276</v>
      </c>
      <c r="L216" s="3">
        <v>3</v>
      </c>
      <c r="M216" s="48" t="s">
        <v>4356</v>
      </c>
      <c r="N216" s="3"/>
    </row>
    <row r="217" spans="1:14" ht="50" customHeight="1">
      <c r="A217" s="11" t="s">
        <v>4319</v>
      </c>
      <c r="B217" s="11" t="s">
        <v>4348</v>
      </c>
      <c r="C217" s="3" t="s">
        <v>1105</v>
      </c>
      <c r="D217" s="3" t="s">
        <v>1105</v>
      </c>
      <c r="E217" s="4" t="s">
        <v>3209</v>
      </c>
      <c r="F217" s="3" t="s">
        <v>2276</v>
      </c>
      <c r="G217" s="3"/>
      <c r="H217" s="38" t="s">
        <v>2276</v>
      </c>
      <c r="I217" s="38" t="s">
        <v>2276</v>
      </c>
      <c r="J217" s="3" t="s">
        <v>2276</v>
      </c>
      <c r="K217" s="3" t="s">
        <v>2276</v>
      </c>
      <c r="L217" s="3">
        <v>3</v>
      </c>
      <c r="M217" s="48" t="s">
        <v>4356</v>
      </c>
      <c r="N217" s="3"/>
    </row>
    <row r="218" spans="1:14" ht="50" customHeight="1">
      <c r="A218" s="11" t="s">
        <v>4320</v>
      </c>
      <c r="B218" s="11" t="s">
        <v>4349</v>
      </c>
      <c r="C218" s="3" t="s">
        <v>1105</v>
      </c>
      <c r="D218" s="3" t="s">
        <v>1105</v>
      </c>
      <c r="E218" s="4" t="s">
        <v>3209</v>
      </c>
      <c r="F218" s="3" t="s">
        <v>2276</v>
      </c>
      <c r="G218" s="3"/>
      <c r="H218" s="38" t="s">
        <v>2276</v>
      </c>
      <c r="I218" s="38" t="s">
        <v>2276</v>
      </c>
      <c r="J218" s="3" t="s">
        <v>2276</v>
      </c>
      <c r="K218" s="3" t="s">
        <v>2276</v>
      </c>
      <c r="L218" s="3">
        <v>3</v>
      </c>
      <c r="M218" s="48" t="s">
        <v>4356</v>
      </c>
      <c r="N218" s="3"/>
    </row>
    <row r="219" spans="1:14" ht="50" customHeight="1">
      <c r="A219" s="11" t="s">
        <v>4321</v>
      </c>
      <c r="B219" s="11" t="s">
        <v>4350</v>
      </c>
      <c r="C219" s="3" t="s">
        <v>1105</v>
      </c>
      <c r="D219" s="3" t="s">
        <v>1105</v>
      </c>
      <c r="E219" s="4" t="s">
        <v>3209</v>
      </c>
      <c r="F219" s="3" t="s">
        <v>2276</v>
      </c>
      <c r="G219" s="3"/>
      <c r="H219" s="38" t="s">
        <v>2276</v>
      </c>
      <c r="I219" s="38" t="s">
        <v>2276</v>
      </c>
      <c r="J219" s="3" t="s">
        <v>2276</v>
      </c>
      <c r="K219" s="3" t="s">
        <v>2276</v>
      </c>
      <c r="L219" s="3">
        <v>3</v>
      </c>
      <c r="M219" s="48" t="s">
        <v>4356</v>
      </c>
      <c r="N219" s="3"/>
    </row>
    <row r="220" spans="1:14" ht="50" customHeight="1">
      <c r="A220" s="11" t="s">
        <v>4322</v>
      </c>
      <c r="B220" s="11" t="s">
        <v>4351</v>
      </c>
      <c r="C220" s="3" t="s">
        <v>1105</v>
      </c>
      <c r="D220" s="3" t="s">
        <v>1105</v>
      </c>
      <c r="E220" s="4" t="s">
        <v>3209</v>
      </c>
      <c r="F220" s="3" t="s">
        <v>2276</v>
      </c>
      <c r="G220" s="3"/>
      <c r="H220" s="38" t="s">
        <v>2276</v>
      </c>
      <c r="I220" s="38" t="s">
        <v>2276</v>
      </c>
      <c r="J220" s="3" t="s">
        <v>2276</v>
      </c>
      <c r="K220" s="3" t="s">
        <v>2276</v>
      </c>
      <c r="L220" s="3">
        <v>3</v>
      </c>
      <c r="M220" s="48" t="s">
        <v>4356</v>
      </c>
      <c r="N220" s="3"/>
    </row>
    <row r="221" spans="1:14" ht="50" customHeight="1">
      <c r="A221" s="11" t="s">
        <v>4323</v>
      </c>
      <c r="B221" s="11" t="s">
        <v>4352</v>
      </c>
      <c r="C221" s="3" t="s">
        <v>1105</v>
      </c>
      <c r="D221" s="3" t="s">
        <v>1105</v>
      </c>
      <c r="E221" s="4" t="s">
        <v>3209</v>
      </c>
      <c r="F221" s="3" t="s">
        <v>2276</v>
      </c>
      <c r="G221" s="3"/>
      <c r="H221" s="38" t="s">
        <v>2276</v>
      </c>
      <c r="I221" s="38" t="s">
        <v>2276</v>
      </c>
      <c r="J221" s="3" t="s">
        <v>2276</v>
      </c>
      <c r="K221" s="3" t="s">
        <v>2276</v>
      </c>
      <c r="L221" s="3">
        <v>3</v>
      </c>
      <c r="M221" s="48" t="s">
        <v>4356</v>
      </c>
      <c r="N221" s="3"/>
    </row>
    <row r="222" spans="1:14" ht="50" customHeight="1">
      <c r="A222" s="11" t="s">
        <v>4324</v>
      </c>
      <c r="B222" s="11" t="s">
        <v>4353</v>
      </c>
      <c r="C222" s="3" t="s">
        <v>1105</v>
      </c>
      <c r="D222" s="3" t="s">
        <v>1105</v>
      </c>
      <c r="E222" s="4" t="s">
        <v>3209</v>
      </c>
      <c r="F222" s="3" t="s">
        <v>2276</v>
      </c>
      <c r="G222" s="3"/>
      <c r="H222" s="38" t="s">
        <v>2276</v>
      </c>
      <c r="I222" s="38" t="s">
        <v>2276</v>
      </c>
      <c r="J222" s="3" t="s">
        <v>2276</v>
      </c>
      <c r="K222" s="3" t="s">
        <v>2276</v>
      </c>
      <c r="L222" s="3">
        <v>3</v>
      </c>
      <c r="M222" s="48" t="s">
        <v>4356</v>
      </c>
      <c r="N222" s="3"/>
    </row>
    <row r="223" spans="1:14" ht="50" customHeight="1">
      <c r="A223" s="11" t="s">
        <v>4325</v>
      </c>
      <c r="B223" s="11" t="s">
        <v>4354</v>
      </c>
      <c r="C223" s="3" t="s">
        <v>1105</v>
      </c>
      <c r="D223" s="3" t="s">
        <v>1105</v>
      </c>
      <c r="E223" s="4" t="s">
        <v>3209</v>
      </c>
      <c r="F223" s="3" t="s">
        <v>2276</v>
      </c>
      <c r="G223" s="3"/>
      <c r="H223" s="38" t="s">
        <v>2276</v>
      </c>
      <c r="I223" s="38" t="s">
        <v>2276</v>
      </c>
      <c r="J223" s="3" t="s">
        <v>2276</v>
      </c>
      <c r="K223" s="3" t="s">
        <v>2276</v>
      </c>
      <c r="L223" s="3">
        <v>3</v>
      </c>
      <c r="M223" s="48" t="s">
        <v>4356</v>
      </c>
      <c r="N223" s="3"/>
    </row>
    <row r="224" spans="1:14" ht="50" customHeight="1">
      <c r="A224" s="11" t="s">
        <v>4326</v>
      </c>
      <c r="B224" s="11" t="s">
        <v>4355</v>
      </c>
      <c r="C224" s="3" t="s">
        <v>1105</v>
      </c>
      <c r="D224" s="3" t="s">
        <v>1105</v>
      </c>
      <c r="E224" s="4" t="s">
        <v>3209</v>
      </c>
      <c r="F224" s="3" t="s">
        <v>2276</v>
      </c>
      <c r="G224" s="3"/>
      <c r="H224" s="3" t="s">
        <v>2276</v>
      </c>
      <c r="I224" s="3" t="s">
        <v>2276</v>
      </c>
      <c r="J224" s="3" t="s">
        <v>2276</v>
      </c>
      <c r="K224" s="3" t="s">
        <v>2276</v>
      </c>
      <c r="L224" s="3">
        <v>3</v>
      </c>
      <c r="M224" s="48" t="s">
        <v>4356</v>
      </c>
      <c r="N224" s="3"/>
    </row>
    <row r="225" spans="1:14" ht="39" customHeight="1">
      <c r="A225" s="11" t="s">
        <v>4362</v>
      </c>
      <c r="B225" s="11" t="s">
        <v>4366</v>
      </c>
      <c r="C225" s="3" t="s">
        <v>24</v>
      </c>
      <c r="D225" s="3" t="s">
        <v>1105</v>
      </c>
      <c r="E225" s="4" t="s">
        <v>137</v>
      </c>
      <c r="F225" s="3" t="s">
        <v>74</v>
      </c>
      <c r="G225" s="3"/>
      <c r="H225" s="3" t="s">
        <v>2276</v>
      </c>
      <c r="I225" s="3" t="s">
        <v>2276</v>
      </c>
      <c r="J225" s="3">
        <v>2</v>
      </c>
      <c r="K225" s="19" t="s">
        <v>4377</v>
      </c>
      <c r="L225" s="3" t="s">
        <v>2276</v>
      </c>
      <c r="M225" s="52" t="s">
        <v>2276</v>
      </c>
      <c r="N225" s="3"/>
    </row>
    <row r="226" spans="1:14" ht="46.5" customHeight="1">
      <c r="A226" s="11" t="s">
        <v>4362</v>
      </c>
      <c r="B226" s="11" t="s">
        <v>4367</v>
      </c>
      <c r="C226" s="3" t="s">
        <v>1105</v>
      </c>
      <c r="D226" s="3" t="s">
        <v>1105</v>
      </c>
      <c r="E226" s="4" t="s">
        <v>137</v>
      </c>
      <c r="F226" s="3" t="s">
        <v>74</v>
      </c>
      <c r="G226" s="3"/>
      <c r="H226" s="3" t="s">
        <v>2276</v>
      </c>
      <c r="I226" s="3" t="s">
        <v>2276</v>
      </c>
      <c r="J226" s="3">
        <v>1</v>
      </c>
      <c r="K226" s="19" t="s">
        <v>4378</v>
      </c>
      <c r="L226" s="3" t="s">
        <v>2276</v>
      </c>
      <c r="M226" s="52" t="s">
        <v>2276</v>
      </c>
      <c r="N226" s="3"/>
    </row>
    <row r="227" spans="1:14" ht="58.5" customHeight="1">
      <c r="A227" s="155" t="s">
        <v>4418</v>
      </c>
      <c r="B227" s="155" t="s">
        <v>4428</v>
      </c>
      <c r="C227" s="3" t="s">
        <v>1105</v>
      </c>
      <c r="D227" s="3" t="s">
        <v>1105</v>
      </c>
      <c r="E227" s="4" t="s">
        <v>5005</v>
      </c>
      <c r="F227" s="4" t="s">
        <v>2662</v>
      </c>
      <c r="G227" s="3"/>
      <c r="H227" s="3" t="s">
        <v>2276</v>
      </c>
      <c r="I227" s="3" t="s">
        <v>2276</v>
      </c>
      <c r="J227" s="3">
        <v>2</v>
      </c>
      <c r="K227" s="4" t="s">
        <v>4432</v>
      </c>
      <c r="L227" s="3" t="s">
        <v>2276</v>
      </c>
      <c r="M227" s="52" t="s">
        <v>2276</v>
      </c>
      <c r="N227" s="3"/>
    </row>
    <row r="228" spans="1:14" ht="61.5" customHeight="1">
      <c r="A228" s="155" t="s">
        <v>4448</v>
      </c>
      <c r="B228" s="155" t="s">
        <v>4457</v>
      </c>
      <c r="C228" s="3" t="s">
        <v>24</v>
      </c>
      <c r="D228" s="3" t="s">
        <v>1105</v>
      </c>
      <c r="E228" s="4" t="s">
        <v>130</v>
      </c>
      <c r="F228" s="3" t="s">
        <v>2276</v>
      </c>
      <c r="G228" s="3"/>
      <c r="H228" s="3">
        <v>2</v>
      </c>
      <c r="I228" s="19" t="s">
        <v>4470</v>
      </c>
      <c r="J228" s="3" t="s">
        <v>2276</v>
      </c>
      <c r="K228" s="3" t="s">
        <v>2276</v>
      </c>
      <c r="L228" s="3">
        <v>1</v>
      </c>
      <c r="M228" s="203" t="s">
        <v>4471</v>
      </c>
      <c r="N228" s="3"/>
    </row>
    <row r="229" spans="1:14" ht="50" customHeight="1">
      <c r="A229" s="11" t="s">
        <v>4488</v>
      </c>
      <c r="B229" s="11" t="s">
        <v>4496</v>
      </c>
      <c r="C229" s="3" t="s">
        <v>1105</v>
      </c>
      <c r="D229" s="3" t="s">
        <v>1105</v>
      </c>
      <c r="E229" s="4" t="s">
        <v>5005</v>
      </c>
      <c r="F229" s="4" t="s">
        <v>2662</v>
      </c>
      <c r="G229" s="3"/>
      <c r="H229" s="3" t="s">
        <v>2276</v>
      </c>
      <c r="I229" s="3" t="s">
        <v>2276</v>
      </c>
      <c r="J229" s="3">
        <v>1</v>
      </c>
      <c r="K229" s="19" t="s">
        <v>4500</v>
      </c>
      <c r="L229" s="3" t="s">
        <v>2276</v>
      </c>
      <c r="M229" s="52" t="s">
        <v>2276</v>
      </c>
      <c r="N229" s="3"/>
    </row>
    <row r="230" spans="1:14" ht="62" customHeight="1">
      <c r="A230" s="11" t="s">
        <v>4489</v>
      </c>
      <c r="B230" s="11" t="s">
        <v>4499</v>
      </c>
      <c r="C230" s="3" t="s">
        <v>1105</v>
      </c>
      <c r="D230" s="3" t="s">
        <v>1105</v>
      </c>
      <c r="E230" s="4" t="s">
        <v>5005</v>
      </c>
      <c r="F230" s="4" t="s">
        <v>2662</v>
      </c>
      <c r="G230" s="3"/>
      <c r="H230" s="3" t="s">
        <v>2276</v>
      </c>
      <c r="I230" s="3" t="s">
        <v>2276</v>
      </c>
      <c r="J230" s="3">
        <v>1</v>
      </c>
      <c r="K230" s="19" t="s">
        <v>4500</v>
      </c>
      <c r="L230" s="3" t="s">
        <v>2276</v>
      </c>
      <c r="M230" s="52" t="s">
        <v>2276</v>
      </c>
      <c r="N230" s="3"/>
    </row>
    <row r="231" spans="1:14" ht="64.5" customHeight="1">
      <c r="A231" s="11" t="s">
        <v>4489</v>
      </c>
      <c r="B231" s="11" t="s">
        <v>4497</v>
      </c>
      <c r="C231" s="3" t="s">
        <v>1105</v>
      </c>
      <c r="D231" s="3" t="s">
        <v>1105</v>
      </c>
      <c r="E231" s="4" t="s">
        <v>3854</v>
      </c>
      <c r="F231" s="4" t="s">
        <v>2662</v>
      </c>
      <c r="G231" s="3"/>
      <c r="H231" s="3" t="s">
        <v>2276</v>
      </c>
      <c r="I231" s="3" t="s">
        <v>2276</v>
      </c>
      <c r="J231" s="3">
        <v>1</v>
      </c>
      <c r="K231" s="19" t="s">
        <v>4500</v>
      </c>
      <c r="L231" s="3" t="s">
        <v>2276</v>
      </c>
      <c r="M231" s="52" t="s">
        <v>2276</v>
      </c>
      <c r="N231" s="3"/>
    </row>
    <row r="232" spans="1:14" ht="37" customHeight="1">
      <c r="A232" s="11" t="s">
        <v>4502</v>
      </c>
      <c r="B232" s="11" t="s">
        <v>4508</v>
      </c>
      <c r="C232" s="3" t="s">
        <v>1105</v>
      </c>
      <c r="D232" s="3" t="s">
        <v>1105</v>
      </c>
      <c r="E232" s="4" t="s">
        <v>2647</v>
      </c>
      <c r="F232" s="3"/>
      <c r="G232" s="3"/>
      <c r="H232" s="3" t="s">
        <v>2276</v>
      </c>
      <c r="I232" s="3" t="s">
        <v>2276</v>
      </c>
      <c r="J232" s="3">
        <v>2</v>
      </c>
      <c r="K232" s="4" t="s">
        <v>4516</v>
      </c>
      <c r="L232" s="3" t="s">
        <v>2276</v>
      </c>
      <c r="M232" s="52" t="s">
        <v>2276</v>
      </c>
      <c r="N232" s="3"/>
    </row>
    <row r="233" spans="1:14" ht="37" customHeight="1">
      <c r="A233" s="11" t="s">
        <v>4502</v>
      </c>
      <c r="B233" s="11" t="s">
        <v>4510</v>
      </c>
      <c r="C233" s="3" t="s">
        <v>1105</v>
      </c>
      <c r="D233" s="3" t="s">
        <v>1105</v>
      </c>
      <c r="E233" s="4" t="s">
        <v>45</v>
      </c>
      <c r="F233" s="3"/>
      <c r="G233" s="3"/>
      <c r="H233" s="3" t="s">
        <v>2276</v>
      </c>
      <c r="I233" s="3" t="s">
        <v>2276</v>
      </c>
      <c r="J233" s="3">
        <v>2</v>
      </c>
      <c r="K233" s="4" t="s">
        <v>4516</v>
      </c>
      <c r="L233" s="3" t="s">
        <v>2276</v>
      </c>
      <c r="M233" s="52" t="s">
        <v>2276</v>
      </c>
      <c r="N233" s="3"/>
    </row>
    <row r="234" spans="1:14" ht="37" customHeight="1">
      <c r="A234" s="11" t="s">
        <v>4506</v>
      </c>
      <c r="B234" s="11" t="s">
        <v>4512</v>
      </c>
      <c r="C234" s="3" t="s">
        <v>1105</v>
      </c>
      <c r="D234" s="3" t="s">
        <v>1105</v>
      </c>
      <c r="E234" s="4" t="s">
        <v>2647</v>
      </c>
      <c r="F234" s="3"/>
      <c r="G234" s="3"/>
      <c r="H234" s="3" t="s">
        <v>2276</v>
      </c>
      <c r="I234" s="3" t="s">
        <v>2276</v>
      </c>
      <c r="J234" s="3">
        <v>2</v>
      </c>
      <c r="K234" s="4" t="s">
        <v>4516</v>
      </c>
      <c r="L234" s="3" t="s">
        <v>2276</v>
      </c>
      <c r="M234" s="52" t="s">
        <v>2276</v>
      </c>
      <c r="N234" s="3"/>
    </row>
    <row r="235" spans="1:14" ht="37" customHeight="1">
      <c r="A235" s="11" t="s">
        <v>4506</v>
      </c>
      <c r="B235" s="11" t="s">
        <v>4513</v>
      </c>
      <c r="C235" s="3" t="s">
        <v>1105</v>
      </c>
      <c r="D235" s="3" t="s">
        <v>1105</v>
      </c>
      <c r="E235" s="4" t="s">
        <v>45</v>
      </c>
      <c r="F235" s="3"/>
      <c r="G235" s="3"/>
      <c r="H235" s="3" t="s">
        <v>2276</v>
      </c>
      <c r="I235" s="3" t="s">
        <v>2276</v>
      </c>
      <c r="J235" s="3">
        <v>2</v>
      </c>
      <c r="K235" s="4" t="s">
        <v>4516</v>
      </c>
      <c r="L235" s="3" t="s">
        <v>2276</v>
      </c>
      <c r="M235" s="52" t="s">
        <v>2276</v>
      </c>
      <c r="N235" s="3"/>
    </row>
    <row r="236" spans="1:14" ht="51" customHeight="1">
      <c r="A236" s="11" t="s">
        <v>4519</v>
      </c>
      <c r="B236" s="11" t="s">
        <v>4529</v>
      </c>
      <c r="C236" s="3" t="s">
        <v>1105</v>
      </c>
      <c r="D236" s="3" t="s">
        <v>1105</v>
      </c>
      <c r="E236" s="4" t="s">
        <v>2647</v>
      </c>
      <c r="F236" s="4" t="s">
        <v>2662</v>
      </c>
      <c r="G236" s="3">
        <v>1973</v>
      </c>
      <c r="H236" s="3" t="s">
        <v>2276</v>
      </c>
      <c r="I236" s="3" t="s">
        <v>2276</v>
      </c>
      <c r="J236" s="3">
        <v>1</v>
      </c>
      <c r="K236" s="4" t="s">
        <v>4541</v>
      </c>
      <c r="L236" s="3" t="s">
        <v>2276</v>
      </c>
      <c r="M236" s="52" t="s">
        <v>2276</v>
      </c>
      <c r="N236" s="3"/>
    </row>
    <row r="237" spans="1:14" ht="51" customHeight="1">
      <c r="A237" s="11" t="s">
        <v>4519</v>
      </c>
      <c r="B237" s="11" t="s">
        <v>4533</v>
      </c>
      <c r="C237" s="3" t="s">
        <v>1105</v>
      </c>
      <c r="D237" s="3" t="s">
        <v>1105</v>
      </c>
      <c r="E237" s="4" t="s">
        <v>45</v>
      </c>
      <c r="F237" s="4" t="s">
        <v>2662</v>
      </c>
      <c r="G237" s="3">
        <v>1973</v>
      </c>
      <c r="H237" s="3" t="s">
        <v>2276</v>
      </c>
      <c r="I237" s="3" t="s">
        <v>2276</v>
      </c>
      <c r="J237" s="3">
        <v>1</v>
      </c>
      <c r="K237" s="4" t="s">
        <v>4541</v>
      </c>
      <c r="L237" s="3" t="s">
        <v>2276</v>
      </c>
      <c r="M237" s="52" t="s">
        <v>2276</v>
      </c>
      <c r="N237" s="3"/>
    </row>
    <row r="238" spans="1:14" ht="51" customHeight="1">
      <c r="A238" s="11" t="s">
        <v>4520</v>
      </c>
      <c r="B238" s="11" t="s">
        <v>4530</v>
      </c>
      <c r="C238" s="3" t="s">
        <v>1105</v>
      </c>
      <c r="D238" s="3" t="s">
        <v>1105</v>
      </c>
      <c r="E238" s="4" t="s">
        <v>5005</v>
      </c>
      <c r="F238" s="4" t="s">
        <v>2662</v>
      </c>
      <c r="G238" s="3">
        <v>1973</v>
      </c>
      <c r="H238" s="3" t="s">
        <v>2276</v>
      </c>
      <c r="I238" s="3" t="s">
        <v>2276</v>
      </c>
      <c r="J238" s="3">
        <v>1</v>
      </c>
      <c r="K238" s="4" t="s">
        <v>4541</v>
      </c>
      <c r="L238" s="3" t="s">
        <v>2276</v>
      </c>
      <c r="M238" s="52" t="s">
        <v>2276</v>
      </c>
      <c r="N238" s="3"/>
    </row>
    <row r="239" spans="1:14" ht="51" customHeight="1">
      <c r="A239" s="11" t="s">
        <v>4521</v>
      </c>
      <c r="B239" s="11" t="s">
        <v>4531</v>
      </c>
      <c r="C239" s="3" t="s">
        <v>1105</v>
      </c>
      <c r="D239" s="3" t="s">
        <v>1105</v>
      </c>
      <c r="E239" s="4" t="s">
        <v>5005</v>
      </c>
      <c r="F239" s="4" t="s">
        <v>2662</v>
      </c>
      <c r="G239" s="3">
        <v>1973</v>
      </c>
      <c r="H239" s="3" t="s">
        <v>2276</v>
      </c>
      <c r="I239" s="3" t="s">
        <v>2276</v>
      </c>
      <c r="J239" s="3">
        <v>1</v>
      </c>
      <c r="K239" s="4" t="s">
        <v>4541</v>
      </c>
      <c r="L239" s="3" t="s">
        <v>2276</v>
      </c>
      <c r="M239" s="52" t="s">
        <v>2276</v>
      </c>
      <c r="N239" s="3"/>
    </row>
    <row r="240" spans="1:14" ht="78.5" customHeight="1">
      <c r="A240" s="11" t="s">
        <v>4582</v>
      </c>
      <c r="B240" s="3" t="s">
        <v>4583</v>
      </c>
      <c r="C240" s="3" t="s">
        <v>24</v>
      </c>
      <c r="D240" s="3" t="s">
        <v>1105</v>
      </c>
      <c r="E240" s="4" t="s">
        <v>5005</v>
      </c>
      <c r="F240" s="4" t="s">
        <v>2662</v>
      </c>
      <c r="G240" s="3"/>
      <c r="H240" s="3" t="s">
        <v>2276</v>
      </c>
      <c r="I240" s="3" t="s">
        <v>2276</v>
      </c>
      <c r="J240" s="3">
        <v>2</v>
      </c>
      <c r="K240" s="4" t="s">
        <v>4596</v>
      </c>
      <c r="L240" s="3" t="s">
        <v>2276</v>
      </c>
      <c r="M240" s="52" t="s">
        <v>2276</v>
      </c>
      <c r="N240" s="3"/>
    </row>
    <row r="241" spans="1:14" ht="69.5" customHeight="1">
      <c r="A241" s="11" t="s">
        <v>4585</v>
      </c>
      <c r="B241" s="3" t="s">
        <v>4589</v>
      </c>
      <c r="C241" s="3" t="s">
        <v>24</v>
      </c>
      <c r="D241" s="3" t="s">
        <v>1105</v>
      </c>
      <c r="E241" s="4" t="s">
        <v>137</v>
      </c>
      <c r="F241" s="4" t="s">
        <v>2662</v>
      </c>
      <c r="G241" s="3"/>
      <c r="H241" s="3">
        <v>3</v>
      </c>
      <c r="I241" s="4" t="s">
        <v>4594</v>
      </c>
      <c r="J241" s="3">
        <v>2</v>
      </c>
      <c r="K241" s="4" t="s">
        <v>4595</v>
      </c>
      <c r="L241" s="3" t="s">
        <v>2276</v>
      </c>
      <c r="M241" s="52" t="s">
        <v>2276</v>
      </c>
      <c r="N241" s="3"/>
    </row>
    <row r="242" spans="1:14" ht="58">
      <c r="A242" s="11" t="s">
        <v>4586</v>
      </c>
      <c r="B242" s="3" t="s">
        <v>4590</v>
      </c>
      <c r="C242" s="3" t="s">
        <v>24</v>
      </c>
      <c r="D242" s="3" t="s">
        <v>1105</v>
      </c>
      <c r="E242" s="4" t="s">
        <v>137</v>
      </c>
      <c r="F242" s="4" t="s">
        <v>2662</v>
      </c>
      <c r="G242" s="3"/>
      <c r="H242" s="3">
        <v>3</v>
      </c>
      <c r="I242" s="4" t="s">
        <v>4594</v>
      </c>
      <c r="J242" s="3">
        <v>2</v>
      </c>
      <c r="K242" s="4" t="s">
        <v>4595</v>
      </c>
      <c r="L242" s="3" t="s">
        <v>2276</v>
      </c>
      <c r="M242" s="52" t="s">
        <v>2276</v>
      </c>
      <c r="N242" s="3"/>
    </row>
    <row r="243" spans="1:14" ht="56.5" customHeight="1">
      <c r="A243" s="11" t="s">
        <v>4597</v>
      </c>
      <c r="B243" s="3" t="s">
        <v>4606</v>
      </c>
      <c r="C243" s="3" t="s">
        <v>2656</v>
      </c>
      <c r="D243" s="3" t="s">
        <v>144</v>
      </c>
      <c r="E243" s="4" t="s">
        <v>137</v>
      </c>
      <c r="F243" s="4" t="s">
        <v>2662</v>
      </c>
      <c r="G243" s="3"/>
      <c r="H243" s="3">
        <v>3</v>
      </c>
      <c r="I243" s="4" t="s">
        <v>4616</v>
      </c>
      <c r="J243" s="3">
        <v>2</v>
      </c>
      <c r="K243" s="4" t="s">
        <v>4619</v>
      </c>
      <c r="L243" s="3" t="s">
        <v>2276</v>
      </c>
      <c r="M243" s="52" t="s">
        <v>2276</v>
      </c>
      <c r="N243" s="3"/>
    </row>
    <row r="244" spans="1:14" ht="54" customHeight="1">
      <c r="A244" s="11" t="s">
        <v>4597</v>
      </c>
      <c r="B244" s="3" t="s">
        <v>4608</v>
      </c>
      <c r="C244" s="3" t="s">
        <v>24</v>
      </c>
      <c r="D244" s="3" t="s">
        <v>1105</v>
      </c>
      <c r="E244" s="4" t="s">
        <v>137</v>
      </c>
      <c r="F244" s="4" t="s">
        <v>2662</v>
      </c>
      <c r="G244" s="3"/>
      <c r="H244" s="3" t="s">
        <v>2276</v>
      </c>
      <c r="I244" s="3" t="s">
        <v>2276</v>
      </c>
      <c r="J244" s="3" t="s">
        <v>2276</v>
      </c>
      <c r="K244" s="3" t="s">
        <v>2276</v>
      </c>
      <c r="L244" s="3">
        <v>3</v>
      </c>
      <c r="M244" s="48" t="s">
        <v>4618</v>
      </c>
      <c r="N244" s="3"/>
    </row>
    <row r="245" spans="1:14" ht="51" customHeight="1">
      <c r="A245" s="11" t="s">
        <v>4597</v>
      </c>
      <c r="B245" s="3" t="s">
        <v>4615</v>
      </c>
      <c r="C245" s="3" t="s">
        <v>31</v>
      </c>
      <c r="D245" s="3" t="s">
        <v>1105</v>
      </c>
      <c r="E245" s="4" t="s">
        <v>137</v>
      </c>
      <c r="F245" s="4" t="s">
        <v>2662</v>
      </c>
      <c r="G245" s="3"/>
      <c r="H245" s="3" t="s">
        <v>2276</v>
      </c>
      <c r="I245" s="3" t="s">
        <v>2276</v>
      </c>
      <c r="J245" s="3" t="s">
        <v>2276</v>
      </c>
      <c r="K245" s="3" t="s">
        <v>2276</v>
      </c>
      <c r="L245" s="3">
        <v>3</v>
      </c>
      <c r="M245" s="48" t="s">
        <v>4618</v>
      </c>
      <c r="N245" s="3"/>
    </row>
    <row r="246" spans="1:14" ht="54.5" customHeight="1">
      <c r="A246" s="11" t="s">
        <v>4603</v>
      </c>
      <c r="B246" s="3" t="s">
        <v>4613</v>
      </c>
      <c r="C246" s="3" t="s">
        <v>24</v>
      </c>
      <c r="D246" s="3" t="s">
        <v>1105</v>
      </c>
      <c r="E246" s="4" t="s">
        <v>137</v>
      </c>
      <c r="F246" s="4" t="s">
        <v>2662</v>
      </c>
      <c r="G246" s="3"/>
      <c r="H246" s="3" t="s">
        <v>2276</v>
      </c>
      <c r="I246" s="3" t="s">
        <v>2276</v>
      </c>
      <c r="J246" s="3">
        <v>3</v>
      </c>
      <c r="K246" s="4" t="s">
        <v>4617</v>
      </c>
      <c r="L246" s="3"/>
      <c r="M246" s="52"/>
      <c r="N246" s="3"/>
    </row>
    <row r="247" spans="1:14" ht="48" customHeight="1">
      <c r="A247" s="3" t="s">
        <v>4620</v>
      </c>
      <c r="B247" s="11" t="s">
        <v>4629</v>
      </c>
      <c r="C247" s="3" t="s">
        <v>1105</v>
      </c>
      <c r="D247" s="3" t="s">
        <v>1105</v>
      </c>
      <c r="E247" s="4" t="s">
        <v>2647</v>
      </c>
      <c r="F247" s="4" t="s">
        <v>2662</v>
      </c>
      <c r="G247" s="3"/>
      <c r="H247" s="3" t="s">
        <v>2276</v>
      </c>
      <c r="I247" s="3" t="s">
        <v>2276</v>
      </c>
      <c r="J247" s="3">
        <v>2</v>
      </c>
      <c r="K247" s="4" t="s">
        <v>4640</v>
      </c>
      <c r="L247" s="3" t="s">
        <v>2276</v>
      </c>
      <c r="M247" s="52" t="s">
        <v>2276</v>
      </c>
      <c r="N247" s="3"/>
    </row>
    <row r="248" spans="1:14" ht="48" customHeight="1">
      <c r="A248" s="3" t="s">
        <v>4620</v>
      </c>
      <c r="B248" s="11" t="s">
        <v>4632</v>
      </c>
      <c r="C248" s="3" t="s">
        <v>1105</v>
      </c>
      <c r="D248" s="3" t="s">
        <v>1105</v>
      </c>
      <c r="E248" s="4" t="s">
        <v>5005</v>
      </c>
      <c r="F248" s="4" t="s">
        <v>2662</v>
      </c>
      <c r="G248" s="3"/>
      <c r="H248" s="3">
        <v>0</v>
      </c>
      <c r="I248" t="s">
        <v>4641</v>
      </c>
      <c r="J248" s="3">
        <v>2</v>
      </c>
      <c r="K248" s="4" t="s">
        <v>4640</v>
      </c>
      <c r="L248" s="3" t="s">
        <v>2276</v>
      </c>
      <c r="M248" s="52" t="s">
        <v>2276</v>
      </c>
      <c r="N248" s="3"/>
    </row>
    <row r="249" spans="1:14" ht="48" customHeight="1">
      <c r="A249" s="3" t="s">
        <v>4620</v>
      </c>
      <c r="B249" s="11" t="s">
        <v>4637</v>
      </c>
      <c r="C249" s="3" t="s">
        <v>1105</v>
      </c>
      <c r="D249" s="3" t="s">
        <v>1105</v>
      </c>
      <c r="E249" s="4" t="s">
        <v>45</v>
      </c>
      <c r="F249" s="4" t="s">
        <v>2662</v>
      </c>
      <c r="G249" s="3"/>
      <c r="H249" s="3" t="s">
        <v>2276</v>
      </c>
      <c r="I249" s="3" t="s">
        <v>2276</v>
      </c>
      <c r="J249" s="3">
        <v>2</v>
      </c>
      <c r="K249" s="4" t="s">
        <v>4640</v>
      </c>
      <c r="L249" s="3" t="s">
        <v>2276</v>
      </c>
      <c r="M249" s="52" t="s">
        <v>2276</v>
      </c>
      <c r="N249" s="3"/>
    </row>
    <row r="250" spans="1:14" ht="48" customHeight="1">
      <c r="A250" s="3" t="s">
        <v>4620</v>
      </c>
      <c r="B250" s="11" t="s">
        <v>4638</v>
      </c>
      <c r="C250" s="3" t="s">
        <v>1105</v>
      </c>
      <c r="D250" s="3" t="s">
        <v>1105</v>
      </c>
      <c r="E250" s="4" t="s">
        <v>5005</v>
      </c>
      <c r="F250" s="4" t="s">
        <v>2662</v>
      </c>
      <c r="G250" s="3"/>
      <c r="H250" s="3" t="s">
        <v>2276</v>
      </c>
      <c r="I250" s="3" t="s">
        <v>2276</v>
      </c>
      <c r="J250" s="3">
        <v>2</v>
      </c>
      <c r="K250" s="4" t="s">
        <v>4640</v>
      </c>
      <c r="L250" s="3" t="s">
        <v>2276</v>
      </c>
      <c r="M250" s="52" t="s">
        <v>2276</v>
      </c>
      <c r="N250" s="3"/>
    </row>
    <row r="251" spans="1:14" ht="34.5" customHeight="1">
      <c r="A251" s="11" t="s">
        <v>4643</v>
      </c>
      <c r="B251" s="11" t="s">
        <v>4650</v>
      </c>
      <c r="C251" s="3" t="s">
        <v>1105</v>
      </c>
      <c r="D251" s="3" t="s">
        <v>1105</v>
      </c>
      <c r="E251" s="4" t="s">
        <v>5005</v>
      </c>
      <c r="F251" s="3" t="s">
        <v>74</v>
      </c>
      <c r="G251" s="3">
        <v>1997</v>
      </c>
      <c r="H251" s="3" t="s">
        <v>2276</v>
      </c>
      <c r="I251" s="3" t="s">
        <v>2276</v>
      </c>
      <c r="J251" s="3">
        <v>1</v>
      </c>
      <c r="K251" s="4" t="s">
        <v>4657</v>
      </c>
      <c r="L251" s="3" t="s">
        <v>2276</v>
      </c>
      <c r="M251" s="52" t="s">
        <v>2276</v>
      </c>
      <c r="N251" s="3"/>
    </row>
    <row r="252" spans="1:14" ht="34.5" customHeight="1">
      <c r="A252" s="3" t="s">
        <v>4643</v>
      </c>
      <c r="B252" s="11" t="s">
        <v>4652</v>
      </c>
      <c r="C252" s="3" t="s">
        <v>1105</v>
      </c>
      <c r="D252" s="3" t="s">
        <v>1105</v>
      </c>
      <c r="E252" s="4" t="s">
        <v>5005</v>
      </c>
      <c r="F252" s="3" t="s">
        <v>74</v>
      </c>
      <c r="G252" s="3">
        <v>1999</v>
      </c>
      <c r="H252" s="3" t="s">
        <v>2276</v>
      </c>
      <c r="I252" s="3" t="s">
        <v>2276</v>
      </c>
      <c r="J252" s="3">
        <v>2</v>
      </c>
      <c r="K252" s="4" t="s">
        <v>4658</v>
      </c>
      <c r="L252" s="3" t="s">
        <v>2276</v>
      </c>
      <c r="M252" s="52" t="s">
        <v>2276</v>
      </c>
      <c r="N252" s="3"/>
    </row>
    <row r="253" spans="1:14" ht="34.5" customHeight="1">
      <c r="A253" s="11" t="s">
        <v>4644</v>
      </c>
      <c r="B253" s="11" t="s">
        <v>4653</v>
      </c>
      <c r="C253" s="3" t="s">
        <v>1105</v>
      </c>
      <c r="D253" s="3" t="s">
        <v>1105</v>
      </c>
      <c r="E253" s="4" t="s">
        <v>5005</v>
      </c>
      <c r="F253" s="3" t="s">
        <v>74</v>
      </c>
      <c r="G253" s="3">
        <v>1997</v>
      </c>
      <c r="H253" s="3" t="s">
        <v>2276</v>
      </c>
      <c r="I253" s="3" t="s">
        <v>2276</v>
      </c>
      <c r="J253" s="3">
        <v>1</v>
      </c>
      <c r="K253" s="4" t="s">
        <v>4657</v>
      </c>
      <c r="L253" s="3" t="s">
        <v>2276</v>
      </c>
      <c r="M253" s="52" t="s">
        <v>2276</v>
      </c>
      <c r="N253" s="3"/>
    </row>
    <row r="254" spans="1:14" ht="34.5" customHeight="1">
      <c r="A254" s="11" t="s">
        <v>4644</v>
      </c>
      <c r="B254" s="11" t="s">
        <v>4654</v>
      </c>
      <c r="C254" s="3" t="s">
        <v>1105</v>
      </c>
      <c r="D254" s="3" t="s">
        <v>1105</v>
      </c>
      <c r="E254" s="4" t="s">
        <v>5005</v>
      </c>
      <c r="F254" s="3" t="s">
        <v>74</v>
      </c>
      <c r="G254" s="3">
        <v>1999</v>
      </c>
      <c r="H254" s="3" t="s">
        <v>2276</v>
      </c>
      <c r="I254" s="3" t="s">
        <v>2276</v>
      </c>
      <c r="J254" s="3">
        <v>2</v>
      </c>
      <c r="K254" s="4" t="s">
        <v>4658</v>
      </c>
      <c r="L254" s="3" t="s">
        <v>2276</v>
      </c>
      <c r="M254" s="52" t="s">
        <v>2276</v>
      </c>
      <c r="N254" s="3"/>
    </row>
    <row r="255" spans="1:14" ht="62" customHeight="1">
      <c r="A255" s="11" t="s">
        <v>4661</v>
      </c>
      <c r="B255" s="11" t="s">
        <v>4664</v>
      </c>
      <c r="C255" s="3" t="s">
        <v>1105</v>
      </c>
      <c r="D255" s="3" t="s">
        <v>1105</v>
      </c>
      <c r="E255" s="4" t="s">
        <v>5005</v>
      </c>
      <c r="F255" s="4" t="s">
        <v>2662</v>
      </c>
      <c r="G255" s="3"/>
      <c r="H255" s="3" t="s">
        <v>2276</v>
      </c>
      <c r="I255" s="3" t="s">
        <v>2276</v>
      </c>
      <c r="J255" s="3">
        <v>2</v>
      </c>
      <c r="K255" s="4" t="s">
        <v>4670</v>
      </c>
      <c r="L255" s="3" t="s">
        <v>2276</v>
      </c>
      <c r="M255" s="52" t="s">
        <v>2276</v>
      </c>
      <c r="N255" s="3"/>
    </row>
    <row r="256" spans="1:14" ht="55.5" customHeight="1">
      <c r="A256" s="11" t="s">
        <v>4716</v>
      </c>
      <c r="B256" s="3" t="s">
        <v>4724</v>
      </c>
      <c r="C256" s="3" t="s">
        <v>1105</v>
      </c>
      <c r="D256" s="3" t="s">
        <v>1105</v>
      </c>
      <c r="E256" s="4" t="s">
        <v>84</v>
      </c>
      <c r="F256" s="3" t="s">
        <v>28</v>
      </c>
      <c r="G256" s="3"/>
      <c r="H256" s="3" t="s">
        <v>2276</v>
      </c>
      <c r="I256" s="3" t="s">
        <v>2276</v>
      </c>
      <c r="J256" s="3">
        <v>3</v>
      </c>
      <c r="K256" s="4" t="s">
        <v>4730</v>
      </c>
      <c r="L256" s="3" t="s">
        <v>2276</v>
      </c>
      <c r="M256" s="52" t="s">
        <v>2276</v>
      </c>
      <c r="N256" s="3"/>
    </row>
    <row r="257" spans="1:14" ht="79" customHeight="1">
      <c r="A257" s="11" t="s">
        <v>4734</v>
      </c>
      <c r="B257" s="11" t="s">
        <v>4738</v>
      </c>
      <c r="C257" s="3" t="s">
        <v>1105</v>
      </c>
      <c r="D257" s="3" t="s">
        <v>1105</v>
      </c>
      <c r="E257" s="4" t="s">
        <v>5005</v>
      </c>
      <c r="F257" s="3" t="s">
        <v>74</v>
      </c>
      <c r="G257" s="3"/>
      <c r="H257" s="3" t="s">
        <v>2276</v>
      </c>
      <c r="I257" s="3" t="s">
        <v>2276</v>
      </c>
      <c r="J257" s="3">
        <v>2</v>
      </c>
      <c r="K257" s="4" t="s">
        <v>4740</v>
      </c>
      <c r="L257" s="3" t="s">
        <v>2276</v>
      </c>
      <c r="M257" s="52" t="s">
        <v>2276</v>
      </c>
      <c r="N257" s="3"/>
    </row>
    <row r="258" spans="1:14" ht="79" customHeight="1">
      <c r="A258" s="11" t="s">
        <v>4735</v>
      </c>
      <c r="B258" s="11" t="s">
        <v>4739</v>
      </c>
      <c r="C258" s="3" t="s">
        <v>1105</v>
      </c>
      <c r="D258" s="3" t="s">
        <v>1105</v>
      </c>
      <c r="E258" s="4" t="s">
        <v>5005</v>
      </c>
      <c r="F258" s="3" t="s">
        <v>74</v>
      </c>
      <c r="G258" s="3"/>
      <c r="H258" s="3" t="s">
        <v>2276</v>
      </c>
      <c r="I258" s="3" t="s">
        <v>2276</v>
      </c>
      <c r="J258" s="3">
        <v>2</v>
      </c>
      <c r="K258" s="4" t="s">
        <v>4740</v>
      </c>
      <c r="L258" s="3" t="s">
        <v>2276</v>
      </c>
      <c r="M258" s="52" t="s">
        <v>2276</v>
      </c>
      <c r="N258" s="3"/>
    </row>
    <row r="259" spans="1:14" ht="31" customHeight="1">
      <c r="A259" s="11" t="s">
        <v>4747</v>
      </c>
      <c r="B259" s="11" t="s">
        <v>4754</v>
      </c>
      <c r="C259" s="3" t="s">
        <v>24</v>
      </c>
      <c r="D259" s="3" t="s">
        <v>1105</v>
      </c>
      <c r="E259" s="4" t="s">
        <v>5005</v>
      </c>
      <c r="F259" s="4" t="s">
        <v>2662</v>
      </c>
      <c r="G259" s="3">
        <v>1937</v>
      </c>
      <c r="H259" s="3">
        <v>2</v>
      </c>
      <c r="I259" s="11" t="s">
        <v>4765</v>
      </c>
      <c r="J259" s="3" t="s">
        <v>2276</v>
      </c>
      <c r="K259" s="3" t="s">
        <v>2276</v>
      </c>
      <c r="L259" s="3" t="s">
        <v>2276</v>
      </c>
      <c r="M259" s="52" t="s">
        <v>2276</v>
      </c>
      <c r="N259" s="3"/>
    </row>
    <row r="260" spans="1:14" ht="31" customHeight="1">
      <c r="A260" s="11" t="s">
        <v>4747</v>
      </c>
      <c r="B260" s="11" t="s">
        <v>4756</v>
      </c>
      <c r="C260" s="3" t="s">
        <v>24</v>
      </c>
      <c r="D260" s="3" t="s">
        <v>1105</v>
      </c>
      <c r="E260" s="4" t="s">
        <v>130</v>
      </c>
      <c r="F260" s="4" t="s">
        <v>2662</v>
      </c>
      <c r="G260" s="3">
        <v>1937</v>
      </c>
      <c r="H260" s="3">
        <v>2</v>
      </c>
      <c r="I260" s="11" t="s">
        <v>4765</v>
      </c>
      <c r="J260" s="3" t="s">
        <v>2276</v>
      </c>
      <c r="K260" s="3" t="s">
        <v>2276</v>
      </c>
      <c r="L260" s="3" t="s">
        <v>2276</v>
      </c>
      <c r="M260" s="52" t="s">
        <v>2276</v>
      </c>
      <c r="N260" s="3"/>
    </row>
    <row r="261" spans="1:14" ht="31" customHeight="1">
      <c r="A261" s="11" t="s">
        <v>4747</v>
      </c>
      <c r="B261" s="11" t="s">
        <v>4757</v>
      </c>
      <c r="C261" s="3" t="s">
        <v>24</v>
      </c>
      <c r="D261" s="3" t="s">
        <v>1105</v>
      </c>
      <c r="E261" s="4" t="s">
        <v>45</v>
      </c>
      <c r="F261" s="4" t="s">
        <v>2662</v>
      </c>
      <c r="G261" s="3">
        <v>1937</v>
      </c>
      <c r="H261" s="3">
        <v>2</v>
      </c>
      <c r="I261" s="11" t="s">
        <v>4765</v>
      </c>
      <c r="J261" s="3" t="s">
        <v>2276</v>
      </c>
      <c r="K261" s="3" t="s">
        <v>2276</v>
      </c>
      <c r="L261" s="3" t="s">
        <v>2276</v>
      </c>
      <c r="M261" s="52" t="s">
        <v>2276</v>
      </c>
      <c r="N261" s="3"/>
    </row>
    <row r="262" spans="1:14" ht="29">
      <c r="A262" s="11" t="s">
        <v>4747</v>
      </c>
      <c r="B262" s="11" t="s">
        <v>4758</v>
      </c>
      <c r="C262" s="3" t="s">
        <v>24</v>
      </c>
      <c r="D262" s="3" t="s">
        <v>1105</v>
      </c>
      <c r="E262" s="4" t="s">
        <v>5005</v>
      </c>
      <c r="F262" s="4" t="s">
        <v>2662</v>
      </c>
      <c r="G262" s="11">
        <v>1990</v>
      </c>
      <c r="H262" s="3">
        <v>1</v>
      </c>
      <c r="I262" s="11" t="s">
        <v>4766</v>
      </c>
      <c r="J262" s="3" t="s">
        <v>2276</v>
      </c>
      <c r="K262" s="3" t="s">
        <v>2276</v>
      </c>
      <c r="L262" s="3" t="s">
        <v>2276</v>
      </c>
      <c r="M262" s="52" t="s">
        <v>2276</v>
      </c>
      <c r="N262" s="3"/>
    </row>
    <row r="263" spans="1:14" ht="29">
      <c r="A263" s="11" t="s">
        <v>4747</v>
      </c>
      <c r="B263" s="11" t="s">
        <v>4763</v>
      </c>
      <c r="C263" s="3" t="s">
        <v>24</v>
      </c>
      <c r="D263" s="3" t="s">
        <v>1105</v>
      </c>
      <c r="E263" s="4" t="s">
        <v>130</v>
      </c>
      <c r="F263" s="4" t="s">
        <v>2662</v>
      </c>
      <c r="G263" s="11">
        <v>1990</v>
      </c>
      <c r="H263" s="3">
        <v>1</v>
      </c>
      <c r="I263" s="11" t="s">
        <v>4766</v>
      </c>
      <c r="J263" s="3" t="s">
        <v>2276</v>
      </c>
      <c r="K263" s="3" t="s">
        <v>2276</v>
      </c>
      <c r="L263" s="3" t="s">
        <v>2276</v>
      </c>
      <c r="M263" s="52" t="s">
        <v>2276</v>
      </c>
      <c r="N263" s="3"/>
    </row>
    <row r="264" spans="1:14" ht="29">
      <c r="A264" s="11" t="s">
        <v>4747</v>
      </c>
      <c r="B264" s="11" t="s">
        <v>4764</v>
      </c>
      <c r="C264" s="3" t="s">
        <v>24</v>
      </c>
      <c r="D264" s="3" t="s">
        <v>1105</v>
      </c>
      <c r="E264" s="4" t="s">
        <v>45</v>
      </c>
      <c r="F264" s="4" t="s">
        <v>2662</v>
      </c>
      <c r="G264" s="11">
        <v>1990</v>
      </c>
      <c r="H264" s="3">
        <v>1</v>
      </c>
      <c r="I264" s="11" t="s">
        <v>4766</v>
      </c>
      <c r="J264" s="3" t="s">
        <v>2276</v>
      </c>
      <c r="K264" s="3" t="s">
        <v>2276</v>
      </c>
      <c r="L264" s="3" t="s">
        <v>2276</v>
      </c>
      <c r="M264" s="52" t="s">
        <v>2276</v>
      </c>
      <c r="N264" s="3"/>
    </row>
    <row r="265" spans="1:14" ht="45.5" customHeight="1">
      <c r="A265" s="11" t="s">
        <v>4777</v>
      </c>
      <c r="B265" s="11" t="s">
        <v>4783</v>
      </c>
      <c r="C265" s="3" t="s">
        <v>24</v>
      </c>
      <c r="D265" s="3" t="s">
        <v>2804</v>
      </c>
      <c r="E265" s="4" t="s">
        <v>5005</v>
      </c>
      <c r="F265" s="4" t="s">
        <v>2662</v>
      </c>
      <c r="G265" s="3"/>
      <c r="H265" s="3" t="s">
        <v>2276</v>
      </c>
      <c r="I265" s="3" t="s">
        <v>2276</v>
      </c>
      <c r="J265" s="3">
        <v>2</v>
      </c>
      <c r="K265" s="4" t="s">
        <v>4786</v>
      </c>
      <c r="L265" s="3" t="s">
        <v>2276</v>
      </c>
      <c r="M265" s="52" t="s">
        <v>2276</v>
      </c>
      <c r="N265" s="3"/>
    </row>
    <row r="266" spans="1:14" ht="79" customHeight="1">
      <c r="A266" s="11" t="s">
        <v>4791</v>
      </c>
      <c r="B266" s="11" t="s">
        <v>4794</v>
      </c>
      <c r="C266" s="3" t="s">
        <v>1105</v>
      </c>
      <c r="D266" s="3" t="s">
        <v>1105</v>
      </c>
      <c r="E266" s="4" t="s">
        <v>5005</v>
      </c>
      <c r="F266" s="4" t="s">
        <v>2662</v>
      </c>
      <c r="G266" s="3">
        <v>1965</v>
      </c>
      <c r="H266" s="3" t="s">
        <v>2276</v>
      </c>
      <c r="I266" s="3" t="s">
        <v>2276</v>
      </c>
      <c r="J266" s="3">
        <v>2</v>
      </c>
      <c r="K266" s="4" t="s">
        <v>4797</v>
      </c>
      <c r="L266" s="3" t="s">
        <v>2276</v>
      </c>
      <c r="M266" s="52" t="s">
        <v>2276</v>
      </c>
      <c r="N266" s="3"/>
    </row>
    <row r="267" spans="1:14" ht="36.5" customHeight="1">
      <c r="A267" s="11" t="s">
        <v>4793</v>
      </c>
      <c r="B267" s="11" t="s">
        <v>4795</v>
      </c>
      <c r="C267" s="3" t="s">
        <v>1105</v>
      </c>
      <c r="D267" s="3" t="s">
        <v>1105</v>
      </c>
      <c r="E267" s="4" t="s">
        <v>5005</v>
      </c>
      <c r="F267" s="4" t="s">
        <v>2662</v>
      </c>
      <c r="G267" s="3"/>
      <c r="H267" s="3" t="s">
        <v>2276</v>
      </c>
      <c r="I267" s="3" t="s">
        <v>2276</v>
      </c>
      <c r="J267" s="3">
        <v>2</v>
      </c>
      <c r="K267" s="4" t="s">
        <v>4786</v>
      </c>
      <c r="L267" s="3" t="s">
        <v>2276</v>
      </c>
      <c r="M267" s="52" t="s">
        <v>2276</v>
      </c>
      <c r="N267" s="3"/>
    </row>
    <row r="268" spans="1:14" ht="35.5" customHeight="1">
      <c r="A268" s="3" t="s">
        <v>4802</v>
      </c>
      <c r="B268" s="3" t="s">
        <v>4814</v>
      </c>
      <c r="C268" s="3" t="s">
        <v>1105</v>
      </c>
      <c r="D268" s="3" t="s">
        <v>1105</v>
      </c>
      <c r="E268" s="4" t="s">
        <v>5005</v>
      </c>
      <c r="F268" s="3" t="s">
        <v>74</v>
      </c>
      <c r="G268" s="3"/>
      <c r="H268" s="3" t="s">
        <v>2276</v>
      </c>
      <c r="I268" s="3" t="s">
        <v>2276</v>
      </c>
      <c r="J268" s="3">
        <v>2</v>
      </c>
      <c r="K268" s="4" t="s">
        <v>4837</v>
      </c>
      <c r="L268" s="3" t="s">
        <v>2276</v>
      </c>
      <c r="M268" s="52" t="s">
        <v>2276</v>
      </c>
      <c r="N268" s="3"/>
    </row>
    <row r="269" spans="1:14" ht="35.5" customHeight="1">
      <c r="A269" s="3" t="s">
        <v>4803</v>
      </c>
      <c r="B269" s="3" t="s">
        <v>4815</v>
      </c>
      <c r="C269" s="3" t="s">
        <v>1105</v>
      </c>
      <c r="D269" s="3" t="s">
        <v>1105</v>
      </c>
      <c r="E269" s="4" t="s">
        <v>5005</v>
      </c>
      <c r="F269" s="3" t="s">
        <v>74</v>
      </c>
      <c r="G269" s="3"/>
      <c r="H269" s="3" t="s">
        <v>2276</v>
      </c>
      <c r="I269" s="3" t="s">
        <v>2276</v>
      </c>
      <c r="J269" s="3">
        <v>2</v>
      </c>
      <c r="K269" s="4" t="s">
        <v>4837</v>
      </c>
      <c r="L269" s="3" t="s">
        <v>2276</v>
      </c>
      <c r="M269" s="52" t="s">
        <v>2276</v>
      </c>
      <c r="N269" s="3"/>
    </row>
    <row r="270" spans="1:14" ht="35.5" customHeight="1">
      <c r="A270" s="3" t="s">
        <v>4804</v>
      </c>
      <c r="B270" s="3" t="s">
        <v>4816</v>
      </c>
      <c r="C270" s="3" t="s">
        <v>1105</v>
      </c>
      <c r="D270" s="3" t="s">
        <v>1105</v>
      </c>
      <c r="E270" s="4" t="s">
        <v>5005</v>
      </c>
      <c r="F270" s="3" t="s">
        <v>74</v>
      </c>
      <c r="G270" s="3"/>
      <c r="H270" s="3" t="s">
        <v>2276</v>
      </c>
      <c r="I270" s="3" t="s">
        <v>2276</v>
      </c>
      <c r="J270" s="3">
        <v>2</v>
      </c>
      <c r="K270" s="4" t="s">
        <v>4837</v>
      </c>
      <c r="L270" s="3" t="s">
        <v>2276</v>
      </c>
      <c r="M270" s="52" t="s">
        <v>2276</v>
      </c>
      <c r="N270" s="3"/>
    </row>
    <row r="271" spans="1:14" ht="35.5" customHeight="1">
      <c r="A271" s="3" t="s">
        <v>4805</v>
      </c>
      <c r="B271" s="3" t="s">
        <v>4817</v>
      </c>
      <c r="C271" s="3" t="s">
        <v>1105</v>
      </c>
      <c r="D271" s="3" t="s">
        <v>1105</v>
      </c>
      <c r="E271" s="4" t="s">
        <v>5005</v>
      </c>
      <c r="F271" s="3" t="s">
        <v>74</v>
      </c>
      <c r="G271" s="3"/>
      <c r="H271" s="3" t="s">
        <v>2276</v>
      </c>
      <c r="I271" s="3" t="s">
        <v>2276</v>
      </c>
      <c r="J271" s="3">
        <v>2</v>
      </c>
      <c r="K271" s="4" t="s">
        <v>4837</v>
      </c>
      <c r="L271" s="3" t="s">
        <v>2276</v>
      </c>
      <c r="M271" s="52" t="s">
        <v>2276</v>
      </c>
      <c r="N271" s="3"/>
    </row>
    <row r="272" spans="1:14" ht="42.5" customHeight="1">
      <c r="A272" s="3" t="s">
        <v>4802</v>
      </c>
      <c r="B272" s="3" t="s">
        <v>4819</v>
      </c>
      <c r="C272" s="3" t="s">
        <v>1105</v>
      </c>
      <c r="D272" s="3" t="s">
        <v>1105</v>
      </c>
      <c r="E272" s="4" t="s">
        <v>2649</v>
      </c>
      <c r="F272" s="3" t="s">
        <v>74</v>
      </c>
      <c r="G272" s="3"/>
      <c r="H272" s="3" t="s">
        <v>2276</v>
      </c>
      <c r="I272" s="3" t="s">
        <v>2276</v>
      </c>
      <c r="J272" s="3">
        <v>2</v>
      </c>
      <c r="K272" s="4" t="s">
        <v>4840</v>
      </c>
      <c r="L272" s="3" t="s">
        <v>2276</v>
      </c>
      <c r="M272" s="52" t="s">
        <v>2276</v>
      </c>
      <c r="N272" s="3"/>
    </row>
    <row r="273" spans="1:14" ht="32.5" customHeight="1">
      <c r="A273" s="3" t="s">
        <v>4803</v>
      </c>
      <c r="B273" s="3" t="s">
        <v>4820</v>
      </c>
      <c r="C273" s="3" t="s">
        <v>1105</v>
      </c>
      <c r="D273" s="3" t="s">
        <v>1105</v>
      </c>
      <c r="E273" s="4" t="s">
        <v>2649</v>
      </c>
      <c r="F273" s="3" t="s">
        <v>74</v>
      </c>
      <c r="G273" s="3"/>
      <c r="H273" s="3" t="s">
        <v>2276</v>
      </c>
      <c r="I273" s="3" t="s">
        <v>2276</v>
      </c>
      <c r="J273" s="3">
        <v>3</v>
      </c>
      <c r="K273" s="4" t="s">
        <v>4839</v>
      </c>
      <c r="L273" s="3" t="s">
        <v>2276</v>
      </c>
      <c r="M273" s="52" t="s">
        <v>2276</v>
      </c>
      <c r="N273" s="3"/>
    </row>
    <row r="274" spans="1:14" ht="32.5" customHeight="1">
      <c r="A274" s="3" t="s">
        <v>4804</v>
      </c>
      <c r="B274" s="3" t="s">
        <v>4821</v>
      </c>
      <c r="C274" s="3" t="s">
        <v>1105</v>
      </c>
      <c r="D274" s="3" t="s">
        <v>1105</v>
      </c>
      <c r="E274" s="4" t="s">
        <v>2649</v>
      </c>
      <c r="F274" s="3" t="s">
        <v>74</v>
      </c>
      <c r="G274" s="3"/>
      <c r="H274" s="3" t="s">
        <v>2276</v>
      </c>
      <c r="I274" s="3" t="s">
        <v>2276</v>
      </c>
      <c r="J274" s="3">
        <v>2</v>
      </c>
      <c r="K274" s="4" t="s">
        <v>4840</v>
      </c>
      <c r="L274" s="3" t="s">
        <v>2276</v>
      </c>
      <c r="M274" s="52" t="s">
        <v>2276</v>
      </c>
      <c r="N274" s="3"/>
    </row>
    <row r="275" spans="1:14" ht="32.5" customHeight="1">
      <c r="A275" s="3" t="s">
        <v>4805</v>
      </c>
      <c r="B275" s="3" t="s">
        <v>4822</v>
      </c>
      <c r="C275" s="3" t="s">
        <v>1105</v>
      </c>
      <c r="D275" s="3" t="s">
        <v>1105</v>
      </c>
      <c r="E275" s="4" t="s">
        <v>2649</v>
      </c>
      <c r="F275" s="3" t="s">
        <v>74</v>
      </c>
      <c r="G275" s="3"/>
      <c r="H275" s="3" t="s">
        <v>2276</v>
      </c>
      <c r="I275" s="3" t="s">
        <v>2276</v>
      </c>
      <c r="J275" s="3">
        <v>2</v>
      </c>
      <c r="K275" s="4" t="s">
        <v>4840</v>
      </c>
      <c r="L275" s="3" t="s">
        <v>2276</v>
      </c>
      <c r="M275" s="52" t="s">
        <v>2276</v>
      </c>
      <c r="N275" s="3"/>
    </row>
    <row r="276" spans="1:14" ht="36.5" customHeight="1">
      <c r="A276" s="3" t="s">
        <v>4802</v>
      </c>
      <c r="B276" s="3" t="s">
        <v>4824</v>
      </c>
      <c r="C276" s="3" t="s">
        <v>1105</v>
      </c>
      <c r="D276" s="3" t="s">
        <v>1105</v>
      </c>
      <c r="E276" s="4" t="s">
        <v>45</v>
      </c>
      <c r="F276" s="3" t="s">
        <v>74</v>
      </c>
      <c r="G276" s="3"/>
      <c r="H276" s="3" t="s">
        <v>2276</v>
      </c>
      <c r="I276" s="3" t="s">
        <v>2276</v>
      </c>
      <c r="J276" s="3">
        <v>2</v>
      </c>
      <c r="K276" s="3" t="s">
        <v>4838</v>
      </c>
      <c r="L276" s="3" t="s">
        <v>2276</v>
      </c>
      <c r="M276" s="52" t="s">
        <v>2276</v>
      </c>
      <c r="N276" s="3"/>
    </row>
    <row r="277" spans="1:14" ht="36.5" customHeight="1">
      <c r="A277" s="3" t="s">
        <v>4803</v>
      </c>
      <c r="B277" s="3" t="s">
        <v>4825</v>
      </c>
      <c r="C277" s="3" t="s">
        <v>1105</v>
      </c>
      <c r="D277" s="3" t="s">
        <v>1105</v>
      </c>
      <c r="E277" s="4" t="s">
        <v>45</v>
      </c>
      <c r="F277" s="3" t="s">
        <v>74</v>
      </c>
      <c r="G277" s="3"/>
      <c r="H277" s="3" t="s">
        <v>2276</v>
      </c>
      <c r="I277" s="3" t="s">
        <v>2276</v>
      </c>
      <c r="J277" s="3">
        <v>3</v>
      </c>
      <c r="K277" s="3" t="s">
        <v>4836</v>
      </c>
      <c r="L277" s="3" t="s">
        <v>2276</v>
      </c>
      <c r="M277" s="52" t="s">
        <v>2276</v>
      </c>
      <c r="N277" s="3"/>
    </row>
    <row r="278" spans="1:14" ht="36.5" customHeight="1">
      <c r="A278" s="3" t="s">
        <v>4804</v>
      </c>
      <c r="B278" s="3" t="s">
        <v>4826</v>
      </c>
      <c r="C278" s="3" t="s">
        <v>1105</v>
      </c>
      <c r="D278" s="3" t="s">
        <v>1105</v>
      </c>
      <c r="E278" s="4" t="s">
        <v>45</v>
      </c>
      <c r="F278" s="3" t="s">
        <v>74</v>
      </c>
      <c r="G278" s="3"/>
      <c r="H278" s="3" t="s">
        <v>2276</v>
      </c>
      <c r="I278" s="3" t="s">
        <v>2276</v>
      </c>
      <c r="J278" s="3">
        <v>2</v>
      </c>
      <c r="K278" s="3" t="s">
        <v>4838</v>
      </c>
      <c r="L278" s="3" t="s">
        <v>2276</v>
      </c>
      <c r="M278" s="52" t="s">
        <v>2276</v>
      </c>
      <c r="N278" s="3"/>
    </row>
    <row r="279" spans="1:14" ht="36.5" customHeight="1">
      <c r="A279" s="3" t="s">
        <v>4805</v>
      </c>
      <c r="B279" s="3" t="s">
        <v>4827</v>
      </c>
      <c r="C279" s="3" t="s">
        <v>1105</v>
      </c>
      <c r="D279" s="3" t="s">
        <v>1105</v>
      </c>
      <c r="E279" s="4" t="s">
        <v>45</v>
      </c>
      <c r="F279" s="3" t="s">
        <v>74</v>
      </c>
      <c r="G279" s="3"/>
      <c r="H279" s="3" t="s">
        <v>2276</v>
      </c>
      <c r="I279" s="3" t="s">
        <v>2276</v>
      </c>
      <c r="J279" s="3">
        <v>2</v>
      </c>
      <c r="K279" s="3" t="s">
        <v>4838</v>
      </c>
      <c r="L279" s="3" t="s">
        <v>2276</v>
      </c>
      <c r="M279" s="52" t="s">
        <v>2276</v>
      </c>
      <c r="N279" s="3"/>
    </row>
    <row r="280" spans="1:14" ht="35.5" customHeight="1">
      <c r="A280" s="11" t="s">
        <v>4833</v>
      </c>
      <c r="B280" s="11" t="s">
        <v>4834</v>
      </c>
      <c r="C280" s="3" t="s">
        <v>1105</v>
      </c>
      <c r="D280" s="3" t="s">
        <v>1105</v>
      </c>
      <c r="E280" s="4" t="s">
        <v>45</v>
      </c>
      <c r="F280" s="60" t="s">
        <v>2662</v>
      </c>
      <c r="G280" s="3"/>
      <c r="H280" s="3" t="s">
        <v>2276</v>
      </c>
      <c r="I280" s="3" t="s">
        <v>2276</v>
      </c>
      <c r="J280" s="3">
        <v>2</v>
      </c>
      <c r="K280" s="4" t="s">
        <v>4844</v>
      </c>
      <c r="L280" s="3" t="s">
        <v>2276</v>
      </c>
      <c r="M280" s="52" t="s">
        <v>2276</v>
      </c>
      <c r="N280" s="3"/>
    </row>
    <row r="281" spans="1:14" ht="33.5" customHeight="1">
      <c r="A281" s="11" t="s">
        <v>4833</v>
      </c>
      <c r="B281" s="11" t="s">
        <v>4843</v>
      </c>
      <c r="C281" s="3" t="s">
        <v>1105</v>
      </c>
      <c r="D281" s="3" t="s">
        <v>1105</v>
      </c>
      <c r="E281" s="4" t="s">
        <v>2649</v>
      </c>
      <c r="F281" s="52" t="s">
        <v>74</v>
      </c>
      <c r="G281" s="3"/>
      <c r="H281" s="3" t="s">
        <v>2276</v>
      </c>
      <c r="I281" s="3" t="s">
        <v>2276</v>
      </c>
      <c r="J281" s="3">
        <v>3</v>
      </c>
      <c r="K281" s="3" t="s">
        <v>4845</v>
      </c>
      <c r="L281" s="3" t="s">
        <v>2276</v>
      </c>
      <c r="M281" s="52" t="s">
        <v>2276</v>
      </c>
      <c r="N281" s="3"/>
    </row>
    <row r="282" spans="1:14" ht="67" customHeight="1">
      <c r="A282" s="11" t="s">
        <v>4925</v>
      </c>
      <c r="B282" s="11" t="s">
        <v>4934</v>
      </c>
      <c r="C282" s="3" t="s">
        <v>1105</v>
      </c>
      <c r="D282" s="3" t="s">
        <v>1105</v>
      </c>
      <c r="E282" s="4" t="s">
        <v>45</v>
      </c>
      <c r="F282" s="52" t="s">
        <v>74</v>
      </c>
      <c r="G282" s="3"/>
      <c r="H282" s="3" t="s">
        <v>2276</v>
      </c>
      <c r="I282" s="3" t="s">
        <v>2276</v>
      </c>
      <c r="J282" s="3">
        <v>2</v>
      </c>
      <c r="K282" s="4" t="s">
        <v>4938</v>
      </c>
      <c r="L282" s="3" t="s">
        <v>2276</v>
      </c>
      <c r="M282" s="52" t="s">
        <v>2276</v>
      </c>
      <c r="N282" s="3"/>
    </row>
    <row r="283" spans="1:14" ht="67" customHeight="1">
      <c r="A283" s="11" t="s">
        <v>4925</v>
      </c>
      <c r="B283" s="11" t="s">
        <v>4935</v>
      </c>
      <c r="C283" s="3" t="s">
        <v>1105</v>
      </c>
      <c r="D283" s="3" t="s">
        <v>1105</v>
      </c>
      <c r="E283" s="4" t="s">
        <v>45</v>
      </c>
      <c r="F283" s="52" t="s">
        <v>74</v>
      </c>
      <c r="G283" s="3"/>
      <c r="H283" s="3" t="s">
        <v>2276</v>
      </c>
      <c r="I283" s="3" t="s">
        <v>2276</v>
      </c>
      <c r="J283" s="3">
        <v>2</v>
      </c>
      <c r="K283" s="4" t="s">
        <v>4938</v>
      </c>
      <c r="L283" s="3" t="s">
        <v>2276</v>
      </c>
      <c r="M283" s="52" t="s">
        <v>2276</v>
      </c>
      <c r="N283" s="3"/>
    </row>
    <row r="284" spans="1:14" ht="67" customHeight="1">
      <c r="A284" s="11" t="s">
        <v>4929</v>
      </c>
      <c r="B284" s="11" t="s">
        <v>4936</v>
      </c>
      <c r="C284" s="3" t="s">
        <v>1105</v>
      </c>
      <c r="D284" s="3" t="s">
        <v>1105</v>
      </c>
      <c r="E284" s="4" t="s">
        <v>45</v>
      </c>
      <c r="F284" s="52" t="s">
        <v>74</v>
      </c>
      <c r="G284" s="3"/>
      <c r="H284" s="3" t="s">
        <v>2276</v>
      </c>
      <c r="I284" s="3" t="s">
        <v>2276</v>
      </c>
      <c r="J284" s="3">
        <v>2</v>
      </c>
      <c r="K284" s="4" t="s">
        <v>4938</v>
      </c>
      <c r="L284" s="3" t="s">
        <v>2276</v>
      </c>
      <c r="M284" s="52" t="s">
        <v>2276</v>
      </c>
      <c r="N284" s="3"/>
    </row>
    <row r="285" spans="1:14" ht="67" customHeight="1">
      <c r="A285" s="11" t="s">
        <v>4929</v>
      </c>
      <c r="B285" s="11" t="s">
        <v>4937</v>
      </c>
      <c r="C285" s="3" t="s">
        <v>1105</v>
      </c>
      <c r="D285" s="3" t="s">
        <v>1105</v>
      </c>
      <c r="E285" s="4" t="s">
        <v>45</v>
      </c>
      <c r="F285" s="52" t="s">
        <v>74</v>
      </c>
      <c r="G285" s="3"/>
      <c r="H285" s="3" t="s">
        <v>2276</v>
      </c>
      <c r="I285" s="3" t="s">
        <v>2276</v>
      </c>
      <c r="J285" s="3">
        <v>2</v>
      </c>
      <c r="K285" s="4" t="s">
        <v>4938</v>
      </c>
      <c r="L285" s="3" t="s">
        <v>2276</v>
      </c>
      <c r="M285" s="52" t="s">
        <v>2276</v>
      </c>
      <c r="N285" s="3"/>
    </row>
    <row r="286" spans="1:14" ht="41" customHeight="1">
      <c r="A286" s="11" t="s">
        <v>4939</v>
      </c>
      <c r="B286" s="11" t="s">
        <v>4944</v>
      </c>
      <c r="C286" s="3" t="s">
        <v>1105</v>
      </c>
      <c r="D286" s="3" t="s">
        <v>1105</v>
      </c>
      <c r="E286" s="4" t="s">
        <v>3209</v>
      </c>
      <c r="F286" s="3" t="s">
        <v>2276</v>
      </c>
      <c r="G286" s="3"/>
      <c r="H286" s="3" t="s">
        <v>2276</v>
      </c>
      <c r="I286" s="3" t="s">
        <v>2276</v>
      </c>
      <c r="J286" s="3" t="s">
        <v>2276</v>
      </c>
      <c r="K286" s="3" t="s">
        <v>2276</v>
      </c>
      <c r="L286" s="3">
        <v>3</v>
      </c>
      <c r="M286" s="48" t="s">
        <v>4957</v>
      </c>
      <c r="N286" s="3"/>
    </row>
    <row r="287" spans="1:14" ht="48" customHeight="1">
      <c r="A287" s="11" t="s">
        <v>5128</v>
      </c>
      <c r="B287" s="3" t="s">
        <v>5145</v>
      </c>
      <c r="C287" s="3" t="s">
        <v>24</v>
      </c>
      <c r="D287" s="3" t="s">
        <v>1242</v>
      </c>
      <c r="E287" s="4" t="s">
        <v>137</v>
      </c>
      <c r="F287" s="4" t="s">
        <v>2662</v>
      </c>
      <c r="G287" s="3"/>
      <c r="H287" s="3">
        <v>3</v>
      </c>
      <c r="I287" s="4" t="s">
        <v>5163</v>
      </c>
      <c r="J287" s="3">
        <v>3</v>
      </c>
      <c r="K287" s="4" t="s">
        <v>5155</v>
      </c>
      <c r="L287" s="3" t="s">
        <v>2276</v>
      </c>
      <c r="M287" s="52" t="s">
        <v>2276</v>
      </c>
      <c r="N287" s="3"/>
    </row>
    <row r="288" spans="1:14" ht="48" customHeight="1">
      <c r="A288" s="11" t="s">
        <v>5129</v>
      </c>
      <c r="B288" s="3" t="s">
        <v>5146</v>
      </c>
      <c r="C288" s="3" t="s">
        <v>24</v>
      </c>
      <c r="D288" s="3" t="s">
        <v>1242</v>
      </c>
      <c r="E288" s="4" t="s">
        <v>137</v>
      </c>
      <c r="F288" s="4" t="s">
        <v>2662</v>
      </c>
      <c r="G288" s="3"/>
      <c r="H288" s="3">
        <v>3</v>
      </c>
      <c r="I288" s="4" t="s">
        <v>5163</v>
      </c>
      <c r="J288" s="3">
        <v>3</v>
      </c>
      <c r="K288" s="4" t="s">
        <v>5155</v>
      </c>
      <c r="L288" s="3" t="s">
        <v>2276</v>
      </c>
      <c r="M288" s="52" t="s">
        <v>2276</v>
      </c>
      <c r="N288" s="3"/>
    </row>
    <row r="289" spans="1:14" ht="48" customHeight="1">
      <c r="A289" s="11" t="s">
        <v>5130</v>
      </c>
      <c r="B289" s="3" t="s">
        <v>5147</v>
      </c>
      <c r="C289" s="3" t="s">
        <v>24</v>
      </c>
      <c r="D289" s="3" t="s">
        <v>1242</v>
      </c>
      <c r="E289" s="4" t="s">
        <v>137</v>
      </c>
      <c r="F289" s="4" t="s">
        <v>2662</v>
      </c>
      <c r="G289" s="3"/>
      <c r="H289" s="3">
        <v>3</v>
      </c>
      <c r="I289" s="4" t="s">
        <v>5163</v>
      </c>
      <c r="J289" s="3">
        <v>3</v>
      </c>
      <c r="K289" s="4" t="s">
        <v>5155</v>
      </c>
      <c r="L289" s="3" t="s">
        <v>2276</v>
      </c>
      <c r="M289" s="52" t="s">
        <v>2276</v>
      </c>
      <c r="N289" s="3"/>
    </row>
    <row r="290" spans="1:14" ht="48" customHeight="1">
      <c r="A290" s="11" t="s">
        <v>5131</v>
      </c>
      <c r="B290" s="3" t="s">
        <v>5148</v>
      </c>
      <c r="C290" s="3" t="s">
        <v>24</v>
      </c>
      <c r="D290" s="3" t="s">
        <v>1242</v>
      </c>
      <c r="E290" s="4" t="s">
        <v>137</v>
      </c>
      <c r="F290" s="4" t="s">
        <v>2662</v>
      </c>
      <c r="G290" s="3"/>
      <c r="H290" s="3">
        <v>3</v>
      </c>
      <c r="I290" s="4" t="s">
        <v>5163</v>
      </c>
      <c r="J290" s="3">
        <v>3</v>
      </c>
      <c r="K290" s="4" t="s">
        <v>5155</v>
      </c>
      <c r="L290" s="3" t="s">
        <v>2276</v>
      </c>
      <c r="M290" s="52" t="s">
        <v>2276</v>
      </c>
      <c r="N290" s="3"/>
    </row>
    <row r="291" spans="1:14" ht="48" customHeight="1">
      <c r="A291" s="11" t="s">
        <v>5132</v>
      </c>
      <c r="B291" s="3" t="s">
        <v>5149</v>
      </c>
      <c r="C291" s="3" t="s">
        <v>24</v>
      </c>
      <c r="D291" s="3" t="s">
        <v>1242</v>
      </c>
      <c r="E291" s="4" t="s">
        <v>137</v>
      </c>
      <c r="F291" s="4" t="s">
        <v>2662</v>
      </c>
      <c r="G291" s="3"/>
      <c r="H291" s="3">
        <v>3</v>
      </c>
      <c r="I291" s="4" t="s">
        <v>5163</v>
      </c>
      <c r="J291" s="3">
        <v>3</v>
      </c>
      <c r="K291" s="4" t="s">
        <v>5155</v>
      </c>
      <c r="L291" s="3" t="s">
        <v>2276</v>
      </c>
      <c r="M291" s="52" t="s">
        <v>2276</v>
      </c>
      <c r="N291" s="3"/>
    </row>
    <row r="292" spans="1:14" ht="48" customHeight="1">
      <c r="A292" s="11" t="s">
        <v>5128</v>
      </c>
      <c r="B292" s="3" t="s">
        <v>5150</v>
      </c>
      <c r="C292" s="3" t="s">
        <v>31</v>
      </c>
      <c r="D292" s="3" t="s">
        <v>30</v>
      </c>
      <c r="E292" s="4" t="s">
        <v>137</v>
      </c>
      <c r="F292" s="4" t="s">
        <v>2662</v>
      </c>
      <c r="G292" s="3"/>
      <c r="H292" s="3" t="s">
        <v>2276</v>
      </c>
      <c r="I292" s="3" t="s">
        <v>2276</v>
      </c>
      <c r="J292" s="3">
        <v>3</v>
      </c>
      <c r="K292" s="4" t="s">
        <v>5155</v>
      </c>
      <c r="L292" s="3">
        <v>3</v>
      </c>
      <c r="M292" s="52" t="s">
        <v>5156</v>
      </c>
      <c r="N292" s="3"/>
    </row>
    <row r="293" spans="1:14" ht="48" customHeight="1">
      <c r="A293" s="11" t="s">
        <v>5129</v>
      </c>
      <c r="B293" s="3" t="s">
        <v>5151</v>
      </c>
      <c r="C293" s="3" t="s">
        <v>31</v>
      </c>
      <c r="D293" s="3" t="s">
        <v>30</v>
      </c>
      <c r="E293" s="4" t="s">
        <v>137</v>
      </c>
      <c r="F293" s="4" t="s">
        <v>2662</v>
      </c>
      <c r="G293" s="3"/>
      <c r="H293" s="3" t="s">
        <v>2276</v>
      </c>
      <c r="I293" s="3" t="s">
        <v>2276</v>
      </c>
      <c r="J293" s="3">
        <v>3</v>
      </c>
      <c r="K293" s="4" t="s">
        <v>5155</v>
      </c>
      <c r="L293" s="3">
        <v>3</v>
      </c>
      <c r="M293" s="52" t="s">
        <v>5156</v>
      </c>
      <c r="N293" s="3"/>
    </row>
    <row r="294" spans="1:14" ht="48" customHeight="1">
      <c r="A294" s="11" t="s">
        <v>5130</v>
      </c>
      <c r="B294" s="3" t="s">
        <v>5152</v>
      </c>
      <c r="C294" s="3" t="s">
        <v>31</v>
      </c>
      <c r="D294" s="3" t="s">
        <v>30</v>
      </c>
      <c r="E294" s="4" t="s">
        <v>137</v>
      </c>
      <c r="F294" s="4" t="s">
        <v>2662</v>
      </c>
      <c r="G294" s="3"/>
      <c r="H294" s="3" t="s">
        <v>2276</v>
      </c>
      <c r="I294" s="3" t="s">
        <v>2276</v>
      </c>
      <c r="J294" s="3">
        <v>3</v>
      </c>
      <c r="K294" s="4" t="s">
        <v>5155</v>
      </c>
      <c r="L294" s="3">
        <v>3</v>
      </c>
      <c r="M294" s="52" t="s">
        <v>5156</v>
      </c>
      <c r="N294" s="3"/>
    </row>
    <row r="295" spans="1:14" ht="48" customHeight="1">
      <c r="A295" s="11" t="s">
        <v>5131</v>
      </c>
      <c r="B295" s="3" t="s">
        <v>5153</v>
      </c>
      <c r="C295" s="3" t="s">
        <v>31</v>
      </c>
      <c r="D295" s="3" t="s">
        <v>30</v>
      </c>
      <c r="E295" s="4" t="s">
        <v>137</v>
      </c>
      <c r="F295" s="4" t="s">
        <v>2662</v>
      </c>
      <c r="G295" s="3"/>
      <c r="H295" s="3" t="s">
        <v>2276</v>
      </c>
      <c r="I295" s="3" t="s">
        <v>2276</v>
      </c>
      <c r="J295" s="3">
        <v>3</v>
      </c>
      <c r="K295" s="4" t="s">
        <v>5155</v>
      </c>
      <c r="L295" s="3">
        <v>3</v>
      </c>
      <c r="M295" s="52" t="s">
        <v>5156</v>
      </c>
      <c r="N295" s="3"/>
    </row>
    <row r="296" spans="1:14" ht="48" customHeight="1">
      <c r="A296" s="11" t="s">
        <v>5132</v>
      </c>
      <c r="B296" s="3" t="s">
        <v>5154</v>
      </c>
      <c r="C296" s="3" t="s">
        <v>31</v>
      </c>
      <c r="D296" s="3" t="s">
        <v>30</v>
      </c>
      <c r="E296" s="4" t="s">
        <v>137</v>
      </c>
      <c r="F296" s="4" t="s">
        <v>2662</v>
      </c>
      <c r="G296" s="3"/>
      <c r="H296" s="3" t="s">
        <v>2276</v>
      </c>
      <c r="I296" s="3" t="s">
        <v>2276</v>
      </c>
      <c r="J296" s="3">
        <v>3</v>
      </c>
      <c r="K296" s="4" t="s">
        <v>5155</v>
      </c>
      <c r="L296" s="3">
        <v>3</v>
      </c>
      <c r="M296" s="52" t="s">
        <v>5156</v>
      </c>
      <c r="N296" s="3"/>
    </row>
    <row r="297" spans="1:14" ht="33.5" customHeight="1">
      <c r="A297" s="11" t="s">
        <v>5128</v>
      </c>
      <c r="B297" s="3" t="s">
        <v>5158</v>
      </c>
      <c r="C297" s="3" t="s">
        <v>31</v>
      </c>
      <c r="D297" s="3" t="s">
        <v>30</v>
      </c>
      <c r="E297" s="4" t="s">
        <v>2652</v>
      </c>
      <c r="F297" s="4" t="s">
        <v>2662</v>
      </c>
      <c r="G297" s="3"/>
      <c r="H297" s="3">
        <v>0</v>
      </c>
      <c r="I297" s="3" t="s">
        <v>5157</v>
      </c>
      <c r="J297" s="3" t="s">
        <v>2276</v>
      </c>
      <c r="K297" s="3" t="s">
        <v>2276</v>
      </c>
      <c r="L297" s="3" t="s">
        <v>2276</v>
      </c>
      <c r="M297" s="52" t="s">
        <v>2276</v>
      </c>
      <c r="N297" s="3"/>
    </row>
    <row r="298" spans="1:14" ht="33.5" customHeight="1">
      <c r="A298" s="11" t="s">
        <v>5129</v>
      </c>
      <c r="B298" s="3" t="s">
        <v>5159</v>
      </c>
      <c r="C298" s="3" t="s">
        <v>31</v>
      </c>
      <c r="D298" s="3" t="s">
        <v>30</v>
      </c>
      <c r="E298" s="4" t="s">
        <v>2652</v>
      </c>
      <c r="F298" s="4" t="s">
        <v>2662</v>
      </c>
      <c r="G298" s="3"/>
      <c r="H298" s="3">
        <v>0</v>
      </c>
      <c r="I298" s="3" t="s">
        <v>5157</v>
      </c>
      <c r="J298" s="3" t="s">
        <v>2276</v>
      </c>
      <c r="K298" s="3" t="s">
        <v>2276</v>
      </c>
      <c r="L298" s="3" t="s">
        <v>2276</v>
      </c>
      <c r="M298" s="52" t="s">
        <v>2276</v>
      </c>
      <c r="N298" s="3"/>
    </row>
    <row r="299" spans="1:14" ht="33.5" customHeight="1">
      <c r="A299" s="11" t="s">
        <v>5130</v>
      </c>
      <c r="B299" s="3" t="s">
        <v>5160</v>
      </c>
      <c r="C299" s="3" t="s">
        <v>31</v>
      </c>
      <c r="D299" s="3" t="s">
        <v>30</v>
      </c>
      <c r="E299" s="4" t="s">
        <v>2652</v>
      </c>
      <c r="F299" s="4" t="s">
        <v>2662</v>
      </c>
      <c r="G299" s="3"/>
      <c r="H299" s="3">
        <v>0</v>
      </c>
      <c r="I299" s="3" t="s">
        <v>5157</v>
      </c>
      <c r="J299" s="3" t="s">
        <v>2276</v>
      </c>
      <c r="K299" s="3" t="s">
        <v>2276</v>
      </c>
      <c r="L299" s="3" t="s">
        <v>2276</v>
      </c>
      <c r="M299" s="52" t="s">
        <v>2276</v>
      </c>
      <c r="N299" s="3"/>
    </row>
    <row r="300" spans="1:14" ht="33.5" customHeight="1">
      <c r="A300" s="11" t="s">
        <v>5131</v>
      </c>
      <c r="B300" s="3" t="s">
        <v>5161</v>
      </c>
      <c r="C300" s="3" t="s">
        <v>31</v>
      </c>
      <c r="D300" s="3" t="s">
        <v>30</v>
      </c>
      <c r="E300" s="4" t="s">
        <v>2652</v>
      </c>
      <c r="F300" s="4" t="s">
        <v>2662</v>
      </c>
      <c r="G300" s="3"/>
      <c r="H300" s="3">
        <v>0</v>
      </c>
      <c r="I300" s="3" t="s">
        <v>5157</v>
      </c>
      <c r="J300" s="3" t="s">
        <v>2276</v>
      </c>
      <c r="K300" s="3" t="s">
        <v>2276</v>
      </c>
      <c r="L300" s="3" t="s">
        <v>2276</v>
      </c>
      <c r="M300" s="52" t="s">
        <v>2276</v>
      </c>
      <c r="N300" s="3"/>
    </row>
    <row r="301" spans="1:14" ht="33.5" customHeight="1">
      <c r="A301" s="11" t="s">
        <v>5132</v>
      </c>
      <c r="B301" s="3" t="s">
        <v>5162</v>
      </c>
      <c r="C301" s="3" t="s">
        <v>31</v>
      </c>
      <c r="D301" s="3" t="s">
        <v>30</v>
      </c>
      <c r="E301" s="4" t="s">
        <v>2652</v>
      </c>
      <c r="F301" s="4" t="s">
        <v>2662</v>
      </c>
      <c r="G301" s="3"/>
      <c r="H301" s="3">
        <v>0</v>
      </c>
      <c r="I301" s="3" t="s">
        <v>5157</v>
      </c>
      <c r="J301" s="3" t="s">
        <v>2276</v>
      </c>
      <c r="K301" s="3" t="s">
        <v>2276</v>
      </c>
      <c r="L301" s="3" t="s">
        <v>2276</v>
      </c>
      <c r="M301" s="52" t="s">
        <v>2276</v>
      </c>
      <c r="N301" s="3"/>
    </row>
    <row r="302" spans="1:14" ht="29">
      <c r="A302" s="3" t="s">
        <v>5190</v>
      </c>
      <c r="B302" s="11" t="s">
        <v>5193</v>
      </c>
      <c r="C302" s="4" t="s">
        <v>24</v>
      </c>
      <c r="D302" s="4" t="s">
        <v>396</v>
      </c>
      <c r="E302" s="3" t="s">
        <v>1105</v>
      </c>
      <c r="F302" s="3" t="s">
        <v>74</v>
      </c>
      <c r="G302" s="3">
        <v>2015</v>
      </c>
      <c r="H302" s="3">
        <v>0</v>
      </c>
      <c r="I302" s="4" t="s">
        <v>5207</v>
      </c>
      <c r="J302" s="3" t="s">
        <v>2276</v>
      </c>
      <c r="K302" s="3" t="s">
        <v>2276</v>
      </c>
      <c r="L302" s="3" t="s">
        <v>2276</v>
      </c>
      <c r="M302" s="52" t="s">
        <v>2276</v>
      </c>
      <c r="N302" s="3"/>
    </row>
    <row r="303" spans="1:14" ht="29">
      <c r="A303" s="3" t="s">
        <v>5190</v>
      </c>
      <c r="B303" s="11" t="s">
        <v>5194</v>
      </c>
      <c r="C303" s="4" t="s">
        <v>24</v>
      </c>
      <c r="D303" s="4" t="s">
        <v>130</v>
      </c>
      <c r="E303" s="3" t="s">
        <v>1105</v>
      </c>
      <c r="F303" s="3" t="s">
        <v>74</v>
      </c>
      <c r="G303" s="3">
        <v>2015</v>
      </c>
      <c r="H303" s="3">
        <v>0</v>
      </c>
      <c r="I303" s="4" t="s">
        <v>5207</v>
      </c>
      <c r="J303" s="3" t="s">
        <v>2276</v>
      </c>
      <c r="K303" s="3" t="s">
        <v>2276</v>
      </c>
      <c r="L303" s="3" t="s">
        <v>2276</v>
      </c>
      <c r="M303" s="52" t="s">
        <v>2276</v>
      </c>
      <c r="N303" s="3"/>
    </row>
    <row r="304" spans="1:14" ht="29">
      <c r="A304" s="3" t="s">
        <v>5190</v>
      </c>
      <c r="B304" s="11" t="s">
        <v>5195</v>
      </c>
      <c r="C304" s="4" t="s">
        <v>24</v>
      </c>
      <c r="D304" s="4" t="s">
        <v>863</v>
      </c>
      <c r="E304" s="3" t="s">
        <v>1105</v>
      </c>
      <c r="F304" s="3" t="s">
        <v>74</v>
      </c>
      <c r="G304" s="3">
        <v>2015</v>
      </c>
      <c r="H304" s="3">
        <v>0</v>
      </c>
      <c r="I304" s="4" t="s">
        <v>5207</v>
      </c>
      <c r="J304" s="3" t="s">
        <v>2276</v>
      </c>
      <c r="K304" s="3" t="s">
        <v>2276</v>
      </c>
      <c r="L304" s="3" t="s">
        <v>2276</v>
      </c>
      <c r="M304" s="52" t="s">
        <v>2276</v>
      </c>
      <c r="N304" s="3"/>
    </row>
    <row r="305" spans="1:14" ht="29">
      <c r="A305" s="4" t="s">
        <v>5209</v>
      </c>
      <c r="B305" s="19" t="s">
        <v>5216</v>
      </c>
      <c r="C305" s="4" t="s">
        <v>24</v>
      </c>
      <c r="D305" s="4" t="s">
        <v>144</v>
      </c>
      <c r="E305" s="4" t="s">
        <v>137</v>
      </c>
      <c r="F305" s="4" t="s">
        <v>55</v>
      </c>
      <c r="G305" s="3"/>
      <c r="H305" s="3">
        <v>3</v>
      </c>
      <c r="I305" s="19" t="s">
        <v>5219</v>
      </c>
      <c r="J305" s="3" t="s">
        <v>2276</v>
      </c>
      <c r="K305" s="3" t="s">
        <v>2276</v>
      </c>
      <c r="L305" s="3">
        <v>3</v>
      </c>
      <c r="M305" s="52" t="s">
        <v>5220</v>
      </c>
      <c r="N305" s="3"/>
    </row>
    <row r="306" spans="1:14" ht="35.5" customHeight="1">
      <c r="A306" s="4" t="s">
        <v>5209</v>
      </c>
      <c r="B306" s="19" t="s">
        <v>5217</v>
      </c>
      <c r="C306" s="4" t="s">
        <v>24</v>
      </c>
      <c r="D306" s="4" t="s">
        <v>406</v>
      </c>
      <c r="E306" s="4" t="s">
        <v>137</v>
      </c>
      <c r="F306" s="4" t="s">
        <v>55</v>
      </c>
      <c r="G306" s="3"/>
      <c r="H306" s="3">
        <v>3</v>
      </c>
      <c r="I306" s="19" t="s">
        <v>5219</v>
      </c>
      <c r="J306" s="3" t="s">
        <v>2276</v>
      </c>
      <c r="K306" s="3" t="s">
        <v>2276</v>
      </c>
      <c r="L306" s="3">
        <v>3</v>
      </c>
      <c r="M306" s="52" t="s">
        <v>5220</v>
      </c>
      <c r="N306" s="3"/>
    </row>
    <row r="307" spans="1:14" ht="30" customHeight="1">
      <c r="A307" s="159" t="s">
        <v>5370</v>
      </c>
      <c r="B307" s="159" t="s">
        <v>5374</v>
      </c>
      <c r="C307" s="159" t="s">
        <v>24</v>
      </c>
      <c r="D307" s="159" t="s">
        <v>1242</v>
      </c>
      <c r="E307" s="159" t="s">
        <v>116</v>
      </c>
      <c r="F307" s="159" t="s">
        <v>74</v>
      </c>
      <c r="G307" s="159"/>
      <c r="H307" s="3" t="s">
        <v>2276</v>
      </c>
      <c r="I307" s="3" t="s">
        <v>2276</v>
      </c>
      <c r="J307" s="3">
        <v>2</v>
      </c>
      <c r="K307" s="3" t="s">
        <v>5380</v>
      </c>
      <c r="L307" s="3" t="s">
        <v>2276</v>
      </c>
      <c r="M307" s="52" t="s">
        <v>2276</v>
      </c>
      <c r="N307" s="3"/>
    </row>
    <row r="308" spans="1:14" ht="42" customHeight="1">
      <c r="A308" s="188" t="s">
        <v>5370</v>
      </c>
      <c r="B308" s="188" t="s">
        <v>5375</v>
      </c>
      <c r="C308" s="188" t="s">
        <v>24</v>
      </c>
      <c r="D308" s="188" t="s">
        <v>25</v>
      </c>
      <c r="E308" s="188" t="s">
        <v>45</v>
      </c>
      <c r="F308" s="188" t="s">
        <v>55</v>
      </c>
      <c r="G308" s="188"/>
      <c r="H308" s="38">
        <v>2</v>
      </c>
      <c r="I308" s="154" t="s">
        <v>5379</v>
      </c>
      <c r="J308" s="38" t="s">
        <v>2276</v>
      </c>
      <c r="K308" s="38" t="s">
        <v>2276</v>
      </c>
      <c r="L308" s="38" t="s">
        <v>2276</v>
      </c>
      <c r="M308" s="204" t="s">
        <v>2276</v>
      </c>
      <c r="N308" s="3"/>
    </row>
    <row r="309" spans="1:14" ht="40.5" customHeight="1">
      <c r="A309" s="11" t="s">
        <v>5385</v>
      </c>
      <c r="B309" s="11" t="s">
        <v>5388</v>
      </c>
      <c r="C309" s="3" t="s">
        <v>24</v>
      </c>
      <c r="D309" s="3" t="s">
        <v>1242</v>
      </c>
      <c r="E309" s="4" t="s">
        <v>137</v>
      </c>
      <c r="F309" s="4" t="s">
        <v>2662</v>
      </c>
      <c r="G309" s="155"/>
      <c r="H309" s="3">
        <v>2</v>
      </c>
      <c r="I309" s="4" t="s">
        <v>5394</v>
      </c>
      <c r="J309" s="3" t="s">
        <v>2276</v>
      </c>
      <c r="K309" s="3" t="s">
        <v>5398</v>
      </c>
      <c r="L309" s="3">
        <v>3</v>
      </c>
      <c r="M309" s="52" t="s">
        <v>5399</v>
      </c>
      <c r="N309" s="3"/>
    </row>
    <row r="310" spans="1:14" ht="33.5" customHeight="1">
      <c r="A310" s="11" t="s">
        <v>5385</v>
      </c>
      <c r="B310" s="11" t="s">
        <v>5389</v>
      </c>
      <c r="C310" s="3" t="s">
        <v>24</v>
      </c>
      <c r="D310" s="3" t="s">
        <v>1242</v>
      </c>
      <c r="E310" s="4" t="s">
        <v>116</v>
      </c>
      <c r="F310" s="4" t="s">
        <v>2662</v>
      </c>
      <c r="G310" s="155"/>
      <c r="H310" s="3">
        <v>3</v>
      </c>
      <c r="I310" s="3" t="s">
        <v>5393</v>
      </c>
      <c r="J310" s="3">
        <v>2</v>
      </c>
      <c r="K310" s="3" t="s">
        <v>5395</v>
      </c>
      <c r="L310" s="3">
        <v>3</v>
      </c>
      <c r="M310" s="52" t="s">
        <v>5399</v>
      </c>
      <c r="N310" s="3"/>
    </row>
    <row r="311" spans="1:14" ht="36.5" customHeight="1">
      <c r="A311" s="11" t="s">
        <v>5421</v>
      </c>
      <c r="B311" s="11" t="s">
        <v>5423</v>
      </c>
      <c r="C311" s="3" t="s">
        <v>24</v>
      </c>
      <c r="D311" s="3" t="s">
        <v>1242</v>
      </c>
      <c r="E311" s="4" t="s">
        <v>137</v>
      </c>
      <c r="F311" s="4" t="s">
        <v>2662</v>
      </c>
      <c r="G311" s="155"/>
      <c r="H311" s="3">
        <v>3</v>
      </c>
      <c r="I311" s="4" t="s">
        <v>5425</v>
      </c>
      <c r="J311" s="3" t="s">
        <v>2276</v>
      </c>
      <c r="K311" s="3" t="s">
        <v>2276</v>
      </c>
      <c r="L311" s="3" t="s">
        <v>2276</v>
      </c>
      <c r="M311" s="52" t="s">
        <v>2276</v>
      </c>
      <c r="N311" s="3"/>
    </row>
    <row r="312" spans="1:14" ht="39.5" customHeight="1">
      <c r="A312" s="11" t="s">
        <v>5421</v>
      </c>
      <c r="B312" s="11" t="s">
        <v>5424</v>
      </c>
      <c r="C312" s="3" t="s">
        <v>24</v>
      </c>
      <c r="D312" s="3" t="s">
        <v>1242</v>
      </c>
      <c r="E312" s="4" t="s">
        <v>116</v>
      </c>
      <c r="F312" s="4" t="s">
        <v>2662</v>
      </c>
      <c r="G312" s="3"/>
      <c r="H312" s="3">
        <v>3</v>
      </c>
      <c r="I312" s="4" t="s">
        <v>5425</v>
      </c>
      <c r="J312" s="3" t="s">
        <v>2276</v>
      </c>
      <c r="K312" s="3" t="s">
        <v>2276</v>
      </c>
      <c r="L312" s="3" t="s">
        <v>2276</v>
      </c>
      <c r="M312" s="52" t="s">
        <v>2276</v>
      </c>
      <c r="N312" s="3"/>
    </row>
    <row r="313" spans="1:14" ht="51" customHeight="1">
      <c r="A313" s="11" t="s">
        <v>5440</v>
      </c>
      <c r="B313" s="11" t="s">
        <v>5456</v>
      </c>
      <c r="C313" s="3" t="s">
        <v>24</v>
      </c>
      <c r="D313" s="3" t="s">
        <v>1105</v>
      </c>
      <c r="E313" s="3" t="s">
        <v>130</v>
      </c>
      <c r="F313" s="3" t="s">
        <v>1105</v>
      </c>
      <c r="G313" s="3"/>
      <c r="H313" s="3">
        <v>0</v>
      </c>
      <c r="I313" s="19" t="s">
        <v>5476</v>
      </c>
      <c r="J313" s="3" t="s">
        <v>2276</v>
      </c>
      <c r="K313" s="3" t="s">
        <v>2276</v>
      </c>
      <c r="L313" s="3" t="s">
        <v>2276</v>
      </c>
      <c r="M313" s="52" t="s">
        <v>2276</v>
      </c>
      <c r="N313" s="3"/>
    </row>
    <row r="314" spans="1:14" ht="65.5" customHeight="1">
      <c r="A314" s="11" t="s">
        <v>5440</v>
      </c>
      <c r="B314" s="11" t="s">
        <v>5457</v>
      </c>
      <c r="C314" s="3" t="s">
        <v>24</v>
      </c>
      <c r="D314" s="3" t="s">
        <v>1105</v>
      </c>
      <c r="E314" s="4" t="s">
        <v>396</v>
      </c>
      <c r="F314" s="3" t="s">
        <v>1105</v>
      </c>
      <c r="G314" s="3"/>
      <c r="H314" s="3">
        <v>2</v>
      </c>
      <c r="I314" s="4" t="s">
        <v>5477</v>
      </c>
      <c r="J314" s="3">
        <v>1</v>
      </c>
      <c r="K314" s="3" t="s">
        <v>5478</v>
      </c>
      <c r="L314" s="3">
        <v>1</v>
      </c>
      <c r="M314" s="52" t="s">
        <v>5479</v>
      </c>
      <c r="N314" s="3"/>
    </row>
    <row r="315" spans="1:14" ht="51" customHeight="1">
      <c r="A315" s="11" t="s">
        <v>5443</v>
      </c>
      <c r="B315" s="11" t="s">
        <v>5483</v>
      </c>
      <c r="C315" s="3" t="s">
        <v>24</v>
      </c>
      <c r="D315" s="3" t="s">
        <v>1105</v>
      </c>
      <c r="E315" s="3" t="s">
        <v>130</v>
      </c>
      <c r="F315" s="3" t="s">
        <v>1105</v>
      </c>
      <c r="G315" s="3"/>
      <c r="H315" s="3">
        <v>0</v>
      </c>
      <c r="I315" s="19" t="s">
        <v>5476</v>
      </c>
      <c r="J315" s="3" t="s">
        <v>2276</v>
      </c>
      <c r="K315" s="3" t="s">
        <v>2276</v>
      </c>
      <c r="L315" s="3" t="s">
        <v>2276</v>
      </c>
      <c r="M315" s="52" t="s">
        <v>2276</v>
      </c>
      <c r="N315" s="3"/>
    </row>
    <row r="316" spans="1:14" ht="70" customHeight="1">
      <c r="A316" s="11" t="s">
        <v>5443</v>
      </c>
      <c r="B316" s="11" t="s">
        <v>5484</v>
      </c>
      <c r="C316" s="3" t="s">
        <v>24</v>
      </c>
      <c r="D316" s="3" t="s">
        <v>1105</v>
      </c>
      <c r="E316" s="4" t="s">
        <v>396</v>
      </c>
      <c r="F316" s="3" t="s">
        <v>1105</v>
      </c>
      <c r="G316" s="3"/>
      <c r="H316" s="3">
        <v>2</v>
      </c>
      <c r="I316" s="4" t="s">
        <v>5477</v>
      </c>
      <c r="J316" s="3">
        <v>1</v>
      </c>
      <c r="K316" s="3" t="s">
        <v>5478</v>
      </c>
      <c r="L316" s="3">
        <v>1</v>
      </c>
      <c r="M316" s="52" t="s">
        <v>5479</v>
      </c>
      <c r="N316" s="3"/>
    </row>
    <row r="317" spans="1:14" ht="51.5" customHeight="1">
      <c r="A317" s="11" t="s">
        <v>5444</v>
      </c>
      <c r="B317" s="11" t="s">
        <v>5495</v>
      </c>
      <c r="C317" s="3" t="s">
        <v>24</v>
      </c>
      <c r="D317" s="3" t="s">
        <v>1105</v>
      </c>
      <c r="E317" s="3" t="s">
        <v>130</v>
      </c>
      <c r="F317" s="3" t="s">
        <v>1105</v>
      </c>
      <c r="G317" s="3"/>
      <c r="H317" s="3">
        <v>1</v>
      </c>
      <c r="I317" s="4" t="s">
        <v>5506</v>
      </c>
      <c r="J317" s="3" t="s">
        <v>2276</v>
      </c>
      <c r="K317" s="3" t="s">
        <v>2276</v>
      </c>
      <c r="L317" s="3" t="s">
        <v>2276</v>
      </c>
      <c r="M317" s="52" t="s">
        <v>2276</v>
      </c>
      <c r="N317" s="3"/>
    </row>
    <row r="318" spans="1:14" ht="68.5" customHeight="1">
      <c r="A318" s="11" t="s">
        <v>5444</v>
      </c>
      <c r="B318" s="11" t="s">
        <v>5496</v>
      </c>
      <c r="C318" s="3" t="s">
        <v>24</v>
      </c>
      <c r="D318" s="3" t="s">
        <v>1105</v>
      </c>
      <c r="E318" s="4" t="s">
        <v>396</v>
      </c>
      <c r="F318" s="3" t="s">
        <v>1105</v>
      </c>
      <c r="G318" s="3"/>
      <c r="H318" s="3">
        <v>2</v>
      </c>
      <c r="I318" s="4" t="s">
        <v>5477</v>
      </c>
      <c r="J318" s="3">
        <v>1</v>
      </c>
      <c r="K318" s="3" t="s">
        <v>5478</v>
      </c>
      <c r="L318" s="3">
        <v>1</v>
      </c>
      <c r="M318" s="52" t="s">
        <v>5479</v>
      </c>
      <c r="N318" s="3"/>
    </row>
    <row r="319" spans="1:14" ht="45.5" customHeight="1">
      <c r="A319" s="11" t="s">
        <v>5446</v>
      </c>
      <c r="B319" s="11" t="s">
        <v>5507</v>
      </c>
      <c r="C319" s="3" t="s">
        <v>24</v>
      </c>
      <c r="D319" s="3" t="s">
        <v>1105</v>
      </c>
      <c r="E319" s="3" t="s">
        <v>130</v>
      </c>
      <c r="F319" s="3" t="s">
        <v>1105</v>
      </c>
      <c r="G319" s="3"/>
      <c r="H319" s="3">
        <v>0</v>
      </c>
      <c r="I319" s="19" t="s">
        <v>5476</v>
      </c>
      <c r="J319" s="3" t="s">
        <v>2276</v>
      </c>
      <c r="K319" s="3" t="s">
        <v>2276</v>
      </c>
      <c r="L319" s="3" t="s">
        <v>2276</v>
      </c>
      <c r="M319" s="52" t="s">
        <v>2276</v>
      </c>
      <c r="N319" s="3"/>
    </row>
    <row r="320" spans="1:14" ht="43.5">
      <c r="A320" s="11" t="s">
        <v>5446</v>
      </c>
      <c r="B320" s="11" t="s">
        <v>5508</v>
      </c>
      <c r="C320" s="3" t="s">
        <v>24</v>
      </c>
      <c r="D320" s="3" t="s">
        <v>1105</v>
      </c>
      <c r="E320" s="4" t="s">
        <v>396</v>
      </c>
      <c r="F320" s="3" t="s">
        <v>1105</v>
      </c>
      <c r="G320" s="3"/>
      <c r="H320" s="3">
        <v>2</v>
      </c>
      <c r="I320" s="4" t="s">
        <v>5477</v>
      </c>
      <c r="J320" s="3">
        <v>1</v>
      </c>
      <c r="K320" s="3" t="s">
        <v>5478</v>
      </c>
      <c r="L320" s="3">
        <v>1</v>
      </c>
      <c r="M320" s="52" t="s">
        <v>5479</v>
      </c>
      <c r="N320" s="3"/>
    </row>
    <row r="321" spans="1:14" ht="43.5">
      <c r="A321" s="11" t="s">
        <v>5445</v>
      </c>
      <c r="B321" s="11" t="s">
        <v>5517</v>
      </c>
      <c r="C321" s="3" t="s">
        <v>24</v>
      </c>
      <c r="D321" s="3" t="s">
        <v>1105</v>
      </c>
      <c r="E321" s="3" t="s">
        <v>130</v>
      </c>
      <c r="F321" s="3" t="s">
        <v>1105</v>
      </c>
      <c r="G321" s="3"/>
      <c r="H321" s="3">
        <v>1</v>
      </c>
      <c r="I321" s="4" t="s">
        <v>5506</v>
      </c>
      <c r="J321" s="3" t="s">
        <v>2276</v>
      </c>
      <c r="K321" s="3" t="s">
        <v>2276</v>
      </c>
      <c r="L321" s="3" t="s">
        <v>2276</v>
      </c>
      <c r="M321" s="52" t="s">
        <v>2276</v>
      </c>
      <c r="N321" s="3"/>
    </row>
    <row r="322" spans="1:14" ht="43.5">
      <c r="A322" s="11" t="s">
        <v>5445</v>
      </c>
      <c r="B322" s="11" t="s">
        <v>5518</v>
      </c>
      <c r="C322" s="3" t="s">
        <v>24</v>
      </c>
      <c r="D322" s="3" t="s">
        <v>1105</v>
      </c>
      <c r="E322" s="4" t="s">
        <v>396</v>
      </c>
      <c r="F322" s="3" t="s">
        <v>1105</v>
      </c>
      <c r="G322" s="3"/>
      <c r="H322" s="3">
        <v>2</v>
      </c>
      <c r="I322" s="4" t="s">
        <v>5477</v>
      </c>
      <c r="J322" s="3">
        <v>1</v>
      </c>
      <c r="K322" s="3" t="s">
        <v>5478</v>
      </c>
      <c r="L322" s="3">
        <v>1</v>
      </c>
      <c r="M322" s="52" t="s">
        <v>5479</v>
      </c>
      <c r="N322" s="3"/>
    </row>
    <row r="323" spans="1:14" ht="34.5" customHeight="1">
      <c r="A323" s="11" t="s">
        <v>5578</v>
      </c>
      <c r="B323" s="11" t="s">
        <v>5582</v>
      </c>
      <c r="C323" s="3" t="s">
        <v>1105</v>
      </c>
      <c r="D323" s="3" t="s">
        <v>1105</v>
      </c>
      <c r="E323" s="4" t="s">
        <v>2651</v>
      </c>
      <c r="F323" t="s">
        <v>55</v>
      </c>
      <c r="G323" s="3"/>
      <c r="H323" s="3" t="s">
        <v>2276</v>
      </c>
      <c r="I323" s="3" t="s">
        <v>2276</v>
      </c>
      <c r="J323" s="3">
        <v>2</v>
      </c>
      <c r="K323" s="4" t="s">
        <v>5584</v>
      </c>
      <c r="L323" s="3" t="s">
        <v>2276</v>
      </c>
      <c r="M323" s="52" t="s">
        <v>2276</v>
      </c>
      <c r="N323" s="3"/>
    </row>
    <row r="324" spans="1:14" ht="54.5" customHeight="1">
      <c r="A324" s="11" t="s">
        <v>5578</v>
      </c>
      <c r="B324" s="11" t="s">
        <v>5583</v>
      </c>
      <c r="C324" s="3" t="s">
        <v>1105</v>
      </c>
      <c r="D324" s="3" t="s">
        <v>1105</v>
      </c>
      <c r="E324" s="4" t="s">
        <v>397</v>
      </c>
      <c r="F324" s="3" t="s">
        <v>55</v>
      </c>
      <c r="G324" s="3"/>
      <c r="H324" s="3" t="s">
        <v>2276</v>
      </c>
      <c r="I324" s="3" t="s">
        <v>2276</v>
      </c>
      <c r="J324" s="3">
        <v>2</v>
      </c>
      <c r="K324" s="4" t="s">
        <v>5584</v>
      </c>
      <c r="L324" s="3" t="s">
        <v>2276</v>
      </c>
      <c r="M324" s="52" t="s">
        <v>2276</v>
      </c>
      <c r="N324" s="3"/>
    </row>
    <row r="325" spans="1:14" ht="49.5" customHeight="1">
      <c r="A325" s="11" t="s">
        <v>5599</v>
      </c>
      <c r="B325" s="11" t="s">
        <v>5603</v>
      </c>
      <c r="C325" s="3" t="s">
        <v>24</v>
      </c>
      <c r="D325" s="3" t="s">
        <v>1105</v>
      </c>
      <c r="E325" s="3" t="s">
        <v>130</v>
      </c>
      <c r="F325" s="3" t="s">
        <v>1105</v>
      </c>
      <c r="G325" s="3"/>
      <c r="H325" s="3">
        <v>1</v>
      </c>
      <c r="I325" s="4" t="s">
        <v>5615</v>
      </c>
      <c r="J325" s="3">
        <v>1</v>
      </c>
      <c r="K325" s="4" t="s">
        <v>5617</v>
      </c>
      <c r="L325" s="3">
        <v>1</v>
      </c>
      <c r="M325" s="48" t="s">
        <v>5616</v>
      </c>
      <c r="N325" s="3"/>
    </row>
    <row r="326" spans="1:14" ht="49.5" customHeight="1">
      <c r="A326" s="11" t="s">
        <v>5600</v>
      </c>
      <c r="B326" s="11" t="s">
        <v>5604</v>
      </c>
      <c r="C326" s="3" t="s">
        <v>24</v>
      </c>
      <c r="D326" s="3" t="s">
        <v>1105</v>
      </c>
      <c r="E326" s="3" t="s">
        <v>130</v>
      </c>
      <c r="F326" s="3" t="s">
        <v>1105</v>
      </c>
      <c r="G326" s="3"/>
      <c r="H326" s="3">
        <v>1</v>
      </c>
      <c r="I326" s="4" t="s">
        <v>5615</v>
      </c>
      <c r="J326" s="3">
        <v>1</v>
      </c>
      <c r="K326" s="4" t="s">
        <v>5617</v>
      </c>
      <c r="L326" s="3">
        <v>1</v>
      </c>
      <c r="M326" s="48" t="s">
        <v>5616</v>
      </c>
      <c r="N326" s="3"/>
    </row>
    <row r="327" spans="1:14" ht="49.5" customHeight="1">
      <c r="A327" s="11" t="s">
        <v>5599</v>
      </c>
      <c r="B327" s="11" t="s">
        <v>5605</v>
      </c>
      <c r="C327" s="3" t="s">
        <v>24</v>
      </c>
      <c r="D327" s="3" t="s">
        <v>1105</v>
      </c>
      <c r="E327" s="155" t="s">
        <v>45</v>
      </c>
      <c r="F327" s="3" t="s">
        <v>1105</v>
      </c>
      <c r="G327" s="3"/>
      <c r="H327" s="3">
        <v>1</v>
      </c>
      <c r="I327" s="4" t="s">
        <v>5615</v>
      </c>
      <c r="J327" s="3">
        <v>1</v>
      </c>
      <c r="K327" s="4" t="s">
        <v>5617</v>
      </c>
      <c r="L327" s="3">
        <v>1</v>
      </c>
      <c r="M327" s="48" t="s">
        <v>5616</v>
      </c>
      <c r="N327" s="3"/>
    </row>
    <row r="328" spans="1:14" ht="49.5" customHeight="1">
      <c r="A328" s="11" t="s">
        <v>5600</v>
      </c>
      <c r="B328" s="11" t="s">
        <v>5606</v>
      </c>
      <c r="C328" s="3" t="s">
        <v>24</v>
      </c>
      <c r="D328" s="3" t="s">
        <v>1105</v>
      </c>
      <c r="E328" s="155" t="s">
        <v>45</v>
      </c>
      <c r="F328" s="3" t="s">
        <v>1105</v>
      </c>
      <c r="G328" s="3"/>
      <c r="H328" s="3">
        <v>1</v>
      </c>
      <c r="I328" s="4" t="s">
        <v>5615</v>
      </c>
      <c r="J328" s="3">
        <v>1</v>
      </c>
      <c r="K328" s="4" t="s">
        <v>5617</v>
      </c>
      <c r="L328" s="3">
        <v>1</v>
      </c>
      <c r="M328" s="48" t="s">
        <v>5616</v>
      </c>
      <c r="N328" s="3"/>
    </row>
    <row r="329" spans="1:14" ht="34.5" customHeight="1">
      <c r="A329" s="11" t="s">
        <v>5599</v>
      </c>
      <c r="B329" s="11" t="s">
        <v>5607</v>
      </c>
      <c r="C329" s="3" t="s">
        <v>1105</v>
      </c>
      <c r="D329" s="3" t="s">
        <v>1105</v>
      </c>
      <c r="E329" s="4" t="s">
        <v>3209</v>
      </c>
      <c r="F329" s="3" t="s">
        <v>1105</v>
      </c>
      <c r="G329" s="3"/>
      <c r="H329" s="3" t="s">
        <v>2276</v>
      </c>
      <c r="I329" s="3" t="s">
        <v>2276</v>
      </c>
      <c r="J329" s="3" t="s">
        <v>2276</v>
      </c>
      <c r="K329" s="3" t="s">
        <v>2276</v>
      </c>
      <c r="L329" s="3">
        <v>1</v>
      </c>
      <c r="M329" s="48" t="s">
        <v>5624</v>
      </c>
      <c r="N329" s="3"/>
    </row>
    <row r="330" spans="1:14" ht="34.5" customHeight="1">
      <c r="A330" s="11" t="s">
        <v>5600</v>
      </c>
      <c r="B330" s="11" t="s">
        <v>5608</v>
      </c>
      <c r="C330" s="3" t="s">
        <v>1105</v>
      </c>
      <c r="D330" s="3" t="s">
        <v>1105</v>
      </c>
      <c r="E330" s="4" t="s">
        <v>3209</v>
      </c>
      <c r="F330" s="3" t="s">
        <v>1105</v>
      </c>
      <c r="G330" s="3"/>
      <c r="H330" s="3" t="s">
        <v>2276</v>
      </c>
      <c r="I330" s="3" t="s">
        <v>2276</v>
      </c>
      <c r="J330" s="3">
        <v>2</v>
      </c>
      <c r="K330" s="4" t="s">
        <v>5623</v>
      </c>
      <c r="L330" s="3" t="s">
        <v>2276</v>
      </c>
      <c r="M330" s="52" t="s">
        <v>2276</v>
      </c>
      <c r="N330" s="3"/>
    </row>
    <row r="331" spans="1:14" ht="39" customHeight="1">
      <c r="A331" s="19" t="s">
        <v>5676</v>
      </c>
      <c r="B331" s="19" t="s">
        <v>5679</v>
      </c>
      <c r="C331" s="3" t="s">
        <v>1105</v>
      </c>
      <c r="D331" s="3" t="s">
        <v>1105</v>
      </c>
      <c r="E331" s="4" t="s">
        <v>137</v>
      </c>
      <c r="F331" s="3" t="s">
        <v>74</v>
      </c>
      <c r="G331" s="3"/>
      <c r="H331" s="3" t="s">
        <v>2276</v>
      </c>
      <c r="I331" s="3" t="s">
        <v>2276</v>
      </c>
      <c r="J331" s="3">
        <v>3</v>
      </c>
      <c r="K331" s="4" t="s">
        <v>5682</v>
      </c>
      <c r="L331" s="3" t="s">
        <v>2276</v>
      </c>
      <c r="M331" s="52" t="s">
        <v>2276</v>
      </c>
      <c r="N331" s="3"/>
    </row>
    <row r="332" spans="1:14" ht="32.5" customHeight="1">
      <c r="A332" s="19" t="s">
        <v>5676</v>
      </c>
      <c r="B332" s="19" t="s">
        <v>5680</v>
      </c>
      <c r="C332" s="3" t="s">
        <v>1105</v>
      </c>
      <c r="D332" s="3" t="s">
        <v>1105</v>
      </c>
      <c r="E332" s="4" t="s">
        <v>2649</v>
      </c>
      <c r="F332" s="3" t="s">
        <v>74</v>
      </c>
      <c r="G332" s="3"/>
      <c r="H332" s="3" t="s">
        <v>2276</v>
      </c>
      <c r="I332" s="3" t="s">
        <v>2276</v>
      </c>
      <c r="J332" s="3">
        <v>3</v>
      </c>
      <c r="K332" s="4" t="s">
        <v>5682</v>
      </c>
      <c r="L332" s="3" t="s">
        <v>2276</v>
      </c>
      <c r="M332" s="52" t="s">
        <v>2276</v>
      </c>
      <c r="N332" s="3"/>
    </row>
    <row r="333" spans="1:14" ht="29">
      <c r="A333" s="19" t="s">
        <v>5684</v>
      </c>
      <c r="B333" s="19" t="s">
        <v>5686</v>
      </c>
      <c r="C333" s="3" t="s">
        <v>24</v>
      </c>
      <c r="D333" s="3" t="s">
        <v>406</v>
      </c>
      <c r="E333" s="3" t="s">
        <v>116</v>
      </c>
      <c r="F333" s="4" t="s">
        <v>74</v>
      </c>
      <c r="G333" s="3"/>
      <c r="H333" s="3">
        <v>2</v>
      </c>
      <c r="I333" s="19" t="s">
        <v>5691</v>
      </c>
      <c r="J333" s="3" t="s">
        <v>2276</v>
      </c>
      <c r="K333" s="3" t="s">
        <v>2276</v>
      </c>
      <c r="L333" s="3" t="s">
        <v>2276</v>
      </c>
      <c r="M333" s="52" t="s">
        <v>2276</v>
      </c>
      <c r="N333" s="3"/>
    </row>
    <row r="334" spans="1:14" ht="29">
      <c r="A334" s="19" t="s">
        <v>5684</v>
      </c>
      <c r="B334" s="19" t="s">
        <v>5687</v>
      </c>
      <c r="C334" s="3" t="s">
        <v>24</v>
      </c>
      <c r="D334" s="3" t="s">
        <v>3480</v>
      </c>
      <c r="E334" s="3" t="s">
        <v>116</v>
      </c>
      <c r="F334" s="4" t="s">
        <v>74</v>
      </c>
      <c r="G334" s="3"/>
      <c r="H334" s="3">
        <v>2</v>
      </c>
      <c r="I334" s="19" t="s">
        <v>5691</v>
      </c>
      <c r="J334" s="3" t="s">
        <v>2276</v>
      </c>
      <c r="K334" s="3" t="s">
        <v>2276</v>
      </c>
      <c r="L334" s="3" t="s">
        <v>2276</v>
      </c>
      <c r="M334" s="52" t="s">
        <v>2276</v>
      </c>
      <c r="N334" s="3"/>
    </row>
    <row r="335" spans="1:14" ht="32.5" customHeight="1">
      <c r="A335" s="3" t="s">
        <v>5693</v>
      </c>
      <c r="B335" s="19" t="s">
        <v>5698</v>
      </c>
      <c r="C335" s="3" t="s">
        <v>24</v>
      </c>
      <c r="D335" s="3" t="s">
        <v>27</v>
      </c>
      <c r="E335" s="3" t="s">
        <v>130</v>
      </c>
      <c r="F335" s="4" t="s">
        <v>74</v>
      </c>
      <c r="G335" s="3"/>
      <c r="H335" s="3">
        <v>1</v>
      </c>
      <c r="I335" s="19" t="s">
        <v>5711</v>
      </c>
      <c r="J335" s="3" t="s">
        <v>2276</v>
      </c>
      <c r="K335" s="3" t="s">
        <v>2276</v>
      </c>
      <c r="L335" s="3" t="s">
        <v>2276</v>
      </c>
      <c r="M335" s="52" t="s">
        <v>2276</v>
      </c>
      <c r="N335" s="3"/>
    </row>
    <row r="336" spans="1:14" ht="32.5" customHeight="1">
      <c r="A336" s="3" t="s">
        <v>5693</v>
      </c>
      <c r="B336" s="19" t="s">
        <v>5699</v>
      </c>
      <c r="C336" s="3" t="s">
        <v>24</v>
      </c>
      <c r="D336" s="3" t="s">
        <v>25</v>
      </c>
      <c r="E336" s="3" t="s">
        <v>45</v>
      </c>
      <c r="F336" s="4" t="s">
        <v>55</v>
      </c>
      <c r="G336" s="3"/>
      <c r="H336" s="3">
        <v>1</v>
      </c>
      <c r="I336" s="19" t="s">
        <v>5710</v>
      </c>
      <c r="J336" s="3">
        <v>1</v>
      </c>
      <c r="K336" s="19" t="s">
        <v>5712</v>
      </c>
      <c r="L336" s="3" t="s">
        <v>2276</v>
      </c>
      <c r="M336" s="52" t="s">
        <v>2276</v>
      </c>
      <c r="N336" s="3"/>
    </row>
    <row r="337" spans="1:14" ht="28" customHeight="1">
      <c r="A337" s="19" t="s">
        <v>5739</v>
      </c>
      <c r="B337" s="19" t="s">
        <v>5746</v>
      </c>
      <c r="C337" s="3" t="s">
        <v>24</v>
      </c>
      <c r="D337" s="3" t="s">
        <v>1105</v>
      </c>
      <c r="E337" s="3" t="s">
        <v>45</v>
      </c>
      <c r="F337" s="4" t="s">
        <v>2276</v>
      </c>
      <c r="G337" s="3"/>
      <c r="H337" s="3">
        <v>1</v>
      </c>
      <c r="I337" s="19" t="s">
        <v>5753</v>
      </c>
      <c r="J337" s="3" t="s">
        <v>2276</v>
      </c>
      <c r="K337" s="3" t="s">
        <v>5777</v>
      </c>
      <c r="L337" s="3">
        <v>1</v>
      </c>
      <c r="M337" s="202" t="s">
        <v>5754</v>
      </c>
      <c r="N337" s="3"/>
    </row>
    <row r="338" spans="1:14" ht="28" customHeight="1">
      <c r="A338" s="19" t="s">
        <v>5743</v>
      </c>
      <c r="B338" s="19" t="s">
        <v>5747</v>
      </c>
      <c r="C338" s="3" t="s">
        <v>24</v>
      </c>
      <c r="D338" s="3" t="s">
        <v>1105</v>
      </c>
      <c r="E338" s="3" t="s">
        <v>45</v>
      </c>
      <c r="F338" s="4" t="s">
        <v>2276</v>
      </c>
      <c r="G338" s="3"/>
      <c r="H338" s="3">
        <v>1</v>
      </c>
      <c r="I338" s="19" t="s">
        <v>5753</v>
      </c>
      <c r="J338" s="3" t="s">
        <v>2276</v>
      </c>
      <c r="K338" s="3" t="s">
        <v>5777</v>
      </c>
      <c r="L338" s="3">
        <v>1</v>
      </c>
      <c r="M338" s="202" t="s">
        <v>5754</v>
      </c>
      <c r="N338" s="3"/>
    </row>
    <row r="339" spans="1:14" ht="28" customHeight="1">
      <c r="A339" s="19" t="s">
        <v>5744</v>
      </c>
      <c r="B339" s="19" t="s">
        <v>5748</v>
      </c>
      <c r="C339" s="3" t="s">
        <v>24</v>
      </c>
      <c r="D339" s="3" t="s">
        <v>1105</v>
      </c>
      <c r="E339" s="3" t="s">
        <v>45</v>
      </c>
      <c r="F339" s="4" t="s">
        <v>2276</v>
      </c>
      <c r="G339" s="3"/>
      <c r="H339" s="3">
        <v>1</v>
      </c>
      <c r="I339" s="19" t="s">
        <v>5753</v>
      </c>
      <c r="J339" s="3" t="s">
        <v>2276</v>
      </c>
      <c r="K339" s="3" t="s">
        <v>5777</v>
      </c>
      <c r="L339" s="3">
        <v>1</v>
      </c>
      <c r="M339" s="202" t="s">
        <v>5754</v>
      </c>
      <c r="N339" s="3"/>
    </row>
    <row r="340" spans="1:14" ht="42" customHeight="1">
      <c r="A340" s="19" t="s">
        <v>5739</v>
      </c>
      <c r="B340" s="19" t="s">
        <v>5750</v>
      </c>
      <c r="C340" s="3" t="s">
        <v>24</v>
      </c>
      <c r="D340" s="3" t="s">
        <v>1105</v>
      </c>
      <c r="E340" s="4" t="s">
        <v>397</v>
      </c>
      <c r="F340" s="4" t="s">
        <v>2276</v>
      </c>
      <c r="G340" s="3"/>
      <c r="H340" s="3">
        <v>1</v>
      </c>
      <c r="I340" s="19" t="s">
        <v>5753</v>
      </c>
      <c r="J340" s="3">
        <v>1</v>
      </c>
      <c r="K340" s="3" t="s">
        <v>5759</v>
      </c>
      <c r="L340" s="3">
        <v>1</v>
      </c>
      <c r="M340" s="202" t="s">
        <v>5754</v>
      </c>
      <c r="N340" s="3"/>
    </row>
    <row r="341" spans="1:14" ht="42" customHeight="1">
      <c r="A341" s="19" t="s">
        <v>5743</v>
      </c>
      <c r="B341" s="19" t="s">
        <v>5751</v>
      </c>
      <c r="C341" s="3" t="s">
        <v>24</v>
      </c>
      <c r="D341" s="3" t="s">
        <v>1105</v>
      </c>
      <c r="E341" s="4" t="s">
        <v>397</v>
      </c>
      <c r="F341" s="4" t="s">
        <v>2276</v>
      </c>
      <c r="G341" s="3"/>
      <c r="H341" s="3">
        <v>1</v>
      </c>
      <c r="I341" s="19" t="s">
        <v>5753</v>
      </c>
      <c r="J341" s="3">
        <v>1</v>
      </c>
      <c r="K341" s="3" t="s">
        <v>5759</v>
      </c>
      <c r="L341" s="3">
        <v>1</v>
      </c>
      <c r="M341" s="202" t="s">
        <v>5754</v>
      </c>
      <c r="N341" s="3"/>
    </row>
    <row r="342" spans="1:14" ht="42" customHeight="1">
      <c r="A342" s="19" t="s">
        <v>5744</v>
      </c>
      <c r="B342" s="19" t="s">
        <v>5752</v>
      </c>
      <c r="C342" s="3" t="s">
        <v>24</v>
      </c>
      <c r="D342" s="3" t="s">
        <v>1105</v>
      </c>
      <c r="E342" s="4" t="s">
        <v>397</v>
      </c>
      <c r="F342" s="4" t="s">
        <v>2276</v>
      </c>
      <c r="G342" s="3"/>
      <c r="H342" s="3">
        <v>1</v>
      </c>
      <c r="I342" s="19" t="s">
        <v>5753</v>
      </c>
      <c r="J342" s="3">
        <v>1</v>
      </c>
      <c r="K342" s="3" t="s">
        <v>5759</v>
      </c>
      <c r="L342" s="3">
        <v>1</v>
      </c>
      <c r="M342" s="202" t="s">
        <v>5754</v>
      </c>
      <c r="N342" s="3"/>
    </row>
    <row r="343" spans="1:14" ht="32" customHeight="1">
      <c r="A343" s="19" t="s">
        <v>5739</v>
      </c>
      <c r="B343" s="19" t="s">
        <v>5746</v>
      </c>
      <c r="C343" s="3" t="s">
        <v>1105</v>
      </c>
      <c r="D343" s="3" t="s">
        <v>1105</v>
      </c>
      <c r="E343" s="4" t="s">
        <v>3209</v>
      </c>
      <c r="F343" s="3" t="s">
        <v>74</v>
      </c>
      <c r="G343" s="3">
        <v>1950</v>
      </c>
      <c r="H343" s="3"/>
      <c r="I343" s="3" t="s">
        <v>2276</v>
      </c>
      <c r="J343" s="3" t="s">
        <v>2276</v>
      </c>
      <c r="K343" s="3" t="s">
        <v>2276</v>
      </c>
      <c r="L343" s="3">
        <v>3</v>
      </c>
      <c r="M343" s="49" t="s">
        <v>5791</v>
      </c>
      <c r="N343" s="3"/>
    </row>
    <row r="344" spans="1:14" ht="32" customHeight="1">
      <c r="A344" s="19" t="s">
        <v>5739</v>
      </c>
      <c r="B344" s="19" t="s">
        <v>5750</v>
      </c>
      <c r="C344" s="3" t="s">
        <v>1105</v>
      </c>
      <c r="D344" s="3" t="s">
        <v>1105</v>
      </c>
      <c r="E344" s="4" t="s">
        <v>3209</v>
      </c>
      <c r="F344" s="3" t="s">
        <v>74</v>
      </c>
      <c r="G344" s="3">
        <v>1984</v>
      </c>
      <c r="H344" s="3"/>
      <c r="I344" s="3" t="s">
        <v>2276</v>
      </c>
      <c r="J344" s="3" t="s">
        <v>2276</v>
      </c>
      <c r="K344" s="3" t="s">
        <v>2276</v>
      </c>
      <c r="L344" s="3">
        <v>0</v>
      </c>
      <c r="M344" s="49" t="s">
        <v>5792</v>
      </c>
      <c r="N344" s="3"/>
    </row>
    <row r="345" spans="1:14" ht="38.5" customHeight="1">
      <c r="A345" s="3" t="s">
        <v>5739</v>
      </c>
      <c r="B345" s="19" t="s">
        <v>5755</v>
      </c>
      <c r="C345" s="3" t="s">
        <v>1105</v>
      </c>
      <c r="D345" s="3" t="s">
        <v>1105</v>
      </c>
      <c r="E345" s="4" t="s">
        <v>3209</v>
      </c>
      <c r="F345" s="3" t="s">
        <v>74</v>
      </c>
      <c r="G345" s="3">
        <v>2004</v>
      </c>
      <c r="H345" s="3"/>
      <c r="I345" s="3" t="s">
        <v>2276</v>
      </c>
      <c r="J345" s="3" t="s">
        <v>2276</v>
      </c>
      <c r="K345" s="3" t="s">
        <v>2276</v>
      </c>
      <c r="L345" s="3">
        <v>2</v>
      </c>
      <c r="M345" s="49" t="s">
        <v>5793</v>
      </c>
      <c r="N345" s="3"/>
    </row>
    <row r="346" spans="1:14" ht="33.5" customHeight="1">
      <c r="A346" s="19" t="s">
        <v>5743</v>
      </c>
      <c r="B346" s="19" t="s">
        <v>5747</v>
      </c>
      <c r="C346" s="3" t="s">
        <v>1105</v>
      </c>
      <c r="D346" s="3" t="s">
        <v>1105</v>
      </c>
      <c r="E346" s="4" t="s">
        <v>3209</v>
      </c>
      <c r="F346" s="3" t="s">
        <v>74</v>
      </c>
      <c r="G346" s="3">
        <v>1950</v>
      </c>
      <c r="H346" s="3"/>
      <c r="I346" s="3" t="s">
        <v>2276</v>
      </c>
      <c r="J346" s="3" t="s">
        <v>2276</v>
      </c>
      <c r="K346" s="3" t="s">
        <v>2276</v>
      </c>
      <c r="L346" s="3">
        <v>3</v>
      </c>
      <c r="M346" s="49" t="s">
        <v>5791</v>
      </c>
      <c r="N346" s="3"/>
    </row>
    <row r="347" spans="1:14" ht="33.5" customHeight="1">
      <c r="A347" s="19" t="s">
        <v>5743</v>
      </c>
      <c r="B347" s="19" t="s">
        <v>5751</v>
      </c>
      <c r="C347" s="3" t="s">
        <v>1105</v>
      </c>
      <c r="D347" s="3" t="s">
        <v>1105</v>
      </c>
      <c r="E347" s="4" t="s">
        <v>3209</v>
      </c>
      <c r="F347" s="3" t="s">
        <v>74</v>
      </c>
      <c r="G347" s="3">
        <v>1984</v>
      </c>
      <c r="H347" s="3"/>
      <c r="I347" s="3" t="s">
        <v>2276</v>
      </c>
      <c r="J347" s="3" t="s">
        <v>2276</v>
      </c>
      <c r="K347" s="3" t="s">
        <v>2276</v>
      </c>
      <c r="L347" s="3">
        <v>0</v>
      </c>
      <c r="M347" s="49" t="s">
        <v>5792</v>
      </c>
      <c r="N347" s="3"/>
    </row>
    <row r="348" spans="1:14" ht="33.5" customHeight="1">
      <c r="A348" s="19" t="s">
        <v>5743</v>
      </c>
      <c r="B348" s="19" t="s">
        <v>5756</v>
      </c>
      <c r="C348" s="3" t="s">
        <v>1105</v>
      </c>
      <c r="D348" s="3" t="s">
        <v>1105</v>
      </c>
      <c r="E348" s="4" t="s">
        <v>3209</v>
      </c>
      <c r="F348" s="3" t="s">
        <v>74</v>
      </c>
      <c r="G348" s="3">
        <v>2004</v>
      </c>
      <c r="H348" s="3"/>
      <c r="I348" s="3" t="s">
        <v>2276</v>
      </c>
      <c r="J348" s="3" t="s">
        <v>2276</v>
      </c>
      <c r="K348" s="3" t="s">
        <v>2276</v>
      </c>
      <c r="L348" s="3">
        <v>2</v>
      </c>
      <c r="M348" s="49" t="s">
        <v>5793</v>
      </c>
      <c r="N348" s="3"/>
    </row>
    <row r="349" spans="1:14" ht="31" customHeight="1">
      <c r="A349" s="19" t="s">
        <v>5797</v>
      </c>
      <c r="B349" s="19" t="s">
        <v>5802</v>
      </c>
      <c r="C349" s="3" t="s">
        <v>24</v>
      </c>
      <c r="D349" s="3" t="s">
        <v>1105</v>
      </c>
      <c r="E349" s="4" t="s">
        <v>396</v>
      </c>
      <c r="F349" s="3" t="s">
        <v>2276</v>
      </c>
      <c r="G349" s="3"/>
      <c r="H349" s="3">
        <v>2</v>
      </c>
      <c r="I349" s="19" t="s">
        <v>5810</v>
      </c>
      <c r="J349" s="3">
        <v>2</v>
      </c>
      <c r="K349" s="11" t="s">
        <v>5811</v>
      </c>
      <c r="L349" s="3" t="s">
        <v>2276</v>
      </c>
      <c r="M349" s="52" t="s">
        <v>2276</v>
      </c>
      <c r="N349" s="3"/>
    </row>
    <row r="350" spans="1:14" ht="31.5" customHeight="1">
      <c r="A350" s="19" t="s">
        <v>5797</v>
      </c>
      <c r="B350" s="19" t="s">
        <v>5803</v>
      </c>
      <c r="C350" s="3" t="s">
        <v>2658</v>
      </c>
      <c r="D350" s="3" t="s">
        <v>1105</v>
      </c>
      <c r="E350" s="4" t="s">
        <v>5801</v>
      </c>
      <c r="F350" s="4" t="s">
        <v>2662</v>
      </c>
      <c r="G350" s="3"/>
      <c r="H350" s="3">
        <v>0</v>
      </c>
      <c r="I350" s="11" t="s">
        <v>5812</v>
      </c>
      <c r="J350" s="3">
        <v>0</v>
      </c>
      <c r="K350" s="11" t="s">
        <v>5812</v>
      </c>
      <c r="L350" s="3">
        <v>0</v>
      </c>
      <c r="M350" s="202" t="s">
        <v>5812</v>
      </c>
      <c r="N350" s="3"/>
    </row>
    <row r="351" spans="1:14" ht="33.5" customHeight="1">
      <c r="A351" s="19" t="s">
        <v>5797</v>
      </c>
      <c r="B351" s="19" t="s">
        <v>5804</v>
      </c>
      <c r="C351" s="3" t="s">
        <v>1105</v>
      </c>
      <c r="D351" s="3" t="s">
        <v>1105</v>
      </c>
      <c r="E351" s="4" t="s">
        <v>3209</v>
      </c>
      <c r="F351" s="3" t="s">
        <v>2276</v>
      </c>
      <c r="G351" s="3"/>
      <c r="H351" s="3" t="s">
        <v>2276</v>
      </c>
      <c r="I351" s="3" t="s">
        <v>2276</v>
      </c>
      <c r="J351" s="3" t="s">
        <v>2276</v>
      </c>
      <c r="K351" s="3" t="s">
        <v>2276</v>
      </c>
      <c r="L351" s="3">
        <v>3</v>
      </c>
      <c r="M351" s="49" t="s">
        <v>5813</v>
      </c>
      <c r="N351" s="3"/>
    </row>
    <row r="352" spans="1:14" ht="54.5" customHeight="1">
      <c r="A352" s="19" t="s">
        <v>5862</v>
      </c>
      <c r="B352" s="19" t="s">
        <v>5884</v>
      </c>
      <c r="C352" s="3" t="s">
        <v>24</v>
      </c>
      <c r="D352" s="3" t="s">
        <v>1105</v>
      </c>
      <c r="E352" s="4" t="s">
        <v>45</v>
      </c>
      <c r="F352" s="3" t="s">
        <v>2276</v>
      </c>
      <c r="G352" s="3"/>
      <c r="H352" s="3">
        <v>1</v>
      </c>
      <c r="I352" s="4" t="s">
        <v>5891</v>
      </c>
      <c r="J352" s="3">
        <v>1</v>
      </c>
      <c r="K352" s="4" t="s">
        <v>5892</v>
      </c>
      <c r="L352" s="3" t="s">
        <v>2276</v>
      </c>
      <c r="M352" s="52" t="s">
        <v>2276</v>
      </c>
      <c r="N352" s="3"/>
    </row>
    <row r="353" spans="1:14" ht="54.5" customHeight="1">
      <c r="A353" s="19" t="s">
        <v>5862</v>
      </c>
      <c r="B353" s="19" t="s">
        <v>5885</v>
      </c>
      <c r="C353" s="3" t="s">
        <v>24</v>
      </c>
      <c r="D353" s="3" t="s">
        <v>2994</v>
      </c>
      <c r="E353" s="4" t="s">
        <v>2652</v>
      </c>
      <c r="F353" s="3" t="s">
        <v>2276</v>
      </c>
      <c r="G353" s="3"/>
      <c r="H353" s="3">
        <v>1</v>
      </c>
      <c r="I353" s="4" t="s">
        <v>5891</v>
      </c>
      <c r="J353" s="3">
        <v>1</v>
      </c>
      <c r="K353" s="4" t="s">
        <v>5892</v>
      </c>
      <c r="L353" s="3" t="s">
        <v>2276</v>
      </c>
      <c r="M353" s="52" t="s">
        <v>2276</v>
      </c>
      <c r="N353" s="3"/>
    </row>
    <row r="354" spans="1:14" ht="48" customHeight="1">
      <c r="A354" s="19" t="s">
        <v>5862</v>
      </c>
      <c r="B354" s="19" t="s">
        <v>5886</v>
      </c>
      <c r="C354" s="3" t="s">
        <v>1105</v>
      </c>
      <c r="D354" s="3" t="s">
        <v>1105</v>
      </c>
      <c r="E354" s="4" t="s">
        <v>3209</v>
      </c>
      <c r="F354" s="3" t="s">
        <v>2276</v>
      </c>
      <c r="G354" s="3"/>
      <c r="H354" s="3" t="s">
        <v>2276</v>
      </c>
      <c r="I354" s="3" t="s">
        <v>2276</v>
      </c>
      <c r="J354" s="3" t="s">
        <v>2276</v>
      </c>
      <c r="K354" s="3" t="s">
        <v>2276</v>
      </c>
      <c r="L354" s="3">
        <v>3</v>
      </c>
      <c r="M354" s="49" t="s">
        <v>5894</v>
      </c>
      <c r="N354" s="3"/>
    </row>
    <row r="355" spans="1:14" ht="33" customHeight="1">
      <c r="A355" s="155" t="s">
        <v>5909</v>
      </c>
      <c r="B355" s="155" t="s">
        <v>5912</v>
      </c>
      <c r="C355" s="3" t="s">
        <v>2458</v>
      </c>
      <c r="D355" s="3" t="s">
        <v>1105</v>
      </c>
      <c r="E355" s="4" t="s">
        <v>137</v>
      </c>
      <c r="F355" s="3" t="s">
        <v>2276</v>
      </c>
      <c r="G355" s="3"/>
      <c r="H355" s="3" t="s">
        <v>2276</v>
      </c>
      <c r="I355" s="3" t="s">
        <v>2276</v>
      </c>
      <c r="J355" s="3" t="s">
        <v>2276</v>
      </c>
      <c r="K355" s="3" t="s">
        <v>2276</v>
      </c>
      <c r="L355" s="3">
        <v>2</v>
      </c>
      <c r="M355" s="48" t="s">
        <v>5927</v>
      </c>
      <c r="N355" s="3"/>
    </row>
    <row r="356" spans="1:14" ht="41.5" customHeight="1">
      <c r="A356" s="195" t="s">
        <v>5932</v>
      </c>
      <c r="B356" s="195" t="s">
        <v>5934</v>
      </c>
      <c r="C356" s="3" t="s">
        <v>24</v>
      </c>
      <c r="D356" s="3" t="s">
        <v>1105</v>
      </c>
      <c r="E356" s="4" t="s">
        <v>116</v>
      </c>
      <c r="F356" s="4" t="s">
        <v>2662</v>
      </c>
      <c r="G356" s="3"/>
      <c r="H356" s="3">
        <v>2</v>
      </c>
      <c r="I356" s="19" t="s">
        <v>5943</v>
      </c>
      <c r="J356" s="3">
        <v>2</v>
      </c>
      <c r="K356" s="11" t="s">
        <v>5942</v>
      </c>
      <c r="L356" s="3">
        <v>0</v>
      </c>
      <c r="M356" s="49" t="s">
        <v>5944</v>
      </c>
      <c r="N356" s="3"/>
    </row>
    <row r="357" spans="1:14" ht="34.5" customHeight="1">
      <c r="A357" s="195" t="s">
        <v>5932</v>
      </c>
      <c r="B357" s="195" t="s">
        <v>5935</v>
      </c>
      <c r="C357" s="3" t="s">
        <v>24</v>
      </c>
      <c r="D357" s="3" t="s">
        <v>1105</v>
      </c>
      <c r="E357" s="4" t="s">
        <v>116</v>
      </c>
      <c r="F357" s="4" t="s">
        <v>2662</v>
      </c>
      <c r="G357" s="3"/>
      <c r="H357" s="3">
        <v>2</v>
      </c>
      <c r="I357" s="3" t="s">
        <v>5940</v>
      </c>
      <c r="J357" s="3">
        <v>0</v>
      </c>
      <c r="K357" s="11" t="s">
        <v>5941</v>
      </c>
      <c r="L357" s="3">
        <v>2</v>
      </c>
      <c r="M357" s="52" t="s">
        <v>5939</v>
      </c>
      <c r="N357" s="3"/>
    </row>
    <row r="358" spans="1:14" ht="35.5" customHeight="1">
      <c r="A358" s="3" t="s">
        <v>5956</v>
      </c>
      <c r="B358" s="3" t="s">
        <v>5957</v>
      </c>
      <c r="C358" s="3" t="s">
        <v>24</v>
      </c>
      <c r="D358" s="3" t="s">
        <v>144</v>
      </c>
      <c r="E358" s="4" t="s">
        <v>137</v>
      </c>
      <c r="F358" s="3" t="s">
        <v>74</v>
      </c>
      <c r="G358" s="3"/>
      <c r="H358" s="3">
        <v>3</v>
      </c>
      <c r="I358" s="4" t="s">
        <v>5963</v>
      </c>
      <c r="J358" s="3" t="s">
        <v>2276</v>
      </c>
      <c r="K358" s="3" t="s">
        <v>2276</v>
      </c>
      <c r="L358" s="3" t="s">
        <v>2276</v>
      </c>
      <c r="M358" s="52" t="s">
        <v>2276</v>
      </c>
      <c r="N358" s="3"/>
    </row>
    <row r="359" spans="1:14" ht="35.5" customHeight="1">
      <c r="A359" s="3" t="s">
        <v>5956</v>
      </c>
      <c r="B359" s="3" t="s">
        <v>5960</v>
      </c>
      <c r="C359" s="3" t="s">
        <v>24</v>
      </c>
      <c r="D359" s="3" t="s">
        <v>144</v>
      </c>
      <c r="E359" s="4" t="s">
        <v>116</v>
      </c>
      <c r="F359" s="3" t="s">
        <v>74</v>
      </c>
      <c r="G359" s="3"/>
      <c r="H359" s="3">
        <v>3</v>
      </c>
      <c r="I359" s="4" t="s">
        <v>5963</v>
      </c>
      <c r="J359" s="3" t="s">
        <v>2276</v>
      </c>
      <c r="K359" s="3" t="s">
        <v>2276</v>
      </c>
      <c r="L359" s="3" t="s">
        <v>2276</v>
      </c>
      <c r="M359" s="52" t="s">
        <v>2276</v>
      </c>
      <c r="N359" s="3"/>
    </row>
    <row r="360" spans="1:14" ht="35.5" customHeight="1">
      <c r="A360" s="3" t="s">
        <v>5956</v>
      </c>
      <c r="B360" s="3" t="s">
        <v>5961</v>
      </c>
      <c r="C360" s="3" t="s">
        <v>24</v>
      </c>
      <c r="D360" s="3" t="s">
        <v>3480</v>
      </c>
      <c r="E360" s="4" t="s">
        <v>116</v>
      </c>
      <c r="F360" s="3" t="s">
        <v>74</v>
      </c>
      <c r="G360" s="3"/>
      <c r="H360" s="3">
        <v>3</v>
      </c>
      <c r="I360" s="4" t="s">
        <v>5963</v>
      </c>
      <c r="J360" s="3" t="s">
        <v>2276</v>
      </c>
      <c r="K360" s="3" t="s">
        <v>2276</v>
      </c>
      <c r="L360" s="3" t="s">
        <v>2276</v>
      </c>
      <c r="M360" s="52" t="s">
        <v>2276</v>
      </c>
      <c r="N360" s="3"/>
    </row>
    <row r="361" spans="1:14" ht="41.5" customHeight="1">
      <c r="A361" s="11" t="s">
        <v>5969</v>
      </c>
      <c r="B361" s="11" t="s">
        <v>5971</v>
      </c>
      <c r="C361" s="3" t="s">
        <v>24</v>
      </c>
      <c r="D361" s="3" t="s">
        <v>1105</v>
      </c>
      <c r="E361" s="4" t="s">
        <v>130</v>
      </c>
      <c r="F361" s="3" t="s">
        <v>2276</v>
      </c>
      <c r="G361" s="3"/>
      <c r="H361" s="3" t="s">
        <v>2276</v>
      </c>
      <c r="I361" s="3" t="s">
        <v>2276</v>
      </c>
      <c r="J361" s="3" t="s">
        <v>2276</v>
      </c>
      <c r="K361" s="3" t="s">
        <v>2276</v>
      </c>
      <c r="L361" s="3">
        <v>0</v>
      </c>
      <c r="M361" s="49" t="s">
        <v>5976</v>
      </c>
      <c r="N361" s="3"/>
    </row>
    <row r="362" spans="1:14" ht="57" customHeight="1">
      <c r="A362" s="11" t="s">
        <v>5969</v>
      </c>
      <c r="B362" s="11" t="s">
        <v>5972</v>
      </c>
      <c r="C362" s="3" t="s">
        <v>24</v>
      </c>
      <c r="D362" s="3" t="s">
        <v>1105</v>
      </c>
      <c r="E362" s="4" t="s">
        <v>396</v>
      </c>
      <c r="F362" s="3" t="s">
        <v>2276</v>
      </c>
      <c r="G362" s="3"/>
      <c r="H362" s="3" t="s">
        <v>2276</v>
      </c>
      <c r="I362" s="3" t="s">
        <v>2276</v>
      </c>
      <c r="J362" s="3" t="s">
        <v>2276</v>
      </c>
      <c r="K362" s="3" t="s">
        <v>2276</v>
      </c>
      <c r="L362" s="3">
        <v>0</v>
      </c>
      <c r="M362" s="49" t="s">
        <v>5976</v>
      </c>
      <c r="N362" s="3"/>
    </row>
    <row r="363" spans="1:14" ht="41.5" customHeight="1">
      <c r="A363" s="11" t="s">
        <v>5969</v>
      </c>
      <c r="B363" s="11" t="s">
        <v>5973</v>
      </c>
      <c r="C363" s="3" t="s">
        <v>24</v>
      </c>
      <c r="D363" s="3" t="s">
        <v>1105</v>
      </c>
      <c r="E363" s="4" t="s">
        <v>84</v>
      </c>
      <c r="F363" s="3" t="s">
        <v>74</v>
      </c>
      <c r="G363" s="3"/>
      <c r="H363" s="3" t="s">
        <v>2276</v>
      </c>
      <c r="I363" s="3" t="s">
        <v>2276</v>
      </c>
      <c r="J363" s="3" t="s">
        <v>2276</v>
      </c>
      <c r="K363" s="3" t="s">
        <v>2276</v>
      </c>
      <c r="L363" s="3">
        <v>3</v>
      </c>
      <c r="M363" s="49" t="s">
        <v>5977</v>
      </c>
      <c r="N363" s="3"/>
    </row>
    <row r="364" spans="1:14" ht="41.5" customHeight="1">
      <c r="A364" s="11" t="s">
        <v>5969</v>
      </c>
      <c r="B364" s="11" t="s">
        <v>5974</v>
      </c>
      <c r="C364" s="3" t="s">
        <v>24</v>
      </c>
      <c r="D364" s="3" t="s">
        <v>1105</v>
      </c>
      <c r="E364" s="4" t="s">
        <v>84</v>
      </c>
      <c r="F364" s="3" t="s">
        <v>28</v>
      </c>
      <c r="G364" s="3"/>
      <c r="H364" s="3" t="s">
        <v>2276</v>
      </c>
      <c r="I364" s="3" t="s">
        <v>2276</v>
      </c>
      <c r="J364" s="3" t="s">
        <v>2276</v>
      </c>
      <c r="K364" s="3" t="s">
        <v>2276</v>
      </c>
      <c r="L364" s="3">
        <v>0</v>
      </c>
      <c r="M364" s="49" t="s">
        <v>5977</v>
      </c>
      <c r="N364" s="3"/>
    </row>
    <row r="365" spans="1:14" ht="41.5" customHeight="1">
      <c r="A365" s="11" t="s">
        <v>5982</v>
      </c>
      <c r="B365" s="11" t="s">
        <v>5987</v>
      </c>
      <c r="C365" s="3" t="s">
        <v>24</v>
      </c>
      <c r="D365" s="3" t="s">
        <v>27</v>
      </c>
      <c r="E365" s="4" t="s">
        <v>130</v>
      </c>
      <c r="F365" s="3" t="s">
        <v>160</v>
      </c>
      <c r="G365" s="3"/>
      <c r="H365" s="3">
        <v>2</v>
      </c>
      <c r="I365" s="19" t="s">
        <v>5992</v>
      </c>
      <c r="J365" s="3" t="s">
        <v>2276</v>
      </c>
      <c r="K365" s="3" t="s">
        <v>2276</v>
      </c>
      <c r="L365" s="3" t="s">
        <v>2276</v>
      </c>
      <c r="M365" s="52" t="s">
        <v>2276</v>
      </c>
      <c r="N365" s="3"/>
    </row>
    <row r="366" spans="1:14" ht="117.5" customHeight="1">
      <c r="A366" s="19" t="s">
        <v>5994</v>
      </c>
      <c r="B366" s="19" t="s">
        <v>6001</v>
      </c>
      <c r="C366" s="4" t="s">
        <v>24</v>
      </c>
      <c r="D366" s="4" t="s">
        <v>1242</v>
      </c>
      <c r="E366" s="4" t="s">
        <v>116</v>
      </c>
      <c r="F366" s="4" t="s">
        <v>2662</v>
      </c>
      <c r="G366" s="3"/>
      <c r="H366" s="3">
        <v>2</v>
      </c>
      <c r="I366" s="19" t="s">
        <v>6009</v>
      </c>
      <c r="J366" s="4">
        <v>2</v>
      </c>
      <c r="K366" s="19" t="s">
        <v>6007</v>
      </c>
      <c r="L366" s="3" t="s">
        <v>2276</v>
      </c>
      <c r="M366" s="52" t="s">
        <v>2276</v>
      </c>
      <c r="N366" s="3"/>
    </row>
    <row r="367" spans="1:14" ht="34.5" customHeight="1">
      <c r="A367" s="11" t="s">
        <v>6000</v>
      </c>
      <c r="B367" s="11" t="s">
        <v>6012</v>
      </c>
      <c r="C367" s="3" t="s">
        <v>24</v>
      </c>
      <c r="D367" s="3" t="s">
        <v>27</v>
      </c>
      <c r="E367" s="4" t="s">
        <v>130</v>
      </c>
      <c r="F367" s="3" t="s">
        <v>160</v>
      </c>
      <c r="G367" s="3"/>
      <c r="H367" s="3">
        <v>2</v>
      </c>
      <c r="I367" s="19" t="s">
        <v>6015</v>
      </c>
      <c r="J367" s="3" t="s">
        <v>2276</v>
      </c>
      <c r="K367" s="3" t="s">
        <v>2276</v>
      </c>
      <c r="L367" s="3" t="s">
        <v>2276</v>
      </c>
      <c r="M367" s="52" t="s">
        <v>2276</v>
      </c>
      <c r="N367" s="3"/>
    </row>
    <row r="368" spans="1:14" ht="43.5" customHeight="1">
      <c r="A368" s="3" t="s">
        <v>6000</v>
      </c>
      <c r="B368" s="11" t="s">
        <v>6013</v>
      </c>
      <c r="C368" s="3" t="s">
        <v>24</v>
      </c>
      <c r="D368" s="3" t="s">
        <v>25</v>
      </c>
      <c r="E368" s="4" t="s">
        <v>45</v>
      </c>
      <c r="F368" s="4" t="s">
        <v>2662</v>
      </c>
      <c r="G368" s="3"/>
      <c r="H368" s="3">
        <v>2</v>
      </c>
      <c r="I368" s="19" t="s">
        <v>6015</v>
      </c>
      <c r="J368" s="3" t="s">
        <v>2276</v>
      </c>
      <c r="K368" s="3" t="s">
        <v>2276</v>
      </c>
      <c r="L368" s="3" t="s">
        <v>2276</v>
      </c>
      <c r="M368" s="52" t="s">
        <v>2276</v>
      </c>
      <c r="N368" s="3"/>
    </row>
    <row r="369" spans="1:14" ht="37" customHeight="1">
      <c r="A369" s="3" t="s">
        <v>6000</v>
      </c>
      <c r="B369" s="3" t="s">
        <v>6014</v>
      </c>
      <c r="C369" s="3" t="s">
        <v>24</v>
      </c>
      <c r="D369" s="3" t="s">
        <v>25</v>
      </c>
      <c r="E369" s="4" t="s">
        <v>45</v>
      </c>
      <c r="F369" s="3" t="s">
        <v>29</v>
      </c>
      <c r="G369" s="3"/>
      <c r="H369" s="3">
        <v>2</v>
      </c>
      <c r="I369" s="19" t="s">
        <v>6015</v>
      </c>
      <c r="J369" s="3" t="s">
        <v>2276</v>
      </c>
      <c r="K369" s="3" t="s">
        <v>2276</v>
      </c>
      <c r="L369" s="3" t="s">
        <v>2276</v>
      </c>
      <c r="M369" s="52" t="s">
        <v>2276</v>
      </c>
      <c r="N369" s="3"/>
    </row>
    <row r="370" spans="1:14" ht="44.5" customHeight="1">
      <c r="A370" s="11" t="s">
        <v>6048</v>
      </c>
      <c r="B370" s="11" t="s">
        <v>6052</v>
      </c>
      <c r="C370" s="3" t="s">
        <v>24</v>
      </c>
      <c r="D370" s="3" t="s">
        <v>27</v>
      </c>
      <c r="E370" s="4" t="s">
        <v>130</v>
      </c>
      <c r="F370" s="3" t="s">
        <v>160</v>
      </c>
      <c r="G370" s="3"/>
      <c r="H370" s="3">
        <v>2</v>
      </c>
      <c r="I370" s="19" t="s">
        <v>6054</v>
      </c>
      <c r="J370" s="3" t="s">
        <v>2276</v>
      </c>
      <c r="K370" s="3" t="s">
        <v>2276</v>
      </c>
      <c r="L370" s="3">
        <v>1</v>
      </c>
      <c r="M370" s="52" t="s">
        <v>6055</v>
      </c>
      <c r="N370" s="3"/>
    </row>
    <row r="371" spans="1:14" ht="43" customHeight="1">
      <c r="A371" s="11" t="s">
        <v>6048</v>
      </c>
      <c r="B371" s="11" t="s">
        <v>6053</v>
      </c>
      <c r="C371" s="3" t="s">
        <v>24</v>
      </c>
      <c r="D371" s="3" t="s">
        <v>25</v>
      </c>
      <c r="E371" s="4" t="s">
        <v>45</v>
      </c>
      <c r="F371" s="3" t="s">
        <v>29</v>
      </c>
      <c r="G371" s="3"/>
      <c r="H371" s="3">
        <v>2</v>
      </c>
      <c r="I371" s="19" t="s">
        <v>6054</v>
      </c>
      <c r="J371" s="3" t="s">
        <v>2276</v>
      </c>
      <c r="K371" s="3" t="s">
        <v>2276</v>
      </c>
      <c r="L371" s="3">
        <v>1</v>
      </c>
      <c r="M371" s="52" t="s">
        <v>6055</v>
      </c>
      <c r="N371" s="3"/>
    </row>
    <row r="372" spans="1:14" ht="36" customHeight="1">
      <c r="A372" s="11" t="s">
        <v>6075</v>
      </c>
      <c r="B372" s="11" t="s">
        <v>6078</v>
      </c>
      <c r="C372" s="3" t="s">
        <v>1105</v>
      </c>
      <c r="D372" s="3" t="s">
        <v>1105</v>
      </c>
      <c r="E372" s="4" t="s">
        <v>3209</v>
      </c>
      <c r="F372" s="3" t="s">
        <v>2662</v>
      </c>
      <c r="G372" s="3"/>
      <c r="H372" s="3"/>
      <c r="I372" s="3"/>
      <c r="J372" s="3"/>
      <c r="K372" s="3"/>
      <c r="L372" s="3">
        <v>2</v>
      </c>
      <c r="M372" s="49" t="s">
        <v>6082</v>
      </c>
      <c r="N372" s="3"/>
    </row>
    <row r="373" spans="1:14" ht="29" customHeight="1">
      <c r="A373" s="66" t="s">
        <v>6083</v>
      </c>
      <c r="B373" s="65"/>
      <c r="C373" s="65"/>
      <c r="D373" s="65"/>
      <c r="E373" s="207"/>
      <c r="F373" s="65"/>
      <c r="G373" s="65"/>
      <c r="H373" s="65"/>
      <c r="I373" s="65"/>
      <c r="J373" s="65"/>
      <c r="K373" s="65"/>
      <c r="L373" s="65"/>
      <c r="M373" s="65"/>
      <c r="N373" s="44"/>
    </row>
    <row r="374" spans="1:14" ht="29" customHeight="1">
      <c r="A374" s="66" t="s">
        <v>6084</v>
      </c>
      <c r="B374" s="65"/>
      <c r="C374" s="65"/>
      <c r="D374" s="65"/>
      <c r="E374" s="207"/>
      <c r="F374" s="65"/>
      <c r="G374" s="65"/>
      <c r="H374" s="65"/>
      <c r="I374" s="65"/>
      <c r="J374" s="65"/>
      <c r="K374" s="65"/>
      <c r="L374" s="65"/>
      <c r="M374" s="65"/>
      <c r="N374" s="44"/>
    </row>
    <row r="375" spans="1:14" ht="69.5" customHeight="1">
      <c r="A375" s="3" t="s">
        <v>6172</v>
      </c>
      <c r="B375" s="3" t="s">
        <v>6232</v>
      </c>
      <c r="C375" s="3" t="s">
        <v>24</v>
      </c>
      <c r="D375" s="3" t="s">
        <v>1242</v>
      </c>
      <c r="E375" s="4" t="s">
        <v>137</v>
      </c>
      <c r="F375" s="3" t="s">
        <v>74</v>
      </c>
      <c r="G375" s="3"/>
      <c r="H375" s="3">
        <v>2</v>
      </c>
      <c r="I375" s="3" t="s">
        <v>6325</v>
      </c>
      <c r="J375" s="3">
        <v>2</v>
      </c>
      <c r="K375" s="3" t="s">
        <v>6325</v>
      </c>
      <c r="L375" s="3">
        <v>0</v>
      </c>
      <c r="M375" s="3" t="s">
        <v>6325</v>
      </c>
      <c r="N375" s="3"/>
    </row>
    <row r="376" spans="1:14" ht="69.5" customHeight="1">
      <c r="A376" s="3" t="s">
        <v>6172</v>
      </c>
      <c r="B376" s="3" t="s">
        <v>6233</v>
      </c>
      <c r="C376" s="3" t="s">
        <v>2656</v>
      </c>
      <c r="D376" s="3" t="s">
        <v>30</v>
      </c>
      <c r="E376" s="4" t="s">
        <v>137</v>
      </c>
      <c r="F376" s="3" t="s">
        <v>74</v>
      </c>
      <c r="G376" s="3"/>
      <c r="H376" s="3">
        <v>2</v>
      </c>
      <c r="I376" s="3" t="s">
        <v>6326</v>
      </c>
      <c r="J376" s="3">
        <v>2</v>
      </c>
      <c r="K376" s="3" t="s">
        <v>6326</v>
      </c>
      <c r="L376" s="3">
        <v>0</v>
      </c>
      <c r="M376" s="3" t="s">
        <v>6326</v>
      </c>
      <c r="N376" s="3"/>
    </row>
    <row r="377" spans="1:14" ht="69.5" customHeight="1">
      <c r="A377" s="3" t="s">
        <v>6173</v>
      </c>
      <c r="B377" s="3" t="s">
        <v>6237</v>
      </c>
      <c r="C377" s="3" t="s">
        <v>24</v>
      </c>
      <c r="D377" s="3" t="s">
        <v>1242</v>
      </c>
      <c r="E377" s="4" t="s">
        <v>137</v>
      </c>
      <c r="F377" s="3" t="s">
        <v>74</v>
      </c>
      <c r="G377" s="3"/>
      <c r="H377" s="3">
        <v>2</v>
      </c>
      <c r="I377" s="3" t="s">
        <v>6325</v>
      </c>
      <c r="J377" s="3">
        <v>2</v>
      </c>
      <c r="K377" s="3" t="s">
        <v>6325</v>
      </c>
      <c r="L377" s="3">
        <v>0</v>
      </c>
      <c r="M377" s="3" t="s">
        <v>6325</v>
      </c>
      <c r="N377" s="3"/>
    </row>
    <row r="378" spans="1:14" ht="69.5" customHeight="1">
      <c r="A378" s="3" t="s">
        <v>6174</v>
      </c>
      <c r="B378" s="3" t="s">
        <v>6346</v>
      </c>
      <c r="C378" s="3" t="s">
        <v>31</v>
      </c>
      <c r="D378" s="3" t="s">
        <v>30</v>
      </c>
      <c r="E378" s="4" t="s">
        <v>5215</v>
      </c>
      <c r="F378" s="3" t="s">
        <v>74</v>
      </c>
      <c r="G378" s="3"/>
      <c r="H378" s="3" t="s">
        <v>2276</v>
      </c>
      <c r="I378" s="3" t="s">
        <v>2276</v>
      </c>
      <c r="J378" s="3">
        <v>0</v>
      </c>
      <c r="K378" s="3" t="s">
        <v>5215</v>
      </c>
      <c r="L378" s="3" t="s">
        <v>2276</v>
      </c>
      <c r="M378" s="3" t="s">
        <v>2276</v>
      </c>
      <c r="N378" s="3"/>
    </row>
    <row r="379" spans="1:14" ht="69.5" customHeight="1">
      <c r="A379" s="3" t="s">
        <v>6175</v>
      </c>
      <c r="B379" s="3" t="s">
        <v>6246</v>
      </c>
      <c r="C379" s="3" t="s">
        <v>31</v>
      </c>
      <c r="D379" s="3" t="s">
        <v>30</v>
      </c>
      <c r="E379" s="4" t="s">
        <v>5215</v>
      </c>
      <c r="F379" s="3" t="s">
        <v>74</v>
      </c>
      <c r="G379" s="3"/>
      <c r="H379" s="3" t="s">
        <v>2276</v>
      </c>
      <c r="I379" s="3" t="s">
        <v>2276</v>
      </c>
      <c r="J379" s="3">
        <v>0</v>
      </c>
      <c r="K379" s="3" t="s">
        <v>5215</v>
      </c>
      <c r="L379" s="3" t="s">
        <v>2276</v>
      </c>
      <c r="M379" s="3" t="s">
        <v>2276</v>
      </c>
      <c r="N379" s="3"/>
    </row>
    <row r="380" spans="1:14" ht="69.5" customHeight="1">
      <c r="A380" s="3" t="s">
        <v>6231</v>
      </c>
      <c r="B380" s="3" t="s">
        <v>6247</v>
      </c>
      <c r="C380" s="3" t="s">
        <v>31</v>
      </c>
      <c r="D380" s="3" t="s">
        <v>30</v>
      </c>
      <c r="E380" s="4" t="s">
        <v>5215</v>
      </c>
      <c r="F380" s="3" t="s">
        <v>74</v>
      </c>
      <c r="G380" s="3"/>
      <c r="H380" s="3" t="s">
        <v>2276</v>
      </c>
      <c r="I380" s="3" t="s">
        <v>2276</v>
      </c>
      <c r="J380" s="3">
        <v>0</v>
      </c>
      <c r="K380" s="3" t="s">
        <v>5215</v>
      </c>
      <c r="L380" s="3" t="s">
        <v>2276</v>
      </c>
      <c r="M380" s="3" t="s">
        <v>2276</v>
      </c>
      <c r="N380" s="3"/>
    </row>
    <row r="381" spans="1:14" ht="69.5" customHeight="1">
      <c r="A381" s="3" t="s">
        <v>6177</v>
      </c>
      <c r="B381" s="3" t="s">
        <v>6248</v>
      </c>
      <c r="C381" s="3" t="s">
        <v>31</v>
      </c>
      <c r="D381" s="3" t="s">
        <v>30</v>
      </c>
      <c r="E381" s="4" t="s">
        <v>5215</v>
      </c>
      <c r="F381" s="3" t="s">
        <v>74</v>
      </c>
      <c r="G381" s="3"/>
      <c r="H381" s="3" t="s">
        <v>2276</v>
      </c>
      <c r="I381" s="3" t="s">
        <v>2276</v>
      </c>
      <c r="J381" s="3">
        <v>0</v>
      </c>
      <c r="K381" s="3" t="s">
        <v>5215</v>
      </c>
      <c r="L381" s="3" t="s">
        <v>2276</v>
      </c>
      <c r="M381" s="3" t="s">
        <v>2276</v>
      </c>
      <c r="N381" s="3"/>
    </row>
    <row r="382" spans="1:14" ht="69.5" customHeight="1">
      <c r="A382" s="3" t="s">
        <v>6178</v>
      </c>
      <c r="B382" s="3" t="s">
        <v>6249</v>
      </c>
      <c r="C382" s="3" t="s">
        <v>31</v>
      </c>
      <c r="D382" s="3" t="s">
        <v>30</v>
      </c>
      <c r="E382" s="4" t="s">
        <v>5215</v>
      </c>
      <c r="F382" s="3" t="s">
        <v>74</v>
      </c>
      <c r="G382" s="3"/>
      <c r="H382" s="3" t="s">
        <v>2276</v>
      </c>
      <c r="I382" s="3" t="s">
        <v>2276</v>
      </c>
      <c r="J382" s="3">
        <v>0</v>
      </c>
      <c r="K382" s="3" t="s">
        <v>5215</v>
      </c>
      <c r="L382" s="3" t="s">
        <v>2276</v>
      </c>
      <c r="M382" s="3" t="s">
        <v>2276</v>
      </c>
      <c r="N382" s="3"/>
    </row>
    <row r="383" spans="1:14" ht="69.5" customHeight="1">
      <c r="A383" s="3" t="s">
        <v>6179</v>
      </c>
      <c r="B383" s="3" t="s">
        <v>6250</v>
      </c>
      <c r="C383" s="3" t="s">
        <v>31</v>
      </c>
      <c r="D383" s="3" t="s">
        <v>30</v>
      </c>
      <c r="E383" s="4" t="s">
        <v>5215</v>
      </c>
      <c r="F383" s="3" t="s">
        <v>74</v>
      </c>
      <c r="G383" s="3"/>
      <c r="H383" s="3" t="s">
        <v>2276</v>
      </c>
      <c r="I383" s="3" t="s">
        <v>2276</v>
      </c>
      <c r="J383" s="3">
        <v>0</v>
      </c>
      <c r="K383" s="3" t="s">
        <v>5215</v>
      </c>
      <c r="L383" s="3" t="s">
        <v>2276</v>
      </c>
      <c r="M383" s="3" t="s">
        <v>2276</v>
      </c>
      <c r="N383" s="3"/>
    </row>
    <row r="384" spans="1:14" ht="130" customHeight="1">
      <c r="A384" s="3" t="s">
        <v>6180</v>
      </c>
      <c r="B384" s="3" t="s">
        <v>6251</v>
      </c>
      <c r="C384" s="3" t="s">
        <v>31</v>
      </c>
      <c r="D384" s="3" t="s">
        <v>30</v>
      </c>
      <c r="E384" s="4" t="s">
        <v>2653</v>
      </c>
      <c r="F384" s="3" t="s">
        <v>74</v>
      </c>
      <c r="G384" s="3"/>
      <c r="H384" s="3">
        <v>3</v>
      </c>
      <c r="I384" s="3" t="s">
        <v>6327</v>
      </c>
      <c r="J384" s="3" t="s">
        <v>2276</v>
      </c>
      <c r="K384" s="3" t="s">
        <v>2276</v>
      </c>
      <c r="L384" s="3">
        <v>3</v>
      </c>
      <c r="M384" s="3" t="s">
        <v>6327</v>
      </c>
      <c r="N384" s="4" t="s">
        <v>6328</v>
      </c>
    </row>
    <row r="385" spans="1:14" ht="59" customHeight="1">
      <c r="A385" s="3" t="s">
        <v>6180</v>
      </c>
      <c r="B385" s="3" t="s">
        <v>6252</v>
      </c>
      <c r="C385" s="3" t="s">
        <v>31</v>
      </c>
      <c r="D385" s="3" t="s">
        <v>30</v>
      </c>
      <c r="E385" s="4" t="s">
        <v>5215</v>
      </c>
      <c r="F385" s="3" t="s">
        <v>74</v>
      </c>
      <c r="G385" s="3"/>
      <c r="H385" s="3" t="s">
        <v>2276</v>
      </c>
      <c r="I385" s="3" t="s">
        <v>2276</v>
      </c>
      <c r="J385" s="3">
        <v>0</v>
      </c>
      <c r="K385" s="3" t="s">
        <v>6219</v>
      </c>
      <c r="L385" s="3" t="s">
        <v>2276</v>
      </c>
      <c r="M385" s="3" t="s">
        <v>2276</v>
      </c>
      <c r="N385" s="4"/>
    </row>
    <row r="386" spans="1:14" ht="130" customHeight="1">
      <c r="A386" s="3" t="s">
        <v>6181</v>
      </c>
      <c r="B386" s="3" t="s">
        <v>6254</v>
      </c>
      <c r="C386" s="3" t="s">
        <v>24</v>
      </c>
      <c r="D386" s="3" t="s">
        <v>2346</v>
      </c>
      <c r="E386" s="4" t="s">
        <v>2653</v>
      </c>
      <c r="F386" s="3" t="s">
        <v>74</v>
      </c>
      <c r="G386" s="3"/>
      <c r="H386" s="3">
        <v>3</v>
      </c>
      <c r="I386" s="3" t="s">
        <v>6327</v>
      </c>
      <c r="J386" s="3" t="s">
        <v>2276</v>
      </c>
      <c r="K386" s="3" t="s">
        <v>2276</v>
      </c>
      <c r="L386" s="3">
        <v>3</v>
      </c>
      <c r="M386" s="3" t="s">
        <v>6327</v>
      </c>
      <c r="N386" s="4" t="s">
        <v>6329</v>
      </c>
    </row>
    <row r="387" spans="1:14" ht="43.5" customHeight="1">
      <c r="A387" s="3" t="s">
        <v>6181</v>
      </c>
      <c r="B387" s="3" t="s">
        <v>6347</v>
      </c>
      <c r="C387" s="3" t="s">
        <v>24</v>
      </c>
      <c r="D387" s="3" t="s">
        <v>2346</v>
      </c>
      <c r="E387" s="4" t="s">
        <v>5215</v>
      </c>
      <c r="F387" s="3" t="s">
        <v>74</v>
      </c>
      <c r="G387" s="3"/>
      <c r="H387" s="3" t="s">
        <v>2276</v>
      </c>
      <c r="I387" s="3" t="s">
        <v>2276</v>
      </c>
      <c r="J387" s="3">
        <v>0</v>
      </c>
      <c r="K387" s="3" t="s">
        <v>5215</v>
      </c>
      <c r="L387" s="3" t="s">
        <v>2276</v>
      </c>
      <c r="M387" s="3" t="s">
        <v>2276</v>
      </c>
      <c r="N387" s="4"/>
    </row>
    <row r="388" spans="1:14" ht="130" customHeight="1">
      <c r="A388" s="3" t="s">
        <v>6182</v>
      </c>
      <c r="B388" s="3" t="s">
        <v>6255</v>
      </c>
      <c r="C388" s="3" t="s">
        <v>24</v>
      </c>
      <c r="D388" s="3" t="s">
        <v>2346</v>
      </c>
      <c r="E388" s="4" t="s">
        <v>2653</v>
      </c>
      <c r="F388" s="3" t="s">
        <v>74</v>
      </c>
      <c r="G388" s="3"/>
      <c r="H388" s="3">
        <v>3</v>
      </c>
      <c r="I388" s="3" t="s">
        <v>6327</v>
      </c>
      <c r="J388" s="3" t="s">
        <v>2276</v>
      </c>
      <c r="K388" s="3" t="s">
        <v>2276</v>
      </c>
      <c r="L388" s="3">
        <v>3</v>
      </c>
      <c r="M388" s="3" t="s">
        <v>6327</v>
      </c>
      <c r="N388" s="4" t="s">
        <v>6330</v>
      </c>
    </row>
    <row r="389" spans="1:14" ht="46.5" customHeight="1">
      <c r="A389" s="3" t="s">
        <v>6182</v>
      </c>
      <c r="B389" s="3" t="s">
        <v>6348</v>
      </c>
      <c r="C389" s="3" t="s">
        <v>24</v>
      </c>
      <c r="D389" s="3" t="s">
        <v>2346</v>
      </c>
      <c r="E389" s="4" t="s">
        <v>5215</v>
      </c>
      <c r="F389" s="3" t="s">
        <v>74</v>
      </c>
      <c r="G389" s="3"/>
      <c r="H389" s="3" t="s">
        <v>2276</v>
      </c>
      <c r="I389" s="3" t="s">
        <v>2276</v>
      </c>
      <c r="J389" s="3">
        <v>0</v>
      </c>
      <c r="K389" s="3" t="s">
        <v>5215</v>
      </c>
      <c r="L389" s="3" t="s">
        <v>2276</v>
      </c>
      <c r="M389" s="3" t="s">
        <v>2276</v>
      </c>
      <c r="N389" s="4"/>
    </row>
    <row r="390" spans="1:14" ht="46.5" customHeight="1">
      <c r="A390" s="3" t="s">
        <v>6189</v>
      </c>
      <c r="B390" s="3" t="s">
        <v>6262</v>
      </c>
      <c r="C390" s="3" t="s">
        <v>31</v>
      </c>
      <c r="D390" s="3" t="s">
        <v>30</v>
      </c>
      <c r="E390" s="4" t="s">
        <v>137</v>
      </c>
      <c r="F390" s="3" t="s">
        <v>74</v>
      </c>
      <c r="G390" s="3">
        <v>2009</v>
      </c>
      <c r="H390" s="3">
        <v>0</v>
      </c>
      <c r="I390" s="3" t="s">
        <v>6331</v>
      </c>
      <c r="J390" s="3">
        <v>0</v>
      </c>
      <c r="K390" s="3" t="s">
        <v>6331</v>
      </c>
      <c r="L390" s="3" t="s">
        <v>2276</v>
      </c>
      <c r="M390" s="3" t="s">
        <v>2276</v>
      </c>
      <c r="N390" s="3"/>
    </row>
    <row r="391" spans="1:14" ht="46.5" customHeight="1">
      <c r="A391" s="3" t="s">
        <v>6190</v>
      </c>
      <c r="B391" s="3" t="s">
        <v>6263</v>
      </c>
      <c r="C391" s="3" t="s">
        <v>24</v>
      </c>
      <c r="D391" s="3" t="s">
        <v>2346</v>
      </c>
      <c r="E391" s="4" t="s">
        <v>5215</v>
      </c>
      <c r="F391" s="3" t="s">
        <v>74</v>
      </c>
      <c r="G391" s="3"/>
      <c r="H391" s="3" t="s">
        <v>2276</v>
      </c>
      <c r="I391" s="3" t="s">
        <v>2276</v>
      </c>
      <c r="J391" s="3">
        <v>0</v>
      </c>
      <c r="K391" s="3" t="s">
        <v>5215</v>
      </c>
      <c r="L391" s="3" t="s">
        <v>2276</v>
      </c>
      <c r="M391" s="3" t="s">
        <v>2276</v>
      </c>
      <c r="N391" s="3"/>
    </row>
    <row r="392" spans="1:14" ht="46.5" customHeight="1">
      <c r="A392" s="3" t="s">
        <v>6190</v>
      </c>
      <c r="B392" s="3" t="s">
        <v>6264</v>
      </c>
      <c r="C392" s="3" t="s">
        <v>2656</v>
      </c>
      <c r="D392" s="3" t="s">
        <v>2276</v>
      </c>
      <c r="E392" s="4" t="s">
        <v>5215</v>
      </c>
      <c r="F392" s="3" t="s">
        <v>74</v>
      </c>
      <c r="G392" s="3"/>
      <c r="H392" s="3" t="s">
        <v>2276</v>
      </c>
      <c r="I392" s="3" t="s">
        <v>2276</v>
      </c>
      <c r="J392" s="3">
        <v>0</v>
      </c>
      <c r="K392" s="3" t="s">
        <v>5215</v>
      </c>
      <c r="L392" s="3" t="s">
        <v>2276</v>
      </c>
      <c r="M392" s="3" t="s">
        <v>2276</v>
      </c>
      <c r="N392" s="3"/>
    </row>
    <row r="393" spans="1:14" ht="46.5" customHeight="1">
      <c r="A393" s="3" t="s">
        <v>6190</v>
      </c>
      <c r="B393" s="3" t="s">
        <v>6265</v>
      </c>
      <c r="C393" s="3" t="s">
        <v>2658</v>
      </c>
      <c r="D393" s="3" t="s">
        <v>2276</v>
      </c>
      <c r="E393" s="4" t="s">
        <v>5215</v>
      </c>
      <c r="F393" s="3" t="s">
        <v>74</v>
      </c>
      <c r="G393" s="3"/>
      <c r="H393" s="3" t="s">
        <v>2276</v>
      </c>
      <c r="I393" s="3" t="s">
        <v>2276</v>
      </c>
      <c r="J393" s="3">
        <v>0</v>
      </c>
      <c r="K393" s="3" t="s">
        <v>5215</v>
      </c>
      <c r="L393" s="3" t="s">
        <v>2276</v>
      </c>
      <c r="M393" s="3" t="s">
        <v>2276</v>
      </c>
      <c r="N393" s="3"/>
    </row>
    <row r="394" spans="1:14" ht="46.5" customHeight="1">
      <c r="A394" s="3" t="s">
        <v>6191</v>
      </c>
      <c r="B394" s="3" t="s">
        <v>6266</v>
      </c>
      <c r="C394" s="3" t="s">
        <v>24</v>
      </c>
      <c r="D394" s="3" t="s">
        <v>1131</v>
      </c>
      <c r="E394" s="4" t="s">
        <v>5215</v>
      </c>
      <c r="F394" s="3" t="s">
        <v>74</v>
      </c>
      <c r="G394" s="3"/>
      <c r="H394" s="3" t="s">
        <v>2276</v>
      </c>
      <c r="I394" s="3" t="s">
        <v>2276</v>
      </c>
      <c r="J394" s="3">
        <v>0</v>
      </c>
      <c r="K394" s="3" t="s">
        <v>5215</v>
      </c>
      <c r="L394" s="3" t="s">
        <v>2276</v>
      </c>
      <c r="M394" s="3" t="s">
        <v>2276</v>
      </c>
      <c r="N394" s="3"/>
    </row>
    <row r="395" spans="1:14" ht="46.5" customHeight="1">
      <c r="A395" s="3" t="s">
        <v>6191</v>
      </c>
      <c r="B395" s="3" t="s">
        <v>6267</v>
      </c>
      <c r="C395" s="3" t="s">
        <v>24</v>
      </c>
      <c r="D395" s="3" t="s">
        <v>2276</v>
      </c>
      <c r="E395" s="4" t="s">
        <v>5215</v>
      </c>
      <c r="F395" s="3" t="s">
        <v>74</v>
      </c>
      <c r="G395" s="3"/>
      <c r="H395" s="3" t="s">
        <v>2276</v>
      </c>
      <c r="I395" s="3" t="s">
        <v>2276</v>
      </c>
      <c r="J395" s="3">
        <v>0</v>
      </c>
      <c r="K395" s="3" t="s">
        <v>5215</v>
      </c>
      <c r="L395" s="3" t="s">
        <v>2276</v>
      </c>
      <c r="M395" s="3" t="s">
        <v>2276</v>
      </c>
      <c r="N395" s="3"/>
    </row>
    <row r="396" spans="1:14" ht="46.5" customHeight="1">
      <c r="A396" s="3" t="s">
        <v>6191</v>
      </c>
      <c r="B396" s="3" t="s">
        <v>6268</v>
      </c>
      <c r="C396" s="3" t="s">
        <v>24</v>
      </c>
      <c r="D396" s="3" t="s">
        <v>2660</v>
      </c>
      <c r="E396" s="4" t="s">
        <v>5215</v>
      </c>
      <c r="F396" s="3" t="s">
        <v>74</v>
      </c>
      <c r="G396" s="3"/>
      <c r="H396" s="3" t="s">
        <v>2276</v>
      </c>
      <c r="I396" s="3" t="s">
        <v>2276</v>
      </c>
      <c r="J396" s="3">
        <v>0</v>
      </c>
      <c r="K396" s="3" t="s">
        <v>5215</v>
      </c>
      <c r="L396" s="3" t="s">
        <v>2276</v>
      </c>
      <c r="M396" s="3" t="s">
        <v>2276</v>
      </c>
      <c r="N396" s="3"/>
    </row>
    <row r="397" spans="1:14" ht="46.5" customHeight="1">
      <c r="A397" s="3" t="s">
        <v>6191</v>
      </c>
      <c r="B397" s="3" t="s">
        <v>6269</v>
      </c>
      <c r="C397" s="3" t="s">
        <v>24</v>
      </c>
      <c r="D397" s="3" t="s">
        <v>2346</v>
      </c>
      <c r="E397" s="4" t="s">
        <v>5215</v>
      </c>
      <c r="F397" s="3" t="s">
        <v>74</v>
      </c>
      <c r="G397" s="3"/>
      <c r="H397" s="3" t="s">
        <v>2276</v>
      </c>
      <c r="I397" s="3" t="s">
        <v>2276</v>
      </c>
      <c r="J397" s="3">
        <v>0</v>
      </c>
      <c r="K397" s="3" t="s">
        <v>5215</v>
      </c>
      <c r="L397" s="3" t="s">
        <v>2276</v>
      </c>
      <c r="M397" s="3" t="s">
        <v>2276</v>
      </c>
      <c r="N397" s="3"/>
    </row>
    <row r="398" spans="1:14" ht="68" customHeight="1">
      <c r="A398" s="3" t="s">
        <v>6191</v>
      </c>
      <c r="B398" s="3" t="s">
        <v>6349</v>
      </c>
      <c r="C398" s="3" t="s">
        <v>1105</v>
      </c>
      <c r="D398" s="3" t="s">
        <v>1105</v>
      </c>
      <c r="E398" s="4" t="s">
        <v>3209</v>
      </c>
      <c r="F398" s="3" t="s">
        <v>74</v>
      </c>
      <c r="G398" s="3"/>
      <c r="H398" s="3">
        <v>2</v>
      </c>
      <c r="I398" s="3" t="s">
        <v>6332</v>
      </c>
      <c r="J398" s="3">
        <v>2</v>
      </c>
      <c r="K398" s="3" t="s">
        <v>6332</v>
      </c>
      <c r="L398" s="3" t="s">
        <v>2276</v>
      </c>
      <c r="M398" s="3" t="s">
        <v>2276</v>
      </c>
      <c r="N398" s="3"/>
    </row>
    <row r="399" spans="1:14" ht="68" customHeight="1">
      <c r="A399" s="3" t="s">
        <v>6191</v>
      </c>
      <c r="B399" s="3" t="s">
        <v>6350</v>
      </c>
      <c r="C399" s="3" t="s">
        <v>1105</v>
      </c>
      <c r="D399" s="3" t="s">
        <v>1105</v>
      </c>
      <c r="E399" s="4" t="s">
        <v>3209</v>
      </c>
      <c r="F399" s="3" t="s">
        <v>74</v>
      </c>
      <c r="G399" s="3"/>
      <c r="H399" s="3" t="s">
        <v>2276</v>
      </c>
      <c r="I399" s="3" t="s">
        <v>2276</v>
      </c>
      <c r="J399" s="3">
        <v>0</v>
      </c>
      <c r="K399" s="3" t="s">
        <v>6333</v>
      </c>
      <c r="L399" s="3" t="s">
        <v>2276</v>
      </c>
      <c r="M399" s="3" t="s">
        <v>2276</v>
      </c>
      <c r="N399" s="3"/>
    </row>
    <row r="400" spans="1:14" ht="68" customHeight="1">
      <c r="A400" s="3" t="s">
        <v>6198</v>
      </c>
      <c r="B400" s="3" t="s">
        <v>6285</v>
      </c>
      <c r="C400" s="3" t="s">
        <v>31</v>
      </c>
      <c r="D400" s="3" t="s">
        <v>30</v>
      </c>
      <c r="E400" s="4" t="s">
        <v>3209</v>
      </c>
      <c r="F400" s="3" t="s">
        <v>28</v>
      </c>
      <c r="G400" s="3"/>
      <c r="H400" s="3">
        <v>2</v>
      </c>
      <c r="I400" s="3" t="s">
        <v>6334</v>
      </c>
      <c r="J400" s="3">
        <v>2</v>
      </c>
      <c r="K400" s="3" t="s">
        <v>6334</v>
      </c>
      <c r="L400" s="3" t="s">
        <v>2276</v>
      </c>
      <c r="M400" s="3" t="s">
        <v>2276</v>
      </c>
      <c r="N400" s="3"/>
    </row>
    <row r="401" spans="1:14" ht="68" customHeight="1">
      <c r="A401" s="3" t="s">
        <v>6198</v>
      </c>
      <c r="B401" s="3" t="s">
        <v>6286</v>
      </c>
      <c r="C401" s="3" t="s">
        <v>31</v>
      </c>
      <c r="D401" s="3" t="s">
        <v>30</v>
      </c>
      <c r="E401" s="4" t="s">
        <v>5215</v>
      </c>
      <c r="F401" s="3" t="s">
        <v>28</v>
      </c>
      <c r="G401" s="3"/>
      <c r="H401" s="3" t="s">
        <v>2276</v>
      </c>
      <c r="I401" s="3" t="s">
        <v>2276</v>
      </c>
      <c r="J401" s="3">
        <v>0</v>
      </c>
      <c r="K401" s="3" t="s">
        <v>5215</v>
      </c>
      <c r="L401" s="3" t="s">
        <v>2276</v>
      </c>
      <c r="M401" s="3" t="s">
        <v>2276</v>
      </c>
      <c r="N401" s="3"/>
    </row>
    <row r="402" spans="1:14" ht="68" customHeight="1">
      <c r="A402" s="3" t="s">
        <v>6198</v>
      </c>
      <c r="B402" s="3" t="s">
        <v>6287</v>
      </c>
      <c r="C402" s="3" t="s">
        <v>24</v>
      </c>
      <c r="D402" s="3" t="s">
        <v>2659</v>
      </c>
      <c r="E402" s="4" t="s">
        <v>396</v>
      </c>
      <c r="F402" s="3" t="s">
        <v>28</v>
      </c>
      <c r="G402" s="3"/>
      <c r="H402" s="3">
        <v>1</v>
      </c>
      <c r="I402" s="3" t="s">
        <v>6335</v>
      </c>
      <c r="J402" s="3">
        <v>1</v>
      </c>
      <c r="K402" s="3" t="s">
        <v>6335</v>
      </c>
      <c r="L402" s="3" t="s">
        <v>2276</v>
      </c>
      <c r="M402" s="3" t="s">
        <v>2276</v>
      </c>
      <c r="N402" s="3"/>
    </row>
    <row r="403" spans="1:14" ht="68" customHeight="1">
      <c r="A403" s="3" t="s">
        <v>6198</v>
      </c>
      <c r="B403" s="3" t="s">
        <v>6288</v>
      </c>
      <c r="C403" s="3" t="s">
        <v>31</v>
      </c>
      <c r="D403" s="3" t="s">
        <v>2659</v>
      </c>
      <c r="E403" s="4" t="s">
        <v>396</v>
      </c>
      <c r="F403" s="3" t="s">
        <v>28</v>
      </c>
      <c r="G403" s="3"/>
      <c r="H403" s="3">
        <v>0</v>
      </c>
      <c r="I403" s="3" t="s">
        <v>2276</v>
      </c>
      <c r="J403" s="3" t="s">
        <v>2276</v>
      </c>
      <c r="K403" s="3" t="s">
        <v>2276</v>
      </c>
      <c r="L403" s="3">
        <v>2</v>
      </c>
      <c r="M403" s="3" t="s">
        <v>6336</v>
      </c>
      <c r="N403" s="3"/>
    </row>
    <row r="404" spans="1:14" ht="68" customHeight="1">
      <c r="A404" s="3" t="s">
        <v>6199</v>
      </c>
      <c r="B404" s="3" t="s">
        <v>6291</v>
      </c>
      <c r="C404" s="3" t="s">
        <v>24</v>
      </c>
      <c r="D404" s="3" t="s">
        <v>1242</v>
      </c>
      <c r="E404" s="4" t="s">
        <v>137</v>
      </c>
      <c r="F404" s="3" t="s">
        <v>74</v>
      </c>
      <c r="G404" s="3"/>
      <c r="H404" s="3">
        <v>2</v>
      </c>
      <c r="I404" s="3" t="s">
        <v>6325</v>
      </c>
      <c r="J404" s="3">
        <v>2</v>
      </c>
      <c r="K404" s="3" t="s">
        <v>6325</v>
      </c>
      <c r="L404" s="3">
        <v>0</v>
      </c>
      <c r="M404" s="3" t="s">
        <v>6325</v>
      </c>
      <c r="N404" s="3"/>
    </row>
    <row r="405" spans="1:14" ht="68" customHeight="1">
      <c r="A405" s="3" t="s">
        <v>6200</v>
      </c>
      <c r="B405" s="3" t="s">
        <v>6292</v>
      </c>
      <c r="C405" s="3" t="s">
        <v>24</v>
      </c>
      <c r="D405" s="3" t="s">
        <v>1242</v>
      </c>
      <c r="E405" s="4" t="s">
        <v>137</v>
      </c>
      <c r="F405" s="3" t="s">
        <v>74</v>
      </c>
      <c r="G405" s="3"/>
      <c r="H405" s="3">
        <v>2</v>
      </c>
      <c r="I405" s="3" t="s">
        <v>6325</v>
      </c>
      <c r="J405" s="3">
        <v>2</v>
      </c>
      <c r="K405" s="3" t="s">
        <v>6325</v>
      </c>
      <c r="L405" s="3">
        <v>0</v>
      </c>
      <c r="M405" s="3" t="s">
        <v>6325</v>
      </c>
      <c r="N405" s="3"/>
    </row>
    <row r="406" spans="1:14" ht="68" customHeight="1">
      <c r="A406" s="3" t="s">
        <v>6201</v>
      </c>
      <c r="B406" s="3" t="s">
        <v>6293</v>
      </c>
      <c r="C406" s="3" t="s">
        <v>24</v>
      </c>
      <c r="D406" s="3" t="s">
        <v>1242</v>
      </c>
      <c r="E406" s="4" t="s">
        <v>137</v>
      </c>
      <c r="F406" s="3" t="s">
        <v>74</v>
      </c>
      <c r="G406" s="3"/>
      <c r="H406" s="3">
        <v>2</v>
      </c>
      <c r="I406" s="3" t="s">
        <v>6325</v>
      </c>
      <c r="J406" s="3">
        <v>2</v>
      </c>
      <c r="K406" s="3" t="s">
        <v>6325</v>
      </c>
      <c r="L406" s="3">
        <v>0</v>
      </c>
      <c r="M406" s="3" t="s">
        <v>6325</v>
      </c>
      <c r="N406" s="3"/>
    </row>
    <row r="407" spans="1:14" ht="68" customHeight="1">
      <c r="A407" s="3" t="s">
        <v>6202</v>
      </c>
      <c r="B407" s="3" t="s">
        <v>6294</v>
      </c>
      <c r="C407" s="3" t="s">
        <v>24</v>
      </c>
      <c r="D407" s="3" t="s">
        <v>1242</v>
      </c>
      <c r="E407" s="4" t="s">
        <v>137</v>
      </c>
      <c r="F407" s="3" t="s">
        <v>74</v>
      </c>
      <c r="G407" s="3"/>
      <c r="H407" s="3">
        <v>2</v>
      </c>
      <c r="I407" s="3" t="s">
        <v>6325</v>
      </c>
      <c r="J407" s="3">
        <v>2</v>
      </c>
      <c r="K407" s="3" t="s">
        <v>6325</v>
      </c>
      <c r="L407" s="3">
        <v>0</v>
      </c>
      <c r="M407" s="3" t="s">
        <v>6325</v>
      </c>
      <c r="N407" s="3"/>
    </row>
    <row r="408" spans="1:14" ht="68" customHeight="1">
      <c r="A408" s="3" t="s">
        <v>6203</v>
      </c>
      <c r="B408" s="3" t="s">
        <v>6295</v>
      </c>
      <c r="C408" s="3" t="s">
        <v>24</v>
      </c>
      <c r="D408" s="3" t="s">
        <v>1242</v>
      </c>
      <c r="E408" s="4" t="s">
        <v>137</v>
      </c>
      <c r="F408" s="3" t="s">
        <v>74</v>
      </c>
      <c r="G408" s="3"/>
      <c r="H408" s="3">
        <v>2</v>
      </c>
      <c r="I408" s="3" t="s">
        <v>6325</v>
      </c>
      <c r="J408" s="3">
        <v>2</v>
      </c>
      <c r="K408" s="3" t="s">
        <v>6325</v>
      </c>
      <c r="L408" s="3">
        <v>0</v>
      </c>
      <c r="M408" s="3" t="s">
        <v>6325</v>
      </c>
      <c r="N408" s="3"/>
    </row>
    <row r="409" spans="1:14" ht="68" customHeight="1">
      <c r="A409" s="3" t="s">
        <v>6204</v>
      </c>
      <c r="B409" s="3" t="s">
        <v>6296</v>
      </c>
      <c r="C409" s="3" t="s">
        <v>24</v>
      </c>
      <c r="D409" s="3" t="s">
        <v>1242</v>
      </c>
      <c r="E409" s="4" t="s">
        <v>137</v>
      </c>
      <c r="F409" s="3" t="s">
        <v>74</v>
      </c>
      <c r="G409" s="3"/>
      <c r="H409" s="3">
        <v>2</v>
      </c>
      <c r="I409" s="3" t="s">
        <v>6325</v>
      </c>
      <c r="J409" s="3">
        <v>2</v>
      </c>
      <c r="K409" s="3" t="s">
        <v>6325</v>
      </c>
      <c r="L409" s="3">
        <v>0</v>
      </c>
      <c r="M409" s="3" t="s">
        <v>6325</v>
      </c>
      <c r="N409" s="3"/>
    </row>
    <row r="410" spans="1:14" ht="68" customHeight="1">
      <c r="A410" s="3" t="s">
        <v>6205</v>
      </c>
      <c r="B410" s="3" t="s">
        <v>6297</v>
      </c>
      <c r="C410" s="3" t="s">
        <v>24</v>
      </c>
      <c r="D410" s="3" t="s">
        <v>1242</v>
      </c>
      <c r="E410" s="4" t="s">
        <v>137</v>
      </c>
      <c r="F410" s="3" t="s">
        <v>74</v>
      </c>
      <c r="G410" s="3"/>
      <c r="H410" s="3">
        <v>2</v>
      </c>
      <c r="I410" s="3" t="s">
        <v>6325</v>
      </c>
      <c r="J410" s="3">
        <v>2</v>
      </c>
      <c r="K410" s="3" t="s">
        <v>6325</v>
      </c>
      <c r="L410" s="3">
        <v>0</v>
      </c>
      <c r="M410" s="3" t="s">
        <v>6325</v>
      </c>
      <c r="N410" s="3"/>
    </row>
    <row r="411" spans="1:14" ht="68" customHeight="1">
      <c r="A411" s="3" t="s">
        <v>6206</v>
      </c>
      <c r="B411" s="3" t="s">
        <v>6298</v>
      </c>
      <c r="C411" s="3" t="s">
        <v>24</v>
      </c>
      <c r="D411" s="3" t="s">
        <v>1242</v>
      </c>
      <c r="E411" s="4" t="s">
        <v>137</v>
      </c>
      <c r="F411" s="3" t="s">
        <v>74</v>
      </c>
      <c r="G411" s="3"/>
      <c r="H411" s="3">
        <v>2</v>
      </c>
      <c r="I411" s="3" t="s">
        <v>6325</v>
      </c>
      <c r="J411" s="3">
        <v>2</v>
      </c>
      <c r="K411" s="3" t="s">
        <v>6325</v>
      </c>
      <c r="L411" s="3">
        <v>0</v>
      </c>
      <c r="M411" s="3" t="s">
        <v>6325</v>
      </c>
      <c r="N411" s="3"/>
    </row>
    <row r="412" spans="1:14" ht="68" customHeight="1">
      <c r="A412" s="3" t="s">
        <v>6207</v>
      </c>
      <c r="B412" s="3" t="s">
        <v>6299</v>
      </c>
      <c r="C412" s="3" t="s">
        <v>24</v>
      </c>
      <c r="D412" s="3" t="s">
        <v>1242</v>
      </c>
      <c r="E412" s="4" t="s">
        <v>137</v>
      </c>
      <c r="F412" s="3" t="s">
        <v>74</v>
      </c>
      <c r="G412" s="3"/>
      <c r="H412" s="3">
        <v>2</v>
      </c>
      <c r="I412" s="3" t="s">
        <v>6325</v>
      </c>
      <c r="J412" s="3">
        <v>2</v>
      </c>
      <c r="K412" s="3" t="s">
        <v>6325</v>
      </c>
      <c r="L412" s="3">
        <v>0</v>
      </c>
      <c r="M412" s="3" t="s">
        <v>6325</v>
      </c>
      <c r="N412" s="3"/>
    </row>
    <row r="413" spans="1:14" ht="68" customHeight="1">
      <c r="A413" s="3" t="s">
        <v>6208</v>
      </c>
      <c r="B413" s="3" t="s">
        <v>6300</v>
      </c>
      <c r="C413" s="3" t="s">
        <v>24</v>
      </c>
      <c r="D413" s="3" t="s">
        <v>1242</v>
      </c>
      <c r="E413" s="4" t="s">
        <v>137</v>
      </c>
      <c r="F413" s="3" t="s">
        <v>74</v>
      </c>
      <c r="G413" s="3"/>
      <c r="H413" s="3">
        <v>2</v>
      </c>
      <c r="I413" s="3" t="s">
        <v>6325</v>
      </c>
      <c r="J413" s="3">
        <v>2</v>
      </c>
      <c r="K413" s="3" t="s">
        <v>6325</v>
      </c>
      <c r="L413" s="3">
        <v>0</v>
      </c>
      <c r="M413" s="3" t="s">
        <v>6325</v>
      </c>
      <c r="N413" s="3"/>
    </row>
    <row r="414" spans="1:14" ht="68" customHeight="1">
      <c r="A414" s="3" t="s">
        <v>6209</v>
      </c>
      <c r="B414" s="3" t="s">
        <v>6301</v>
      </c>
      <c r="C414" s="3" t="s">
        <v>24</v>
      </c>
      <c r="D414" s="3" t="s">
        <v>1242</v>
      </c>
      <c r="E414" s="4" t="s">
        <v>137</v>
      </c>
      <c r="F414" s="3" t="s">
        <v>74</v>
      </c>
      <c r="G414" s="3"/>
      <c r="H414" s="3">
        <v>2</v>
      </c>
      <c r="I414" s="3" t="s">
        <v>6325</v>
      </c>
      <c r="J414" s="3">
        <v>2</v>
      </c>
      <c r="K414" s="3" t="s">
        <v>6325</v>
      </c>
      <c r="L414" s="3">
        <v>0</v>
      </c>
      <c r="M414" s="3" t="s">
        <v>6325</v>
      </c>
      <c r="N414" s="3"/>
    </row>
    <row r="415" spans="1:14" ht="68" customHeight="1">
      <c r="A415" s="3" t="s">
        <v>6210</v>
      </c>
      <c r="B415" s="3" t="s">
        <v>6302</v>
      </c>
      <c r="C415" s="3" t="s">
        <v>24</v>
      </c>
      <c r="D415" s="3" t="s">
        <v>1242</v>
      </c>
      <c r="E415" s="4" t="s">
        <v>137</v>
      </c>
      <c r="F415" s="3" t="s">
        <v>74</v>
      </c>
      <c r="G415" s="3"/>
      <c r="H415" s="3">
        <v>2</v>
      </c>
      <c r="I415" s="3" t="s">
        <v>6325</v>
      </c>
      <c r="J415" s="3">
        <v>2</v>
      </c>
      <c r="K415" s="3" t="s">
        <v>6325</v>
      </c>
      <c r="L415" s="3">
        <v>0</v>
      </c>
      <c r="M415" s="3" t="s">
        <v>6325</v>
      </c>
      <c r="N415" s="3"/>
    </row>
    <row r="416" spans="1:14" ht="68" customHeight="1">
      <c r="A416" s="3" t="s">
        <v>6211</v>
      </c>
      <c r="B416" s="3" t="s">
        <v>6303</v>
      </c>
      <c r="C416" s="3" t="s">
        <v>24</v>
      </c>
      <c r="D416" s="3" t="s">
        <v>2346</v>
      </c>
      <c r="E416" s="4" t="s">
        <v>5215</v>
      </c>
      <c r="F416" s="3" t="s">
        <v>74</v>
      </c>
      <c r="G416" s="3"/>
      <c r="H416" s="3" t="s">
        <v>2276</v>
      </c>
      <c r="I416" s="3" t="s">
        <v>2276</v>
      </c>
      <c r="J416" s="3">
        <v>0</v>
      </c>
      <c r="K416" s="3" t="s">
        <v>6219</v>
      </c>
      <c r="L416" s="3" t="s">
        <v>2276</v>
      </c>
      <c r="M416" s="3" t="s">
        <v>2276</v>
      </c>
      <c r="N416" s="3"/>
    </row>
    <row r="417" spans="1:14" ht="68" customHeight="1">
      <c r="A417" s="3" t="s">
        <v>6211</v>
      </c>
      <c r="B417" s="3" t="s">
        <v>6351</v>
      </c>
      <c r="C417" s="3" t="s">
        <v>31</v>
      </c>
      <c r="D417" s="3" t="s">
        <v>2276</v>
      </c>
      <c r="E417" s="4" t="s">
        <v>396</v>
      </c>
      <c r="F417" s="3" t="s">
        <v>28</v>
      </c>
      <c r="G417" s="3"/>
      <c r="H417" s="3">
        <v>0</v>
      </c>
      <c r="I417" s="3" t="s">
        <v>6337</v>
      </c>
      <c r="J417" s="3">
        <v>0</v>
      </c>
      <c r="K417" s="3" t="s">
        <v>6337</v>
      </c>
      <c r="L417" s="3">
        <v>0</v>
      </c>
      <c r="M417" s="3" t="s">
        <v>6337</v>
      </c>
      <c r="N417" s="3"/>
    </row>
    <row r="418" spans="1:14" ht="68" customHeight="1">
      <c r="A418" s="3" t="s">
        <v>6211</v>
      </c>
      <c r="B418" s="3" t="s">
        <v>6352</v>
      </c>
      <c r="C418" s="3" t="s">
        <v>31</v>
      </c>
      <c r="D418" s="3" t="s">
        <v>2276</v>
      </c>
      <c r="E418" s="4" t="s">
        <v>2649</v>
      </c>
      <c r="F418" s="3" t="s">
        <v>74</v>
      </c>
      <c r="G418" s="3"/>
      <c r="H418" s="3">
        <v>0</v>
      </c>
      <c r="I418" s="3" t="s">
        <v>6338</v>
      </c>
      <c r="J418" s="3">
        <v>0</v>
      </c>
      <c r="K418" s="3" t="s">
        <v>6337</v>
      </c>
      <c r="L418" s="3">
        <v>0</v>
      </c>
      <c r="M418" s="3" t="s">
        <v>6337</v>
      </c>
      <c r="N418" s="3"/>
    </row>
    <row r="419" spans="1:14" ht="68" customHeight="1">
      <c r="A419" s="3" t="s">
        <v>6211</v>
      </c>
      <c r="B419" s="3" t="s">
        <v>6353</v>
      </c>
      <c r="C419" s="3" t="s">
        <v>24</v>
      </c>
      <c r="D419" s="3" t="s">
        <v>1242</v>
      </c>
      <c r="E419" s="4" t="s">
        <v>137</v>
      </c>
      <c r="F419" s="3" t="s">
        <v>74</v>
      </c>
      <c r="G419" s="3"/>
      <c r="H419" s="3">
        <v>2</v>
      </c>
      <c r="I419" s="3" t="s">
        <v>6325</v>
      </c>
      <c r="J419" s="3">
        <v>2</v>
      </c>
      <c r="K419" s="3" t="s">
        <v>6325</v>
      </c>
      <c r="L419" s="3">
        <v>0</v>
      </c>
      <c r="M419" s="3" t="s">
        <v>6325</v>
      </c>
      <c r="N419" s="3"/>
    </row>
    <row r="420" spans="1:14" ht="68" customHeight="1">
      <c r="A420" s="3" t="s">
        <v>6213</v>
      </c>
      <c r="B420" s="3" t="s">
        <v>6311</v>
      </c>
      <c r="C420" s="3" t="s">
        <v>24</v>
      </c>
      <c r="D420" s="3" t="s">
        <v>2346</v>
      </c>
      <c r="E420" s="4" t="s">
        <v>5215</v>
      </c>
      <c r="F420" s="3" t="s">
        <v>74</v>
      </c>
      <c r="G420" s="3"/>
      <c r="H420" s="3" t="s">
        <v>2276</v>
      </c>
      <c r="I420" s="3" t="s">
        <v>2276</v>
      </c>
      <c r="J420" s="3">
        <v>0</v>
      </c>
      <c r="K420" s="3" t="s">
        <v>5215</v>
      </c>
      <c r="L420" s="3" t="s">
        <v>2276</v>
      </c>
      <c r="M420" s="3" t="s">
        <v>2276</v>
      </c>
      <c r="N420" s="3"/>
    </row>
    <row r="421" spans="1:14" ht="28" customHeight="1">
      <c r="A421" s="58" t="s">
        <v>6425</v>
      </c>
      <c r="B421" s="58" t="s">
        <v>6584</v>
      </c>
      <c r="C421" s="58" t="s">
        <v>24</v>
      </c>
      <c r="D421" s="58" t="s">
        <v>2661</v>
      </c>
      <c r="E421" s="58" t="s">
        <v>130</v>
      </c>
      <c r="F421" s="58" t="s">
        <v>74</v>
      </c>
      <c r="G421" s="58"/>
      <c r="H421" s="58">
        <v>0</v>
      </c>
      <c r="I421" s="58"/>
      <c r="J421" s="58"/>
      <c r="K421" s="58"/>
      <c r="L421" s="58">
        <v>3</v>
      </c>
      <c r="M421" s="58" t="s">
        <v>6705</v>
      </c>
      <c r="N421" s="4" t="s">
        <v>6707</v>
      </c>
    </row>
    <row r="422" spans="1:14" ht="29">
      <c r="A422" s="58" t="s">
        <v>6425</v>
      </c>
      <c r="B422" s="58" t="s">
        <v>6585</v>
      </c>
      <c r="C422" s="58" t="s">
        <v>24</v>
      </c>
      <c r="D422" s="58" t="s">
        <v>27</v>
      </c>
      <c r="E422" s="58" t="s">
        <v>396</v>
      </c>
      <c r="F422" s="58" t="s">
        <v>74</v>
      </c>
      <c r="G422" s="58"/>
      <c r="H422" s="58">
        <v>0</v>
      </c>
      <c r="I422" s="58"/>
      <c r="J422" s="58"/>
      <c r="K422" s="58"/>
      <c r="L422" s="58">
        <v>3</v>
      </c>
      <c r="M422" s="58" t="s">
        <v>6705</v>
      </c>
      <c r="N422" s="4"/>
    </row>
    <row r="423" spans="1:14" ht="29">
      <c r="A423" s="58" t="s">
        <v>6425</v>
      </c>
      <c r="B423" s="58" t="s">
        <v>6586</v>
      </c>
      <c r="C423" s="58" t="s">
        <v>24</v>
      </c>
      <c r="D423" s="58" t="s">
        <v>2659</v>
      </c>
      <c r="E423" s="58" t="s">
        <v>396</v>
      </c>
      <c r="F423" s="58" t="s">
        <v>28</v>
      </c>
      <c r="G423" s="58"/>
      <c r="H423" s="58">
        <v>0</v>
      </c>
      <c r="I423" s="58"/>
      <c r="J423" s="58"/>
      <c r="K423" s="58"/>
      <c r="L423" s="58">
        <v>3</v>
      </c>
      <c r="M423" s="58" t="s">
        <v>6705</v>
      </c>
      <c r="N423" s="4"/>
    </row>
    <row r="424" spans="1:14" ht="29">
      <c r="A424" s="58" t="s">
        <v>6425</v>
      </c>
      <c r="B424" s="58" t="s">
        <v>6587</v>
      </c>
      <c r="C424" s="58" t="s">
        <v>24</v>
      </c>
      <c r="D424" s="58" t="s">
        <v>27</v>
      </c>
      <c r="E424" s="58" t="s">
        <v>397</v>
      </c>
      <c r="F424" s="58" t="s">
        <v>28</v>
      </c>
      <c r="G424" s="58"/>
      <c r="H424" s="58">
        <v>0</v>
      </c>
      <c r="I424" s="58"/>
      <c r="J424" s="58"/>
      <c r="K424" s="58"/>
      <c r="L424" s="58">
        <v>3</v>
      </c>
      <c r="M424" s="58" t="s">
        <v>6705</v>
      </c>
      <c r="N424" s="4"/>
    </row>
    <row r="425" spans="1:14" ht="29">
      <c r="A425" s="58" t="s">
        <v>6425</v>
      </c>
      <c r="B425" s="58" t="s">
        <v>6706</v>
      </c>
      <c r="C425" s="58" t="s">
        <v>24</v>
      </c>
      <c r="D425" s="58" t="s">
        <v>2659</v>
      </c>
      <c r="E425" s="58" t="s">
        <v>397</v>
      </c>
      <c r="F425" s="58" t="s">
        <v>28</v>
      </c>
      <c r="G425" s="58"/>
      <c r="H425" s="58">
        <v>0</v>
      </c>
      <c r="I425" s="58"/>
      <c r="J425" s="58"/>
      <c r="K425" s="58"/>
      <c r="L425" s="58">
        <v>3</v>
      </c>
      <c r="M425" s="58" t="s">
        <v>6705</v>
      </c>
      <c r="N425" s="4"/>
    </row>
    <row r="426" spans="1:14" ht="29">
      <c r="A426" s="4" t="s">
        <v>6505</v>
      </c>
      <c r="B426" s="4" t="s">
        <v>6724</v>
      </c>
      <c r="C426" s="4" t="s">
        <v>24</v>
      </c>
      <c r="D426" s="4" t="s">
        <v>6712</v>
      </c>
      <c r="E426" s="4" t="s">
        <v>137</v>
      </c>
      <c r="F426" s="4" t="s">
        <v>74</v>
      </c>
      <c r="G426" s="4"/>
      <c r="H426" s="4">
        <v>0</v>
      </c>
      <c r="I426" s="4"/>
      <c r="J426" s="4">
        <v>2</v>
      </c>
      <c r="K426" s="4" t="s">
        <v>6760</v>
      </c>
      <c r="L426" s="4"/>
      <c r="M426" s="4"/>
      <c r="N426" s="4" t="s">
        <v>6761</v>
      </c>
    </row>
    <row r="427" spans="1:14" ht="29">
      <c r="A427" s="4" t="s">
        <v>6506</v>
      </c>
      <c r="B427" s="4" t="s">
        <v>6726</v>
      </c>
      <c r="C427" s="4" t="s">
        <v>24</v>
      </c>
      <c r="D427" s="4" t="s">
        <v>6712</v>
      </c>
      <c r="E427" s="4" t="s">
        <v>137</v>
      </c>
      <c r="F427" s="4" t="s">
        <v>74</v>
      </c>
      <c r="G427" s="4"/>
      <c r="H427" s="4">
        <v>0</v>
      </c>
      <c r="I427" s="4"/>
      <c r="J427" s="4">
        <v>2</v>
      </c>
      <c r="K427" s="4" t="s">
        <v>6760</v>
      </c>
      <c r="L427" s="4"/>
      <c r="M427" s="4"/>
      <c r="N427" s="4"/>
    </row>
    <row r="428" spans="1:14">
      <c r="A428" s="4" t="s">
        <v>6507</v>
      </c>
      <c r="B428" s="4" t="s">
        <v>6728</v>
      </c>
      <c r="C428" s="4" t="s">
        <v>24</v>
      </c>
      <c r="D428" s="4"/>
      <c r="E428" s="4" t="s">
        <v>2653</v>
      </c>
      <c r="F428" s="4"/>
      <c r="G428" s="4"/>
      <c r="H428" s="4"/>
      <c r="I428" s="4"/>
      <c r="J428" s="4"/>
      <c r="K428" s="4"/>
      <c r="L428" s="4">
        <v>3</v>
      </c>
      <c r="M428" s="4">
        <v>3</v>
      </c>
      <c r="N428" s="4"/>
    </row>
    <row r="429" spans="1:14">
      <c r="A429" s="4" t="s">
        <v>6507</v>
      </c>
      <c r="B429" s="4" t="s">
        <v>6729</v>
      </c>
      <c r="C429" s="4" t="s">
        <v>2656</v>
      </c>
      <c r="D429" s="4"/>
      <c r="E429" s="24" t="s">
        <v>2653</v>
      </c>
      <c r="F429" s="4"/>
      <c r="G429" s="4"/>
      <c r="H429" s="4"/>
      <c r="I429" s="4"/>
      <c r="J429" s="4"/>
      <c r="K429" s="4"/>
      <c r="L429" s="4">
        <v>3</v>
      </c>
      <c r="M429" s="4">
        <v>3</v>
      </c>
      <c r="N429" s="4"/>
    </row>
    <row r="430" spans="1:14">
      <c r="A430" s="4" t="s">
        <v>6508</v>
      </c>
      <c r="B430" s="4" t="s">
        <v>6730</v>
      </c>
      <c r="C430" s="4" t="s">
        <v>24</v>
      </c>
      <c r="D430" s="4"/>
      <c r="E430" s="24" t="s">
        <v>2649</v>
      </c>
      <c r="F430" s="4" t="s">
        <v>74</v>
      </c>
      <c r="G430" s="4"/>
      <c r="H430" s="4"/>
      <c r="I430" s="4"/>
      <c r="J430" s="4"/>
      <c r="K430" s="4"/>
      <c r="L430" s="4">
        <v>2</v>
      </c>
      <c r="M430" s="4">
        <v>2</v>
      </c>
      <c r="N430" s="4" t="s">
        <v>6762</v>
      </c>
    </row>
    <row r="431" spans="1:14">
      <c r="A431" s="4" t="s">
        <v>6508</v>
      </c>
      <c r="B431" s="4" t="s">
        <v>6731</v>
      </c>
      <c r="C431" s="4" t="s">
        <v>2656</v>
      </c>
      <c r="D431" s="4"/>
      <c r="E431" s="24" t="s">
        <v>2649</v>
      </c>
      <c r="F431" s="4" t="s">
        <v>74</v>
      </c>
      <c r="G431" s="4"/>
      <c r="H431" s="4"/>
      <c r="I431" s="4"/>
      <c r="J431" s="4"/>
      <c r="K431" s="4"/>
      <c r="L431" s="4">
        <v>2</v>
      </c>
      <c r="M431" s="4">
        <v>2</v>
      </c>
      <c r="N431" s="4" t="s">
        <v>6762</v>
      </c>
    </row>
    <row r="432" spans="1:14" ht="29">
      <c r="A432" s="4" t="s">
        <v>6509</v>
      </c>
      <c r="B432" s="4" t="s">
        <v>6777</v>
      </c>
      <c r="C432" s="4" t="s">
        <v>1105</v>
      </c>
      <c r="D432" s="4"/>
      <c r="E432" s="24" t="s">
        <v>137</v>
      </c>
      <c r="F432" s="4"/>
      <c r="G432" s="4"/>
      <c r="H432" s="4"/>
      <c r="I432" s="4"/>
      <c r="J432" s="4"/>
      <c r="K432" s="4"/>
      <c r="L432" s="4"/>
      <c r="M432" s="4"/>
      <c r="N432" s="4"/>
    </row>
    <row r="433" spans="1:14">
      <c r="A433" s="4" t="s">
        <v>6510</v>
      </c>
      <c r="B433" s="4" t="s">
        <v>6778</v>
      </c>
      <c r="C433" s="4" t="s">
        <v>1105</v>
      </c>
      <c r="D433" s="4"/>
      <c r="E433" s="24" t="s">
        <v>2649</v>
      </c>
      <c r="F433" s="4"/>
      <c r="G433" s="4"/>
      <c r="H433" s="4"/>
      <c r="I433" s="4"/>
      <c r="J433" s="4"/>
      <c r="K433" s="4"/>
      <c r="L433" s="4"/>
      <c r="M433" s="4"/>
      <c r="N433" s="4"/>
    </row>
    <row r="434" spans="1:14">
      <c r="A434" s="4" t="s">
        <v>6511</v>
      </c>
      <c r="B434" s="4" t="s">
        <v>6779</v>
      </c>
      <c r="C434" s="4" t="s">
        <v>1105</v>
      </c>
      <c r="D434" s="4"/>
      <c r="E434" s="24" t="s">
        <v>2649</v>
      </c>
      <c r="F434" s="4"/>
      <c r="G434" s="4"/>
      <c r="H434" s="4"/>
      <c r="I434" s="4"/>
      <c r="J434" s="4"/>
      <c r="K434" s="4"/>
      <c r="L434" s="4"/>
      <c r="M434" s="4"/>
      <c r="N434" s="4"/>
    </row>
    <row r="435" spans="1:14">
      <c r="A435" s="4" t="s">
        <v>6512</v>
      </c>
      <c r="B435" s="4" t="s">
        <v>6732</v>
      </c>
      <c r="C435" s="4" t="s">
        <v>1105</v>
      </c>
      <c r="D435" s="4"/>
      <c r="E435" s="24" t="s">
        <v>2649</v>
      </c>
      <c r="F435" s="4" t="s">
        <v>74</v>
      </c>
      <c r="G435" s="4"/>
      <c r="H435" s="4">
        <v>3</v>
      </c>
      <c r="I435" s="4"/>
      <c r="J435" s="4">
        <v>3</v>
      </c>
      <c r="K435" s="4" t="s">
        <v>6763</v>
      </c>
      <c r="L435" s="4">
        <v>3</v>
      </c>
      <c r="M435" s="4"/>
      <c r="N435" s="4" t="s">
        <v>6764</v>
      </c>
    </row>
    <row r="436" spans="1:14">
      <c r="A436" s="4" t="s">
        <v>6513</v>
      </c>
      <c r="B436" s="4" t="s">
        <v>6734</v>
      </c>
      <c r="C436" s="4" t="s">
        <v>1105</v>
      </c>
      <c r="D436" s="4"/>
      <c r="E436" s="24" t="s">
        <v>2649</v>
      </c>
      <c r="F436" s="4" t="s">
        <v>74</v>
      </c>
      <c r="G436" s="4"/>
      <c r="H436" s="4">
        <v>3</v>
      </c>
      <c r="I436" s="4"/>
      <c r="J436" s="4">
        <v>3</v>
      </c>
      <c r="K436" s="4" t="s">
        <v>6763</v>
      </c>
      <c r="L436" s="4">
        <v>3</v>
      </c>
      <c r="M436" s="4"/>
      <c r="N436" s="4" t="s">
        <v>6764</v>
      </c>
    </row>
    <row r="437" spans="1:14">
      <c r="A437" s="4" t="s">
        <v>6514</v>
      </c>
      <c r="B437" s="4" t="s">
        <v>6736</v>
      </c>
      <c r="C437" s="4" t="s">
        <v>1105</v>
      </c>
      <c r="D437" s="4"/>
      <c r="E437" s="24" t="s">
        <v>2649</v>
      </c>
      <c r="F437" s="4" t="s">
        <v>74</v>
      </c>
      <c r="G437" s="4"/>
      <c r="H437" s="4">
        <v>3</v>
      </c>
      <c r="I437" s="4"/>
      <c r="J437" s="4">
        <v>3</v>
      </c>
      <c r="K437" s="4" t="s">
        <v>6763</v>
      </c>
      <c r="L437" s="4">
        <v>3</v>
      </c>
      <c r="M437" s="4"/>
      <c r="N437" s="4" t="s">
        <v>6764</v>
      </c>
    </row>
    <row r="438" spans="1:14">
      <c r="A438" s="4" t="s">
        <v>6515</v>
      </c>
      <c r="B438" s="4" t="s">
        <v>6738</v>
      </c>
      <c r="C438" s="4" t="s">
        <v>1105</v>
      </c>
      <c r="D438" s="4"/>
      <c r="E438" s="24" t="s">
        <v>2649</v>
      </c>
      <c r="F438" s="4" t="s">
        <v>74</v>
      </c>
      <c r="G438" s="4"/>
      <c r="H438" s="4">
        <v>3</v>
      </c>
      <c r="I438" s="4"/>
      <c r="J438" s="4">
        <v>3</v>
      </c>
      <c r="K438" s="4" t="s">
        <v>6763</v>
      </c>
      <c r="L438" s="4">
        <v>3</v>
      </c>
      <c r="M438" s="4"/>
      <c r="N438" s="4" t="s">
        <v>6764</v>
      </c>
    </row>
    <row r="439" spans="1:14">
      <c r="A439" s="4" t="s">
        <v>6516</v>
      </c>
      <c r="B439" s="4" t="s">
        <v>6780</v>
      </c>
      <c r="C439" s="4" t="s">
        <v>1105</v>
      </c>
      <c r="D439" s="4"/>
      <c r="E439" s="24" t="s">
        <v>2649</v>
      </c>
      <c r="F439" s="4" t="s">
        <v>74</v>
      </c>
      <c r="G439" s="4"/>
      <c r="H439" s="4"/>
      <c r="I439" s="4"/>
      <c r="J439" s="4"/>
      <c r="K439" s="4"/>
      <c r="L439" s="4">
        <v>3</v>
      </c>
      <c r="M439" s="4"/>
      <c r="N439" s="4" t="s">
        <v>6765</v>
      </c>
    </row>
    <row r="440" spans="1:14">
      <c r="A440" s="4" t="s">
        <v>6516</v>
      </c>
      <c r="B440" s="4" t="s">
        <v>6781</v>
      </c>
      <c r="C440" s="4" t="s">
        <v>24</v>
      </c>
      <c r="D440" s="4" t="s">
        <v>2659</v>
      </c>
      <c r="E440" s="4" t="s">
        <v>2649</v>
      </c>
      <c r="F440" s="4" t="s">
        <v>74</v>
      </c>
      <c r="G440" s="4"/>
      <c r="H440" s="4">
        <v>2</v>
      </c>
      <c r="I440" s="4" t="s">
        <v>6766</v>
      </c>
      <c r="J440" s="4"/>
      <c r="K440" s="4"/>
      <c r="L440" s="4"/>
      <c r="M440" s="4"/>
      <c r="N440" s="4" t="s">
        <v>6767</v>
      </c>
    </row>
    <row r="441" spans="1:14">
      <c r="A441" s="4" t="s">
        <v>6517</v>
      </c>
      <c r="B441" s="4" t="s">
        <v>6741</v>
      </c>
      <c r="C441" s="4" t="s">
        <v>1105</v>
      </c>
      <c r="D441" s="4"/>
      <c r="E441" s="4" t="s">
        <v>2649</v>
      </c>
      <c r="F441" s="4" t="s">
        <v>74</v>
      </c>
      <c r="G441" s="4"/>
      <c r="H441" s="4"/>
      <c r="I441" s="4"/>
      <c r="J441" s="4"/>
      <c r="K441" s="4"/>
      <c r="L441" s="4">
        <v>3</v>
      </c>
      <c r="M441" s="4"/>
      <c r="N441" s="4" t="s">
        <v>6768</v>
      </c>
    </row>
    <row r="442" spans="1:14">
      <c r="A442" s="4" t="s">
        <v>6517</v>
      </c>
      <c r="B442" s="4" t="s">
        <v>6782</v>
      </c>
      <c r="C442" s="4" t="s">
        <v>24</v>
      </c>
      <c r="D442" s="4" t="s">
        <v>2659</v>
      </c>
      <c r="E442" s="4" t="s">
        <v>2649</v>
      </c>
      <c r="F442" s="4" t="s">
        <v>74</v>
      </c>
      <c r="G442" s="4"/>
      <c r="H442" s="4">
        <v>2</v>
      </c>
      <c r="I442" s="4" t="s">
        <v>6766</v>
      </c>
      <c r="J442" s="4"/>
      <c r="K442" s="4"/>
      <c r="L442" s="4"/>
      <c r="M442" s="4"/>
      <c r="N442" s="4" t="s">
        <v>6767</v>
      </c>
    </row>
    <row r="443" spans="1:14">
      <c r="A443" s="4" t="s">
        <v>6518</v>
      </c>
      <c r="B443" s="4" t="s">
        <v>6742</v>
      </c>
      <c r="C443" s="4" t="s">
        <v>1105</v>
      </c>
      <c r="D443" s="4"/>
      <c r="E443" s="4" t="s">
        <v>2649</v>
      </c>
      <c r="F443" s="4" t="s">
        <v>74</v>
      </c>
      <c r="G443" s="4"/>
      <c r="H443" s="4"/>
      <c r="I443" s="4"/>
      <c r="J443" s="4"/>
      <c r="K443" s="4"/>
      <c r="L443" s="4">
        <v>2</v>
      </c>
      <c r="M443" s="4"/>
      <c r="N443" s="4" t="s">
        <v>6769</v>
      </c>
    </row>
    <row r="444" spans="1:14">
      <c r="A444" s="4" t="s">
        <v>6518</v>
      </c>
      <c r="B444" s="4" t="s">
        <v>6783</v>
      </c>
      <c r="C444" s="4" t="s">
        <v>24</v>
      </c>
      <c r="D444" s="4" t="s">
        <v>2659</v>
      </c>
      <c r="E444" s="4" t="s">
        <v>2649</v>
      </c>
      <c r="F444" s="4" t="s">
        <v>74</v>
      </c>
      <c r="G444" s="4"/>
      <c r="H444" s="4">
        <v>2</v>
      </c>
      <c r="I444" s="4" t="s">
        <v>6766</v>
      </c>
      <c r="J444" s="4"/>
      <c r="K444" s="4"/>
      <c r="L444" s="4"/>
      <c r="M444" s="4"/>
      <c r="N444" s="4" t="s">
        <v>6767</v>
      </c>
    </row>
    <row r="445" spans="1:14">
      <c r="A445" s="4" t="s">
        <v>6518</v>
      </c>
      <c r="B445" s="4" t="s">
        <v>6784</v>
      </c>
      <c r="C445" s="4" t="s">
        <v>24</v>
      </c>
      <c r="D445" s="4" t="s">
        <v>1242</v>
      </c>
      <c r="E445" s="4" t="s">
        <v>2649</v>
      </c>
      <c r="F445" s="4" t="s">
        <v>74</v>
      </c>
      <c r="G445" s="4"/>
      <c r="H445" s="4"/>
      <c r="I445" s="4"/>
      <c r="J445" s="4">
        <v>2</v>
      </c>
      <c r="K445" s="4" t="s">
        <v>6760</v>
      </c>
      <c r="L445" s="4"/>
      <c r="M445" s="4"/>
      <c r="N445" s="4" t="s">
        <v>6767</v>
      </c>
    </row>
    <row r="446" spans="1:14">
      <c r="A446" s="4" t="s">
        <v>6518</v>
      </c>
      <c r="B446" s="4" t="s">
        <v>6785</v>
      </c>
      <c r="C446" s="4" t="s">
        <v>2656</v>
      </c>
      <c r="D446" s="4" t="s">
        <v>1242</v>
      </c>
      <c r="E446" s="4" t="s">
        <v>2649</v>
      </c>
      <c r="F446" s="4" t="s">
        <v>74</v>
      </c>
      <c r="G446" s="4"/>
      <c r="H446" s="4"/>
      <c r="I446" s="4"/>
      <c r="J446" s="4"/>
      <c r="K446" s="4"/>
      <c r="L446" s="4">
        <v>2</v>
      </c>
      <c r="M446" s="4"/>
      <c r="N446" s="4" t="s">
        <v>6769</v>
      </c>
    </row>
    <row r="447" spans="1:14">
      <c r="A447" s="4" t="s">
        <v>6519</v>
      </c>
      <c r="B447" s="4" t="s">
        <v>6743</v>
      </c>
      <c r="C447" s="4" t="s">
        <v>1105</v>
      </c>
      <c r="D447" s="4"/>
      <c r="E447" s="4" t="s">
        <v>2649</v>
      </c>
      <c r="F447" s="4" t="s">
        <v>74</v>
      </c>
      <c r="G447" s="4"/>
      <c r="H447" s="4"/>
      <c r="I447" s="4"/>
      <c r="J447" s="4"/>
      <c r="K447" s="4"/>
      <c r="L447" s="4">
        <v>2</v>
      </c>
      <c r="M447" s="4"/>
      <c r="N447" s="4" t="s">
        <v>6769</v>
      </c>
    </row>
    <row r="448" spans="1:14">
      <c r="A448" s="4" t="s">
        <v>6519</v>
      </c>
      <c r="B448" s="4" t="s">
        <v>6786</v>
      </c>
      <c r="C448" s="4" t="s">
        <v>24</v>
      </c>
      <c r="D448" s="4" t="s">
        <v>2659</v>
      </c>
      <c r="E448" s="4" t="s">
        <v>2649</v>
      </c>
      <c r="F448" s="4" t="s">
        <v>74</v>
      </c>
      <c r="G448" s="4"/>
      <c r="H448" s="4">
        <v>2</v>
      </c>
      <c r="I448" s="4" t="s">
        <v>6766</v>
      </c>
      <c r="J448" s="4"/>
      <c r="K448" s="4"/>
      <c r="L448" s="4"/>
      <c r="M448" s="4"/>
      <c r="N448" s="4" t="s">
        <v>6767</v>
      </c>
    </row>
    <row r="449" spans="1:14">
      <c r="A449" s="4" t="s">
        <v>6519</v>
      </c>
      <c r="B449" s="4" t="s">
        <v>6787</v>
      </c>
      <c r="C449" s="4" t="s">
        <v>24</v>
      </c>
      <c r="D449" s="4" t="s">
        <v>1242</v>
      </c>
      <c r="E449" s="4" t="s">
        <v>2649</v>
      </c>
      <c r="F449" s="4" t="s">
        <v>74</v>
      </c>
      <c r="G449" s="4"/>
      <c r="H449" s="4"/>
      <c r="I449" s="4"/>
      <c r="J449" s="4">
        <v>3</v>
      </c>
      <c r="K449" s="4" t="s">
        <v>6770</v>
      </c>
      <c r="L449" s="4"/>
      <c r="M449" s="4"/>
      <c r="N449" s="4" t="s">
        <v>6767</v>
      </c>
    </row>
    <row r="450" spans="1:14">
      <c r="A450" s="4" t="s">
        <v>6519</v>
      </c>
      <c r="B450" s="4" t="s">
        <v>6788</v>
      </c>
      <c r="C450" s="4" t="s">
        <v>2656</v>
      </c>
      <c r="D450" s="4" t="s">
        <v>1242</v>
      </c>
      <c r="E450" s="4" t="s">
        <v>2649</v>
      </c>
      <c r="F450" s="4" t="s">
        <v>74</v>
      </c>
      <c r="G450" s="4"/>
      <c r="H450" s="4"/>
      <c r="I450" s="4"/>
      <c r="J450" s="4"/>
      <c r="K450" s="4"/>
      <c r="L450" s="4">
        <v>2</v>
      </c>
      <c r="M450" s="4"/>
      <c r="N450" s="4" t="s">
        <v>6769</v>
      </c>
    </row>
    <row r="451" spans="1:14">
      <c r="A451" s="4" t="s">
        <v>6520</v>
      </c>
      <c r="B451" s="217" t="s">
        <v>6744</v>
      </c>
      <c r="C451" s="4" t="s">
        <v>1105</v>
      </c>
      <c r="D451" s="4"/>
      <c r="E451" s="4" t="s">
        <v>2649</v>
      </c>
      <c r="F451" s="4" t="s">
        <v>74</v>
      </c>
      <c r="G451" s="4"/>
      <c r="H451" s="4"/>
      <c r="I451" s="4"/>
      <c r="J451" s="4"/>
      <c r="K451" s="4"/>
      <c r="L451" s="4">
        <v>3</v>
      </c>
      <c r="M451" s="4"/>
      <c r="N451" s="4" t="s">
        <v>6765</v>
      </c>
    </row>
    <row r="452" spans="1:14">
      <c r="A452" s="4" t="s">
        <v>6520</v>
      </c>
      <c r="B452" s="217" t="s">
        <v>6789</v>
      </c>
      <c r="C452" s="4" t="s">
        <v>24</v>
      </c>
      <c r="D452" s="4" t="s">
        <v>2659</v>
      </c>
      <c r="E452" s="4" t="s">
        <v>2649</v>
      </c>
      <c r="F452" s="4" t="s">
        <v>74</v>
      </c>
      <c r="G452" s="4"/>
      <c r="H452" s="4">
        <v>1</v>
      </c>
      <c r="I452" s="4" t="s">
        <v>6771</v>
      </c>
      <c r="J452" s="4"/>
      <c r="K452" s="4"/>
      <c r="L452" s="4"/>
      <c r="M452" s="4"/>
      <c r="N452" s="4" t="s">
        <v>6767</v>
      </c>
    </row>
    <row r="453" spans="1:14">
      <c r="A453" s="4" t="s">
        <v>6521</v>
      </c>
      <c r="B453" s="4" t="s">
        <v>6745</v>
      </c>
      <c r="C453" s="4" t="s">
        <v>1105</v>
      </c>
      <c r="D453" s="4"/>
      <c r="E453" s="4" t="s">
        <v>2649</v>
      </c>
      <c r="F453" s="4" t="s">
        <v>74</v>
      </c>
      <c r="G453" s="4"/>
      <c r="H453" s="4"/>
      <c r="I453" s="4"/>
      <c r="J453" s="4"/>
      <c r="K453" s="4"/>
      <c r="L453" s="4">
        <v>3</v>
      </c>
      <c r="M453" s="4"/>
      <c r="N453" s="4" t="s">
        <v>6765</v>
      </c>
    </row>
    <row r="454" spans="1:14">
      <c r="A454" s="4" t="s">
        <v>6521</v>
      </c>
      <c r="B454" s="4" t="s">
        <v>6790</v>
      </c>
      <c r="C454" s="4" t="s">
        <v>24</v>
      </c>
      <c r="D454" s="4" t="s">
        <v>2659</v>
      </c>
      <c r="E454" s="4" t="s">
        <v>2649</v>
      </c>
      <c r="F454" s="4" t="s">
        <v>74</v>
      </c>
      <c r="G454" s="4"/>
      <c r="H454" s="4">
        <v>2</v>
      </c>
      <c r="I454" s="4" t="s">
        <v>6766</v>
      </c>
      <c r="J454" s="4"/>
      <c r="K454" s="4"/>
      <c r="L454" s="4"/>
      <c r="M454" s="4"/>
      <c r="N454" s="4" t="s">
        <v>6767</v>
      </c>
    </row>
    <row r="455" spans="1:14">
      <c r="A455" s="4" t="s">
        <v>6746</v>
      </c>
      <c r="B455" s="4" t="s">
        <v>6747</v>
      </c>
      <c r="C455" s="4" t="s">
        <v>1105</v>
      </c>
      <c r="D455" s="4"/>
      <c r="E455" s="4" t="s">
        <v>2649</v>
      </c>
      <c r="F455" s="4" t="s">
        <v>74</v>
      </c>
      <c r="G455" s="4"/>
      <c r="H455" s="4"/>
      <c r="I455" s="4"/>
      <c r="J455" s="4"/>
      <c r="K455" s="4"/>
      <c r="L455" s="4">
        <v>3</v>
      </c>
      <c r="M455" s="4"/>
      <c r="N455" s="4" t="s">
        <v>6765</v>
      </c>
    </row>
    <row r="456" spans="1:14">
      <c r="A456" s="4" t="s">
        <v>6746</v>
      </c>
      <c r="B456" s="4" t="s">
        <v>6791</v>
      </c>
      <c r="C456" s="4" t="s">
        <v>24</v>
      </c>
      <c r="D456" s="4" t="s">
        <v>2659</v>
      </c>
      <c r="E456" s="4" t="s">
        <v>2649</v>
      </c>
      <c r="F456" s="4" t="s">
        <v>74</v>
      </c>
      <c r="G456" s="4"/>
      <c r="H456" s="4">
        <v>2</v>
      </c>
      <c r="I456" s="4" t="s">
        <v>6766</v>
      </c>
      <c r="J456" s="4"/>
      <c r="K456" s="4"/>
      <c r="L456" s="4"/>
      <c r="M456" s="4"/>
      <c r="N456" s="4" t="s">
        <v>6767</v>
      </c>
    </row>
    <row r="457" spans="1:14">
      <c r="A457" s="4" t="s">
        <v>6746</v>
      </c>
      <c r="B457" s="4" t="s">
        <v>6792</v>
      </c>
      <c r="C457" s="4" t="s">
        <v>24</v>
      </c>
      <c r="D457" s="4" t="s">
        <v>1242</v>
      </c>
      <c r="E457" s="4" t="s">
        <v>2649</v>
      </c>
      <c r="F457" s="4" t="s">
        <v>74</v>
      </c>
      <c r="G457" s="4"/>
      <c r="H457" s="4"/>
      <c r="I457" s="4"/>
      <c r="J457" s="4">
        <v>3</v>
      </c>
      <c r="K457" s="4" t="s">
        <v>6772</v>
      </c>
      <c r="L457" s="4"/>
      <c r="M457" s="4"/>
      <c r="N457" s="4" t="s">
        <v>6767</v>
      </c>
    </row>
    <row r="458" spans="1:14">
      <c r="A458" s="4" t="s">
        <v>6523</v>
      </c>
      <c r="B458" s="4" t="s">
        <v>6748</v>
      </c>
      <c r="C458" s="4" t="s">
        <v>1105</v>
      </c>
      <c r="D458" s="4"/>
      <c r="E458" s="4" t="s">
        <v>2649</v>
      </c>
      <c r="F458" s="4" t="s">
        <v>74</v>
      </c>
      <c r="G458" s="4"/>
      <c r="H458" s="4"/>
      <c r="I458" s="4"/>
      <c r="J458" s="4"/>
      <c r="K458" s="4"/>
      <c r="L458" s="4">
        <v>3</v>
      </c>
      <c r="M458" s="4"/>
      <c r="N458" s="4" t="s">
        <v>6765</v>
      </c>
    </row>
    <row r="459" spans="1:14">
      <c r="A459" s="4" t="s">
        <v>6523</v>
      </c>
      <c r="B459" s="4" t="s">
        <v>6793</v>
      </c>
      <c r="C459" s="4" t="s">
        <v>24</v>
      </c>
      <c r="D459" s="4" t="s">
        <v>2659</v>
      </c>
      <c r="E459" s="4" t="s">
        <v>2649</v>
      </c>
      <c r="F459" s="4" t="s">
        <v>74</v>
      </c>
      <c r="G459" s="4"/>
      <c r="H459" s="4">
        <v>2</v>
      </c>
      <c r="I459" s="4" t="s">
        <v>6766</v>
      </c>
      <c r="J459" s="4"/>
      <c r="K459" s="4"/>
      <c r="L459" s="4"/>
      <c r="M459" s="4"/>
      <c r="N459" s="4" t="s">
        <v>6767</v>
      </c>
    </row>
    <row r="460" spans="1:14">
      <c r="A460" s="4" t="s">
        <v>6524</v>
      </c>
      <c r="B460" s="4" t="s">
        <v>6749</v>
      </c>
      <c r="C460" s="4" t="s">
        <v>1105</v>
      </c>
      <c r="D460" s="4"/>
      <c r="E460" s="4" t="s">
        <v>2649</v>
      </c>
      <c r="F460" s="4" t="s">
        <v>74</v>
      </c>
      <c r="G460" s="4"/>
      <c r="H460" s="4"/>
      <c r="I460" s="4"/>
      <c r="J460" s="4"/>
      <c r="K460" s="4"/>
      <c r="L460" s="4">
        <v>3</v>
      </c>
      <c r="M460" s="4"/>
      <c r="N460" s="4" t="s">
        <v>6767</v>
      </c>
    </row>
    <row r="461" spans="1:14">
      <c r="A461" s="4" t="s">
        <v>6524</v>
      </c>
      <c r="B461" s="4" t="s">
        <v>6794</v>
      </c>
      <c r="C461" s="4" t="s">
        <v>24</v>
      </c>
      <c r="D461" s="4" t="s">
        <v>2659</v>
      </c>
      <c r="E461" s="4" t="s">
        <v>2649</v>
      </c>
      <c r="F461" s="4" t="s">
        <v>74</v>
      </c>
      <c r="G461" s="4"/>
      <c r="H461" s="4">
        <v>2</v>
      </c>
      <c r="I461" s="4" t="s">
        <v>6766</v>
      </c>
      <c r="J461" s="4"/>
      <c r="K461" s="4"/>
      <c r="L461" s="4"/>
      <c r="M461" s="4"/>
      <c r="N461" s="4" t="s">
        <v>6767</v>
      </c>
    </row>
    <row r="462" spans="1:14">
      <c r="A462" s="4" t="s">
        <v>6525</v>
      </c>
      <c r="B462" s="4" t="s">
        <v>6750</v>
      </c>
      <c r="C462" s="4" t="s">
        <v>1105</v>
      </c>
      <c r="D462" s="4"/>
      <c r="E462" s="4" t="s">
        <v>2649</v>
      </c>
      <c r="F462" s="4" t="s">
        <v>74</v>
      </c>
      <c r="G462" s="4"/>
      <c r="H462" s="4"/>
      <c r="I462" s="4"/>
      <c r="J462" s="4"/>
      <c r="K462" s="4"/>
      <c r="L462" s="4">
        <v>3</v>
      </c>
      <c r="M462" s="4"/>
      <c r="N462" s="4" t="s">
        <v>6765</v>
      </c>
    </row>
    <row r="463" spans="1:14">
      <c r="A463" s="4" t="s">
        <v>6525</v>
      </c>
      <c r="B463" s="4" t="s">
        <v>6795</v>
      </c>
      <c r="C463" s="4" t="s">
        <v>24</v>
      </c>
      <c r="D463" s="4" t="s">
        <v>2659</v>
      </c>
      <c r="E463" s="4" t="s">
        <v>2649</v>
      </c>
      <c r="F463" s="4" t="s">
        <v>74</v>
      </c>
      <c r="G463" s="4"/>
      <c r="H463" s="4">
        <v>2</v>
      </c>
      <c r="I463" s="4" t="s">
        <v>6766</v>
      </c>
      <c r="J463" s="4"/>
      <c r="K463" s="4"/>
      <c r="L463" s="4"/>
      <c r="M463" s="4"/>
      <c r="N463" s="4" t="s">
        <v>6767</v>
      </c>
    </row>
    <row r="464" spans="1:14">
      <c r="A464" s="4" t="s">
        <v>6525</v>
      </c>
      <c r="B464" s="4" t="s">
        <v>6796</v>
      </c>
      <c r="C464" s="4" t="s">
        <v>24</v>
      </c>
      <c r="D464" s="4" t="s">
        <v>1242</v>
      </c>
      <c r="E464" s="4" t="s">
        <v>2649</v>
      </c>
      <c r="F464" s="4" t="s">
        <v>74</v>
      </c>
      <c r="G464" s="4"/>
      <c r="H464" s="4"/>
      <c r="I464" s="4"/>
      <c r="J464" s="4">
        <v>2</v>
      </c>
      <c r="K464" s="4" t="s">
        <v>6760</v>
      </c>
      <c r="L464" s="4"/>
      <c r="M464" s="4"/>
      <c r="N464" s="4" t="s">
        <v>6767</v>
      </c>
    </row>
    <row r="465" spans="1:14">
      <c r="A465" s="4" t="s">
        <v>6526</v>
      </c>
      <c r="B465" s="4" t="s">
        <v>6751</v>
      </c>
      <c r="C465" s="4" t="s">
        <v>1105</v>
      </c>
      <c r="D465" s="4"/>
      <c r="E465" s="4" t="s">
        <v>2649</v>
      </c>
      <c r="F465" s="4" t="s">
        <v>74</v>
      </c>
      <c r="G465" s="4"/>
      <c r="H465" s="4"/>
      <c r="I465" s="4"/>
      <c r="J465" s="4"/>
      <c r="K465" s="4"/>
      <c r="L465" s="4">
        <v>3</v>
      </c>
      <c r="M465" s="4"/>
      <c r="N465" s="4" t="s">
        <v>6765</v>
      </c>
    </row>
    <row r="466" spans="1:14">
      <c r="A466" s="4" t="s">
        <v>6526</v>
      </c>
      <c r="B466" s="4" t="s">
        <v>6797</v>
      </c>
      <c r="C466" s="4" t="s">
        <v>24</v>
      </c>
      <c r="D466" s="4" t="s">
        <v>2659</v>
      </c>
      <c r="E466" s="4" t="s">
        <v>2649</v>
      </c>
      <c r="F466" s="4" t="s">
        <v>74</v>
      </c>
      <c r="G466" s="4"/>
      <c r="H466" s="4">
        <v>2</v>
      </c>
      <c r="I466" s="4" t="s">
        <v>6766</v>
      </c>
      <c r="J466" s="4"/>
      <c r="K466" s="4"/>
      <c r="L466" s="4"/>
      <c r="M466" s="4"/>
      <c r="N466" s="4" t="s">
        <v>6767</v>
      </c>
    </row>
    <row r="467" spans="1:14">
      <c r="A467" s="4" t="s">
        <v>6526</v>
      </c>
      <c r="B467" s="4" t="s">
        <v>6798</v>
      </c>
      <c r="C467" s="4" t="s">
        <v>24</v>
      </c>
      <c r="D467" s="4" t="s">
        <v>1242</v>
      </c>
      <c r="E467" s="4" t="s">
        <v>2649</v>
      </c>
      <c r="F467" s="4" t="s">
        <v>74</v>
      </c>
      <c r="G467" s="4"/>
      <c r="H467" s="4"/>
      <c r="I467" s="4"/>
      <c r="J467" s="4">
        <v>3</v>
      </c>
      <c r="K467" s="4" t="s">
        <v>6770</v>
      </c>
      <c r="L467" s="4"/>
      <c r="M467" s="4"/>
      <c r="N467" s="4" t="s">
        <v>6767</v>
      </c>
    </row>
    <row r="468" spans="1:14" ht="29">
      <c r="A468" s="4" t="s">
        <v>6527</v>
      </c>
      <c r="B468" s="4" t="s">
        <v>6752</v>
      </c>
      <c r="C468" s="218" t="s">
        <v>6720</v>
      </c>
      <c r="D468" s="4"/>
      <c r="E468" s="4" t="s">
        <v>137</v>
      </c>
      <c r="F468" s="4" t="s">
        <v>74</v>
      </c>
      <c r="G468" s="4"/>
      <c r="H468" s="4"/>
      <c r="I468" s="4"/>
      <c r="J468" s="4">
        <v>0</v>
      </c>
      <c r="K468" s="4"/>
      <c r="L468" s="4">
        <v>1</v>
      </c>
      <c r="M468" s="4"/>
      <c r="N468" s="4"/>
    </row>
    <row r="469" spans="1:14" ht="29">
      <c r="A469" s="4" t="s">
        <v>6527</v>
      </c>
      <c r="B469" s="4" t="s">
        <v>6753</v>
      </c>
      <c r="C469" s="4" t="s">
        <v>2656</v>
      </c>
      <c r="D469" s="4"/>
      <c r="E469" s="4" t="s">
        <v>137</v>
      </c>
      <c r="F469" s="4" t="s">
        <v>74</v>
      </c>
      <c r="G469" s="4"/>
      <c r="H469" s="4"/>
      <c r="I469" s="4"/>
      <c r="J469" s="4">
        <v>0</v>
      </c>
      <c r="K469" s="4"/>
      <c r="L469" s="4">
        <v>1</v>
      </c>
      <c r="M469" s="4"/>
      <c r="N469" s="4"/>
    </row>
    <row r="470" spans="1:14">
      <c r="A470" s="4" t="s">
        <v>6528</v>
      </c>
      <c r="B470" s="4" t="s">
        <v>6799</v>
      </c>
      <c r="C470" s="218" t="s">
        <v>6720</v>
      </c>
      <c r="D470" s="4"/>
      <c r="E470" s="4" t="s">
        <v>2649</v>
      </c>
      <c r="F470" s="4" t="s">
        <v>74</v>
      </c>
      <c r="G470" s="4"/>
      <c r="H470" s="4"/>
      <c r="I470" s="4"/>
      <c r="J470" s="4"/>
      <c r="K470" s="4"/>
      <c r="L470" s="4">
        <v>3</v>
      </c>
      <c r="M470" s="4"/>
      <c r="N470" s="4"/>
    </row>
    <row r="471" spans="1:14">
      <c r="A471" s="4" t="s">
        <v>6528</v>
      </c>
      <c r="B471" s="4" t="s">
        <v>6800</v>
      </c>
      <c r="C471" s="4" t="s">
        <v>2656</v>
      </c>
      <c r="D471" s="4"/>
      <c r="E471" s="4" t="s">
        <v>2649</v>
      </c>
      <c r="F471" s="4" t="s">
        <v>74</v>
      </c>
      <c r="G471" s="4"/>
      <c r="H471" s="4"/>
      <c r="I471" s="4"/>
      <c r="J471" s="4"/>
      <c r="K471" s="4"/>
      <c r="L471" s="4">
        <v>3</v>
      </c>
      <c r="M471" s="4"/>
      <c r="N471" s="4"/>
    </row>
    <row r="472" spans="1:14" ht="29">
      <c r="A472" s="4" t="s">
        <v>6529</v>
      </c>
      <c r="B472" s="4" t="s">
        <v>6754</v>
      </c>
      <c r="C472" s="4" t="s">
        <v>1105</v>
      </c>
      <c r="D472" s="4"/>
      <c r="E472" s="4" t="s">
        <v>2649</v>
      </c>
      <c r="F472" s="4" t="s">
        <v>74</v>
      </c>
      <c r="G472" s="4"/>
      <c r="H472" s="4"/>
      <c r="I472" s="4"/>
      <c r="J472" s="4">
        <v>0</v>
      </c>
      <c r="K472" s="4"/>
      <c r="L472" s="4">
        <v>2</v>
      </c>
      <c r="M472" s="4" t="s">
        <v>6773</v>
      </c>
      <c r="N472" s="4" t="s">
        <v>6774</v>
      </c>
    </row>
    <row r="473" spans="1:14">
      <c r="A473" s="4" t="s">
        <v>6530</v>
      </c>
      <c r="B473" s="4" t="s">
        <v>6757</v>
      </c>
      <c r="C473" s="4" t="s">
        <v>24</v>
      </c>
      <c r="D473" s="4" t="s">
        <v>1242</v>
      </c>
      <c r="E473" s="4" t="s">
        <v>2649</v>
      </c>
      <c r="F473" s="4" t="s">
        <v>74</v>
      </c>
      <c r="G473" s="4"/>
      <c r="H473" s="4">
        <v>2</v>
      </c>
      <c r="I473" s="4" t="s">
        <v>6775</v>
      </c>
      <c r="J473" s="4">
        <v>2</v>
      </c>
      <c r="K473" s="4" t="s">
        <v>6760</v>
      </c>
      <c r="L473" s="4"/>
      <c r="M473" s="4"/>
      <c r="N473" s="4"/>
    </row>
    <row r="474" spans="1:14">
      <c r="A474" s="4" t="s">
        <v>6531</v>
      </c>
      <c r="B474" s="4" t="s">
        <v>6758</v>
      </c>
      <c r="C474" s="4" t="s">
        <v>24</v>
      </c>
      <c r="D474" s="4" t="s">
        <v>1242</v>
      </c>
      <c r="E474" s="4" t="s">
        <v>2649</v>
      </c>
      <c r="F474" s="4" t="s">
        <v>74</v>
      </c>
      <c r="G474" s="4"/>
      <c r="H474" s="4"/>
      <c r="I474" s="4"/>
      <c r="J474" s="4">
        <v>2</v>
      </c>
      <c r="K474" s="4" t="s">
        <v>6760</v>
      </c>
      <c r="L474" s="4"/>
      <c r="M474" s="4"/>
      <c r="N474" s="4" t="s">
        <v>6776</v>
      </c>
    </row>
  </sheetData>
  <phoneticPr fontId="6" type="noConversion"/>
  <dataValidations xWindow="813" yWindow="861" count="9">
    <dataValidation allowBlank="1" showInputMessage="1" showErrorMessage="1" prompt="The same as Case study ID in Record Info" sqref="B57:B62 A1:A202 B227:B228 A225:A231 B238:B239 B251:B255 B268:B279 A234:A286 A302:A304 F307:G308 G309:G311 B307:C308 B315:B322 A307:A322 B333:B334 B337:B348 B355:B357 A331:A389 A417:A419 A398:A403 A421:A425 A466:A1048576 A435:A438" xr:uid="{08A8CAA4-577B-406F-82E3-C3D7F96EF846}"/>
    <dataValidation allowBlank="1" showInputMessage="1" showErrorMessage="1" prompt="Case study ID +.1, .2 etc for each relevant PCB" sqref="B1:B43 B52:B56 B63:B90 B106:B111 B115:B182 B187:B202 B225:B226 B229:B231 B234:B237 B240:B246 B256:B267 B280:B304 B349:B354 B358:B360 B369:B403 B416:B425 B435:B1048576" xr:uid="{6A6EF5BA-79F7-4B26-8190-9E5956E67713}"/>
    <dataValidation type="whole" allowBlank="1" showInputMessage="1" showErrorMessage="1" prompt="Blank if refers to all study years" sqref="G55:G88 G106:G246 G1:G43 G251:G304 G312:G425 G429: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404:B415 B426:B434"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390:A397 A404:A416 A420 A426:A431 A439:A465" xr:uid="{226A2D18-F06B-43EC-A847-DB002EEFB52E}"/>
    <dataValidation type="decimal" allowBlank="1" showInputMessage="1" showErrorMessage="1" prompt="Float_x000a_" sqref="E385 K401 E387 K385 E389 K378:K383 E391:E397 K387 K420 K389 E401 K391:K397 E416 K416 E420 E378:E383" xr:uid="{82143226-35C6-46BB-BE97-653373F6E902}">
      <formula1>0</formula1>
      <formula2>9999</formula2>
    </dataValidation>
    <dataValidation type="whole" allowBlank="1" showInputMessage="1" showErrorMessage="1" sqref="G426:G428" xr:uid="{2CCE6A99-02B7-46C3-9C1F-DBE23BEB1FEE}">
      <formula1>1900</formula1>
      <formula2>2020</formula2>
    </dataValidation>
    <dataValidation allowBlank="1" showInputMessage="1" showErrorMessage="1" prompt="The same as Case study ID in Record Info_x000a_" sqref="A432:A434"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13" yWindow="861" count="31">
        <x14:dataValidation type="list" allowBlank="1" showInputMessage="1" showErrorMessage="1" xr:uid="{B63E25C7-F911-439D-9F0A-9A77154F1872}">
          <x14:formula1>
            <xm:f>'IGNORE Lookups'!$E$3:$E$9</xm:f>
          </x14:formula1>
          <xm:sqref>C1:C64 C78:C90 C109:C111 C187:C246 C331:C332 C268:C301 C256:C265 C115:C182 D351 C337:C374 C475:C1048576</xm:sqref>
        </x14:dataValidation>
        <x14:dataValidation type="list" allowBlank="1" showInputMessage="1" showErrorMessage="1" xr:uid="{AAF9C4C1-09FE-4569-A9E5-AD024FF08D29}">
          <x14:formula1>
            <xm:f>'IGNORE Lookups'!$G$3:$G$10</xm:f>
          </x14:formula1>
          <xm:sqref>F1:F53 F56:F301 F305:F306 F309:F312 F323:F324 F331:F374 F475:F1048576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H475:H1048576 K367:K371 J475:J1048576 L322:L374 J1:J374 H141:H374 L475:L1048576</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D352:D374 D475:D1048576</xm:sqref>
        </x14:dataValidation>
        <x14:dataValidation type="list" allowBlank="1" showInputMessage="1" showErrorMessage="1" xr:uid="{9FD56368-611F-424A-BF9F-CC9F55131B81}">
          <x14:formula1>
            <xm:f>'IGNORE Lookups'!$C$23:$C$45</xm:f>
          </x14:formula1>
          <xm:sqref>E1:E374 E475:E1048576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D375:D420</xm:sqref>
        </x14:dataValidation>
        <x14:dataValidation type="list" allowBlank="1" showInputMessage="1" showErrorMessage="1" xr:uid="{B05D394E-2020-43F1-968A-829452377B8E}">
          <x14:formula1>
            <xm:f>'C:\Users\Oli\Documents\PhD\Model development\Data\Collaborators\Current Contributor Versions\[Fire Database Ben v2.xlsx]IGNORE Lookups'!#REF!</xm:f>
          </x14:formula1>
          <xm:sqref>F375:F420</xm:sqref>
        </x14:dataValidation>
        <x14:dataValidation type="list" allowBlank="1" showInputMessage="1" showErrorMessage="1" xr:uid="{DE5A6C2B-25CE-42B7-94E7-1865588D4244}">
          <x14:formula1>
            <xm:f>'C:\Users\Oli\Documents\PhD\Model development\Data\Collaborators\Current Contributor Versions\[Fire Database Ben v2.xlsx]IGNORE Lookups'!#REF!</xm:f>
          </x14:formula1>
          <xm:sqref>C375:C420</xm:sqref>
        </x14:dataValidation>
        <x14:dataValidation type="list" allowBlank="1" showInputMessage="1" showErrorMessage="1" xr:uid="{14F47ACC-33EF-48EB-8E8A-621A6EE05658}">
          <x14:formula1>
            <xm:f>'C:\Users\Oli\Documents\PhD\Model development\Data\Collaborators\Current Contributor Versions\[Fire Database Ben v2.xlsx]IGNORE Lookups'!#REF!</xm:f>
          </x14:formula1>
          <xm:sqref>E375:E377 E384 E386 E388 E390 E398:E400 E402:E415 E417:E419 E426:E427 E432</xm:sqref>
        </x14:dataValidation>
        <x14:dataValidation type="list" allowBlank="1" showInputMessage="1" showErrorMessage="1" xr:uid="{1C0947BB-D206-4A95-95EA-4B969F03DCCA}">
          <x14:formula1>
            <xm:f>'C:\Users\Oli\Documents\PhD\Model development\Data\Collaborators\Current Contributor Versions\[Fire Database Ben v2.xlsx]IGNORE Lookups'!#REF!</xm:f>
          </x14:formula1>
          <xm:sqref>M378:M383 I378:I383 I385 M385 M387 I387 I389 M389 J375:J389 I391:I397 M391:M402 I401 M416 I416 J391:J420 H375:H420 L375:L420 M420 I420</xm:sqref>
        </x14:dataValidation>
        <x14:dataValidation type="list" allowBlank="1" showInputMessage="1" showErrorMessage="1" xr:uid="{87ABBDB9-CB9A-40AF-A7D4-67CF0E6AAD9F}">
          <x14:formula1>
            <xm:f>'[Adam''s Fire Data.xlsx]IGNORE Lookups'!#REF!</xm:f>
          </x14:formula1>
          <xm:sqref>F421:F425</xm:sqref>
        </x14:dataValidation>
        <x14:dataValidation type="list" allowBlank="1" showInputMessage="1" showErrorMessage="1" xr:uid="{C07E9530-33F4-4FB2-8EBC-AE1CF5CB1190}">
          <x14:formula1>
            <xm:f>'[Adam''s Fire Data.xlsx]IGNORE Lookups'!#REF!</xm:f>
          </x14:formula1>
          <xm:sqref>D421:D425</xm:sqref>
        </x14:dataValidation>
        <x14:dataValidation type="list" allowBlank="1" showInputMessage="1" showErrorMessage="1" xr:uid="{12CAC3EF-9D4D-441A-A48D-5F46478CCB7C}">
          <x14:formula1>
            <xm:f>'[Adam''s Fire Data.xlsx]IGNORE Lookups'!#REF!</xm:f>
          </x14:formula1>
          <xm:sqref>E421:E423</xm:sqref>
        </x14:dataValidation>
        <x14:dataValidation type="list" allowBlank="1" showInputMessage="1" showErrorMessage="1" xr:uid="{78BCC7E4-BCC2-4ED1-872F-6591DA55E258}">
          <x14:formula1>
            <xm:f>'[Adam''s Fire Data.xlsx]IGNORE Lookups'!#REF!</xm:f>
          </x14:formula1>
          <xm:sqref>E424:E425</xm:sqref>
        </x14:dataValidation>
        <x14:dataValidation type="list" allowBlank="1" showInputMessage="1" showErrorMessage="1" xr:uid="{99381735-1903-4383-8E70-77D9EC332E45}">
          <x14:formula1>
            <xm:f>'[Adam''s Fire Data.xlsx]IGNORE Lookups'!#REF!</xm:f>
          </x14:formula1>
          <xm:sqref>J421:J425 H421:H425 L421:L425</xm:sqref>
        </x14:dataValidation>
        <x14:dataValidation type="list" allowBlank="1" showInputMessage="1" showErrorMessage="1" xr:uid="{080CBB82-5668-44D8-B4DA-D64F4729DA6E}">
          <x14:formula1>
            <xm:f>'[Adam''s Fire Data.xlsx]IGNORE Lookups'!#REF!</xm:f>
          </x14:formula1>
          <xm:sqref>C421:C425</xm:sqref>
        </x14:dataValidation>
        <x14:dataValidation type="list" allowBlank="1" showInputMessage="1" showErrorMessage="1" xr:uid="{A14E07CB-97BA-43F1-804D-76ACFEEA22EB}">
          <x14:formula1>
            <xm:f>'[AnthroFireDB_IndustrialForestry_2020-07-17.xlsx]IGNORE Lookups'!#REF!</xm:f>
          </x14:formula1>
          <xm:sqref>C426:C428 C430 C439:C467 C472:C474</xm:sqref>
        </x14:dataValidation>
        <x14:dataValidation type="list" allowBlank="1" showInputMessage="1" showErrorMessage="1" prompt="One of: Human Deliberate, Human Accidental, Human Escaped, Lightning, Other Natural, Unknown" xr:uid="{3CCF88E3-C0DC-4137-AAF2-75DF64D0F978}">
          <x14:formula1>
            <xm:f>'[AnthroFireDB_IndustrialForestry_2020-07-17.xlsx]IGNORE Lookups'!#REF!</xm:f>
          </x14:formula1>
          <xm:sqref>C469 C471</xm:sqref>
        </x14:dataValidation>
        <x14:dataValidation type="list" allowBlank="1" showInputMessage="1" showErrorMessage="1" xr:uid="{C6C50AC9-B970-4865-9F07-125FCAA769D0}">
          <x14:formula1>
            <xm:f>'[AnthroFireDB_IndustrialForestry_2020-07-17.xlsx]IGNORE Lookups'!#REF!</xm:f>
          </x14:formula1>
          <xm:sqref>D441 D443 D447 D451 D453 D455 D458 D460 D462 D465 D429:D431 D435:D439 D468:D474</xm:sqref>
        </x14:dataValidation>
        <x14:dataValidation type="list" allowBlank="1" showInputMessage="1" showErrorMessage="1" xr:uid="{C2A9543F-058A-41AC-B2CE-9F6C2A864139}">
          <x14:formula1>
            <xm:f>'[AnthroFireDB_IndustrialForestry_2020-07-17.xlsx]IGNORE Lookups'!#REF!</xm:f>
          </x14:formula1>
          <xm:sqref>E428:E431 E433:E474</xm:sqref>
        </x14:dataValidation>
        <x14:dataValidation type="list" allowBlank="1" showInputMessage="1" showErrorMessage="1" xr:uid="{9894F160-9F9C-4508-90AE-8616719A68FE}">
          <x14:formula1>
            <xm:f>'[AnthroFireDB_IndustrialForestry_2020-07-17.xlsx]IGNORE Lookups'!#REF!</xm:f>
          </x14:formula1>
          <xm:sqref>F429:F474</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C429 C431</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D426:D428</xm:sqref>
        </x14:dataValidation>
        <x14:dataValidation type="list" allowBlank="1" showInputMessage="1" showErrorMessage="1" xr:uid="{AF779D70-121B-44EA-9C8C-DDA51B6BE7CB}">
          <x14:formula1>
            <xm:f>'[AnthroFireDB_IndustrialForestry_2020-07-17.xlsx]IGNORE Lookups'!#REF!</xm:f>
          </x14:formula1>
          <xm:sqref>J429:J474 L430:L474 H429:H474</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F426:F428 H426:H428 J426:J428 L426:L427 I428 K428 L428:M429</xm:sqref>
        </x14:dataValidation>
        <x14:dataValidation type="list" allowBlank="1" showInputMessage="1" showErrorMessage="1" xr:uid="{F1145DF4-8CB8-45DC-91E6-268D791F5674}">
          <x14:formula1>
            <xm:f>'[AnthroFireDB_IndustrialForestry_2020-07-17.xlsx]IGNORE Lookups'!#REF!</xm:f>
          </x14:formula1>
          <xm:sqref>D440 D442 D444:D446 D448:D450 D452 D454 D456:D457 D459 D461 D463:D464 D466:D467</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C432:C438</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E433:E434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722"/>
  <sheetViews>
    <sheetView zoomScale="55" zoomScaleNormal="55" workbookViewId="0">
      <pane ySplit="1" topLeftCell="A706" activePane="bottomLeft" state="frozen"/>
      <selection pane="bottomLeft" activeCell="A722" sqref="A684:W722"/>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6" t="s">
        <v>2264</v>
      </c>
      <c r="B1" s="15" t="s">
        <v>1162</v>
      </c>
      <c r="C1" s="2" t="s">
        <v>7</v>
      </c>
      <c r="D1" s="2" t="s">
        <v>8</v>
      </c>
      <c r="E1" s="2" t="s">
        <v>2285</v>
      </c>
      <c r="F1" s="2" t="s">
        <v>119</v>
      </c>
      <c r="G1" s="2" t="s">
        <v>1086</v>
      </c>
      <c r="H1" s="15" t="s">
        <v>536</v>
      </c>
      <c r="I1" s="2" t="s">
        <v>605</v>
      </c>
      <c r="J1" s="15" t="s">
        <v>606</v>
      </c>
      <c r="K1" s="15" t="s">
        <v>607</v>
      </c>
      <c r="L1" s="15" t="s">
        <v>608</v>
      </c>
      <c r="M1" s="15" t="s">
        <v>525</v>
      </c>
      <c r="N1" s="15" t="s">
        <v>528</v>
      </c>
      <c r="O1" s="15" t="s">
        <v>529</v>
      </c>
      <c r="P1" s="15" t="s">
        <v>530</v>
      </c>
      <c r="Q1" s="15" t="s">
        <v>1252</v>
      </c>
      <c r="R1" s="2" t="s">
        <v>526</v>
      </c>
      <c r="S1" s="2" t="s">
        <v>531</v>
      </c>
      <c r="T1" s="2" t="s">
        <v>532</v>
      </c>
      <c r="U1" s="2" t="s">
        <v>533</v>
      </c>
      <c r="V1" s="15" t="s">
        <v>1251</v>
      </c>
      <c r="W1" s="16" t="s">
        <v>0</v>
      </c>
    </row>
    <row r="2" spans="1:23">
      <c r="A2" s="6" t="s">
        <v>15</v>
      </c>
      <c r="B2" s="6" t="s">
        <v>40</v>
      </c>
      <c r="C2" s="6" t="s">
        <v>24</v>
      </c>
      <c r="D2" s="6" t="s">
        <v>25</v>
      </c>
      <c r="E2" s="68"/>
      <c r="F2" s="6" t="s">
        <v>29</v>
      </c>
      <c r="G2" s="6"/>
      <c r="H2" s="6"/>
      <c r="I2" s="6" t="s">
        <v>2276</v>
      </c>
      <c r="J2" s="6" t="s">
        <v>2276</v>
      </c>
      <c r="K2" s="6" t="s">
        <v>2276</v>
      </c>
      <c r="L2" s="6" t="s">
        <v>2276</v>
      </c>
      <c r="M2" s="185" t="s">
        <v>534</v>
      </c>
      <c r="N2" s="6" t="s">
        <v>2276</v>
      </c>
      <c r="O2" s="6" t="s">
        <v>2276</v>
      </c>
      <c r="P2" s="6" t="s">
        <v>2276</v>
      </c>
      <c r="Q2" s="6">
        <v>2</v>
      </c>
      <c r="R2" s="6" t="s">
        <v>2276</v>
      </c>
      <c r="S2" s="6" t="s">
        <v>2276</v>
      </c>
      <c r="T2" s="6" t="s">
        <v>2276</v>
      </c>
      <c r="U2" s="6" t="s">
        <v>2276</v>
      </c>
      <c r="V2" s="47" t="s">
        <v>2276</v>
      </c>
      <c r="W2" s="5"/>
    </row>
    <row r="3" spans="1:23">
      <c r="A3" s="4" t="s">
        <v>15</v>
      </c>
      <c r="B3" s="4" t="s">
        <v>41</v>
      </c>
      <c r="C3" s="4" t="s">
        <v>24</v>
      </c>
      <c r="D3" s="4" t="s">
        <v>26</v>
      </c>
      <c r="E3" s="58"/>
      <c r="F3" s="4" t="s">
        <v>29</v>
      </c>
      <c r="G3" s="4"/>
      <c r="H3" s="4"/>
      <c r="I3" s="4" t="s">
        <v>2276</v>
      </c>
      <c r="J3" s="4" t="s">
        <v>2276</v>
      </c>
      <c r="K3" s="4" t="s">
        <v>2276</v>
      </c>
      <c r="L3" s="4" t="s">
        <v>2276</v>
      </c>
      <c r="M3" s="4" t="s">
        <v>537</v>
      </c>
      <c r="N3" s="4" t="s">
        <v>2276</v>
      </c>
      <c r="O3" s="4" t="s">
        <v>2276</v>
      </c>
      <c r="P3" s="4" t="s">
        <v>2276</v>
      </c>
      <c r="Q3" s="4">
        <v>1</v>
      </c>
      <c r="R3" s="4" t="s">
        <v>2276</v>
      </c>
      <c r="S3" s="4" t="s">
        <v>2276</v>
      </c>
      <c r="T3" s="4" t="s">
        <v>2276</v>
      </c>
      <c r="U3" s="4" t="s">
        <v>2276</v>
      </c>
      <c r="V3" s="48" t="s">
        <v>2276</v>
      </c>
      <c r="W3" s="3"/>
    </row>
    <row r="4" spans="1:23">
      <c r="A4" s="4" t="s">
        <v>15</v>
      </c>
      <c r="B4" s="4" t="s">
        <v>42</v>
      </c>
      <c r="C4" s="4" t="s">
        <v>24</v>
      </c>
      <c r="D4" s="4" t="s">
        <v>27</v>
      </c>
      <c r="E4" s="58"/>
      <c r="F4" s="4" t="s">
        <v>28</v>
      </c>
      <c r="G4" s="4"/>
      <c r="H4" s="4"/>
      <c r="I4" s="4" t="s">
        <v>2276</v>
      </c>
      <c r="J4" s="4" t="s">
        <v>2276</v>
      </c>
      <c r="K4" s="4" t="s">
        <v>2276</v>
      </c>
      <c r="L4" s="4" t="s">
        <v>2276</v>
      </c>
      <c r="M4" s="4" t="s">
        <v>2276</v>
      </c>
      <c r="N4" s="4" t="s">
        <v>2276</v>
      </c>
      <c r="O4" s="4" t="s">
        <v>2276</v>
      </c>
      <c r="P4" s="4" t="s">
        <v>2276</v>
      </c>
      <c r="Q4" s="4" t="s">
        <v>2276</v>
      </c>
      <c r="R4" s="4" t="s">
        <v>2276</v>
      </c>
      <c r="S4" s="4" t="s">
        <v>2276</v>
      </c>
      <c r="T4" s="4" t="s">
        <v>2276</v>
      </c>
      <c r="U4" s="4" t="s">
        <v>2276</v>
      </c>
      <c r="V4" s="48" t="s">
        <v>2276</v>
      </c>
      <c r="W4" s="3"/>
    </row>
    <row r="5" spans="1:23">
      <c r="A5" s="4" t="s">
        <v>15</v>
      </c>
      <c r="B5" s="4" t="s">
        <v>43</v>
      </c>
      <c r="C5" s="4" t="s">
        <v>31</v>
      </c>
      <c r="D5" s="4" t="s">
        <v>30</v>
      </c>
      <c r="E5" s="58"/>
      <c r="F5" s="4" t="s">
        <v>32</v>
      </c>
      <c r="G5" s="4"/>
      <c r="H5" s="4"/>
      <c r="I5" s="4" t="s">
        <v>2276</v>
      </c>
      <c r="J5" s="4" t="s">
        <v>2276</v>
      </c>
      <c r="K5" s="4" t="s">
        <v>2276</v>
      </c>
      <c r="L5" s="4" t="s">
        <v>2276</v>
      </c>
      <c r="M5" s="4" t="s">
        <v>2276</v>
      </c>
      <c r="N5" s="4" t="s">
        <v>2276</v>
      </c>
      <c r="O5" s="4" t="s">
        <v>2276</v>
      </c>
      <c r="P5" s="4" t="s">
        <v>2276</v>
      </c>
      <c r="Q5" s="4" t="s">
        <v>2276</v>
      </c>
      <c r="R5" s="4" t="s">
        <v>2276</v>
      </c>
      <c r="S5" s="4" t="s">
        <v>2276</v>
      </c>
      <c r="T5" s="4" t="s">
        <v>2276</v>
      </c>
      <c r="U5" s="4" t="s">
        <v>2276</v>
      </c>
      <c r="V5" s="48" t="s">
        <v>2276</v>
      </c>
      <c r="W5" s="3"/>
    </row>
    <row r="6" spans="1:23">
      <c r="A6" s="4" t="s">
        <v>15</v>
      </c>
      <c r="B6" s="4" t="s">
        <v>44</v>
      </c>
      <c r="C6" s="4" t="s">
        <v>24</v>
      </c>
      <c r="D6" s="4" t="s">
        <v>33</v>
      </c>
      <c r="E6" s="58"/>
      <c r="F6" s="4" t="s">
        <v>32</v>
      </c>
      <c r="G6" s="4"/>
      <c r="H6" s="4"/>
      <c r="I6" s="4" t="s">
        <v>2276</v>
      </c>
      <c r="J6" s="4" t="s">
        <v>2276</v>
      </c>
      <c r="K6" s="4" t="s">
        <v>2276</v>
      </c>
      <c r="L6" s="4" t="s">
        <v>2276</v>
      </c>
      <c r="M6" s="4" t="s">
        <v>2276</v>
      </c>
      <c r="N6" s="4" t="s">
        <v>2276</v>
      </c>
      <c r="O6" s="4" t="s">
        <v>2276</v>
      </c>
      <c r="P6" s="4" t="s">
        <v>2276</v>
      </c>
      <c r="Q6" s="4" t="s">
        <v>2276</v>
      </c>
      <c r="R6" s="4" t="s">
        <v>2276</v>
      </c>
      <c r="S6" s="4" t="s">
        <v>2276</v>
      </c>
      <c r="T6" s="4" t="s">
        <v>2276</v>
      </c>
      <c r="U6" s="4" t="s">
        <v>2276</v>
      </c>
      <c r="V6" s="48" t="s">
        <v>2276</v>
      </c>
      <c r="W6" s="3"/>
    </row>
    <row r="7" spans="1:23">
      <c r="A7" s="4" t="s">
        <v>15</v>
      </c>
      <c r="B7" s="4" t="s">
        <v>60</v>
      </c>
      <c r="C7" s="4" t="s">
        <v>24</v>
      </c>
      <c r="D7" s="4" t="s">
        <v>61</v>
      </c>
      <c r="E7" s="58"/>
      <c r="F7" s="4" t="s">
        <v>62</v>
      </c>
      <c r="G7" s="4"/>
      <c r="H7" s="4"/>
      <c r="I7" s="4" t="s">
        <v>2276</v>
      </c>
      <c r="J7" s="4" t="s">
        <v>2276</v>
      </c>
      <c r="K7" s="4" t="s">
        <v>2276</v>
      </c>
      <c r="L7" s="4" t="s">
        <v>2276</v>
      </c>
      <c r="M7" s="4" t="s">
        <v>2276</v>
      </c>
      <c r="N7" s="4" t="s">
        <v>2276</v>
      </c>
      <c r="O7" s="4" t="s">
        <v>2276</v>
      </c>
      <c r="P7" s="4" t="s">
        <v>2276</v>
      </c>
      <c r="Q7" s="4" t="s">
        <v>2276</v>
      </c>
      <c r="R7" s="4" t="s">
        <v>2276</v>
      </c>
      <c r="S7" s="4" t="s">
        <v>2276</v>
      </c>
      <c r="T7" s="4" t="s">
        <v>2276</v>
      </c>
      <c r="U7" s="4" t="s">
        <v>2276</v>
      </c>
      <c r="V7" s="48" t="s">
        <v>2276</v>
      </c>
      <c r="W7" s="3"/>
    </row>
    <row r="8" spans="1:23">
      <c r="A8" s="19" t="s">
        <v>16</v>
      </c>
      <c r="B8" s="19" t="s">
        <v>46</v>
      </c>
      <c r="C8" s="19" t="s">
        <v>24</v>
      </c>
      <c r="D8" s="19" t="s">
        <v>25</v>
      </c>
      <c r="E8" s="58"/>
      <c r="F8" s="19" t="s">
        <v>29</v>
      </c>
      <c r="G8" s="19"/>
      <c r="H8" s="19"/>
      <c r="I8" s="19" t="s">
        <v>2276</v>
      </c>
      <c r="J8" s="19" t="s">
        <v>2276</v>
      </c>
      <c r="K8" s="19" t="s">
        <v>2276</v>
      </c>
      <c r="L8" s="19" t="s">
        <v>2276</v>
      </c>
      <c r="M8" s="19" t="s">
        <v>2276</v>
      </c>
      <c r="N8" s="19" t="s">
        <v>2276</v>
      </c>
      <c r="O8" s="19" t="s">
        <v>2276</v>
      </c>
      <c r="P8" s="19" t="s">
        <v>2276</v>
      </c>
      <c r="Q8" s="19" t="s">
        <v>2276</v>
      </c>
      <c r="R8" s="19" t="s">
        <v>2276</v>
      </c>
      <c r="S8" s="19" t="s">
        <v>2276</v>
      </c>
      <c r="T8" s="19" t="s">
        <v>2276</v>
      </c>
      <c r="U8" s="19" t="s">
        <v>2276</v>
      </c>
      <c r="V8" s="49" t="s">
        <v>2276</v>
      </c>
      <c r="W8" s="3"/>
    </row>
    <row r="9" spans="1:23">
      <c r="A9" s="19" t="s">
        <v>17</v>
      </c>
      <c r="B9" s="19" t="s">
        <v>47</v>
      </c>
      <c r="C9" s="19" t="s">
        <v>24</v>
      </c>
      <c r="D9" s="19" t="s">
        <v>27</v>
      </c>
      <c r="E9" s="58"/>
      <c r="F9" s="19" t="s">
        <v>28</v>
      </c>
      <c r="G9" s="19"/>
      <c r="H9" s="19"/>
      <c r="I9" s="19" t="s">
        <v>2276</v>
      </c>
      <c r="J9" s="19" t="s">
        <v>2276</v>
      </c>
      <c r="K9" s="19" t="s">
        <v>2276</v>
      </c>
      <c r="L9" s="19" t="s">
        <v>2276</v>
      </c>
      <c r="M9" s="19" t="s">
        <v>2276</v>
      </c>
      <c r="N9" s="19" t="s">
        <v>2276</v>
      </c>
      <c r="O9" s="19" t="s">
        <v>2276</v>
      </c>
      <c r="P9" s="19" t="s">
        <v>2276</v>
      </c>
      <c r="Q9" s="19" t="s">
        <v>2276</v>
      </c>
      <c r="R9" s="19" t="s">
        <v>2276</v>
      </c>
      <c r="S9" s="19" t="s">
        <v>2276</v>
      </c>
      <c r="T9" s="19" t="s">
        <v>2276</v>
      </c>
      <c r="U9" s="19" t="s">
        <v>2276</v>
      </c>
      <c r="V9" s="49" t="s">
        <v>2276</v>
      </c>
      <c r="W9" s="3"/>
    </row>
    <row r="10" spans="1:23">
      <c r="A10" s="19" t="s">
        <v>18</v>
      </c>
      <c r="B10" s="19" t="s">
        <v>51</v>
      </c>
      <c r="C10" s="19" t="s">
        <v>24</v>
      </c>
      <c r="D10" s="19" t="s">
        <v>25</v>
      </c>
      <c r="E10" s="58"/>
      <c r="F10" s="19" t="s">
        <v>29</v>
      </c>
      <c r="G10" s="19"/>
      <c r="H10" s="19"/>
      <c r="I10" s="19" t="s">
        <v>2276</v>
      </c>
      <c r="J10" s="19" t="s">
        <v>2276</v>
      </c>
      <c r="K10" s="19" t="s">
        <v>2276</v>
      </c>
      <c r="L10" s="19" t="s">
        <v>2276</v>
      </c>
      <c r="M10" s="19" t="s">
        <v>2276</v>
      </c>
      <c r="N10" s="19" t="s">
        <v>2276</v>
      </c>
      <c r="O10" s="19" t="s">
        <v>2276</v>
      </c>
      <c r="P10" s="19" t="s">
        <v>2276</v>
      </c>
      <c r="Q10" s="19" t="s">
        <v>2276</v>
      </c>
      <c r="R10" s="19" t="s">
        <v>2276</v>
      </c>
      <c r="S10" s="19" t="s">
        <v>2276</v>
      </c>
      <c r="T10" s="19" t="s">
        <v>2276</v>
      </c>
      <c r="U10" s="19" t="s">
        <v>2276</v>
      </c>
      <c r="V10" s="49" t="s">
        <v>2276</v>
      </c>
      <c r="W10" s="3"/>
    </row>
    <row r="11" spans="1:23">
      <c r="A11" s="4" t="s">
        <v>19</v>
      </c>
      <c r="B11" s="4" t="s">
        <v>53</v>
      </c>
      <c r="C11" s="4" t="s">
        <v>24</v>
      </c>
      <c r="D11" s="4" t="s">
        <v>25</v>
      </c>
      <c r="E11" s="58"/>
      <c r="F11" s="4" t="s">
        <v>29</v>
      </c>
      <c r="G11" s="4"/>
      <c r="H11" s="4"/>
      <c r="I11" s="4" t="s">
        <v>2276</v>
      </c>
      <c r="J11" s="4" t="s">
        <v>2276</v>
      </c>
      <c r="K11" s="4" t="s">
        <v>2276</v>
      </c>
      <c r="L11" s="4" t="s">
        <v>2276</v>
      </c>
      <c r="M11" s="4" t="s">
        <v>2276</v>
      </c>
      <c r="N11" s="4" t="s">
        <v>2276</v>
      </c>
      <c r="O11" s="4" t="s">
        <v>2276</v>
      </c>
      <c r="P11" s="4" t="s">
        <v>2276</v>
      </c>
      <c r="Q11" s="4" t="s">
        <v>2276</v>
      </c>
      <c r="R11" s="4" t="s">
        <v>2276</v>
      </c>
      <c r="S11" s="4" t="s">
        <v>2276</v>
      </c>
      <c r="T11" s="4" t="s">
        <v>2276</v>
      </c>
      <c r="U11" s="4" t="s">
        <v>2276</v>
      </c>
      <c r="V11" s="48" t="s">
        <v>2276</v>
      </c>
      <c r="W11" s="3"/>
    </row>
    <row r="12" spans="1:23">
      <c r="A12" s="4" t="s">
        <v>19</v>
      </c>
      <c r="B12" s="4" t="s">
        <v>54</v>
      </c>
      <c r="C12" s="4" t="s">
        <v>24</v>
      </c>
      <c r="D12" s="4" t="s">
        <v>137</v>
      </c>
      <c r="E12" s="58"/>
      <c r="F12" s="4" t="s">
        <v>55</v>
      </c>
      <c r="G12" s="4"/>
      <c r="H12" s="4"/>
      <c r="I12" s="4" t="s">
        <v>2276</v>
      </c>
      <c r="J12" s="4" t="s">
        <v>2276</v>
      </c>
      <c r="K12" s="4" t="s">
        <v>2276</v>
      </c>
      <c r="L12" s="4" t="s">
        <v>2276</v>
      </c>
      <c r="M12" s="4" t="s">
        <v>2276</v>
      </c>
      <c r="N12" s="4" t="s">
        <v>2276</v>
      </c>
      <c r="O12" s="4" t="s">
        <v>2276</v>
      </c>
      <c r="P12" s="4" t="s">
        <v>2276</v>
      </c>
      <c r="Q12" s="4" t="s">
        <v>2276</v>
      </c>
      <c r="R12" s="4" t="s">
        <v>2276</v>
      </c>
      <c r="S12" s="4" t="s">
        <v>2276</v>
      </c>
      <c r="T12" s="4" t="s">
        <v>2276</v>
      </c>
      <c r="U12" s="4" t="s">
        <v>2276</v>
      </c>
      <c r="V12" s="48" t="s">
        <v>2276</v>
      </c>
      <c r="W12" s="3"/>
    </row>
    <row r="13" spans="1:23">
      <c r="A13" s="26" t="s">
        <v>71</v>
      </c>
      <c r="B13" s="26" t="s">
        <v>73</v>
      </c>
      <c r="C13" s="26" t="s">
        <v>24</v>
      </c>
      <c r="D13" s="26" t="s">
        <v>27</v>
      </c>
      <c r="E13" s="69"/>
      <c r="F13" s="26" t="s">
        <v>74</v>
      </c>
      <c r="G13" s="26"/>
      <c r="H13" s="26"/>
      <c r="I13" s="26" t="s">
        <v>2276</v>
      </c>
      <c r="J13" s="26" t="s">
        <v>2276</v>
      </c>
      <c r="K13" s="26" t="s">
        <v>2276</v>
      </c>
      <c r="L13" s="26" t="s">
        <v>2276</v>
      </c>
      <c r="M13" s="26" t="s">
        <v>2276</v>
      </c>
      <c r="N13" s="26" t="s">
        <v>2276</v>
      </c>
      <c r="O13" s="26" t="s">
        <v>2276</v>
      </c>
      <c r="P13" s="26" t="s">
        <v>2276</v>
      </c>
      <c r="Q13" s="26" t="s">
        <v>2276</v>
      </c>
      <c r="R13" s="26" t="s">
        <v>2276</v>
      </c>
      <c r="S13" s="26" t="s">
        <v>2276</v>
      </c>
      <c r="T13" s="26" t="s">
        <v>2276</v>
      </c>
      <c r="U13" s="26" t="s">
        <v>2276</v>
      </c>
      <c r="V13" s="50" t="s">
        <v>2276</v>
      </c>
      <c r="W13" s="3"/>
    </row>
    <row r="14" spans="1:23" ht="43.5">
      <c r="A14" s="3" t="s">
        <v>107</v>
      </c>
      <c r="B14" s="3" t="s">
        <v>110</v>
      </c>
      <c r="C14" s="26" t="s">
        <v>24</v>
      </c>
      <c r="D14" s="3" t="s">
        <v>2434</v>
      </c>
      <c r="E14" s="4" t="s">
        <v>396</v>
      </c>
      <c r="F14" s="3" t="s">
        <v>28</v>
      </c>
      <c r="G14" s="26"/>
      <c r="H14" s="26" t="s">
        <v>541</v>
      </c>
      <c r="I14" s="26" t="s">
        <v>2276</v>
      </c>
      <c r="J14" s="26" t="s">
        <v>2276</v>
      </c>
      <c r="K14" s="26" t="s">
        <v>2276</v>
      </c>
      <c r="L14" s="26" t="s">
        <v>2276</v>
      </c>
      <c r="M14" s="26" t="s">
        <v>2276</v>
      </c>
      <c r="N14" s="26" t="s">
        <v>2276</v>
      </c>
      <c r="O14" s="26" t="s">
        <v>2276</v>
      </c>
      <c r="P14" s="26" t="s">
        <v>2276</v>
      </c>
      <c r="Q14" s="26" t="s">
        <v>2276</v>
      </c>
      <c r="R14" s="26" t="s">
        <v>534</v>
      </c>
      <c r="S14" s="26" t="s">
        <v>2276</v>
      </c>
      <c r="T14" s="26" t="s">
        <v>2276</v>
      </c>
      <c r="U14" s="26" t="s">
        <v>2276</v>
      </c>
      <c r="V14" s="50">
        <v>2</v>
      </c>
      <c r="W14" s="4" t="s">
        <v>2435</v>
      </c>
    </row>
    <row r="15" spans="1:23" ht="43.5">
      <c r="A15" s="3" t="s">
        <v>1317</v>
      </c>
      <c r="B15" s="3" t="s">
        <v>1327</v>
      </c>
      <c r="C15" s="26" t="s">
        <v>24</v>
      </c>
      <c r="D15" s="3" t="s">
        <v>2434</v>
      </c>
      <c r="E15" s="4" t="s">
        <v>396</v>
      </c>
      <c r="F15" s="3" t="s">
        <v>28</v>
      </c>
      <c r="G15" s="26"/>
      <c r="H15" s="26" t="s">
        <v>541</v>
      </c>
      <c r="I15" s="26" t="s">
        <v>2276</v>
      </c>
      <c r="J15" s="26" t="s">
        <v>2276</v>
      </c>
      <c r="K15" s="26" t="s">
        <v>2276</v>
      </c>
      <c r="L15" s="26" t="s">
        <v>2276</v>
      </c>
      <c r="M15" s="26" t="s">
        <v>2276</v>
      </c>
      <c r="N15" s="26" t="s">
        <v>2276</v>
      </c>
      <c r="O15" s="26" t="s">
        <v>2276</v>
      </c>
      <c r="P15" s="26" t="s">
        <v>2276</v>
      </c>
      <c r="Q15" s="26" t="s">
        <v>2276</v>
      </c>
      <c r="R15" s="26" t="s">
        <v>534</v>
      </c>
      <c r="S15" s="26" t="s">
        <v>2276</v>
      </c>
      <c r="T15" s="26" t="s">
        <v>2276</v>
      </c>
      <c r="U15" s="26" t="s">
        <v>2276</v>
      </c>
      <c r="V15" s="50">
        <v>2</v>
      </c>
      <c r="W15" s="4" t="s">
        <v>2435</v>
      </c>
    </row>
    <row r="16" spans="1:23" ht="43.5">
      <c r="A16" s="3" t="s">
        <v>1318</v>
      </c>
      <c r="B16" s="3" t="s">
        <v>1340</v>
      </c>
      <c r="C16" s="26" t="s">
        <v>24</v>
      </c>
      <c r="D16" s="3" t="s">
        <v>2434</v>
      </c>
      <c r="E16" s="4" t="s">
        <v>396</v>
      </c>
      <c r="F16" s="3" t="s">
        <v>28</v>
      </c>
      <c r="G16" s="26"/>
      <c r="H16" s="26" t="s">
        <v>541</v>
      </c>
      <c r="I16" s="26" t="s">
        <v>2276</v>
      </c>
      <c r="J16" s="26" t="s">
        <v>2276</v>
      </c>
      <c r="K16" s="26" t="s">
        <v>2276</v>
      </c>
      <c r="L16" s="26" t="s">
        <v>2276</v>
      </c>
      <c r="M16" s="26" t="s">
        <v>2276</v>
      </c>
      <c r="N16" s="26" t="s">
        <v>2276</v>
      </c>
      <c r="O16" s="26" t="s">
        <v>2276</v>
      </c>
      <c r="P16" s="26" t="s">
        <v>2276</v>
      </c>
      <c r="Q16" s="26" t="s">
        <v>2276</v>
      </c>
      <c r="R16" s="26" t="s">
        <v>534</v>
      </c>
      <c r="S16" s="26" t="s">
        <v>2276</v>
      </c>
      <c r="T16" s="26" t="s">
        <v>2276</v>
      </c>
      <c r="U16" s="26" t="s">
        <v>2276</v>
      </c>
      <c r="V16" s="50">
        <v>2</v>
      </c>
      <c r="W16" s="4" t="s">
        <v>2435</v>
      </c>
    </row>
    <row r="17" spans="1:23" ht="43.5">
      <c r="A17" s="3" t="s">
        <v>1319</v>
      </c>
      <c r="B17" s="3" t="s">
        <v>1342</v>
      </c>
      <c r="C17" s="26" t="s">
        <v>24</v>
      </c>
      <c r="D17" s="3" t="s">
        <v>2434</v>
      </c>
      <c r="E17" s="4" t="s">
        <v>396</v>
      </c>
      <c r="F17" s="3" t="s">
        <v>28</v>
      </c>
      <c r="G17" s="26"/>
      <c r="H17" s="26" t="s">
        <v>541</v>
      </c>
      <c r="I17" s="26" t="s">
        <v>2276</v>
      </c>
      <c r="J17" s="26" t="s">
        <v>2276</v>
      </c>
      <c r="K17" s="26" t="s">
        <v>2276</v>
      </c>
      <c r="L17" s="26" t="s">
        <v>2276</v>
      </c>
      <c r="M17" s="26" t="s">
        <v>2276</v>
      </c>
      <c r="N17" s="26" t="s">
        <v>2276</v>
      </c>
      <c r="O17" s="26" t="s">
        <v>2276</v>
      </c>
      <c r="P17" s="26" t="s">
        <v>2276</v>
      </c>
      <c r="Q17" s="26" t="s">
        <v>2276</v>
      </c>
      <c r="R17" s="26" t="s">
        <v>534</v>
      </c>
      <c r="S17" s="26" t="s">
        <v>2276</v>
      </c>
      <c r="T17" s="26" t="s">
        <v>2276</v>
      </c>
      <c r="U17" s="26" t="s">
        <v>2276</v>
      </c>
      <c r="V17" s="50">
        <v>2</v>
      </c>
      <c r="W17" s="4" t="s">
        <v>2435</v>
      </c>
    </row>
    <row r="18" spans="1:23" ht="43.5">
      <c r="A18" s="3" t="s">
        <v>1320</v>
      </c>
      <c r="B18" s="3" t="s">
        <v>1344</v>
      </c>
      <c r="C18" s="26" t="s">
        <v>24</v>
      </c>
      <c r="D18" s="3" t="s">
        <v>2434</v>
      </c>
      <c r="E18" s="4" t="s">
        <v>396</v>
      </c>
      <c r="F18" s="3" t="s">
        <v>28</v>
      </c>
      <c r="G18" s="26"/>
      <c r="H18" s="26" t="s">
        <v>541</v>
      </c>
      <c r="I18" s="26" t="s">
        <v>2276</v>
      </c>
      <c r="J18" s="26" t="s">
        <v>2276</v>
      </c>
      <c r="K18" s="26" t="s">
        <v>2276</v>
      </c>
      <c r="L18" s="26" t="s">
        <v>2276</v>
      </c>
      <c r="M18" s="26" t="s">
        <v>2276</v>
      </c>
      <c r="N18" s="26" t="s">
        <v>2276</v>
      </c>
      <c r="O18" s="26" t="s">
        <v>2276</v>
      </c>
      <c r="P18" s="26" t="s">
        <v>2276</v>
      </c>
      <c r="Q18" s="26" t="s">
        <v>2276</v>
      </c>
      <c r="R18" s="26" t="s">
        <v>534</v>
      </c>
      <c r="S18" s="26" t="s">
        <v>2276</v>
      </c>
      <c r="T18" s="26" t="s">
        <v>2276</v>
      </c>
      <c r="U18" s="26" t="s">
        <v>2276</v>
      </c>
      <c r="V18" s="50">
        <v>2</v>
      </c>
      <c r="W18" s="4" t="s">
        <v>2435</v>
      </c>
    </row>
    <row r="19" spans="1:23" ht="43.5">
      <c r="A19" s="3" t="s">
        <v>1321</v>
      </c>
      <c r="B19" s="3" t="s">
        <v>1346</v>
      </c>
      <c r="C19" s="26" t="s">
        <v>24</v>
      </c>
      <c r="D19" s="3" t="s">
        <v>2434</v>
      </c>
      <c r="E19" s="4" t="s">
        <v>396</v>
      </c>
      <c r="F19" s="3" t="s">
        <v>28</v>
      </c>
      <c r="G19" s="26"/>
      <c r="H19" s="26" t="s">
        <v>541</v>
      </c>
      <c r="I19" s="26" t="s">
        <v>2276</v>
      </c>
      <c r="J19" s="26" t="s">
        <v>2276</v>
      </c>
      <c r="K19" s="26" t="s">
        <v>2276</v>
      </c>
      <c r="L19" s="26" t="s">
        <v>2276</v>
      </c>
      <c r="M19" s="26" t="s">
        <v>2276</v>
      </c>
      <c r="N19" s="26" t="s">
        <v>2276</v>
      </c>
      <c r="O19" s="26" t="s">
        <v>2276</v>
      </c>
      <c r="P19" s="26" t="s">
        <v>2276</v>
      </c>
      <c r="Q19" s="26" t="s">
        <v>2276</v>
      </c>
      <c r="R19" s="26" t="s">
        <v>534</v>
      </c>
      <c r="S19" s="26" t="s">
        <v>2276</v>
      </c>
      <c r="T19" s="26" t="s">
        <v>2276</v>
      </c>
      <c r="U19" s="26" t="s">
        <v>2276</v>
      </c>
      <c r="V19" s="50">
        <v>2</v>
      </c>
      <c r="W19" s="4" t="s">
        <v>2435</v>
      </c>
    </row>
    <row r="20" spans="1:23" ht="43.5">
      <c r="A20" s="3" t="s">
        <v>1322</v>
      </c>
      <c r="B20" s="3" t="s">
        <v>1348</v>
      </c>
      <c r="C20" s="26" t="s">
        <v>24</v>
      </c>
      <c r="D20" s="3" t="s">
        <v>2434</v>
      </c>
      <c r="E20" s="4" t="s">
        <v>396</v>
      </c>
      <c r="F20" s="3" t="s">
        <v>28</v>
      </c>
      <c r="G20" s="26"/>
      <c r="H20" s="26" t="s">
        <v>541</v>
      </c>
      <c r="I20" s="26" t="s">
        <v>2276</v>
      </c>
      <c r="J20" s="26" t="s">
        <v>2276</v>
      </c>
      <c r="K20" s="26" t="s">
        <v>2276</v>
      </c>
      <c r="L20" s="26" t="s">
        <v>2276</v>
      </c>
      <c r="M20" s="26" t="s">
        <v>2276</v>
      </c>
      <c r="N20" s="26" t="s">
        <v>2276</v>
      </c>
      <c r="O20" s="26" t="s">
        <v>2276</v>
      </c>
      <c r="P20" s="26" t="s">
        <v>2276</v>
      </c>
      <c r="Q20" s="26" t="s">
        <v>2276</v>
      </c>
      <c r="R20" s="26" t="s">
        <v>534</v>
      </c>
      <c r="S20" s="26" t="s">
        <v>2276</v>
      </c>
      <c r="T20" s="26" t="s">
        <v>2276</v>
      </c>
      <c r="U20" s="26" t="s">
        <v>2276</v>
      </c>
      <c r="V20" s="50">
        <v>2</v>
      </c>
      <c r="W20" s="4" t="s">
        <v>2435</v>
      </c>
    </row>
    <row r="21" spans="1:23" ht="43.5">
      <c r="A21" s="3" t="s">
        <v>1323</v>
      </c>
      <c r="B21" s="3" t="s">
        <v>1350</v>
      </c>
      <c r="C21" s="26" t="s">
        <v>24</v>
      </c>
      <c r="D21" s="3" t="s">
        <v>2434</v>
      </c>
      <c r="E21" s="4" t="s">
        <v>396</v>
      </c>
      <c r="F21" s="3" t="s">
        <v>28</v>
      </c>
      <c r="G21" s="26"/>
      <c r="H21" s="26" t="s">
        <v>541</v>
      </c>
      <c r="I21" s="26" t="s">
        <v>2276</v>
      </c>
      <c r="J21" s="26" t="s">
        <v>2276</v>
      </c>
      <c r="K21" s="26" t="s">
        <v>2276</v>
      </c>
      <c r="L21" s="26" t="s">
        <v>2276</v>
      </c>
      <c r="M21" s="26" t="s">
        <v>2276</v>
      </c>
      <c r="N21" s="26" t="s">
        <v>2276</v>
      </c>
      <c r="O21" s="26" t="s">
        <v>2276</v>
      </c>
      <c r="P21" s="26" t="s">
        <v>2276</v>
      </c>
      <c r="Q21" s="26" t="s">
        <v>2276</v>
      </c>
      <c r="R21" s="26" t="s">
        <v>534</v>
      </c>
      <c r="S21" s="26" t="s">
        <v>2276</v>
      </c>
      <c r="T21" s="26" t="s">
        <v>2276</v>
      </c>
      <c r="U21" s="26" t="s">
        <v>2276</v>
      </c>
      <c r="V21" s="50">
        <v>2</v>
      </c>
      <c r="W21" s="4" t="s">
        <v>2435</v>
      </c>
    </row>
    <row r="22" spans="1:23" ht="43.5">
      <c r="A22" s="3" t="s">
        <v>1324</v>
      </c>
      <c r="B22" s="3" t="s">
        <v>1352</v>
      </c>
      <c r="C22" s="26" t="s">
        <v>24</v>
      </c>
      <c r="D22" s="3" t="s">
        <v>2434</v>
      </c>
      <c r="E22" s="4" t="s">
        <v>396</v>
      </c>
      <c r="F22" s="3" t="s">
        <v>28</v>
      </c>
      <c r="G22" s="26"/>
      <c r="H22" s="26" t="s">
        <v>541</v>
      </c>
      <c r="I22" s="26" t="s">
        <v>2276</v>
      </c>
      <c r="J22" s="26" t="s">
        <v>2276</v>
      </c>
      <c r="K22" s="26" t="s">
        <v>2276</v>
      </c>
      <c r="L22" s="26" t="s">
        <v>2276</v>
      </c>
      <c r="M22" s="26" t="s">
        <v>2276</v>
      </c>
      <c r="N22" s="26" t="s">
        <v>2276</v>
      </c>
      <c r="O22" s="26" t="s">
        <v>2276</v>
      </c>
      <c r="P22" s="26" t="s">
        <v>2276</v>
      </c>
      <c r="Q22" s="26" t="s">
        <v>2276</v>
      </c>
      <c r="R22" s="26" t="s">
        <v>534</v>
      </c>
      <c r="S22" s="26" t="s">
        <v>2276</v>
      </c>
      <c r="T22" s="26" t="s">
        <v>2276</v>
      </c>
      <c r="U22" s="26" t="s">
        <v>2276</v>
      </c>
      <c r="V22" s="50">
        <v>2</v>
      </c>
      <c r="W22" s="4" t="s">
        <v>2435</v>
      </c>
    </row>
    <row r="23" spans="1:23" ht="43.5">
      <c r="A23" s="3" t="s">
        <v>1325</v>
      </c>
      <c r="B23" s="3" t="s">
        <v>1354</v>
      </c>
      <c r="C23" s="26" t="s">
        <v>24</v>
      </c>
      <c r="D23" s="3" t="s">
        <v>2434</v>
      </c>
      <c r="E23" s="4" t="s">
        <v>396</v>
      </c>
      <c r="F23" s="3" t="s">
        <v>28</v>
      </c>
      <c r="G23" s="26"/>
      <c r="H23" s="26" t="s">
        <v>541</v>
      </c>
      <c r="I23" s="26" t="s">
        <v>2276</v>
      </c>
      <c r="J23" s="26" t="s">
        <v>2276</v>
      </c>
      <c r="K23" s="26" t="s">
        <v>2276</v>
      </c>
      <c r="L23" s="26" t="s">
        <v>2276</v>
      </c>
      <c r="M23" s="26" t="s">
        <v>2276</v>
      </c>
      <c r="N23" s="26" t="s">
        <v>2276</v>
      </c>
      <c r="O23" s="26" t="s">
        <v>2276</v>
      </c>
      <c r="P23" s="26" t="s">
        <v>2276</v>
      </c>
      <c r="Q23" s="26" t="s">
        <v>2276</v>
      </c>
      <c r="R23" s="26" t="s">
        <v>534</v>
      </c>
      <c r="S23" s="26" t="s">
        <v>2276</v>
      </c>
      <c r="T23" s="26" t="s">
        <v>2276</v>
      </c>
      <c r="U23" s="26" t="s">
        <v>2276</v>
      </c>
      <c r="V23" s="50">
        <v>2</v>
      </c>
      <c r="W23" s="4" t="s">
        <v>2435</v>
      </c>
    </row>
    <row r="24" spans="1:23" ht="43.5">
      <c r="A24" s="3" t="s">
        <v>1326</v>
      </c>
      <c r="B24" s="3" t="s">
        <v>1356</v>
      </c>
      <c r="C24" s="26" t="s">
        <v>24</v>
      </c>
      <c r="D24" s="3" t="s">
        <v>2434</v>
      </c>
      <c r="E24" s="4" t="s">
        <v>396</v>
      </c>
      <c r="F24" s="3" t="s">
        <v>28</v>
      </c>
      <c r="G24" s="26"/>
      <c r="H24" s="26" t="s">
        <v>541</v>
      </c>
      <c r="I24" s="26" t="s">
        <v>2276</v>
      </c>
      <c r="J24" s="26" t="s">
        <v>2276</v>
      </c>
      <c r="K24" s="26" t="s">
        <v>2276</v>
      </c>
      <c r="L24" s="26" t="s">
        <v>2276</v>
      </c>
      <c r="M24" s="26" t="s">
        <v>2276</v>
      </c>
      <c r="N24" s="26" t="s">
        <v>2276</v>
      </c>
      <c r="O24" s="26" t="s">
        <v>2276</v>
      </c>
      <c r="P24" s="26" t="s">
        <v>2276</v>
      </c>
      <c r="Q24" s="26" t="s">
        <v>2276</v>
      </c>
      <c r="R24" s="26" t="s">
        <v>534</v>
      </c>
      <c r="S24" s="26" t="s">
        <v>2276</v>
      </c>
      <c r="T24" s="26" t="s">
        <v>2276</v>
      </c>
      <c r="U24" s="26" t="s">
        <v>2276</v>
      </c>
      <c r="V24" s="50">
        <v>2</v>
      </c>
      <c r="W24" s="4" t="s">
        <v>2435</v>
      </c>
    </row>
    <row r="25" spans="1:23" ht="43.5">
      <c r="A25" s="3" t="s">
        <v>1361</v>
      </c>
      <c r="B25" s="3" t="s">
        <v>1363</v>
      </c>
      <c r="C25" s="26" t="s">
        <v>24</v>
      </c>
      <c r="D25" s="3" t="s">
        <v>2434</v>
      </c>
      <c r="E25" s="3" t="s">
        <v>396</v>
      </c>
      <c r="F25" s="3" t="s">
        <v>28</v>
      </c>
      <c r="G25" s="26"/>
      <c r="H25" s="26" t="s">
        <v>541</v>
      </c>
      <c r="I25" s="26" t="s">
        <v>2276</v>
      </c>
      <c r="J25" s="26" t="s">
        <v>2276</v>
      </c>
      <c r="K25" s="26" t="s">
        <v>2276</v>
      </c>
      <c r="L25" s="26" t="s">
        <v>2276</v>
      </c>
      <c r="M25" s="26" t="s">
        <v>2276</v>
      </c>
      <c r="N25" s="26" t="s">
        <v>2276</v>
      </c>
      <c r="O25" s="26" t="s">
        <v>2276</v>
      </c>
      <c r="P25" s="26" t="s">
        <v>2276</v>
      </c>
      <c r="Q25" s="26" t="s">
        <v>2276</v>
      </c>
      <c r="R25" s="26" t="s">
        <v>534</v>
      </c>
      <c r="S25" s="26" t="s">
        <v>2276</v>
      </c>
      <c r="T25" s="26" t="s">
        <v>2276</v>
      </c>
      <c r="U25" s="26" t="s">
        <v>2276</v>
      </c>
      <c r="V25" s="50">
        <v>2</v>
      </c>
      <c r="W25" s="4" t="s">
        <v>2435</v>
      </c>
    </row>
    <row r="26" spans="1:23" ht="24" customHeight="1">
      <c r="A26" s="23" t="s">
        <v>123</v>
      </c>
      <c r="B26" s="23" t="s">
        <v>124</v>
      </c>
      <c r="C26" s="23" t="s">
        <v>24</v>
      </c>
      <c r="D26" s="23" t="s">
        <v>27</v>
      </c>
      <c r="E26" s="3" t="s">
        <v>130</v>
      </c>
      <c r="F26" s="23" t="s">
        <v>74</v>
      </c>
      <c r="G26" s="23"/>
      <c r="H26" s="26" t="s">
        <v>543</v>
      </c>
      <c r="I26" s="23" t="s">
        <v>2276</v>
      </c>
      <c r="J26" s="23" t="s">
        <v>2276</v>
      </c>
      <c r="K26" s="23" t="s">
        <v>2276</v>
      </c>
      <c r="L26" s="23" t="s">
        <v>2276</v>
      </c>
      <c r="M26" s="23" t="s">
        <v>2728</v>
      </c>
      <c r="N26" s="23" t="s">
        <v>2276</v>
      </c>
      <c r="O26" s="23" t="s">
        <v>534</v>
      </c>
      <c r="P26" s="23" t="s">
        <v>2276</v>
      </c>
      <c r="Q26" s="23">
        <v>2</v>
      </c>
      <c r="R26" s="23" t="s">
        <v>2276</v>
      </c>
      <c r="S26" s="23" t="s">
        <v>2276</v>
      </c>
      <c r="T26" s="23" t="s">
        <v>2276</v>
      </c>
      <c r="U26" s="23" t="s">
        <v>2276</v>
      </c>
      <c r="V26" s="51" t="s">
        <v>2276</v>
      </c>
      <c r="W26" s="3" t="s">
        <v>5029</v>
      </c>
    </row>
    <row r="27" spans="1:23" ht="20.5" customHeight="1">
      <c r="A27" s="23" t="s">
        <v>123</v>
      </c>
      <c r="B27" s="23" t="s">
        <v>125</v>
      </c>
      <c r="C27" s="23" t="s">
        <v>24</v>
      </c>
      <c r="D27" s="23" t="s">
        <v>27</v>
      </c>
      <c r="E27" s="3" t="s">
        <v>130</v>
      </c>
      <c r="F27" s="23" t="s">
        <v>160</v>
      </c>
      <c r="G27" s="23"/>
      <c r="H27" s="26" t="s">
        <v>543</v>
      </c>
      <c r="I27" s="23" t="s">
        <v>2276</v>
      </c>
      <c r="J27" s="23" t="s">
        <v>2276</v>
      </c>
      <c r="K27" s="23" t="s">
        <v>2276</v>
      </c>
      <c r="L27" s="23" t="s">
        <v>2276</v>
      </c>
      <c r="M27" s="23" t="s">
        <v>2728</v>
      </c>
      <c r="N27" s="23" t="s">
        <v>2276</v>
      </c>
      <c r="O27" s="23" t="s">
        <v>534</v>
      </c>
      <c r="P27" s="23" t="s">
        <v>2276</v>
      </c>
      <c r="Q27" s="23">
        <v>2</v>
      </c>
      <c r="R27" s="23" t="s">
        <v>2276</v>
      </c>
      <c r="S27" s="23" t="s">
        <v>2276</v>
      </c>
      <c r="T27" s="23" t="s">
        <v>2276</v>
      </c>
      <c r="U27" s="23" t="s">
        <v>2276</v>
      </c>
      <c r="V27" s="51" t="s">
        <v>2276</v>
      </c>
      <c r="W27" s="3" t="s">
        <v>5029</v>
      </c>
    </row>
    <row r="28" spans="1:23" ht="20.5" customHeight="1">
      <c r="A28" s="23" t="s">
        <v>162</v>
      </c>
      <c r="B28" s="23" t="s">
        <v>167</v>
      </c>
      <c r="C28" s="23" t="s">
        <v>24</v>
      </c>
      <c r="D28" s="23" t="s">
        <v>143</v>
      </c>
      <c r="E28" s="23" t="s">
        <v>84</v>
      </c>
      <c r="F28" s="23" t="s">
        <v>74</v>
      </c>
      <c r="G28" s="23">
        <v>2002</v>
      </c>
      <c r="H28" s="26" t="s">
        <v>541</v>
      </c>
      <c r="I28" s="23" t="s">
        <v>2276</v>
      </c>
      <c r="J28" s="23" t="s">
        <v>2276</v>
      </c>
      <c r="K28" s="23" t="s">
        <v>2276</v>
      </c>
      <c r="L28" s="23" t="s">
        <v>2276</v>
      </c>
      <c r="M28" s="23" t="s">
        <v>2276</v>
      </c>
      <c r="N28" s="23" t="s">
        <v>2276</v>
      </c>
      <c r="O28" s="23" t="s">
        <v>2276</v>
      </c>
      <c r="P28" s="23" t="s">
        <v>2276</v>
      </c>
      <c r="Q28" s="23" t="s">
        <v>2276</v>
      </c>
      <c r="R28" s="23" t="s">
        <v>534</v>
      </c>
      <c r="S28" s="23" t="s">
        <v>2276</v>
      </c>
      <c r="T28" s="23" t="s">
        <v>534</v>
      </c>
      <c r="U28" s="23" t="s">
        <v>2276</v>
      </c>
      <c r="V28" s="23">
        <v>2</v>
      </c>
      <c r="W28" s="3"/>
    </row>
    <row r="29" spans="1:23" ht="20.5" customHeight="1">
      <c r="A29" s="23" t="s">
        <v>162</v>
      </c>
      <c r="B29" s="23" t="s">
        <v>169</v>
      </c>
      <c r="C29" s="23" t="s">
        <v>24</v>
      </c>
      <c r="D29" s="23" t="s">
        <v>143</v>
      </c>
      <c r="E29" s="23" t="s">
        <v>84</v>
      </c>
      <c r="F29" s="23" t="s">
        <v>74</v>
      </c>
      <c r="G29" s="23">
        <v>2003</v>
      </c>
      <c r="H29" s="26" t="s">
        <v>541</v>
      </c>
      <c r="I29" s="23" t="s">
        <v>2276</v>
      </c>
      <c r="J29" s="23" t="s">
        <v>2276</v>
      </c>
      <c r="K29" s="23" t="s">
        <v>2276</v>
      </c>
      <c r="L29" s="23" t="s">
        <v>2276</v>
      </c>
      <c r="M29" s="23" t="s">
        <v>2276</v>
      </c>
      <c r="N29" s="23" t="s">
        <v>2276</v>
      </c>
      <c r="O29" s="23" t="s">
        <v>2276</v>
      </c>
      <c r="P29" s="23" t="s">
        <v>2276</v>
      </c>
      <c r="Q29" s="23" t="s">
        <v>2276</v>
      </c>
      <c r="R29" s="23" t="s">
        <v>534</v>
      </c>
      <c r="S29" s="23" t="s">
        <v>2276</v>
      </c>
      <c r="T29" s="23" t="s">
        <v>534</v>
      </c>
      <c r="U29" s="23" t="s">
        <v>2276</v>
      </c>
      <c r="V29" s="23">
        <v>2</v>
      </c>
      <c r="W29" s="4"/>
    </row>
    <row r="30" spans="1:23" ht="20.5" customHeight="1">
      <c r="A30" s="23" t="s">
        <v>162</v>
      </c>
      <c r="B30" s="23" t="s">
        <v>170</v>
      </c>
      <c r="C30" s="23" t="s">
        <v>24</v>
      </c>
      <c r="D30" s="23" t="s">
        <v>143</v>
      </c>
      <c r="E30" s="23" t="s">
        <v>84</v>
      </c>
      <c r="F30" s="23" t="s">
        <v>74</v>
      </c>
      <c r="G30" s="23">
        <v>2004</v>
      </c>
      <c r="H30" s="26" t="s">
        <v>541</v>
      </c>
      <c r="I30" s="23" t="s">
        <v>2276</v>
      </c>
      <c r="J30" s="23" t="s">
        <v>2276</v>
      </c>
      <c r="K30" s="23" t="s">
        <v>2276</v>
      </c>
      <c r="L30" s="23" t="s">
        <v>2276</v>
      </c>
      <c r="M30" s="23" t="s">
        <v>2276</v>
      </c>
      <c r="N30" s="23" t="s">
        <v>2276</v>
      </c>
      <c r="O30" s="23" t="s">
        <v>2276</v>
      </c>
      <c r="P30" s="23" t="s">
        <v>2276</v>
      </c>
      <c r="Q30" s="23" t="s">
        <v>2276</v>
      </c>
      <c r="R30" s="23" t="s">
        <v>534</v>
      </c>
      <c r="S30" s="23" t="s">
        <v>2276</v>
      </c>
      <c r="T30" s="23" t="s">
        <v>534</v>
      </c>
      <c r="U30" s="23" t="s">
        <v>2276</v>
      </c>
      <c r="V30" s="23">
        <v>2</v>
      </c>
      <c r="W30" s="4"/>
    </row>
    <row r="31" spans="1:23" ht="69.5" customHeight="1">
      <c r="A31" s="23" t="s">
        <v>162</v>
      </c>
      <c r="B31" s="23" t="s">
        <v>1390</v>
      </c>
      <c r="C31" s="23" t="s">
        <v>24</v>
      </c>
      <c r="D31" s="23" t="s">
        <v>143</v>
      </c>
      <c r="E31" s="23" t="s">
        <v>84</v>
      </c>
      <c r="F31" s="23" t="s">
        <v>74</v>
      </c>
      <c r="G31" s="23">
        <v>2005</v>
      </c>
      <c r="H31" s="26" t="s">
        <v>541</v>
      </c>
      <c r="I31" s="23" t="s">
        <v>2276</v>
      </c>
      <c r="J31" s="23" t="s">
        <v>2276</v>
      </c>
      <c r="K31" s="23" t="s">
        <v>2276</v>
      </c>
      <c r="L31" s="23" t="s">
        <v>2276</v>
      </c>
      <c r="M31" s="23" t="s">
        <v>2276</v>
      </c>
      <c r="N31" s="23" t="s">
        <v>2276</v>
      </c>
      <c r="O31" s="23" t="s">
        <v>2276</v>
      </c>
      <c r="P31" s="23" t="s">
        <v>2276</v>
      </c>
      <c r="Q31" s="23" t="s">
        <v>2276</v>
      </c>
      <c r="R31" s="23" t="s">
        <v>534</v>
      </c>
      <c r="S31" s="23" t="s">
        <v>2276</v>
      </c>
      <c r="T31" s="23" t="s">
        <v>534</v>
      </c>
      <c r="U31" s="23" t="s">
        <v>2276</v>
      </c>
      <c r="V31" s="23">
        <v>4</v>
      </c>
      <c r="W31" s="4" t="s">
        <v>1456</v>
      </c>
    </row>
    <row r="32" spans="1:23" ht="54.5" customHeight="1">
      <c r="A32" s="23" t="s">
        <v>162</v>
      </c>
      <c r="B32" s="23" t="s">
        <v>1391</v>
      </c>
      <c r="C32" s="23" t="s">
        <v>24</v>
      </c>
      <c r="D32" s="23" t="s">
        <v>143</v>
      </c>
      <c r="E32" s="23" t="s">
        <v>84</v>
      </c>
      <c r="F32" s="23" t="s">
        <v>74</v>
      </c>
      <c r="G32" s="23">
        <v>2006</v>
      </c>
      <c r="H32" s="26" t="s">
        <v>541</v>
      </c>
      <c r="I32" s="23" t="s">
        <v>2276</v>
      </c>
      <c r="J32" s="23" t="s">
        <v>2276</v>
      </c>
      <c r="K32" s="23" t="s">
        <v>2276</v>
      </c>
      <c r="L32" s="23" t="s">
        <v>2276</v>
      </c>
      <c r="M32" s="23" t="s">
        <v>2276</v>
      </c>
      <c r="N32" s="23" t="s">
        <v>2276</v>
      </c>
      <c r="O32" s="23" t="s">
        <v>2276</v>
      </c>
      <c r="P32" s="23" t="s">
        <v>2276</v>
      </c>
      <c r="Q32" s="23" t="s">
        <v>2276</v>
      </c>
      <c r="R32" s="23" t="s">
        <v>534</v>
      </c>
      <c r="S32" s="23" t="s">
        <v>2276</v>
      </c>
      <c r="T32" s="23" t="s">
        <v>534</v>
      </c>
      <c r="U32" s="23" t="s">
        <v>2276</v>
      </c>
      <c r="V32" s="23">
        <v>4</v>
      </c>
      <c r="W32" s="4" t="s">
        <v>1457</v>
      </c>
    </row>
    <row r="33" spans="1:23" ht="50.5" customHeight="1">
      <c r="A33" s="23" t="s">
        <v>162</v>
      </c>
      <c r="B33" s="23" t="s">
        <v>1392</v>
      </c>
      <c r="C33" s="23" t="s">
        <v>24</v>
      </c>
      <c r="D33" s="23" t="s">
        <v>143</v>
      </c>
      <c r="E33" s="23" t="s">
        <v>84</v>
      </c>
      <c r="F33" s="23" t="s">
        <v>74</v>
      </c>
      <c r="G33" s="23">
        <v>2007</v>
      </c>
      <c r="H33" s="26" t="s">
        <v>541</v>
      </c>
      <c r="I33" s="23" t="s">
        <v>2276</v>
      </c>
      <c r="J33" s="23" t="s">
        <v>2276</v>
      </c>
      <c r="K33" s="23" t="s">
        <v>2276</v>
      </c>
      <c r="L33" s="23" t="s">
        <v>2276</v>
      </c>
      <c r="M33" s="23" t="s">
        <v>2276</v>
      </c>
      <c r="N33" s="23" t="s">
        <v>2276</v>
      </c>
      <c r="O33" s="23" t="s">
        <v>2276</v>
      </c>
      <c r="P33" s="23" t="s">
        <v>2276</v>
      </c>
      <c r="Q33" s="23" t="s">
        <v>2276</v>
      </c>
      <c r="R33" s="23" t="s">
        <v>534</v>
      </c>
      <c r="S33" s="23" t="s">
        <v>2276</v>
      </c>
      <c r="T33" s="23" t="s">
        <v>534</v>
      </c>
      <c r="U33" s="23" t="s">
        <v>2276</v>
      </c>
      <c r="V33" s="23">
        <v>4</v>
      </c>
      <c r="W33" s="4" t="s">
        <v>1457</v>
      </c>
    </row>
    <row r="34" spans="1:23" ht="54.5" customHeight="1">
      <c r="A34" s="23" t="s">
        <v>162</v>
      </c>
      <c r="B34" s="23" t="s">
        <v>1393</v>
      </c>
      <c r="C34" s="23" t="s">
        <v>24</v>
      </c>
      <c r="D34" s="23" t="s">
        <v>143</v>
      </c>
      <c r="E34" s="23" t="s">
        <v>84</v>
      </c>
      <c r="F34" s="23" t="s">
        <v>74</v>
      </c>
      <c r="G34" s="23">
        <v>2008</v>
      </c>
      <c r="H34" s="26" t="s">
        <v>541</v>
      </c>
      <c r="I34" s="23" t="s">
        <v>2276</v>
      </c>
      <c r="J34" s="23" t="s">
        <v>2276</v>
      </c>
      <c r="K34" s="23" t="s">
        <v>2276</v>
      </c>
      <c r="L34" s="23" t="s">
        <v>2276</v>
      </c>
      <c r="M34" s="23" t="s">
        <v>2276</v>
      </c>
      <c r="N34" s="23" t="s">
        <v>2276</v>
      </c>
      <c r="O34" s="23" t="s">
        <v>2276</v>
      </c>
      <c r="P34" s="23" t="s">
        <v>2276</v>
      </c>
      <c r="Q34" s="23" t="s">
        <v>2276</v>
      </c>
      <c r="R34" s="23" t="s">
        <v>534</v>
      </c>
      <c r="S34" s="23" t="s">
        <v>2276</v>
      </c>
      <c r="T34" s="23" t="s">
        <v>534</v>
      </c>
      <c r="U34" s="23" t="s">
        <v>2276</v>
      </c>
      <c r="V34" s="23">
        <v>4</v>
      </c>
      <c r="W34" s="4" t="s">
        <v>1457</v>
      </c>
    </row>
    <row r="35" spans="1:23" ht="59.5" customHeight="1">
      <c r="A35" s="23" t="s">
        <v>162</v>
      </c>
      <c r="B35" s="23" t="s">
        <v>1394</v>
      </c>
      <c r="C35" s="23" t="s">
        <v>24</v>
      </c>
      <c r="D35" s="23" t="s">
        <v>143</v>
      </c>
      <c r="E35" s="23" t="s">
        <v>84</v>
      </c>
      <c r="F35" s="23" t="s">
        <v>74</v>
      </c>
      <c r="G35" s="23">
        <v>2009</v>
      </c>
      <c r="H35" s="26" t="s">
        <v>541</v>
      </c>
      <c r="I35" s="23" t="s">
        <v>2276</v>
      </c>
      <c r="J35" s="23" t="s">
        <v>2276</v>
      </c>
      <c r="K35" s="23" t="s">
        <v>2276</v>
      </c>
      <c r="L35" s="23" t="s">
        <v>2276</v>
      </c>
      <c r="M35" s="23" t="s">
        <v>2276</v>
      </c>
      <c r="N35" s="23" t="s">
        <v>2276</v>
      </c>
      <c r="O35" s="23" t="s">
        <v>2276</v>
      </c>
      <c r="P35" s="23" t="s">
        <v>2276</v>
      </c>
      <c r="Q35" s="23" t="s">
        <v>2276</v>
      </c>
      <c r="R35" s="23" t="s">
        <v>534</v>
      </c>
      <c r="S35" s="23" t="s">
        <v>2276</v>
      </c>
      <c r="T35" s="23" t="s">
        <v>534</v>
      </c>
      <c r="U35" s="23" t="s">
        <v>2276</v>
      </c>
      <c r="V35" s="23">
        <v>4</v>
      </c>
      <c r="W35" s="4" t="s">
        <v>1457</v>
      </c>
    </row>
    <row r="36" spans="1:23" ht="59.5" customHeight="1">
      <c r="A36" s="23" t="s">
        <v>162</v>
      </c>
      <c r="B36" s="23" t="s">
        <v>1395</v>
      </c>
      <c r="C36" s="23" t="s">
        <v>24</v>
      </c>
      <c r="D36" s="23" t="s">
        <v>143</v>
      </c>
      <c r="E36" s="23" t="s">
        <v>84</v>
      </c>
      <c r="F36" s="23" t="s">
        <v>74</v>
      </c>
      <c r="G36" s="23">
        <v>2010</v>
      </c>
      <c r="H36" s="26" t="s">
        <v>541</v>
      </c>
      <c r="I36" s="23" t="s">
        <v>2276</v>
      </c>
      <c r="J36" s="23" t="s">
        <v>2276</v>
      </c>
      <c r="K36" s="23" t="s">
        <v>2276</v>
      </c>
      <c r="L36" s="23" t="s">
        <v>2276</v>
      </c>
      <c r="M36" s="23" t="s">
        <v>2276</v>
      </c>
      <c r="N36" s="23" t="s">
        <v>2276</v>
      </c>
      <c r="O36" s="23" t="s">
        <v>2276</v>
      </c>
      <c r="P36" s="23" t="s">
        <v>2276</v>
      </c>
      <c r="Q36" s="23" t="s">
        <v>2276</v>
      </c>
      <c r="R36" s="23" t="s">
        <v>534</v>
      </c>
      <c r="S36" s="23" t="s">
        <v>2276</v>
      </c>
      <c r="T36" s="23" t="s">
        <v>534</v>
      </c>
      <c r="U36" s="23" t="s">
        <v>2276</v>
      </c>
      <c r="V36" s="23">
        <v>4</v>
      </c>
      <c r="W36" s="4" t="s">
        <v>1457</v>
      </c>
    </row>
    <row r="37" spans="1:23" ht="58.5" customHeight="1">
      <c r="A37" s="23" t="s">
        <v>162</v>
      </c>
      <c r="B37" s="23" t="s">
        <v>1396</v>
      </c>
      <c r="C37" s="23" t="s">
        <v>24</v>
      </c>
      <c r="D37" s="23" t="s">
        <v>143</v>
      </c>
      <c r="E37" s="23" t="s">
        <v>84</v>
      </c>
      <c r="F37" s="23" t="s">
        <v>74</v>
      </c>
      <c r="G37" s="23">
        <v>2011</v>
      </c>
      <c r="H37" s="26" t="s">
        <v>541</v>
      </c>
      <c r="I37" s="23" t="s">
        <v>2276</v>
      </c>
      <c r="J37" s="23" t="s">
        <v>2276</v>
      </c>
      <c r="K37" s="23" t="s">
        <v>2276</v>
      </c>
      <c r="L37" s="23" t="s">
        <v>2276</v>
      </c>
      <c r="M37" s="23" t="s">
        <v>2276</v>
      </c>
      <c r="N37" s="23" t="s">
        <v>2276</v>
      </c>
      <c r="O37" s="23" t="s">
        <v>2276</v>
      </c>
      <c r="P37" s="23" t="s">
        <v>2276</v>
      </c>
      <c r="Q37" s="23" t="s">
        <v>2276</v>
      </c>
      <c r="R37" s="23" t="s">
        <v>534</v>
      </c>
      <c r="S37" s="23" t="s">
        <v>2276</v>
      </c>
      <c r="T37" s="23" t="s">
        <v>534</v>
      </c>
      <c r="U37" s="23" t="s">
        <v>2276</v>
      </c>
      <c r="V37" s="23">
        <v>4</v>
      </c>
      <c r="W37" s="4" t="s">
        <v>1458</v>
      </c>
    </row>
    <row r="38" spans="1:23" ht="52" customHeight="1">
      <c r="A38" s="23" t="s">
        <v>162</v>
      </c>
      <c r="B38" s="23" t="s">
        <v>1397</v>
      </c>
      <c r="C38" s="23" t="s">
        <v>24</v>
      </c>
      <c r="D38" s="23" t="s">
        <v>143</v>
      </c>
      <c r="E38" s="23" t="s">
        <v>84</v>
      </c>
      <c r="F38" s="23" t="s">
        <v>74</v>
      </c>
      <c r="G38" s="23">
        <v>2012</v>
      </c>
      <c r="H38" s="26" t="s">
        <v>541</v>
      </c>
      <c r="I38" s="23" t="s">
        <v>2276</v>
      </c>
      <c r="J38" s="23" t="s">
        <v>2276</v>
      </c>
      <c r="K38" s="23" t="s">
        <v>2276</v>
      </c>
      <c r="L38" s="23" t="s">
        <v>2276</v>
      </c>
      <c r="M38" s="23" t="s">
        <v>2276</v>
      </c>
      <c r="N38" s="23" t="s">
        <v>2276</v>
      </c>
      <c r="O38" s="23" t="s">
        <v>2276</v>
      </c>
      <c r="P38" s="23" t="s">
        <v>2276</v>
      </c>
      <c r="Q38" s="23" t="s">
        <v>2276</v>
      </c>
      <c r="R38" s="23" t="s">
        <v>534</v>
      </c>
      <c r="S38" s="23" t="s">
        <v>2276</v>
      </c>
      <c r="T38" s="23" t="s">
        <v>534</v>
      </c>
      <c r="U38" s="23" t="s">
        <v>2276</v>
      </c>
      <c r="V38" s="23">
        <v>4</v>
      </c>
      <c r="W38" s="4" t="s">
        <v>1458</v>
      </c>
    </row>
    <row r="39" spans="1:23" ht="50.5" customHeight="1">
      <c r="A39" s="23" t="s">
        <v>162</v>
      </c>
      <c r="B39" s="23" t="s">
        <v>1399</v>
      </c>
      <c r="C39" s="23" t="s">
        <v>24</v>
      </c>
      <c r="D39" s="23" t="s">
        <v>143</v>
      </c>
      <c r="E39" s="26" t="s">
        <v>45</v>
      </c>
      <c r="F39" s="23" t="s">
        <v>74</v>
      </c>
      <c r="G39" s="23">
        <v>2002</v>
      </c>
      <c r="H39" s="26" t="s">
        <v>541</v>
      </c>
      <c r="I39" s="23" t="s">
        <v>2276</v>
      </c>
      <c r="J39" s="23" t="s">
        <v>2276</v>
      </c>
      <c r="K39" s="23" t="s">
        <v>2276</v>
      </c>
      <c r="L39" s="23" t="s">
        <v>2276</v>
      </c>
      <c r="M39" s="23" t="s">
        <v>2276</v>
      </c>
      <c r="N39" s="23" t="s">
        <v>2276</v>
      </c>
      <c r="O39" s="23" t="s">
        <v>2276</v>
      </c>
      <c r="P39" s="23" t="s">
        <v>2276</v>
      </c>
      <c r="Q39" s="23" t="s">
        <v>2276</v>
      </c>
      <c r="R39" s="23" t="s">
        <v>534</v>
      </c>
      <c r="S39" s="23" t="s">
        <v>2276</v>
      </c>
      <c r="T39" s="23" t="s">
        <v>534</v>
      </c>
      <c r="U39" s="23" t="s">
        <v>2276</v>
      </c>
      <c r="V39" s="23">
        <v>2</v>
      </c>
      <c r="W39" s="4" t="s">
        <v>1473</v>
      </c>
    </row>
    <row r="40" spans="1:23" ht="50.5" customHeight="1">
      <c r="A40" s="23" t="s">
        <v>162</v>
      </c>
      <c r="B40" s="23" t="s">
        <v>1400</v>
      </c>
      <c r="C40" s="23" t="s">
        <v>24</v>
      </c>
      <c r="D40" s="23" t="s">
        <v>143</v>
      </c>
      <c r="E40" s="26" t="s">
        <v>45</v>
      </c>
      <c r="F40" s="23" t="s">
        <v>74</v>
      </c>
      <c r="G40" s="23">
        <v>2003</v>
      </c>
      <c r="H40" s="26" t="s">
        <v>541</v>
      </c>
      <c r="I40" s="23" t="s">
        <v>2276</v>
      </c>
      <c r="J40" s="23" t="s">
        <v>2276</v>
      </c>
      <c r="K40" s="23" t="s">
        <v>2276</v>
      </c>
      <c r="L40" s="23" t="s">
        <v>2276</v>
      </c>
      <c r="M40" s="23" t="s">
        <v>2276</v>
      </c>
      <c r="N40" s="23" t="s">
        <v>2276</v>
      </c>
      <c r="O40" s="23" t="s">
        <v>2276</v>
      </c>
      <c r="P40" s="23" t="s">
        <v>2276</v>
      </c>
      <c r="Q40" s="23" t="s">
        <v>2276</v>
      </c>
      <c r="R40" s="23" t="s">
        <v>534</v>
      </c>
      <c r="S40" s="23" t="s">
        <v>2276</v>
      </c>
      <c r="T40" s="23" t="s">
        <v>534</v>
      </c>
      <c r="U40" s="23" t="s">
        <v>2276</v>
      </c>
      <c r="V40" s="23">
        <v>2</v>
      </c>
      <c r="W40" s="4" t="s">
        <v>1473</v>
      </c>
    </row>
    <row r="41" spans="1:23" ht="50.5" customHeight="1">
      <c r="A41" s="23" t="s">
        <v>162</v>
      </c>
      <c r="B41" s="23" t="s">
        <v>1401</v>
      </c>
      <c r="C41" s="23" t="s">
        <v>24</v>
      </c>
      <c r="D41" s="23" t="s">
        <v>143</v>
      </c>
      <c r="E41" s="26" t="s">
        <v>45</v>
      </c>
      <c r="F41" s="23" t="s">
        <v>74</v>
      </c>
      <c r="G41" s="23">
        <v>2004</v>
      </c>
      <c r="H41" s="26" t="s">
        <v>541</v>
      </c>
      <c r="I41" s="23" t="s">
        <v>2276</v>
      </c>
      <c r="J41" s="23" t="s">
        <v>2276</v>
      </c>
      <c r="K41" s="23" t="s">
        <v>2276</v>
      </c>
      <c r="L41" s="23" t="s">
        <v>2276</v>
      </c>
      <c r="M41" s="23" t="s">
        <v>2276</v>
      </c>
      <c r="N41" s="23" t="s">
        <v>2276</v>
      </c>
      <c r="O41" s="23" t="s">
        <v>2276</v>
      </c>
      <c r="P41" s="23" t="s">
        <v>2276</v>
      </c>
      <c r="Q41" s="23" t="s">
        <v>2276</v>
      </c>
      <c r="R41" s="23" t="s">
        <v>534</v>
      </c>
      <c r="S41" s="23" t="s">
        <v>2276</v>
      </c>
      <c r="T41" s="23" t="s">
        <v>534</v>
      </c>
      <c r="U41" s="23" t="s">
        <v>2276</v>
      </c>
      <c r="V41" s="23">
        <v>2</v>
      </c>
      <c r="W41" s="4" t="s">
        <v>1473</v>
      </c>
    </row>
    <row r="42" spans="1:23" ht="50.5" customHeight="1">
      <c r="A42" s="23" t="s">
        <v>162</v>
      </c>
      <c r="B42" s="23" t="s">
        <v>1402</v>
      </c>
      <c r="C42" s="23" t="s">
        <v>24</v>
      </c>
      <c r="D42" s="23" t="s">
        <v>143</v>
      </c>
      <c r="E42" s="26" t="s">
        <v>45</v>
      </c>
      <c r="F42" s="23" t="s">
        <v>74</v>
      </c>
      <c r="G42" s="23">
        <v>2005</v>
      </c>
      <c r="H42" s="26" t="s">
        <v>541</v>
      </c>
      <c r="I42" s="23" t="s">
        <v>2276</v>
      </c>
      <c r="J42" s="23" t="s">
        <v>2276</v>
      </c>
      <c r="K42" s="23" t="s">
        <v>2276</v>
      </c>
      <c r="L42" s="23" t="s">
        <v>2276</v>
      </c>
      <c r="M42" s="23" t="s">
        <v>2276</v>
      </c>
      <c r="N42" s="23" t="s">
        <v>2276</v>
      </c>
      <c r="O42" s="23" t="s">
        <v>2276</v>
      </c>
      <c r="P42" s="23" t="s">
        <v>2276</v>
      </c>
      <c r="Q42" s="23" t="s">
        <v>2276</v>
      </c>
      <c r="R42" s="23" t="s">
        <v>534</v>
      </c>
      <c r="S42" s="23" t="s">
        <v>2276</v>
      </c>
      <c r="T42" s="23" t="s">
        <v>534</v>
      </c>
      <c r="U42" s="23" t="s">
        <v>2276</v>
      </c>
      <c r="V42" s="23">
        <v>2</v>
      </c>
      <c r="W42" s="4" t="s">
        <v>1473</v>
      </c>
    </row>
    <row r="43" spans="1:23" ht="50.5" customHeight="1">
      <c r="A43" s="23" t="s">
        <v>162</v>
      </c>
      <c r="B43" s="23" t="s">
        <v>1403</v>
      </c>
      <c r="C43" s="23" t="s">
        <v>24</v>
      </c>
      <c r="D43" s="23" t="s">
        <v>143</v>
      </c>
      <c r="E43" s="26" t="s">
        <v>45</v>
      </c>
      <c r="F43" s="23" t="s">
        <v>74</v>
      </c>
      <c r="G43" s="23">
        <v>2006</v>
      </c>
      <c r="H43" s="26" t="s">
        <v>541</v>
      </c>
      <c r="I43" s="23" t="s">
        <v>2276</v>
      </c>
      <c r="J43" s="23" t="s">
        <v>2276</v>
      </c>
      <c r="K43" s="23" t="s">
        <v>2276</v>
      </c>
      <c r="L43" s="23" t="s">
        <v>2276</v>
      </c>
      <c r="M43" s="23" t="s">
        <v>2276</v>
      </c>
      <c r="N43" s="23" t="s">
        <v>2276</v>
      </c>
      <c r="O43" s="23" t="s">
        <v>2276</v>
      </c>
      <c r="P43" s="23" t="s">
        <v>2276</v>
      </c>
      <c r="Q43" s="23" t="s">
        <v>2276</v>
      </c>
      <c r="R43" s="23" t="s">
        <v>534</v>
      </c>
      <c r="S43" s="23" t="s">
        <v>2276</v>
      </c>
      <c r="T43" s="23" t="s">
        <v>534</v>
      </c>
      <c r="U43" s="23" t="s">
        <v>2276</v>
      </c>
      <c r="V43" s="23">
        <v>2</v>
      </c>
      <c r="W43" s="4" t="s">
        <v>1473</v>
      </c>
    </row>
    <row r="44" spans="1:23" ht="50.5" customHeight="1">
      <c r="A44" s="23" t="s">
        <v>162</v>
      </c>
      <c r="B44" s="23" t="s">
        <v>1404</v>
      </c>
      <c r="C44" s="23" t="s">
        <v>24</v>
      </c>
      <c r="D44" s="23" t="s">
        <v>143</v>
      </c>
      <c r="E44" s="26" t="s">
        <v>45</v>
      </c>
      <c r="F44" s="23" t="s">
        <v>74</v>
      </c>
      <c r="G44" s="23">
        <v>2007</v>
      </c>
      <c r="H44" s="26" t="s">
        <v>541</v>
      </c>
      <c r="I44" s="23" t="s">
        <v>2276</v>
      </c>
      <c r="J44" s="23" t="s">
        <v>2276</v>
      </c>
      <c r="K44" s="23" t="s">
        <v>2276</v>
      </c>
      <c r="L44" s="23" t="s">
        <v>2276</v>
      </c>
      <c r="M44" s="23" t="s">
        <v>2276</v>
      </c>
      <c r="N44" s="23" t="s">
        <v>2276</v>
      </c>
      <c r="O44" s="23" t="s">
        <v>2276</v>
      </c>
      <c r="P44" s="23" t="s">
        <v>2276</v>
      </c>
      <c r="Q44" s="23" t="s">
        <v>2276</v>
      </c>
      <c r="R44" s="23" t="s">
        <v>534</v>
      </c>
      <c r="S44" s="23" t="s">
        <v>2276</v>
      </c>
      <c r="T44" s="23" t="s">
        <v>534</v>
      </c>
      <c r="U44" s="23" t="s">
        <v>2276</v>
      </c>
      <c r="V44" s="23">
        <v>2</v>
      </c>
      <c r="W44" s="4" t="s">
        <v>1473</v>
      </c>
    </row>
    <row r="45" spans="1:23" ht="50.5" customHeight="1">
      <c r="A45" s="23" t="s">
        <v>162</v>
      </c>
      <c r="B45" s="23" t="s">
        <v>1405</v>
      </c>
      <c r="C45" s="23" t="s">
        <v>24</v>
      </c>
      <c r="D45" s="23" t="s">
        <v>143</v>
      </c>
      <c r="E45" s="26" t="s">
        <v>45</v>
      </c>
      <c r="F45" s="23" t="s">
        <v>74</v>
      </c>
      <c r="G45" s="23">
        <v>2008</v>
      </c>
      <c r="H45" s="26" t="s">
        <v>541</v>
      </c>
      <c r="I45" s="23" t="s">
        <v>2276</v>
      </c>
      <c r="J45" s="23" t="s">
        <v>2276</v>
      </c>
      <c r="K45" s="23" t="s">
        <v>2276</v>
      </c>
      <c r="L45" s="23" t="s">
        <v>2276</v>
      </c>
      <c r="M45" s="23" t="s">
        <v>2276</v>
      </c>
      <c r="N45" s="23" t="s">
        <v>2276</v>
      </c>
      <c r="O45" s="23" t="s">
        <v>2276</v>
      </c>
      <c r="P45" s="23" t="s">
        <v>2276</v>
      </c>
      <c r="Q45" s="23" t="s">
        <v>2276</v>
      </c>
      <c r="R45" s="23" t="s">
        <v>534</v>
      </c>
      <c r="S45" s="23" t="s">
        <v>2276</v>
      </c>
      <c r="T45" s="23" t="s">
        <v>534</v>
      </c>
      <c r="U45" s="23" t="s">
        <v>2276</v>
      </c>
      <c r="V45" s="23">
        <v>2</v>
      </c>
      <c r="W45" s="4" t="s">
        <v>1473</v>
      </c>
    </row>
    <row r="46" spans="1:23" ht="50.5" customHeight="1">
      <c r="A46" s="23" t="s">
        <v>162</v>
      </c>
      <c r="B46" s="23" t="s">
        <v>1406</v>
      </c>
      <c r="C46" s="23" t="s">
        <v>24</v>
      </c>
      <c r="D46" s="23" t="s">
        <v>143</v>
      </c>
      <c r="E46" s="26" t="s">
        <v>45</v>
      </c>
      <c r="F46" s="23" t="s">
        <v>74</v>
      </c>
      <c r="G46" s="23">
        <v>2009</v>
      </c>
      <c r="H46" s="26" t="s">
        <v>541</v>
      </c>
      <c r="I46" s="23" t="s">
        <v>2276</v>
      </c>
      <c r="J46" s="23" t="s">
        <v>2276</v>
      </c>
      <c r="K46" s="23" t="s">
        <v>2276</v>
      </c>
      <c r="L46" s="23" t="s">
        <v>2276</v>
      </c>
      <c r="M46" s="23" t="s">
        <v>2276</v>
      </c>
      <c r="N46" s="23" t="s">
        <v>2276</v>
      </c>
      <c r="O46" s="23" t="s">
        <v>2276</v>
      </c>
      <c r="P46" s="23" t="s">
        <v>2276</v>
      </c>
      <c r="Q46" s="23" t="s">
        <v>2276</v>
      </c>
      <c r="R46" s="23" t="s">
        <v>534</v>
      </c>
      <c r="S46" s="23" t="s">
        <v>2276</v>
      </c>
      <c r="T46" s="23" t="s">
        <v>534</v>
      </c>
      <c r="U46" s="23" t="s">
        <v>2276</v>
      </c>
      <c r="V46" s="23">
        <v>2</v>
      </c>
      <c r="W46" s="4" t="s">
        <v>1473</v>
      </c>
    </row>
    <row r="47" spans="1:23" ht="50.5" customHeight="1">
      <c r="A47" s="23" t="s">
        <v>162</v>
      </c>
      <c r="B47" s="23" t="s">
        <v>1407</v>
      </c>
      <c r="C47" s="23" t="s">
        <v>24</v>
      </c>
      <c r="D47" s="23" t="s">
        <v>143</v>
      </c>
      <c r="E47" s="26" t="s">
        <v>45</v>
      </c>
      <c r="F47" s="23" t="s">
        <v>74</v>
      </c>
      <c r="G47" s="23">
        <v>2010</v>
      </c>
      <c r="H47" s="26" t="s">
        <v>541</v>
      </c>
      <c r="I47" s="23" t="s">
        <v>2276</v>
      </c>
      <c r="J47" s="23" t="s">
        <v>2276</v>
      </c>
      <c r="K47" s="23" t="s">
        <v>2276</v>
      </c>
      <c r="L47" s="23" t="s">
        <v>2276</v>
      </c>
      <c r="M47" s="23" t="s">
        <v>2276</v>
      </c>
      <c r="N47" s="23" t="s">
        <v>2276</v>
      </c>
      <c r="O47" s="23" t="s">
        <v>2276</v>
      </c>
      <c r="P47" s="23" t="s">
        <v>2276</v>
      </c>
      <c r="Q47" s="23" t="s">
        <v>2276</v>
      </c>
      <c r="R47" s="23" t="s">
        <v>534</v>
      </c>
      <c r="S47" s="23" t="s">
        <v>2276</v>
      </c>
      <c r="T47" s="23" t="s">
        <v>534</v>
      </c>
      <c r="U47" s="23" t="s">
        <v>2276</v>
      </c>
      <c r="V47" s="23">
        <v>2</v>
      </c>
      <c r="W47" s="4" t="s">
        <v>1473</v>
      </c>
    </row>
    <row r="48" spans="1:23" ht="50.5" customHeight="1">
      <c r="A48" s="23" t="s">
        <v>162</v>
      </c>
      <c r="B48" s="23" t="s">
        <v>1408</v>
      </c>
      <c r="C48" s="23" t="s">
        <v>24</v>
      </c>
      <c r="D48" s="23" t="s">
        <v>143</v>
      </c>
      <c r="E48" s="26" t="s">
        <v>45</v>
      </c>
      <c r="F48" s="23" t="s">
        <v>74</v>
      </c>
      <c r="G48" s="23">
        <v>2011</v>
      </c>
      <c r="H48" s="26" t="s">
        <v>541</v>
      </c>
      <c r="I48" s="23" t="s">
        <v>2276</v>
      </c>
      <c r="J48" s="23" t="s">
        <v>2276</v>
      </c>
      <c r="K48" s="23" t="s">
        <v>2276</v>
      </c>
      <c r="L48" s="23" t="s">
        <v>2276</v>
      </c>
      <c r="M48" s="23" t="s">
        <v>2276</v>
      </c>
      <c r="N48" s="23" t="s">
        <v>2276</v>
      </c>
      <c r="O48" s="23" t="s">
        <v>2276</v>
      </c>
      <c r="P48" s="23" t="s">
        <v>2276</v>
      </c>
      <c r="Q48" s="23" t="s">
        <v>2276</v>
      </c>
      <c r="R48" s="23" t="s">
        <v>534</v>
      </c>
      <c r="S48" s="23" t="s">
        <v>2276</v>
      </c>
      <c r="T48" s="23" t="s">
        <v>534</v>
      </c>
      <c r="U48" s="23" t="s">
        <v>2276</v>
      </c>
      <c r="V48" s="23">
        <v>2</v>
      </c>
      <c r="W48" s="4" t="s">
        <v>1473</v>
      </c>
    </row>
    <row r="49" spans="1:23" ht="50.5" customHeight="1">
      <c r="A49" s="23" t="s">
        <v>162</v>
      </c>
      <c r="B49" s="23" t="s">
        <v>1409</v>
      </c>
      <c r="C49" s="23" t="s">
        <v>24</v>
      </c>
      <c r="D49" s="23" t="s">
        <v>143</v>
      </c>
      <c r="E49" s="26" t="s">
        <v>45</v>
      </c>
      <c r="F49" s="23" t="s">
        <v>74</v>
      </c>
      <c r="G49" s="23">
        <v>2012</v>
      </c>
      <c r="H49" s="26" t="s">
        <v>541</v>
      </c>
      <c r="I49" s="23" t="s">
        <v>2276</v>
      </c>
      <c r="J49" s="23" t="s">
        <v>2276</v>
      </c>
      <c r="K49" s="23" t="s">
        <v>2276</v>
      </c>
      <c r="L49" s="23" t="s">
        <v>2276</v>
      </c>
      <c r="M49" s="23" t="s">
        <v>2276</v>
      </c>
      <c r="N49" s="23" t="s">
        <v>2276</v>
      </c>
      <c r="O49" s="23" t="s">
        <v>2276</v>
      </c>
      <c r="P49" s="23" t="s">
        <v>2276</v>
      </c>
      <c r="Q49" s="23" t="s">
        <v>2276</v>
      </c>
      <c r="R49" s="23" t="s">
        <v>534</v>
      </c>
      <c r="S49" s="23" t="s">
        <v>2276</v>
      </c>
      <c r="T49" s="23" t="s">
        <v>534</v>
      </c>
      <c r="U49" s="23" t="s">
        <v>2276</v>
      </c>
      <c r="V49" s="23">
        <v>2</v>
      </c>
      <c r="W49" s="4" t="s">
        <v>1473</v>
      </c>
    </row>
    <row r="50" spans="1:23" ht="50.5" customHeight="1">
      <c r="A50" s="23" t="s">
        <v>162</v>
      </c>
      <c r="B50" s="23" t="s">
        <v>1423</v>
      </c>
      <c r="C50" s="23" t="s">
        <v>24</v>
      </c>
      <c r="D50" s="23" t="s">
        <v>143</v>
      </c>
      <c r="E50" s="26" t="s">
        <v>396</v>
      </c>
      <c r="F50" s="23" t="s">
        <v>74</v>
      </c>
      <c r="G50" s="23">
        <v>2002</v>
      </c>
      <c r="H50" s="26" t="s">
        <v>541</v>
      </c>
      <c r="I50" s="23" t="s">
        <v>2276</v>
      </c>
      <c r="J50" s="23" t="s">
        <v>2276</v>
      </c>
      <c r="K50" s="23" t="s">
        <v>2276</v>
      </c>
      <c r="L50" s="23" t="s">
        <v>2276</v>
      </c>
      <c r="M50" s="23" t="s">
        <v>2276</v>
      </c>
      <c r="N50" s="23" t="s">
        <v>2276</v>
      </c>
      <c r="O50" s="23" t="s">
        <v>2276</v>
      </c>
      <c r="P50" s="23" t="s">
        <v>2276</v>
      </c>
      <c r="Q50" s="23" t="s">
        <v>2276</v>
      </c>
      <c r="R50" s="23" t="s">
        <v>534</v>
      </c>
      <c r="S50" s="23" t="s">
        <v>2276</v>
      </c>
      <c r="T50" s="23" t="s">
        <v>534</v>
      </c>
      <c r="U50" s="23" t="s">
        <v>2276</v>
      </c>
      <c r="V50" s="23">
        <v>2</v>
      </c>
      <c r="W50" s="4" t="s">
        <v>1473</v>
      </c>
    </row>
    <row r="51" spans="1:23" ht="50.5" customHeight="1">
      <c r="A51" s="23" t="s">
        <v>162</v>
      </c>
      <c r="B51" s="23" t="s">
        <v>1424</v>
      </c>
      <c r="C51" s="23" t="s">
        <v>24</v>
      </c>
      <c r="D51" s="23" t="s">
        <v>143</v>
      </c>
      <c r="E51" s="26" t="s">
        <v>396</v>
      </c>
      <c r="F51" s="23" t="s">
        <v>74</v>
      </c>
      <c r="G51" s="23">
        <v>2003</v>
      </c>
      <c r="H51" s="26" t="s">
        <v>541</v>
      </c>
      <c r="I51" s="23" t="s">
        <v>2276</v>
      </c>
      <c r="J51" s="23" t="s">
        <v>2276</v>
      </c>
      <c r="K51" s="23" t="s">
        <v>2276</v>
      </c>
      <c r="L51" s="23" t="s">
        <v>2276</v>
      </c>
      <c r="M51" s="23" t="s">
        <v>2276</v>
      </c>
      <c r="N51" s="23" t="s">
        <v>2276</v>
      </c>
      <c r="O51" s="23" t="s">
        <v>2276</v>
      </c>
      <c r="P51" s="23" t="s">
        <v>2276</v>
      </c>
      <c r="Q51" s="23" t="s">
        <v>2276</v>
      </c>
      <c r="R51" s="23" t="s">
        <v>534</v>
      </c>
      <c r="S51" s="23" t="s">
        <v>2276</v>
      </c>
      <c r="T51" s="23" t="s">
        <v>534</v>
      </c>
      <c r="U51" s="23" t="s">
        <v>2276</v>
      </c>
      <c r="V51" s="23">
        <v>2</v>
      </c>
      <c r="W51" s="4" t="s">
        <v>1473</v>
      </c>
    </row>
    <row r="52" spans="1:23" ht="50.5" customHeight="1">
      <c r="A52" s="23" t="s">
        <v>162</v>
      </c>
      <c r="B52" s="23" t="s">
        <v>1425</v>
      </c>
      <c r="C52" s="23" t="s">
        <v>24</v>
      </c>
      <c r="D52" s="23" t="s">
        <v>143</v>
      </c>
      <c r="E52" s="26" t="s">
        <v>396</v>
      </c>
      <c r="F52" s="23" t="s">
        <v>74</v>
      </c>
      <c r="G52" s="23">
        <v>2004</v>
      </c>
      <c r="H52" s="26" t="s">
        <v>541</v>
      </c>
      <c r="I52" s="23" t="s">
        <v>2276</v>
      </c>
      <c r="J52" s="23" t="s">
        <v>2276</v>
      </c>
      <c r="K52" s="23" t="s">
        <v>2276</v>
      </c>
      <c r="L52" s="23" t="s">
        <v>2276</v>
      </c>
      <c r="M52" s="23" t="s">
        <v>2276</v>
      </c>
      <c r="N52" s="23" t="s">
        <v>2276</v>
      </c>
      <c r="O52" s="23" t="s">
        <v>2276</v>
      </c>
      <c r="P52" s="23" t="s">
        <v>2276</v>
      </c>
      <c r="Q52" s="23" t="s">
        <v>2276</v>
      </c>
      <c r="R52" s="23" t="s">
        <v>534</v>
      </c>
      <c r="S52" s="23" t="s">
        <v>2276</v>
      </c>
      <c r="T52" s="23" t="s">
        <v>534</v>
      </c>
      <c r="U52" s="23" t="s">
        <v>2276</v>
      </c>
      <c r="V52" s="23">
        <v>2</v>
      </c>
      <c r="W52" s="4" t="s">
        <v>1473</v>
      </c>
    </row>
    <row r="53" spans="1:23" ht="50.5" customHeight="1">
      <c r="A53" s="23" t="s">
        <v>162</v>
      </c>
      <c r="B53" s="23" t="s">
        <v>1426</v>
      </c>
      <c r="C53" s="23" t="s">
        <v>24</v>
      </c>
      <c r="D53" s="23" t="s">
        <v>143</v>
      </c>
      <c r="E53" s="26" t="s">
        <v>396</v>
      </c>
      <c r="F53" s="23" t="s">
        <v>74</v>
      </c>
      <c r="G53" s="23">
        <v>2005</v>
      </c>
      <c r="H53" s="26" t="s">
        <v>541</v>
      </c>
      <c r="I53" s="23" t="s">
        <v>2276</v>
      </c>
      <c r="J53" s="23" t="s">
        <v>2276</v>
      </c>
      <c r="K53" s="23" t="s">
        <v>2276</v>
      </c>
      <c r="L53" s="23" t="s">
        <v>2276</v>
      </c>
      <c r="M53" s="23" t="s">
        <v>2276</v>
      </c>
      <c r="N53" s="23" t="s">
        <v>2276</v>
      </c>
      <c r="O53" s="23" t="s">
        <v>2276</v>
      </c>
      <c r="P53" s="23" t="s">
        <v>2276</v>
      </c>
      <c r="Q53" s="23" t="s">
        <v>2276</v>
      </c>
      <c r="R53" s="23" t="s">
        <v>534</v>
      </c>
      <c r="S53" s="23" t="s">
        <v>2276</v>
      </c>
      <c r="T53" s="23" t="s">
        <v>534</v>
      </c>
      <c r="U53" s="23" t="s">
        <v>2276</v>
      </c>
      <c r="V53" s="23">
        <v>2</v>
      </c>
      <c r="W53" s="4" t="s">
        <v>1473</v>
      </c>
    </row>
    <row r="54" spans="1:23" ht="50.5" customHeight="1">
      <c r="A54" s="23" t="s">
        <v>162</v>
      </c>
      <c r="B54" s="23" t="s">
        <v>1427</v>
      </c>
      <c r="C54" s="23" t="s">
        <v>24</v>
      </c>
      <c r="D54" s="23" t="s">
        <v>143</v>
      </c>
      <c r="E54" s="26" t="s">
        <v>396</v>
      </c>
      <c r="F54" s="23" t="s">
        <v>74</v>
      </c>
      <c r="G54" s="23">
        <v>2006</v>
      </c>
      <c r="H54" s="26" t="s">
        <v>541</v>
      </c>
      <c r="I54" s="23" t="s">
        <v>2276</v>
      </c>
      <c r="J54" s="23" t="s">
        <v>2276</v>
      </c>
      <c r="K54" s="23" t="s">
        <v>2276</v>
      </c>
      <c r="L54" s="23" t="s">
        <v>2276</v>
      </c>
      <c r="M54" s="23" t="s">
        <v>2276</v>
      </c>
      <c r="N54" s="23" t="s">
        <v>2276</v>
      </c>
      <c r="O54" s="23" t="s">
        <v>2276</v>
      </c>
      <c r="P54" s="23" t="s">
        <v>2276</v>
      </c>
      <c r="Q54" s="23" t="s">
        <v>2276</v>
      </c>
      <c r="R54" s="23" t="s">
        <v>534</v>
      </c>
      <c r="S54" s="23" t="s">
        <v>2276</v>
      </c>
      <c r="T54" s="23" t="s">
        <v>534</v>
      </c>
      <c r="U54" s="23" t="s">
        <v>2276</v>
      </c>
      <c r="V54" s="23">
        <v>2</v>
      </c>
      <c r="W54" s="4" t="s">
        <v>1473</v>
      </c>
    </row>
    <row r="55" spans="1:23" ht="50.5" customHeight="1">
      <c r="A55" s="23" t="s">
        <v>162</v>
      </c>
      <c r="B55" s="23" t="s">
        <v>1428</v>
      </c>
      <c r="C55" s="23" t="s">
        <v>24</v>
      </c>
      <c r="D55" s="23" t="s">
        <v>143</v>
      </c>
      <c r="E55" s="26" t="s">
        <v>396</v>
      </c>
      <c r="F55" s="23" t="s">
        <v>74</v>
      </c>
      <c r="G55" s="23">
        <v>2007</v>
      </c>
      <c r="H55" s="26" t="s">
        <v>541</v>
      </c>
      <c r="I55" s="23" t="s">
        <v>2276</v>
      </c>
      <c r="J55" s="23" t="s">
        <v>2276</v>
      </c>
      <c r="K55" s="23" t="s">
        <v>2276</v>
      </c>
      <c r="L55" s="23" t="s">
        <v>2276</v>
      </c>
      <c r="M55" s="23" t="s">
        <v>2276</v>
      </c>
      <c r="N55" s="23" t="s">
        <v>2276</v>
      </c>
      <c r="O55" s="23" t="s">
        <v>2276</v>
      </c>
      <c r="P55" s="23" t="s">
        <v>2276</v>
      </c>
      <c r="Q55" s="23" t="s">
        <v>2276</v>
      </c>
      <c r="R55" s="23" t="s">
        <v>534</v>
      </c>
      <c r="S55" s="23" t="s">
        <v>2276</v>
      </c>
      <c r="T55" s="23" t="s">
        <v>534</v>
      </c>
      <c r="U55" s="23" t="s">
        <v>2276</v>
      </c>
      <c r="V55" s="23">
        <v>2</v>
      </c>
      <c r="W55" s="4" t="s">
        <v>1473</v>
      </c>
    </row>
    <row r="56" spans="1:23" ht="50.5" customHeight="1">
      <c r="A56" s="23" t="s">
        <v>162</v>
      </c>
      <c r="B56" s="23" t="s">
        <v>1429</v>
      </c>
      <c r="C56" s="23" t="s">
        <v>24</v>
      </c>
      <c r="D56" s="23" t="s">
        <v>143</v>
      </c>
      <c r="E56" s="26" t="s">
        <v>396</v>
      </c>
      <c r="F56" s="23" t="s">
        <v>74</v>
      </c>
      <c r="G56" s="23">
        <v>2008</v>
      </c>
      <c r="H56" s="26" t="s">
        <v>541</v>
      </c>
      <c r="I56" s="23" t="s">
        <v>2276</v>
      </c>
      <c r="J56" s="23" t="s">
        <v>2276</v>
      </c>
      <c r="K56" s="23" t="s">
        <v>2276</v>
      </c>
      <c r="L56" s="23" t="s">
        <v>2276</v>
      </c>
      <c r="M56" s="23" t="s">
        <v>2276</v>
      </c>
      <c r="N56" s="23" t="s">
        <v>2276</v>
      </c>
      <c r="O56" s="23" t="s">
        <v>2276</v>
      </c>
      <c r="P56" s="23" t="s">
        <v>2276</v>
      </c>
      <c r="Q56" s="23" t="s">
        <v>2276</v>
      </c>
      <c r="R56" s="23" t="s">
        <v>534</v>
      </c>
      <c r="S56" s="23" t="s">
        <v>2276</v>
      </c>
      <c r="T56" s="23" t="s">
        <v>534</v>
      </c>
      <c r="U56" s="23" t="s">
        <v>2276</v>
      </c>
      <c r="V56" s="23">
        <v>2</v>
      </c>
      <c r="W56" s="4" t="s">
        <v>1473</v>
      </c>
    </row>
    <row r="57" spans="1:23" ht="50.5" customHeight="1">
      <c r="A57" s="23" t="s">
        <v>162</v>
      </c>
      <c r="B57" s="23" t="s">
        <v>1430</v>
      </c>
      <c r="C57" s="23" t="s">
        <v>24</v>
      </c>
      <c r="D57" s="23" t="s">
        <v>143</v>
      </c>
      <c r="E57" s="26" t="s">
        <v>396</v>
      </c>
      <c r="F57" s="23" t="s">
        <v>74</v>
      </c>
      <c r="G57" s="23">
        <v>2009</v>
      </c>
      <c r="H57" s="26" t="s">
        <v>541</v>
      </c>
      <c r="I57" s="23" t="s">
        <v>2276</v>
      </c>
      <c r="J57" s="23" t="s">
        <v>2276</v>
      </c>
      <c r="K57" s="23" t="s">
        <v>2276</v>
      </c>
      <c r="L57" s="23" t="s">
        <v>2276</v>
      </c>
      <c r="M57" s="23" t="s">
        <v>2276</v>
      </c>
      <c r="N57" s="23" t="s">
        <v>2276</v>
      </c>
      <c r="O57" s="23" t="s">
        <v>2276</v>
      </c>
      <c r="P57" s="23" t="s">
        <v>2276</v>
      </c>
      <c r="Q57" s="23" t="s">
        <v>2276</v>
      </c>
      <c r="R57" s="23" t="s">
        <v>534</v>
      </c>
      <c r="S57" s="23" t="s">
        <v>2276</v>
      </c>
      <c r="T57" s="23" t="s">
        <v>534</v>
      </c>
      <c r="U57" s="23" t="s">
        <v>2276</v>
      </c>
      <c r="V57" s="23">
        <v>2</v>
      </c>
      <c r="W57" s="4" t="s">
        <v>1473</v>
      </c>
    </row>
    <row r="58" spans="1:23" ht="50.5" customHeight="1">
      <c r="A58" s="23" t="s">
        <v>162</v>
      </c>
      <c r="B58" s="23" t="s">
        <v>1431</v>
      </c>
      <c r="C58" s="23" t="s">
        <v>24</v>
      </c>
      <c r="D58" s="23" t="s">
        <v>143</v>
      </c>
      <c r="E58" s="26" t="s">
        <v>396</v>
      </c>
      <c r="F58" s="23" t="s">
        <v>74</v>
      </c>
      <c r="G58" s="23">
        <v>2010</v>
      </c>
      <c r="H58" s="26" t="s">
        <v>541</v>
      </c>
      <c r="I58" s="23" t="s">
        <v>2276</v>
      </c>
      <c r="J58" s="23" t="s">
        <v>2276</v>
      </c>
      <c r="K58" s="23" t="s">
        <v>2276</v>
      </c>
      <c r="L58" s="23" t="s">
        <v>2276</v>
      </c>
      <c r="M58" s="23" t="s">
        <v>2276</v>
      </c>
      <c r="N58" s="23" t="s">
        <v>2276</v>
      </c>
      <c r="O58" s="23" t="s">
        <v>2276</v>
      </c>
      <c r="P58" s="23" t="s">
        <v>2276</v>
      </c>
      <c r="Q58" s="23" t="s">
        <v>2276</v>
      </c>
      <c r="R58" s="23" t="s">
        <v>534</v>
      </c>
      <c r="S58" s="23" t="s">
        <v>2276</v>
      </c>
      <c r="T58" s="23" t="s">
        <v>534</v>
      </c>
      <c r="U58" s="23" t="s">
        <v>2276</v>
      </c>
      <c r="V58" s="23">
        <v>2</v>
      </c>
      <c r="W58" s="4" t="s">
        <v>1473</v>
      </c>
    </row>
    <row r="59" spans="1:23" ht="50.5" customHeight="1">
      <c r="A59" s="23" t="s">
        <v>162</v>
      </c>
      <c r="B59" s="23" t="s">
        <v>1432</v>
      </c>
      <c r="C59" s="23" t="s">
        <v>24</v>
      </c>
      <c r="D59" s="23" t="s">
        <v>143</v>
      </c>
      <c r="E59" s="26" t="s">
        <v>396</v>
      </c>
      <c r="F59" s="23" t="s">
        <v>74</v>
      </c>
      <c r="G59" s="23">
        <v>2011</v>
      </c>
      <c r="H59" s="26" t="s">
        <v>541</v>
      </c>
      <c r="I59" s="23" t="s">
        <v>2276</v>
      </c>
      <c r="J59" s="23" t="s">
        <v>2276</v>
      </c>
      <c r="K59" s="23" t="s">
        <v>2276</v>
      </c>
      <c r="L59" s="23" t="s">
        <v>2276</v>
      </c>
      <c r="M59" s="23" t="s">
        <v>2276</v>
      </c>
      <c r="N59" s="23" t="s">
        <v>2276</v>
      </c>
      <c r="O59" s="23" t="s">
        <v>2276</v>
      </c>
      <c r="P59" s="23" t="s">
        <v>2276</v>
      </c>
      <c r="Q59" s="23" t="s">
        <v>2276</v>
      </c>
      <c r="R59" s="23" t="s">
        <v>534</v>
      </c>
      <c r="S59" s="23" t="s">
        <v>2276</v>
      </c>
      <c r="T59" s="23" t="s">
        <v>534</v>
      </c>
      <c r="U59" s="23" t="s">
        <v>2276</v>
      </c>
      <c r="V59" s="23">
        <v>2</v>
      </c>
      <c r="W59" s="4" t="s">
        <v>1473</v>
      </c>
    </row>
    <row r="60" spans="1:23" ht="50.5" customHeight="1">
      <c r="A60" s="23" t="s">
        <v>162</v>
      </c>
      <c r="B60" s="23" t="s">
        <v>1433</v>
      </c>
      <c r="C60" s="23" t="s">
        <v>24</v>
      </c>
      <c r="D60" s="23" t="s">
        <v>143</v>
      </c>
      <c r="E60" s="26" t="s">
        <v>396</v>
      </c>
      <c r="F60" s="23" t="s">
        <v>74</v>
      </c>
      <c r="G60" s="23">
        <v>2012</v>
      </c>
      <c r="H60" s="26" t="s">
        <v>541</v>
      </c>
      <c r="I60" s="23" t="s">
        <v>2276</v>
      </c>
      <c r="J60" s="23" t="s">
        <v>2276</v>
      </c>
      <c r="K60" s="23" t="s">
        <v>2276</v>
      </c>
      <c r="L60" s="23" t="s">
        <v>2276</v>
      </c>
      <c r="M60" s="23" t="s">
        <v>2276</v>
      </c>
      <c r="N60" s="23" t="s">
        <v>2276</v>
      </c>
      <c r="O60" s="23" t="s">
        <v>2276</v>
      </c>
      <c r="P60" s="23" t="s">
        <v>2276</v>
      </c>
      <c r="Q60" s="23" t="s">
        <v>2276</v>
      </c>
      <c r="R60" s="23" t="s">
        <v>534</v>
      </c>
      <c r="S60" s="23" t="s">
        <v>2276</v>
      </c>
      <c r="T60" s="23" t="s">
        <v>534</v>
      </c>
      <c r="U60" s="23" t="s">
        <v>2276</v>
      </c>
      <c r="V60" s="23">
        <v>2</v>
      </c>
      <c r="W60" s="4" t="s">
        <v>1473</v>
      </c>
    </row>
    <row r="61" spans="1:23" ht="20.5" customHeight="1">
      <c r="A61" s="23" t="s">
        <v>163</v>
      </c>
      <c r="B61" s="23" t="s">
        <v>171</v>
      </c>
      <c r="C61" s="23" t="s">
        <v>24</v>
      </c>
      <c r="D61" s="23" t="s">
        <v>143</v>
      </c>
      <c r="E61" s="23" t="s">
        <v>84</v>
      </c>
      <c r="F61" s="23" t="s">
        <v>74</v>
      </c>
      <c r="G61" s="23">
        <v>2002</v>
      </c>
      <c r="H61" s="26" t="s">
        <v>541</v>
      </c>
      <c r="I61" s="23" t="s">
        <v>2276</v>
      </c>
      <c r="J61" s="23" t="s">
        <v>2276</v>
      </c>
      <c r="K61" s="23" t="s">
        <v>2276</v>
      </c>
      <c r="L61" s="23" t="s">
        <v>2276</v>
      </c>
      <c r="M61" s="23" t="s">
        <v>2276</v>
      </c>
      <c r="N61" s="23" t="s">
        <v>2276</v>
      </c>
      <c r="O61" s="23" t="s">
        <v>2276</v>
      </c>
      <c r="P61" s="23" t="s">
        <v>2276</v>
      </c>
      <c r="Q61" s="23" t="s">
        <v>2276</v>
      </c>
      <c r="R61" s="23" t="s">
        <v>534</v>
      </c>
      <c r="S61" s="23" t="s">
        <v>2276</v>
      </c>
      <c r="T61" s="23" t="s">
        <v>534</v>
      </c>
      <c r="U61" s="23" t="s">
        <v>2276</v>
      </c>
      <c r="V61" s="23">
        <v>2</v>
      </c>
      <c r="W61" s="3"/>
    </row>
    <row r="62" spans="1:23" ht="20.5" customHeight="1">
      <c r="A62" s="23" t="s">
        <v>163</v>
      </c>
      <c r="B62" s="23" t="s">
        <v>172</v>
      </c>
      <c r="C62" s="23" t="s">
        <v>24</v>
      </c>
      <c r="D62" s="23" t="s">
        <v>143</v>
      </c>
      <c r="E62" s="23" t="s">
        <v>84</v>
      </c>
      <c r="F62" s="23" t="s">
        <v>74</v>
      </c>
      <c r="G62" s="23">
        <v>2003</v>
      </c>
      <c r="H62" s="26" t="s">
        <v>541</v>
      </c>
      <c r="I62" s="23" t="s">
        <v>2276</v>
      </c>
      <c r="J62" s="23" t="s">
        <v>2276</v>
      </c>
      <c r="K62" s="23" t="s">
        <v>2276</v>
      </c>
      <c r="L62" s="23" t="s">
        <v>2276</v>
      </c>
      <c r="M62" s="23" t="s">
        <v>2276</v>
      </c>
      <c r="N62" s="23" t="s">
        <v>2276</v>
      </c>
      <c r="O62" s="23" t="s">
        <v>2276</v>
      </c>
      <c r="P62" s="23" t="s">
        <v>2276</v>
      </c>
      <c r="Q62" s="23" t="s">
        <v>2276</v>
      </c>
      <c r="R62" s="23" t="s">
        <v>534</v>
      </c>
      <c r="S62" s="23" t="s">
        <v>2276</v>
      </c>
      <c r="T62" s="23" t="s">
        <v>534</v>
      </c>
      <c r="U62" s="23" t="s">
        <v>2276</v>
      </c>
      <c r="V62" s="23">
        <v>2</v>
      </c>
      <c r="W62" s="4"/>
    </row>
    <row r="63" spans="1:23" ht="20.5" customHeight="1">
      <c r="A63" s="23" t="s">
        <v>163</v>
      </c>
      <c r="B63" s="23" t="s">
        <v>173</v>
      </c>
      <c r="C63" s="23" t="s">
        <v>24</v>
      </c>
      <c r="D63" s="23" t="s">
        <v>143</v>
      </c>
      <c r="E63" s="23" t="s">
        <v>84</v>
      </c>
      <c r="F63" s="23" t="s">
        <v>74</v>
      </c>
      <c r="G63" s="23">
        <v>2004</v>
      </c>
      <c r="H63" s="26" t="s">
        <v>541</v>
      </c>
      <c r="I63" s="23" t="s">
        <v>2276</v>
      </c>
      <c r="J63" s="23" t="s">
        <v>2276</v>
      </c>
      <c r="K63" s="23" t="s">
        <v>2276</v>
      </c>
      <c r="L63" s="23" t="s">
        <v>2276</v>
      </c>
      <c r="M63" s="23" t="s">
        <v>2276</v>
      </c>
      <c r="N63" s="23" t="s">
        <v>2276</v>
      </c>
      <c r="O63" s="23" t="s">
        <v>2276</v>
      </c>
      <c r="P63" s="23" t="s">
        <v>2276</v>
      </c>
      <c r="Q63" s="23" t="s">
        <v>2276</v>
      </c>
      <c r="R63" s="23" t="s">
        <v>534</v>
      </c>
      <c r="S63" s="23" t="s">
        <v>2276</v>
      </c>
      <c r="T63" s="23" t="s">
        <v>534</v>
      </c>
      <c r="U63" s="23" t="s">
        <v>2276</v>
      </c>
      <c r="V63" s="23">
        <v>2</v>
      </c>
      <c r="W63" s="4"/>
    </row>
    <row r="64" spans="1:23" ht="56.5" customHeight="1">
      <c r="A64" s="23" t="s">
        <v>163</v>
      </c>
      <c r="B64" s="23" t="s">
        <v>1412</v>
      </c>
      <c r="C64" s="23" t="s">
        <v>24</v>
      </c>
      <c r="D64" s="23" t="s">
        <v>143</v>
      </c>
      <c r="E64" s="23" t="s">
        <v>84</v>
      </c>
      <c r="F64" s="23" t="s">
        <v>74</v>
      </c>
      <c r="G64" s="23">
        <v>2005</v>
      </c>
      <c r="H64" s="26" t="s">
        <v>541</v>
      </c>
      <c r="I64" s="23" t="s">
        <v>2276</v>
      </c>
      <c r="J64" s="23" t="s">
        <v>2276</v>
      </c>
      <c r="K64" s="23" t="s">
        <v>2276</v>
      </c>
      <c r="L64" s="23" t="s">
        <v>2276</v>
      </c>
      <c r="M64" s="23" t="s">
        <v>2276</v>
      </c>
      <c r="N64" s="23" t="s">
        <v>2276</v>
      </c>
      <c r="O64" s="23" t="s">
        <v>2276</v>
      </c>
      <c r="P64" s="23" t="s">
        <v>2276</v>
      </c>
      <c r="Q64" s="23" t="s">
        <v>2276</v>
      </c>
      <c r="R64" s="23" t="s">
        <v>534</v>
      </c>
      <c r="S64" s="23" t="s">
        <v>2276</v>
      </c>
      <c r="T64" s="23" t="s">
        <v>534</v>
      </c>
      <c r="U64" s="23" t="s">
        <v>2276</v>
      </c>
      <c r="V64" s="23">
        <v>4</v>
      </c>
      <c r="W64" s="4" t="s">
        <v>1456</v>
      </c>
    </row>
    <row r="65" spans="1:23" ht="52" customHeight="1">
      <c r="A65" s="23" t="s">
        <v>163</v>
      </c>
      <c r="B65" s="23" t="s">
        <v>1413</v>
      </c>
      <c r="C65" s="23" t="s">
        <v>24</v>
      </c>
      <c r="D65" s="23" t="s">
        <v>143</v>
      </c>
      <c r="E65" s="23" t="s">
        <v>84</v>
      </c>
      <c r="F65" s="23" t="s">
        <v>74</v>
      </c>
      <c r="G65" s="23">
        <v>2006</v>
      </c>
      <c r="H65" s="26" t="s">
        <v>541</v>
      </c>
      <c r="I65" s="23" t="s">
        <v>2276</v>
      </c>
      <c r="J65" s="23" t="s">
        <v>2276</v>
      </c>
      <c r="K65" s="23" t="s">
        <v>2276</v>
      </c>
      <c r="L65" s="23" t="s">
        <v>2276</v>
      </c>
      <c r="M65" s="23" t="s">
        <v>2276</v>
      </c>
      <c r="N65" s="23" t="s">
        <v>2276</v>
      </c>
      <c r="O65" s="23" t="s">
        <v>2276</v>
      </c>
      <c r="P65" s="23" t="s">
        <v>2276</v>
      </c>
      <c r="Q65" s="23" t="s">
        <v>2276</v>
      </c>
      <c r="R65" s="23" t="s">
        <v>534</v>
      </c>
      <c r="S65" s="23" t="s">
        <v>2276</v>
      </c>
      <c r="T65" s="23" t="s">
        <v>534</v>
      </c>
      <c r="U65" s="23" t="s">
        <v>2276</v>
      </c>
      <c r="V65" s="23">
        <v>4</v>
      </c>
      <c r="W65" s="4" t="s">
        <v>1457</v>
      </c>
    </row>
    <row r="66" spans="1:23" ht="52" customHeight="1">
      <c r="A66" s="23" t="s">
        <v>163</v>
      </c>
      <c r="B66" s="23" t="s">
        <v>1414</v>
      </c>
      <c r="C66" s="23" t="s">
        <v>24</v>
      </c>
      <c r="D66" s="23" t="s">
        <v>143</v>
      </c>
      <c r="E66" s="23" t="s">
        <v>84</v>
      </c>
      <c r="F66" s="23" t="s">
        <v>74</v>
      </c>
      <c r="G66" s="23">
        <v>2007</v>
      </c>
      <c r="H66" s="26" t="s">
        <v>541</v>
      </c>
      <c r="I66" s="23" t="s">
        <v>2276</v>
      </c>
      <c r="J66" s="23" t="s">
        <v>2276</v>
      </c>
      <c r="K66" s="23" t="s">
        <v>2276</v>
      </c>
      <c r="L66" s="23" t="s">
        <v>2276</v>
      </c>
      <c r="M66" s="23" t="s">
        <v>2276</v>
      </c>
      <c r="N66" s="23" t="s">
        <v>2276</v>
      </c>
      <c r="O66" s="23" t="s">
        <v>2276</v>
      </c>
      <c r="P66" s="23" t="s">
        <v>2276</v>
      </c>
      <c r="Q66" s="23" t="s">
        <v>2276</v>
      </c>
      <c r="R66" s="23" t="s">
        <v>534</v>
      </c>
      <c r="S66" s="23" t="s">
        <v>2276</v>
      </c>
      <c r="T66" s="23" t="s">
        <v>534</v>
      </c>
      <c r="U66" s="23" t="s">
        <v>2276</v>
      </c>
      <c r="V66" s="23">
        <v>4</v>
      </c>
      <c r="W66" s="4" t="s">
        <v>1457</v>
      </c>
    </row>
    <row r="67" spans="1:23" ht="52" customHeight="1">
      <c r="A67" s="23" t="s">
        <v>163</v>
      </c>
      <c r="B67" s="23" t="s">
        <v>1415</v>
      </c>
      <c r="C67" s="23" t="s">
        <v>24</v>
      </c>
      <c r="D67" s="23" t="s">
        <v>143</v>
      </c>
      <c r="E67" s="23" t="s">
        <v>84</v>
      </c>
      <c r="F67" s="23" t="s">
        <v>74</v>
      </c>
      <c r="G67" s="23">
        <v>2008</v>
      </c>
      <c r="H67" s="26" t="s">
        <v>541</v>
      </c>
      <c r="I67" s="23" t="s">
        <v>2276</v>
      </c>
      <c r="J67" s="23" t="s">
        <v>2276</v>
      </c>
      <c r="K67" s="23" t="s">
        <v>2276</v>
      </c>
      <c r="L67" s="23" t="s">
        <v>2276</v>
      </c>
      <c r="M67" s="23" t="s">
        <v>2276</v>
      </c>
      <c r="N67" s="23" t="s">
        <v>2276</v>
      </c>
      <c r="O67" s="23" t="s">
        <v>2276</v>
      </c>
      <c r="P67" s="23" t="s">
        <v>2276</v>
      </c>
      <c r="Q67" s="23" t="s">
        <v>2276</v>
      </c>
      <c r="R67" s="23" t="s">
        <v>534</v>
      </c>
      <c r="S67" s="23" t="s">
        <v>2276</v>
      </c>
      <c r="T67" s="23" t="s">
        <v>534</v>
      </c>
      <c r="U67" s="23" t="s">
        <v>2276</v>
      </c>
      <c r="V67" s="23">
        <v>4</v>
      </c>
      <c r="W67" s="4" t="s">
        <v>1457</v>
      </c>
    </row>
    <row r="68" spans="1:23" ht="52" customHeight="1">
      <c r="A68" s="23" t="s">
        <v>163</v>
      </c>
      <c r="B68" s="23" t="s">
        <v>1416</v>
      </c>
      <c r="C68" s="23" t="s">
        <v>24</v>
      </c>
      <c r="D68" s="23" t="s">
        <v>143</v>
      </c>
      <c r="E68" s="23" t="s">
        <v>84</v>
      </c>
      <c r="F68" s="23" t="s">
        <v>74</v>
      </c>
      <c r="G68" s="23">
        <v>2009</v>
      </c>
      <c r="H68" s="26" t="s">
        <v>541</v>
      </c>
      <c r="I68" s="23" t="s">
        <v>2276</v>
      </c>
      <c r="J68" s="23" t="s">
        <v>2276</v>
      </c>
      <c r="K68" s="23" t="s">
        <v>2276</v>
      </c>
      <c r="L68" s="23" t="s">
        <v>2276</v>
      </c>
      <c r="M68" s="23" t="s">
        <v>2276</v>
      </c>
      <c r="N68" s="23" t="s">
        <v>2276</v>
      </c>
      <c r="O68" s="23" t="s">
        <v>2276</v>
      </c>
      <c r="P68" s="23" t="s">
        <v>2276</v>
      </c>
      <c r="Q68" s="23" t="s">
        <v>2276</v>
      </c>
      <c r="R68" s="23" t="s">
        <v>534</v>
      </c>
      <c r="S68" s="23" t="s">
        <v>2276</v>
      </c>
      <c r="T68" s="23" t="s">
        <v>534</v>
      </c>
      <c r="U68" s="23" t="s">
        <v>2276</v>
      </c>
      <c r="V68" s="23">
        <v>4</v>
      </c>
      <c r="W68" s="4" t="s">
        <v>1457</v>
      </c>
    </row>
    <row r="69" spans="1:23" ht="52" customHeight="1">
      <c r="A69" s="23" t="s">
        <v>163</v>
      </c>
      <c r="B69" s="23" t="s">
        <v>1417</v>
      </c>
      <c r="C69" s="23" t="s">
        <v>24</v>
      </c>
      <c r="D69" s="23" t="s">
        <v>143</v>
      </c>
      <c r="E69" s="23" t="s">
        <v>84</v>
      </c>
      <c r="F69" s="23" t="s">
        <v>74</v>
      </c>
      <c r="G69" s="23">
        <v>2010</v>
      </c>
      <c r="H69" s="26" t="s">
        <v>541</v>
      </c>
      <c r="I69" s="23" t="s">
        <v>2276</v>
      </c>
      <c r="J69" s="23" t="s">
        <v>2276</v>
      </c>
      <c r="K69" s="23" t="s">
        <v>2276</v>
      </c>
      <c r="L69" s="23" t="s">
        <v>2276</v>
      </c>
      <c r="M69" s="23" t="s">
        <v>2276</v>
      </c>
      <c r="N69" s="23" t="s">
        <v>2276</v>
      </c>
      <c r="O69" s="23" t="s">
        <v>2276</v>
      </c>
      <c r="P69" s="23" t="s">
        <v>2276</v>
      </c>
      <c r="Q69" s="23" t="s">
        <v>2276</v>
      </c>
      <c r="R69" s="23" t="s">
        <v>534</v>
      </c>
      <c r="S69" s="23" t="s">
        <v>2276</v>
      </c>
      <c r="T69" s="23" t="s">
        <v>534</v>
      </c>
      <c r="U69" s="23" t="s">
        <v>2276</v>
      </c>
      <c r="V69" s="23">
        <v>4</v>
      </c>
      <c r="W69" s="4" t="s">
        <v>1457</v>
      </c>
    </row>
    <row r="70" spans="1:23" ht="52" customHeight="1">
      <c r="A70" s="23" t="s">
        <v>163</v>
      </c>
      <c r="B70" s="23" t="s">
        <v>1418</v>
      </c>
      <c r="C70" s="23" t="s">
        <v>24</v>
      </c>
      <c r="D70" s="23" t="s">
        <v>143</v>
      </c>
      <c r="E70" s="23" t="s">
        <v>84</v>
      </c>
      <c r="F70" s="23" t="s">
        <v>74</v>
      </c>
      <c r="G70" s="23">
        <v>2011</v>
      </c>
      <c r="H70" s="26" t="s">
        <v>541</v>
      </c>
      <c r="I70" s="23" t="s">
        <v>2276</v>
      </c>
      <c r="J70" s="23" t="s">
        <v>2276</v>
      </c>
      <c r="K70" s="23" t="s">
        <v>2276</v>
      </c>
      <c r="L70" s="23" t="s">
        <v>2276</v>
      </c>
      <c r="M70" s="23" t="s">
        <v>2276</v>
      </c>
      <c r="N70" s="23" t="s">
        <v>2276</v>
      </c>
      <c r="O70" s="23" t="s">
        <v>2276</v>
      </c>
      <c r="P70" s="23" t="s">
        <v>2276</v>
      </c>
      <c r="Q70" s="23" t="s">
        <v>2276</v>
      </c>
      <c r="R70" s="23" t="s">
        <v>534</v>
      </c>
      <c r="S70" s="23" t="s">
        <v>2276</v>
      </c>
      <c r="T70" s="23" t="s">
        <v>534</v>
      </c>
      <c r="U70" s="23" t="s">
        <v>2276</v>
      </c>
      <c r="V70" s="23">
        <v>4</v>
      </c>
      <c r="W70" s="4" t="s">
        <v>1458</v>
      </c>
    </row>
    <row r="71" spans="1:23" ht="52" customHeight="1">
      <c r="A71" s="23" t="s">
        <v>163</v>
      </c>
      <c r="B71" s="23" t="s">
        <v>1419</v>
      </c>
      <c r="C71" s="23" t="s">
        <v>24</v>
      </c>
      <c r="D71" s="23" t="s">
        <v>143</v>
      </c>
      <c r="E71" s="23" t="s">
        <v>84</v>
      </c>
      <c r="F71" s="23" t="s">
        <v>74</v>
      </c>
      <c r="G71" s="23">
        <v>2012</v>
      </c>
      <c r="H71" s="26" t="s">
        <v>541</v>
      </c>
      <c r="I71" s="23" t="s">
        <v>2276</v>
      </c>
      <c r="J71" s="23" t="s">
        <v>2276</v>
      </c>
      <c r="K71" s="23" t="s">
        <v>2276</v>
      </c>
      <c r="L71" s="23" t="s">
        <v>2276</v>
      </c>
      <c r="M71" s="23" t="s">
        <v>2276</v>
      </c>
      <c r="N71" s="23" t="s">
        <v>2276</v>
      </c>
      <c r="O71" s="23" t="s">
        <v>2276</v>
      </c>
      <c r="P71" s="23" t="s">
        <v>2276</v>
      </c>
      <c r="Q71" s="23" t="s">
        <v>2276</v>
      </c>
      <c r="R71" s="23" t="s">
        <v>534</v>
      </c>
      <c r="S71" s="23" t="s">
        <v>2276</v>
      </c>
      <c r="T71" s="23" t="s">
        <v>534</v>
      </c>
      <c r="U71" s="23" t="s">
        <v>2276</v>
      </c>
      <c r="V71" s="23">
        <v>4</v>
      </c>
      <c r="W71" s="4" t="s">
        <v>1458</v>
      </c>
    </row>
    <row r="72" spans="1:23" ht="52" customHeight="1">
      <c r="A72" s="23" t="s">
        <v>163</v>
      </c>
      <c r="B72" s="23" t="s">
        <v>1420</v>
      </c>
      <c r="C72" s="23" t="s">
        <v>24</v>
      </c>
      <c r="D72" s="23" t="s">
        <v>143</v>
      </c>
      <c r="E72" s="26" t="s">
        <v>45</v>
      </c>
      <c r="F72" s="23" t="s">
        <v>74</v>
      </c>
      <c r="G72" s="23">
        <v>2002</v>
      </c>
      <c r="H72" s="26" t="s">
        <v>541</v>
      </c>
      <c r="I72" s="23" t="s">
        <v>2276</v>
      </c>
      <c r="J72" s="23" t="s">
        <v>2276</v>
      </c>
      <c r="K72" s="23" t="s">
        <v>2276</v>
      </c>
      <c r="L72" s="23" t="s">
        <v>2276</v>
      </c>
      <c r="M72" s="23" t="s">
        <v>2276</v>
      </c>
      <c r="N72" s="23" t="s">
        <v>2276</v>
      </c>
      <c r="O72" s="23" t="s">
        <v>2276</v>
      </c>
      <c r="P72" s="23" t="s">
        <v>2276</v>
      </c>
      <c r="Q72" s="23" t="s">
        <v>2276</v>
      </c>
      <c r="R72" s="23" t="s">
        <v>534</v>
      </c>
      <c r="S72" s="23" t="s">
        <v>2276</v>
      </c>
      <c r="T72" s="23" t="s">
        <v>534</v>
      </c>
      <c r="U72" s="23" t="s">
        <v>2276</v>
      </c>
      <c r="V72" s="23">
        <v>2</v>
      </c>
      <c r="W72" s="4" t="s">
        <v>1473</v>
      </c>
    </row>
    <row r="73" spans="1:23" ht="52" customHeight="1">
      <c r="A73" s="23" t="s">
        <v>163</v>
      </c>
      <c r="B73" s="23" t="s">
        <v>1421</v>
      </c>
      <c r="C73" s="23" t="s">
        <v>24</v>
      </c>
      <c r="D73" s="23" t="s">
        <v>143</v>
      </c>
      <c r="E73" s="26" t="s">
        <v>45</v>
      </c>
      <c r="F73" s="23" t="s">
        <v>74</v>
      </c>
      <c r="G73" s="23">
        <v>2003</v>
      </c>
      <c r="H73" s="26" t="s">
        <v>541</v>
      </c>
      <c r="I73" s="23" t="s">
        <v>2276</v>
      </c>
      <c r="J73" s="23" t="s">
        <v>2276</v>
      </c>
      <c r="K73" s="23" t="s">
        <v>2276</v>
      </c>
      <c r="L73" s="23" t="s">
        <v>2276</v>
      </c>
      <c r="M73" s="23" t="s">
        <v>2276</v>
      </c>
      <c r="N73" s="23" t="s">
        <v>2276</v>
      </c>
      <c r="O73" s="23" t="s">
        <v>2276</v>
      </c>
      <c r="P73" s="23" t="s">
        <v>2276</v>
      </c>
      <c r="Q73" s="23" t="s">
        <v>2276</v>
      </c>
      <c r="R73" s="23" t="s">
        <v>534</v>
      </c>
      <c r="S73" s="23" t="s">
        <v>2276</v>
      </c>
      <c r="T73" s="23" t="s">
        <v>534</v>
      </c>
      <c r="U73" s="23" t="s">
        <v>2276</v>
      </c>
      <c r="V73" s="23">
        <v>2</v>
      </c>
      <c r="W73" s="4" t="s">
        <v>1473</v>
      </c>
    </row>
    <row r="74" spans="1:23" ht="52" customHeight="1">
      <c r="A74" s="23" t="s">
        <v>163</v>
      </c>
      <c r="B74" s="23" t="s">
        <v>1422</v>
      </c>
      <c r="C74" s="23" t="s">
        <v>24</v>
      </c>
      <c r="D74" s="23" t="s">
        <v>143</v>
      </c>
      <c r="E74" s="26" t="s">
        <v>45</v>
      </c>
      <c r="F74" s="23" t="s">
        <v>74</v>
      </c>
      <c r="G74" s="23">
        <v>2004</v>
      </c>
      <c r="H74" s="26" t="s">
        <v>541</v>
      </c>
      <c r="I74" s="23" t="s">
        <v>2276</v>
      </c>
      <c r="J74" s="23" t="s">
        <v>2276</v>
      </c>
      <c r="K74" s="23" t="s">
        <v>2276</v>
      </c>
      <c r="L74" s="23" t="s">
        <v>2276</v>
      </c>
      <c r="M74" s="23" t="s">
        <v>2276</v>
      </c>
      <c r="N74" s="23" t="s">
        <v>2276</v>
      </c>
      <c r="O74" s="23" t="s">
        <v>2276</v>
      </c>
      <c r="P74" s="23" t="s">
        <v>2276</v>
      </c>
      <c r="Q74" s="23" t="s">
        <v>2276</v>
      </c>
      <c r="R74" s="23" t="s">
        <v>534</v>
      </c>
      <c r="S74" s="23" t="s">
        <v>2276</v>
      </c>
      <c r="T74" s="23" t="s">
        <v>534</v>
      </c>
      <c r="U74" s="23" t="s">
        <v>2276</v>
      </c>
      <c r="V74" s="23">
        <v>2</v>
      </c>
      <c r="W74" s="4" t="s">
        <v>1473</v>
      </c>
    </row>
    <row r="75" spans="1:23" ht="52" customHeight="1">
      <c r="A75" s="23" t="s">
        <v>163</v>
      </c>
      <c r="B75" s="23" t="s">
        <v>1434</v>
      </c>
      <c r="C75" s="23" t="s">
        <v>24</v>
      </c>
      <c r="D75" s="23" t="s">
        <v>143</v>
      </c>
      <c r="E75" s="26" t="s">
        <v>45</v>
      </c>
      <c r="F75" s="23" t="s">
        <v>74</v>
      </c>
      <c r="G75" s="23">
        <v>2005</v>
      </c>
      <c r="H75" s="26" t="s">
        <v>541</v>
      </c>
      <c r="I75" s="23" t="s">
        <v>2276</v>
      </c>
      <c r="J75" s="23" t="s">
        <v>2276</v>
      </c>
      <c r="K75" s="23" t="s">
        <v>2276</v>
      </c>
      <c r="L75" s="23" t="s">
        <v>2276</v>
      </c>
      <c r="M75" s="23" t="s">
        <v>2276</v>
      </c>
      <c r="N75" s="23" t="s">
        <v>2276</v>
      </c>
      <c r="O75" s="23" t="s">
        <v>2276</v>
      </c>
      <c r="P75" s="23" t="s">
        <v>2276</v>
      </c>
      <c r="Q75" s="23" t="s">
        <v>2276</v>
      </c>
      <c r="R75" s="23" t="s">
        <v>534</v>
      </c>
      <c r="S75" s="23" t="s">
        <v>2276</v>
      </c>
      <c r="T75" s="23" t="s">
        <v>534</v>
      </c>
      <c r="U75" s="23" t="s">
        <v>2276</v>
      </c>
      <c r="V75" s="23">
        <v>2</v>
      </c>
      <c r="W75" s="4" t="s">
        <v>1473</v>
      </c>
    </row>
    <row r="76" spans="1:23" ht="52" customHeight="1">
      <c r="A76" s="23" t="s">
        <v>163</v>
      </c>
      <c r="B76" s="23" t="s">
        <v>1435</v>
      </c>
      <c r="C76" s="23" t="s">
        <v>24</v>
      </c>
      <c r="D76" s="23" t="s">
        <v>143</v>
      </c>
      <c r="E76" s="26" t="s">
        <v>45</v>
      </c>
      <c r="F76" s="23" t="s">
        <v>74</v>
      </c>
      <c r="G76" s="23">
        <v>2006</v>
      </c>
      <c r="H76" s="26" t="s">
        <v>541</v>
      </c>
      <c r="I76" s="23" t="s">
        <v>2276</v>
      </c>
      <c r="J76" s="23" t="s">
        <v>2276</v>
      </c>
      <c r="K76" s="23" t="s">
        <v>2276</v>
      </c>
      <c r="L76" s="23" t="s">
        <v>2276</v>
      </c>
      <c r="M76" s="23" t="s">
        <v>2276</v>
      </c>
      <c r="N76" s="23" t="s">
        <v>2276</v>
      </c>
      <c r="O76" s="23" t="s">
        <v>2276</v>
      </c>
      <c r="P76" s="23" t="s">
        <v>2276</v>
      </c>
      <c r="Q76" s="23" t="s">
        <v>2276</v>
      </c>
      <c r="R76" s="23" t="s">
        <v>534</v>
      </c>
      <c r="S76" s="23" t="s">
        <v>2276</v>
      </c>
      <c r="T76" s="23" t="s">
        <v>534</v>
      </c>
      <c r="U76" s="23" t="s">
        <v>2276</v>
      </c>
      <c r="V76" s="23">
        <v>2</v>
      </c>
      <c r="W76" s="4" t="s">
        <v>1473</v>
      </c>
    </row>
    <row r="77" spans="1:23" ht="52" customHeight="1">
      <c r="A77" s="23" t="s">
        <v>163</v>
      </c>
      <c r="B77" s="23" t="s">
        <v>1436</v>
      </c>
      <c r="C77" s="23" t="s">
        <v>24</v>
      </c>
      <c r="D77" s="23" t="s">
        <v>143</v>
      </c>
      <c r="E77" s="26" t="s">
        <v>45</v>
      </c>
      <c r="F77" s="23" t="s">
        <v>74</v>
      </c>
      <c r="G77" s="23">
        <v>2007</v>
      </c>
      <c r="H77" s="26" t="s">
        <v>541</v>
      </c>
      <c r="I77" s="23" t="s">
        <v>2276</v>
      </c>
      <c r="J77" s="23" t="s">
        <v>2276</v>
      </c>
      <c r="K77" s="23" t="s">
        <v>2276</v>
      </c>
      <c r="L77" s="23" t="s">
        <v>2276</v>
      </c>
      <c r="M77" s="23" t="s">
        <v>2276</v>
      </c>
      <c r="N77" s="23" t="s">
        <v>2276</v>
      </c>
      <c r="O77" s="23" t="s">
        <v>2276</v>
      </c>
      <c r="P77" s="23" t="s">
        <v>2276</v>
      </c>
      <c r="Q77" s="23" t="s">
        <v>2276</v>
      </c>
      <c r="R77" s="23" t="s">
        <v>534</v>
      </c>
      <c r="S77" s="23" t="s">
        <v>2276</v>
      </c>
      <c r="T77" s="23" t="s">
        <v>534</v>
      </c>
      <c r="U77" s="23" t="s">
        <v>2276</v>
      </c>
      <c r="V77" s="23">
        <v>2</v>
      </c>
      <c r="W77" s="4" t="s">
        <v>1473</v>
      </c>
    </row>
    <row r="78" spans="1:23" ht="52" customHeight="1">
      <c r="A78" s="23" t="s">
        <v>163</v>
      </c>
      <c r="B78" s="23" t="s">
        <v>1437</v>
      </c>
      <c r="C78" s="23" t="s">
        <v>24</v>
      </c>
      <c r="D78" s="23" t="s">
        <v>143</v>
      </c>
      <c r="E78" s="26" t="s">
        <v>45</v>
      </c>
      <c r="F78" s="23" t="s">
        <v>74</v>
      </c>
      <c r="G78" s="23">
        <v>2008</v>
      </c>
      <c r="H78" s="26" t="s">
        <v>541</v>
      </c>
      <c r="I78" s="23" t="s">
        <v>2276</v>
      </c>
      <c r="J78" s="23" t="s">
        <v>2276</v>
      </c>
      <c r="K78" s="23" t="s">
        <v>2276</v>
      </c>
      <c r="L78" s="23" t="s">
        <v>2276</v>
      </c>
      <c r="M78" s="23" t="s">
        <v>2276</v>
      </c>
      <c r="N78" s="23" t="s">
        <v>2276</v>
      </c>
      <c r="O78" s="23" t="s">
        <v>2276</v>
      </c>
      <c r="P78" s="23" t="s">
        <v>2276</v>
      </c>
      <c r="Q78" s="23" t="s">
        <v>2276</v>
      </c>
      <c r="R78" s="23" t="s">
        <v>534</v>
      </c>
      <c r="S78" s="23" t="s">
        <v>2276</v>
      </c>
      <c r="T78" s="23" t="s">
        <v>534</v>
      </c>
      <c r="U78" s="23" t="s">
        <v>2276</v>
      </c>
      <c r="V78" s="23">
        <v>2</v>
      </c>
      <c r="W78" s="4" t="s">
        <v>1473</v>
      </c>
    </row>
    <row r="79" spans="1:23" ht="52" customHeight="1">
      <c r="A79" s="23" t="s">
        <v>163</v>
      </c>
      <c r="B79" s="23" t="s">
        <v>1438</v>
      </c>
      <c r="C79" s="23" t="s">
        <v>24</v>
      </c>
      <c r="D79" s="23" t="s">
        <v>143</v>
      </c>
      <c r="E79" s="26" t="s">
        <v>45</v>
      </c>
      <c r="F79" s="23" t="s">
        <v>74</v>
      </c>
      <c r="G79" s="23">
        <v>2009</v>
      </c>
      <c r="H79" s="26" t="s">
        <v>541</v>
      </c>
      <c r="I79" s="23" t="s">
        <v>2276</v>
      </c>
      <c r="J79" s="23" t="s">
        <v>2276</v>
      </c>
      <c r="K79" s="23" t="s">
        <v>2276</v>
      </c>
      <c r="L79" s="23" t="s">
        <v>2276</v>
      </c>
      <c r="M79" s="23" t="s">
        <v>2276</v>
      </c>
      <c r="N79" s="23" t="s">
        <v>2276</v>
      </c>
      <c r="O79" s="23" t="s">
        <v>2276</v>
      </c>
      <c r="P79" s="23" t="s">
        <v>2276</v>
      </c>
      <c r="Q79" s="23" t="s">
        <v>2276</v>
      </c>
      <c r="R79" s="23" t="s">
        <v>534</v>
      </c>
      <c r="S79" s="23" t="s">
        <v>2276</v>
      </c>
      <c r="T79" s="23" t="s">
        <v>534</v>
      </c>
      <c r="U79" s="23" t="s">
        <v>2276</v>
      </c>
      <c r="V79" s="23">
        <v>2</v>
      </c>
      <c r="W79" s="4" t="s">
        <v>1473</v>
      </c>
    </row>
    <row r="80" spans="1:23" ht="52" customHeight="1">
      <c r="A80" s="23" t="s">
        <v>163</v>
      </c>
      <c r="B80" s="23" t="s">
        <v>1439</v>
      </c>
      <c r="C80" s="23" t="s">
        <v>24</v>
      </c>
      <c r="D80" s="23" t="s">
        <v>143</v>
      </c>
      <c r="E80" s="26" t="s">
        <v>45</v>
      </c>
      <c r="F80" s="23" t="s">
        <v>74</v>
      </c>
      <c r="G80" s="23">
        <v>2010</v>
      </c>
      <c r="H80" s="26" t="s">
        <v>541</v>
      </c>
      <c r="I80" s="23" t="s">
        <v>2276</v>
      </c>
      <c r="J80" s="23" t="s">
        <v>2276</v>
      </c>
      <c r="K80" s="23" t="s">
        <v>2276</v>
      </c>
      <c r="L80" s="23" t="s">
        <v>2276</v>
      </c>
      <c r="M80" s="23" t="s">
        <v>2276</v>
      </c>
      <c r="N80" s="23" t="s">
        <v>2276</v>
      </c>
      <c r="O80" s="23" t="s">
        <v>2276</v>
      </c>
      <c r="P80" s="23" t="s">
        <v>2276</v>
      </c>
      <c r="Q80" s="23" t="s">
        <v>2276</v>
      </c>
      <c r="R80" s="23" t="s">
        <v>534</v>
      </c>
      <c r="S80" s="23" t="s">
        <v>2276</v>
      </c>
      <c r="T80" s="23" t="s">
        <v>534</v>
      </c>
      <c r="U80" s="23" t="s">
        <v>2276</v>
      </c>
      <c r="V80" s="23">
        <v>2</v>
      </c>
      <c r="W80" s="4" t="s">
        <v>1473</v>
      </c>
    </row>
    <row r="81" spans="1:23" ht="52" customHeight="1">
      <c r="A81" s="23" t="s">
        <v>163</v>
      </c>
      <c r="B81" s="23" t="s">
        <v>1440</v>
      </c>
      <c r="C81" s="23" t="s">
        <v>24</v>
      </c>
      <c r="D81" s="23" t="s">
        <v>143</v>
      </c>
      <c r="E81" s="26" t="s">
        <v>45</v>
      </c>
      <c r="F81" s="23" t="s">
        <v>74</v>
      </c>
      <c r="G81" s="23">
        <v>2011</v>
      </c>
      <c r="H81" s="26" t="s">
        <v>541</v>
      </c>
      <c r="I81" s="23" t="s">
        <v>2276</v>
      </c>
      <c r="J81" s="23" t="s">
        <v>2276</v>
      </c>
      <c r="K81" s="23" t="s">
        <v>2276</v>
      </c>
      <c r="L81" s="23" t="s">
        <v>2276</v>
      </c>
      <c r="M81" s="23" t="s">
        <v>2276</v>
      </c>
      <c r="N81" s="23" t="s">
        <v>2276</v>
      </c>
      <c r="O81" s="23" t="s">
        <v>2276</v>
      </c>
      <c r="P81" s="23" t="s">
        <v>2276</v>
      </c>
      <c r="Q81" s="23" t="s">
        <v>2276</v>
      </c>
      <c r="R81" s="23" t="s">
        <v>534</v>
      </c>
      <c r="S81" s="23" t="s">
        <v>2276</v>
      </c>
      <c r="T81" s="23" t="s">
        <v>534</v>
      </c>
      <c r="U81" s="23" t="s">
        <v>2276</v>
      </c>
      <c r="V81" s="23">
        <v>2</v>
      </c>
      <c r="W81" s="4" t="s">
        <v>1473</v>
      </c>
    </row>
    <row r="82" spans="1:23" ht="52" customHeight="1">
      <c r="A82" s="23" t="s">
        <v>163</v>
      </c>
      <c r="B82" s="23" t="s">
        <v>1441</v>
      </c>
      <c r="C82" s="23" t="s">
        <v>24</v>
      </c>
      <c r="D82" s="23" t="s">
        <v>143</v>
      </c>
      <c r="E82" s="26" t="s">
        <v>45</v>
      </c>
      <c r="F82" s="23" t="s">
        <v>74</v>
      </c>
      <c r="G82" s="23">
        <v>2012</v>
      </c>
      <c r="H82" s="26" t="s">
        <v>541</v>
      </c>
      <c r="I82" s="23" t="s">
        <v>2276</v>
      </c>
      <c r="J82" s="23" t="s">
        <v>2276</v>
      </c>
      <c r="K82" s="23" t="s">
        <v>2276</v>
      </c>
      <c r="L82" s="23" t="s">
        <v>2276</v>
      </c>
      <c r="M82" s="23" t="s">
        <v>2276</v>
      </c>
      <c r="N82" s="23" t="s">
        <v>2276</v>
      </c>
      <c r="O82" s="23" t="s">
        <v>2276</v>
      </c>
      <c r="P82" s="23" t="s">
        <v>2276</v>
      </c>
      <c r="Q82" s="23" t="s">
        <v>2276</v>
      </c>
      <c r="R82" s="23" t="s">
        <v>534</v>
      </c>
      <c r="S82" s="23" t="s">
        <v>2276</v>
      </c>
      <c r="T82" s="23" t="s">
        <v>534</v>
      </c>
      <c r="U82" s="23" t="s">
        <v>2276</v>
      </c>
      <c r="V82" s="23">
        <v>2</v>
      </c>
      <c r="W82" s="4" t="s">
        <v>1473</v>
      </c>
    </row>
    <row r="83" spans="1:23" ht="52" customHeight="1">
      <c r="A83" s="23" t="s">
        <v>163</v>
      </c>
      <c r="B83" s="23" t="s">
        <v>1444</v>
      </c>
      <c r="C83" s="23" t="s">
        <v>24</v>
      </c>
      <c r="D83" s="23" t="s">
        <v>143</v>
      </c>
      <c r="E83" s="26" t="s">
        <v>396</v>
      </c>
      <c r="F83" s="23" t="s">
        <v>74</v>
      </c>
      <c r="G83" s="23">
        <v>2002</v>
      </c>
      <c r="H83" s="26" t="s">
        <v>541</v>
      </c>
      <c r="I83" s="23" t="s">
        <v>2276</v>
      </c>
      <c r="J83" s="23" t="s">
        <v>2276</v>
      </c>
      <c r="K83" s="23" t="s">
        <v>2276</v>
      </c>
      <c r="L83" s="23" t="s">
        <v>2276</v>
      </c>
      <c r="M83" s="23" t="s">
        <v>2276</v>
      </c>
      <c r="N83" s="23" t="s">
        <v>2276</v>
      </c>
      <c r="O83" s="23" t="s">
        <v>2276</v>
      </c>
      <c r="P83" s="23" t="s">
        <v>2276</v>
      </c>
      <c r="Q83" s="23" t="s">
        <v>2276</v>
      </c>
      <c r="R83" s="23" t="s">
        <v>534</v>
      </c>
      <c r="S83" s="23" t="s">
        <v>2276</v>
      </c>
      <c r="T83" s="23" t="s">
        <v>534</v>
      </c>
      <c r="U83" s="23" t="s">
        <v>2276</v>
      </c>
      <c r="V83" s="23">
        <v>2</v>
      </c>
      <c r="W83" s="4" t="s">
        <v>1473</v>
      </c>
    </row>
    <row r="84" spans="1:23" ht="52" customHeight="1">
      <c r="A84" s="23" t="s">
        <v>163</v>
      </c>
      <c r="B84" s="23" t="s">
        <v>1445</v>
      </c>
      <c r="C84" s="23" t="s">
        <v>24</v>
      </c>
      <c r="D84" s="23" t="s">
        <v>143</v>
      </c>
      <c r="E84" s="26" t="s">
        <v>396</v>
      </c>
      <c r="F84" s="23" t="s">
        <v>74</v>
      </c>
      <c r="G84" s="23">
        <v>2003</v>
      </c>
      <c r="H84" s="26" t="s">
        <v>541</v>
      </c>
      <c r="I84" s="23" t="s">
        <v>2276</v>
      </c>
      <c r="J84" s="23" t="s">
        <v>2276</v>
      </c>
      <c r="K84" s="23" t="s">
        <v>2276</v>
      </c>
      <c r="L84" s="23" t="s">
        <v>2276</v>
      </c>
      <c r="M84" s="23" t="s">
        <v>2276</v>
      </c>
      <c r="N84" s="23" t="s">
        <v>2276</v>
      </c>
      <c r="O84" s="23" t="s">
        <v>2276</v>
      </c>
      <c r="P84" s="23" t="s">
        <v>2276</v>
      </c>
      <c r="Q84" s="23" t="s">
        <v>2276</v>
      </c>
      <c r="R84" s="23" t="s">
        <v>534</v>
      </c>
      <c r="S84" s="23" t="s">
        <v>2276</v>
      </c>
      <c r="T84" s="23" t="s">
        <v>534</v>
      </c>
      <c r="U84" s="23" t="s">
        <v>2276</v>
      </c>
      <c r="V84" s="23">
        <v>2</v>
      </c>
      <c r="W84" s="4" t="s">
        <v>1473</v>
      </c>
    </row>
    <row r="85" spans="1:23" ht="52" customHeight="1">
      <c r="A85" s="23" t="s">
        <v>163</v>
      </c>
      <c r="B85" s="23" t="s">
        <v>1446</v>
      </c>
      <c r="C85" s="23" t="s">
        <v>24</v>
      </c>
      <c r="D85" s="23" t="s">
        <v>143</v>
      </c>
      <c r="E85" s="26" t="s">
        <v>396</v>
      </c>
      <c r="F85" s="23" t="s">
        <v>74</v>
      </c>
      <c r="G85" s="23">
        <v>2004</v>
      </c>
      <c r="H85" s="26" t="s">
        <v>541</v>
      </c>
      <c r="I85" s="23" t="s">
        <v>2276</v>
      </c>
      <c r="J85" s="23" t="s">
        <v>2276</v>
      </c>
      <c r="K85" s="23" t="s">
        <v>2276</v>
      </c>
      <c r="L85" s="23" t="s">
        <v>2276</v>
      </c>
      <c r="M85" s="23" t="s">
        <v>2276</v>
      </c>
      <c r="N85" s="23" t="s">
        <v>2276</v>
      </c>
      <c r="O85" s="23" t="s">
        <v>2276</v>
      </c>
      <c r="P85" s="23" t="s">
        <v>2276</v>
      </c>
      <c r="Q85" s="23" t="s">
        <v>2276</v>
      </c>
      <c r="R85" s="23" t="s">
        <v>534</v>
      </c>
      <c r="S85" s="23" t="s">
        <v>2276</v>
      </c>
      <c r="T85" s="23" t="s">
        <v>534</v>
      </c>
      <c r="U85" s="23" t="s">
        <v>2276</v>
      </c>
      <c r="V85" s="23">
        <v>2</v>
      </c>
      <c r="W85" s="4" t="s">
        <v>1473</v>
      </c>
    </row>
    <row r="86" spans="1:23" ht="52" customHeight="1">
      <c r="A86" s="23" t="s">
        <v>163</v>
      </c>
      <c r="B86" s="23" t="s">
        <v>1447</v>
      </c>
      <c r="C86" s="23" t="s">
        <v>24</v>
      </c>
      <c r="D86" s="23" t="s">
        <v>143</v>
      </c>
      <c r="E86" s="26" t="s">
        <v>396</v>
      </c>
      <c r="F86" s="23" t="s">
        <v>74</v>
      </c>
      <c r="G86" s="23">
        <v>2005</v>
      </c>
      <c r="H86" s="26" t="s">
        <v>541</v>
      </c>
      <c r="I86" s="23" t="s">
        <v>2276</v>
      </c>
      <c r="J86" s="23" t="s">
        <v>2276</v>
      </c>
      <c r="K86" s="23" t="s">
        <v>2276</v>
      </c>
      <c r="L86" s="23" t="s">
        <v>2276</v>
      </c>
      <c r="M86" s="23" t="s">
        <v>2276</v>
      </c>
      <c r="N86" s="23" t="s">
        <v>2276</v>
      </c>
      <c r="O86" s="23" t="s">
        <v>2276</v>
      </c>
      <c r="P86" s="23" t="s">
        <v>2276</v>
      </c>
      <c r="Q86" s="23" t="s">
        <v>2276</v>
      </c>
      <c r="R86" s="23" t="s">
        <v>534</v>
      </c>
      <c r="S86" s="23" t="s">
        <v>2276</v>
      </c>
      <c r="T86" s="23" t="s">
        <v>534</v>
      </c>
      <c r="U86" s="23" t="s">
        <v>2276</v>
      </c>
      <c r="V86" s="23">
        <v>2</v>
      </c>
      <c r="W86" s="4" t="s">
        <v>1473</v>
      </c>
    </row>
    <row r="87" spans="1:23" ht="52" customHeight="1">
      <c r="A87" s="23" t="s">
        <v>163</v>
      </c>
      <c r="B87" s="23" t="s">
        <v>1448</v>
      </c>
      <c r="C87" s="23" t="s">
        <v>24</v>
      </c>
      <c r="D87" s="23" t="s">
        <v>143</v>
      </c>
      <c r="E87" s="26" t="s">
        <v>396</v>
      </c>
      <c r="F87" s="23" t="s">
        <v>74</v>
      </c>
      <c r="G87" s="23">
        <v>2006</v>
      </c>
      <c r="H87" s="26" t="s">
        <v>541</v>
      </c>
      <c r="I87" s="23" t="s">
        <v>2276</v>
      </c>
      <c r="J87" s="23" t="s">
        <v>2276</v>
      </c>
      <c r="K87" s="23" t="s">
        <v>2276</v>
      </c>
      <c r="L87" s="23" t="s">
        <v>2276</v>
      </c>
      <c r="M87" s="23" t="s">
        <v>2276</v>
      </c>
      <c r="N87" s="23" t="s">
        <v>2276</v>
      </c>
      <c r="O87" s="23" t="s">
        <v>2276</v>
      </c>
      <c r="P87" s="23" t="s">
        <v>2276</v>
      </c>
      <c r="Q87" s="23" t="s">
        <v>2276</v>
      </c>
      <c r="R87" s="23" t="s">
        <v>534</v>
      </c>
      <c r="S87" s="23" t="s">
        <v>2276</v>
      </c>
      <c r="T87" s="23" t="s">
        <v>534</v>
      </c>
      <c r="U87" s="23" t="s">
        <v>2276</v>
      </c>
      <c r="V87" s="23">
        <v>2</v>
      </c>
      <c r="W87" s="4" t="s">
        <v>1473</v>
      </c>
    </row>
    <row r="88" spans="1:23" ht="52" customHeight="1">
      <c r="A88" s="23" t="s">
        <v>163</v>
      </c>
      <c r="B88" s="23" t="s">
        <v>1449</v>
      </c>
      <c r="C88" s="23" t="s">
        <v>24</v>
      </c>
      <c r="D88" s="23" t="s">
        <v>143</v>
      </c>
      <c r="E88" s="26" t="s">
        <v>396</v>
      </c>
      <c r="F88" s="23" t="s">
        <v>74</v>
      </c>
      <c r="G88" s="23">
        <v>2007</v>
      </c>
      <c r="H88" s="26" t="s">
        <v>541</v>
      </c>
      <c r="I88" s="23" t="s">
        <v>2276</v>
      </c>
      <c r="J88" s="23" t="s">
        <v>2276</v>
      </c>
      <c r="K88" s="23" t="s">
        <v>2276</v>
      </c>
      <c r="L88" s="23" t="s">
        <v>2276</v>
      </c>
      <c r="M88" s="23" t="s">
        <v>2276</v>
      </c>
      <c r="N88" s="23" t="s">
        <v>2276</v>
      </c>
      <c r="O88" s="23" t="s">
        <v>2276</v>
      </c>
      <c r="P88" s="23" t="s">
        <v>2276</v>
      </c>
      <c r="Q88" s="23" t="s">
        <v>2276</v>
      </c>
      <c r="R88" s="23" t="s">
        <v>534</v>
      </c>
      <c r="S88" s="23" t="s">
        <v>2276</v>
      </c>
      <c r="T88" s="23" t="s">
        <v>534</v>
      </c>
      <c r="U88" s="23" t="s">
        <v>2276</v>
      </c>
      <c r="V88" s="23">
        <v>2</v>
      </c>
      <c r="W88" s="4" t="s">
        <v>1473</v>
      </c>
    </row>
    <row r="89" spans="1:23" ht="52" customHeight="1">
      <c r="A89" s="23" t="s">
        <v>163</v>
      </c>
      <c r="B89" s="23" t="s">
        <v>1450</v>
      </c>
      <c r="C89" s="23" t="s">
        <v>24</v>
      </c>
      <c r="D89" s="23" t="s">
        <v>143</v>
      </c>
      <c r="E89" s="26" t="s">
        <v>396</v>
      </c>
      <c r="F89" s="23" t="s">
        <v>74</v>
      </c>
      <c r="G89" s="23">
        <v>2008</v>
      </c>
      <c r="H89" s="26" t="s">
        <v>541</v>
      </c>
      <c r="I89" s="23" t="s">
        <v>2276</v>
      </c>
      <c r="J89" s="23" t="s">
        <v>2276</v>
      </c>
      <c r="K89" s="23" t="s">
        <v>2276</v>
      </c>
      <c r="L89" s="23" t="s">
        <v>2276</v>
      </c>
      <c r="M89" s="23" t="s">
        <v>2276</v>
      </c>
      <c r="N89" s="23" t="s">
        <v>2276</v>
      </c>
      <c r="O89" s="23" t="s">
        <v>2276</v>
      </c>
      <c r="P89" s="23" t="s">
        <v>2276</v>
      </c>
      <c r="Q89" s="23" t="s">
        <v>2276</v>
      </c>
      <c r="R89" s="23" t="s">
        <v>534</v>
      </c>
      <c r="S89" s="23" t="s">
        <v>2276</v>
      </c>
      <c r="T89" s="23" t="s">
        <v>534</v>
      </c>
      <c r="U89" s="23" t="s">
        <v>2276</v>
      </c>
      <c r="V89" s="23">
        <v>2</v>
      </c>
      <c r="W89" s="4" t="s">
        <v>1473</v>
      </c>
    </row>
    <row r="90" spans="1:23" ht="52" customHeight="1">
      <c r="A90" s="23" t="s">
        <v>163</v>
      </c>
      <c r="B90" s="23" t="s">
        <v>1451</v>
      </c>
      <c r="C90" s="23" t="s">
        <v>24</v>
      </c>
      <c r="D90" s="23" t="s">
        <v>143</v>
      </c>
      <c r="E90" s="26" t="s">
        <v>396</v>
      </c>
      <c r="F90" s="23" t="s">
        <v>74</v>
      </c>
      <c r="G90" s="23">
        <v>2009</v>
      </c>
      <c r="H90" s="26" t="s">
        <v>541</v>
      </c>
      <c r="I90" s="23" t="s">
        <v>2276</v>
      </c>
      <c r="J90" s="23" t="s">
        <v>2276</v>
      </c>
      <c r="K90" s="23" t="s">
        <v>2276</v>
      </c>
      <c r="L90" s="23" t="s">
        <v>2276</v>
      </c>
      <c r="M90" s="23" t="s">
        <v>2276</v>
      </c>
      <c r="N90" s="23" t="s">
        <v>2276</v>
      </c>
      <c r="O90" s="23" t="s">
        <v>2276</v>
      </c>
      <c r="P90" s="23" t="s">
        <v>2276</v>
      </c>
      <c r="Q90" s="23" t="s">
        <v>2276</v>
      </c>
      <c r="R90" s="23" t="s">
        <v>534</v>
      </c>
      <c r="S90" s="23" t="s">
        <v>2276</v>
      </c>
      <c r="T90" s="23" t="s">
        <v>534</v>
      </c>
      <c r="U90" s="23" t="s">
        <v>2276</v>
      </c>
      <c r="V90" s="23">
        <v>2</v>
      </c>
      <c r="W90" s="4" t="s">
        <v>1473</v>
      </c>
    </row>
    <row r="91" spans="1:23" ht="47" customHeight="1">
      <c r="A91" s="23" t="s">
        <v>163</v>
      </c>
      <c r="B91" s="23" t="s">
        <v>1452</v>
      </c>
      <c r="C91" s="23" t="s">
        <v>24</v>
      </c>
      <c r="D91" s="23" t="s">
        <v>143</v>
      </c>
      <c r="E91" s="26" t="s">
        <v>396</v>
      </c>
      <c r="F91" s="23" t="s">
        <v>74</v>
      </c>
      <c r="G91" s="23">
        <v>2010</v>
      </c>
      <c r="H91" s="26" t="s">
        <v>541</v>
      </c>
      <c r="I91" s="23" t="s">
        <v>2276</v>
      </c>
      <c r="J91" s="23" t="s">
        <v>2276</v>
      </c>
      <c r="K91" s="23" t="s">
        <v>2276</v>
      </c>
      <c r="L91" s="23" t="s">
        <v>2276</v>
      </c>
      <c r="M91" s="23" t="s">
        <v>2276</v>
      </c>
      <c r="N91" s="23" t="s">
        <v>2276</v>
      </c>
      <c r="O91" s="23" t="s">
        <v>2276</v>
      </c>
      <c r="P91" s="23" t="s">
        <v>2276</v>
      </c>
      <c r="Q91" s="23" t="s">
        <v>2276</v>
      </c>
      <c r="R91" s="23" t="s">
        <v>534</v>
      </c>
      <c r="S91" s="23" t="s">
        <v>2276</v>
      </c>
      <c r="T91" s="23" t="s">
        <v>534</v>
      </c>
      <c r="U91" s="23" t="s">
        <v>2276</v>
      </c>
      <c r="V91" s="23">
        <v>2</v>
      </c>
      <c r="W91" s="4" t="s">
        <v>1473</v>
      </c>
    </row>
    <row r="92" spans="1:23" ht="47" customHeight="1">
      <c r="A92" s="23" t="s">
        <v>163</v>
      </c>
      <c r="B92" s="23" t="s">
        <v>1453</v>
      </c>
      <c r="C92" s="23" t="s">
        <v>24</v>
      </c>
      <c r="D92" s="23" t="s">
        <v>143</v>
      </c>
      <c r="E92" s="26" t="s">
        <v>396</v>
      </c>
      <c r="F92" s="23" t="s">
        <v>74</v>
      </c>
      <c r="G92" s="23">
        <v>2011</v>
      </c>
      <c r="H92" s="26" t="s">
        <v>541</v>
      </c>
      <c r="I92" s="23" t="s">
        <v>2276</v>
      </c>
      <c r="J92" s="23" t="s">
        <v>2276</v>
      </c>
      <c r="K92" s="23" t="s">
        <v>2276</v>
      </c>
      <c r="L92" s="23" t="s">
        <v>2276</v>
      </c>
      <c r="M92" s="23" t="s">
        <v>2276</v>
      </c>
      <c r="N92" s="23" t="s">
        <v>2276</v>
      </c>
      <c r="O92" s="23" t="s">
        <v>2276</v>
      </c>
      <c r="P92" s="23" t="s">
        <v>2276</v>
      </c>
      <c r="Q92" s="23" t="s">
        <v>2276</v>
      </c>
      <c r="R92" s="23" t="s">
        <v>534</v>
      </c>
      <c r="S92" s="23" t="s">
        <v>2276</v>
      </c>
      <c r="T92" s="23" t="s">
        <v>534</v>
      </c>
      <c r="U92" s="23" t="s">
        <v>2276</v>
      </c>
      <c r="V92" s="23">
        <v>2</v>
      </c>
      <c r="W92" s="4" t="s">
        <v>1473</v>
      </c>
    </row>
    <row r="93" spans="1:23" ht="47" customHeight="1">
      <c r="A93" s="23" t="s">
        <v>163</v>
      </c>
      <c r="B93" s="23" t="s">
        <v>1454</v>
      </c>
      <c r="C93" s="23" t="s">
        <v>24</v>
      </c>
      <c r="D93" s="23" t="s">
        <v>143</v>
      </c>
      <c r="E93" s="26" t="s">
        <v>396</v>
      </c>
      <c r="F93" s="23" t="s">
        <v>74</v>
      </c>
      <c r="G93" s="23">
        <v>2012</v>
      </c>
      <c r="H93" s="26" t="s">
        <v>541</v>
      </c>
      <c r="I93" s="23" t="s">
        <v>2276</v>
      </c>
      <c r="J93" s="23" t="s">
        <v>2276</v>
      </c>
      <c r="K93" s="23" t="s">
        <v>2276</v>
      </c>
      <c r="L93" s="23" t="s">
        <v>2276</v>
      </c>
      <c r="M93" s="23" t="s">
        <v>2276</v>
      </c>
      <c r="N93" s="23" t="s">
        <v>2276</v>
      </c>
      <c r="O93" s="23" t="s">
        <v>2276</v>
      </c>
      <c r="P93" s="23" t="s">
        <v>2276</v>
      </c>
      <c r="Q93" s="23" t="s">
        <v>2276</v>
      </c>
      <c r="R93" s="23" t="s">
        <v>534</v>
      </c>
      <c r="S93" s="23" t="s">
        <v>2276</v>
      </c>
      <c r="T93" s="23" t="s">
        <v>534</v>
      </c>
      <c r="U93" s="23" t="s">
        <v>2276</v>
      </c>
      <c r="V93" s="23">
        <v>2</v>
      </c>
      <c r="W93" s="4" t="s">
        <v>1473</v>
      </c>
    </row>
    <row r="94" spans="1:23" ht="47" customHeight="1">
      <c r="A94" s="23" t="s">
        <v>382</v>
      </c>
      <c r="B94" s="23" t="s">
        <v>390</v>
      </c>
      <c r="C94" s="46" t="s">
        <v>24</v>
      </c>
      <c r="D94" s="46" t="s">
        <v>143</v>
      </c>
      <c r="E94" s="59" t="s">
        <v>397</v>
      </c>
      <c r="F94" s="46" t="s">
        <v>74</v>
      </c>
      <c r="G94" s="23">
        <v>1995</v>
      </c>
      <c r="H94" s="26" t="s">
        <v>1031</v>
      </c>
      <c r="I94" s="23" t="s">
        <v>2276</v>
      </c>
      <c r="J94" s="23" t="s">
        <v>2276</v>
      </c>
      <c r="K94" s="23" t="s">
        <v>2276</v>
      </c>
      <c r="L94" s="23" t="s">
        <v>2276</v>
      </c>
      <c r="M94" s="23" t="s">
        <v>2728</v>
      </c>
      <c r="N94" s="23" t="s">
        <v>534</v>
      </c>
      <c r="O94" s="23" t="s">
        <v>2276</v>
      </c>
      <c r="P94" s="23" t="s">
        <v>2276</v>
      </c>
      <c r="Q94" s="23">
        <v>2</v>
      </c>
      <c r="R94" s="23" t="s">
        <v>2276</v>
      </c>
      <c r="S94" s="23" t="s">
        <v>2276</v>
      </c>
      <c r="T94" s="23" t="s">
        <v>2276</v>
      </c>
      <c r="U94" s="23" t="s">
        <v>2276</v>
      </c>
      <c r="V94" s="51" t="s">
        <v>2276</v>
      </c>
      <c r="W94" s="4" t="s">
        <v>1472</v>
      </c>
    </row>
    <row r="95" spans="1:23" ht="47" customHeight="1">
      <c r="A95" s="23" t="s">
        <v>382</v>
      </c>
      <c r="B95" s="23" t="s">
        <v>403</v>
      </c>
      <c r="C95" s="23" t="s">
        <v>24</v>
      </c>
      <c r="D95" s="23" t="s">
        <v>27</v>
      </c>
      <c r="E95" s="23" t="s">
        <v>130</v>
      </c>
      <c r="F95" s="23" t="s">
        <v>161</v>
      </c>
      <c r="G95" s="23">
        <v>1995</v>
      </c>
      <c r="H95" s="26" t="s">
        <v>1031</v>
      </c>
      <c r="I95" s="23" t="s">
        <v>2276</v>
      </c>
      <c r="J95" s="23" t="s">
        <v>2276</v>
      </c>
      <c r="K95" s="23" t="s">
        <v>2276</v>
      </c>
      <c r="L95" s="23" t="s">
        <v>2276</v>
      </c>
      <c r="M95" s="23" t="s">
        <v>2728</v>
      </c>
      <c r="N95" s="23" t="s">
        <v>534</v>
      </c>
      <c r="O95" s="23" t="s">
        <v>2276</v>
      </c>
      <c r="P95" s="23" t="s">
        <v>2276</v>
      </c>
      <c r="Q95" s="23">
        <v>2</v>
      </c>
      <c r="R95" s="23" t="s">
        <v>2276</v>
      </c>
      <c r="S95" s="23" t="s">
        <v>2276</v>
      </c>
      <c r="T95" s="23" t="s">
        <v>2276</v>
      </c>
      <c r="U95" s="23" t="s">
        <v>2276</v>
      </c>
      <c r="V95" s="51" t="s">
        <v>2276</v>
      </c>
      <c r="W95" s="4" t="s">
        <v>1472</v>
      </c>
    </row>
    <row r="96" spans="1:23" ht="47" customHeight="1">
      <c r="A96" s="23" t="s">
        <v>383</v>
      </c>
      <c r="B96" s="23" t="s">
        <v>391</v>
      </c>
      <c r="C96" s="23" t="s">
        <v>24</v>
      </c>
      <c r="D96" s="23" t="s">
        <v>143</v>
      </c>
      <c r="E96" s="59" t="s">
        <v>397</v>
      </c>
      <c r="F96" s="23" t="s">
        <v>74</v>
      </c>
      <c r="G96" s="23">
        <v>1995</v>
      </c>
      <c r="H96" s="26" t="s">
        <v>1031</v>
      </c>
      <c r="I96" s="23" t="s">
        <v>2276</v>
      </c>
      <c r="J96" s="23" t="s">
        <v>2276</v>
      </c>
      <c r="K96" s="23" t="s">
        <v>2276</v>
      </c>
      <c r="L96" s="23" t="s">
        <v>2276</v>
      </c>
      <c r="M96" s="23" t="s">
        <v>2728</v>
      </c>
      <c r="N96" s="23" t="s">
        <v>534</v>
      </c>
      <c r="O96" s="23" t="s">
        <v>2276</v>
      </c>
      <c r="P96" s="23" t="s">
        <v>2276</v>
      </c>
      <c r="Q96" s="23">
        <v>2</v>
      </c>
      <c r="R96" s="23" t="s">
        <v>2276</v>
      </c>
      <c r="S96" s="23" t="s">
        <v>2276</v>
      </c>
      <c r="T96" s="23" t="s">
        <v>2276</v>
      </c>
      <c r="U96" s="23" t="s">
        <v>2276</v>
      </c>
      <c r="V96" s="51" t="s">
        <v>2276</v>
      </c>
      <c r="W96" s="4" t="s">
        <v>1472</v>
      </c>
    </row>
    <row r="97" spans="1:23" ht="47" customHeight="1">
      <c r="A97" s="23" t="s">
        <v>383</v>
      </c>
      <c r="B97" s="23" t="s">
        <v>407</v>
      </c>
      <c r="C97" s="23" t="s">
        <v>24</v>
      </c>
      <c r="D97" s="23" t="s">
        <v>27</v>
      </c>
      <c r="E97" s="23" t="s">
        <v>130</v>
      </c>
      <c r="F97" s="23" t="s">
        <v>161</v>
      </c>
      <c r="G97" s="23">
        <v>1995</v>
      </c>
      <c r="H97" s="26" t="s">
        <v>1031</v>
      </c>
      <c r="I97" s="23" t="s">
        <v>2276</v>
      </c>
      <c r="J97" s="23" t="s">
        <v>2276</v>
      </c>
      <c r="K97" s="23" t="s">
        <v>2276</v>
      </c>
      <c r="L97" s="23" t="s">
        <v>2276</v>
      </c>
      <c r="M97" s="23" t="s">
        <v>2728</v>
      </c>
      <c r="N97" s="23" t="s">
        <v>534</v>
      </c>
      <c r="O97" s="23" t="s">
        <v>2276</v>
      </c>
      <c r="P97" s="23" t="s">
        <v>2276</v>
      </c>
      <c r="Q97" s="23">
        <v>2</v>
      </c>
      <c r="R97" s="23" t="s">
        <v>2276</v>
      </c>
      <c r="S97" s="23" t="s">
        <v>2276</v>
      </c>
      <c r="T97" s="23" t="s">
        <v>2276</v>
      </c>
      <c r="U97" s="23" t="s">
        <v>2276</v>
      </c>
      <c r="V97" s="51" t="s">
        <v>2276</v>
      </c>
      <c r="W97" s="4" t="s">
        <v>1472</v>
      </c>
    </row>
    <row r="98" spans="1:23" ht="47" customHeight="1">
      <c r="A98" s="23" t="s">
        <v>388</v>
      </c>
      <c r="B98" s="23" t="s">
        <v>392</v>
      </c>
      <c r="C98" s="23" t="s">
        <v>24</v>
      </c>
      <c r="D98" s="23" t="s">
        <v>143</v>
      </c>
      <c r="E98" s="26" t="s">
        <v>397</v>
      </c>
      <c r="F98" s="23" t="s">
        <v>74</v>
      </c>
      <c r="G98" s="23">
        <v>2012</v>
      </c>
      <c r="H98" s="26" t="s">
        <v>1031</v>
      </c>
      <c r="I98" s="23" t="s">
        <v>2276</v>
      </c>
      <c r="J98" s="23" t="s">
        <v>2276</v>
      </c>
      <c r="K98" s="23" t="s">
        <v>2276</v>
      </c>
      <c r="L98" s="23" t="s">
        <v>2276</v>
      </c>
      <c r="M98" s="23" t="s">
        <v>2728</v>
      </c>
      <c r="N98" s="23" t="s">
        <v>534</v>
      </c>
      <c r="O98" s="23" t="s">
        <v>2276</v>
      </c>
      <c r="P98" s="23" t="s">
        <v>2276</v>
      </c>
      <c r="Q98" s="23">
        <v>2</v>
      </c>
      <c r="R98" s="23" t="s">
        <v>2276</v>
      </c>
      <c r="S98" s="23" t="s">
        <v>2276</v>
      </c>
      <c r="T98" s="23" t="s">
        <v>2276</v>
      </c>
      <c r="U98" s="23" t="s">
        <v>2276</v>
      </c>
      <c r="V98" s="51" t="s">
        <v>2276</v>
      </c>
      <c r="W98" s="4" t="s">
        <v>1472</v>
      </c>
    </row>
    <row r="99" spans="1:23" ht="47" customHeight="1">
      <c r="A99" s="23" t="s">
        <v>388</v>
      </c>
      <c r="B99" s="23" t="s">
        <v>412</v>
      </c>
      <c r="C99" s="23" t="s">
        <v>24</v>
      </c>
      <c r="D99" s="23" t="s">
        <v>27</v>
      </c>
      <c r="E99" s="23" t="s">
        <v>130</v>
      </c>
      <c r="F99" s="23" t="s">
        <v>161</v>
      </c>
      <c r="G99" s="23">
        <v>2012</v>
      </c>
      <c r="H99" s="26" t="s">
        <v>1031</v>
      </c>
      <c r="I99" s="23" t="s">
        <v>2276</v>
      </c>
      <c r="J99" s="23" t="s">
        <v>2276</v>
      </c>
      <c r="K99" s="23" t="s">
        <v>2276</v>
      </c>
      <c r="L99" s="23" t="s">
        <v>2276</v>
      </c>
      <c r="M99" s="23" t="s">
        <v>2728</v>
      </c>
      <c r="N99" s="23" t="s">
        <v>534</v>
      </c>
      <c r="O99" s="23" t="s">
        <v>2276</v>
      </c>
      <c r="P99" s="23" t="s">
        <v>2276</v>
      </c>
      <c r="Q99" s="23">
        <v>2</v>
      </c>
      <c r="R99" s="23" t="s">
        <v>2276</v>
      </c>
      <c r="S99" s="23" t="s">
        <v>2276</v>
      </c>
      <c r="T99" s="23" t="s">
        <v>2276</v>
      </c>
      <c r="U99" s="23" t="s">
        <v>2276</v>
      </c>
      <c r="V99" s="51" t="s">
        <v>2276</v>
      </c>
      <c r="W99" s="4" t="s">
        <v>1472</v>
      </c>
    </row>
    <row r="100" spans="1:23" ht="51.5" customHeight="1">
      <c r="A100" s="23" t="s">
        <v>388</v>
      </c>
      <c r="B100" s="23" t="s">
        <v>1467</v>
      </c>
      <c r="C100" s="23" t="s">
        <v>24</v>
      </c>
      <c r="D100" s="23" t="s">
        <v>143</v>
      </c>
      <c r="E100" s="26" t="s">
        <v>397</v>
      </c>
      <c r="F100" s="23" t="s">
        <v>74</v>
      </c>
      <c r="G100" s="23">
        <v>2012</v>
      </c>
      <c r="H100" s="26" t="s">
        <v>541</v>
      </c>
      <c r="I100" s="23" t="s">
        <v>2276</v>
      </c>
      <c r="J100" s="23" t="s">
        <v>2276</v>
      </c>
      <c r="K100" s="23" t="s">
        <v>2276</v>
      </c>
      <c r="L100" s="23" t="s">
        <v>2276</v>
      </c>
      <c r="M100" s="23" t="s">
        <v>2276</v>
      </c>
      <c r="N100" s="23" t="s">
        <v>2276</v>
      </c>
      <c r="O100" s="23" t="s">
        <v>2276</v>
      </c>
      <c r="P100" s="23" t="s">
        <v>2276</v>
      </c>
      <c r="Q100" s="23" t="s">
        <v>2276</v>
      </c>
      <c r="R100" s="23" t="s">
        <v>534</v>
      </c>
      <c r="S100" s="23" t="s">
        <v>534</v>
      </c>
      <c r="T100" s="23" t="s">
        <v>2276</v>
      </c>
      <c r="U100" s="23" t="s">
        <v>2276</v>
      </c>
      <c r="V100" s="23">
        <v>4</v>
      </c>
      <c r="W100" s="4" t="s">
        <v>1471</v>
      </c>
    </row>
    <row r="101" spans="1:23" ht="47" customHeight="1">
      <c r="A101" s="23" t="s">
        <v>388</v>
      </c>
      <c r="B101" s="23" t="s">
        <v>1468</v>
      </c>
      <c r="C101" s="23" t="s">
        <v>24</v>
      </c>
      <c r="D101" s="23" t="s">
        <v>27</v>
      </c>
      <c r="E101" s="23" t="s">
        <v>130</v>
      </c>
      <c r="F101" s="23" t="s">
        <v>161</v>
      </c>
      <c r="G101" s="23">
        <v>2012</v>
      </c>
      <c r="H101" s="26" t="s">
        <v>541</v>
      </c>
      <c r="I101" s="23" t="s">
        <v>2276</v>
      </c>
      <c r="J101" s="23" t="s">
        <v>2276</v>
      </c>
      <c r="K101" s="23" t="s">
        <v>2276</v>
      </c>
      <c r="L101" s="23" t="s">
        <v>2276</v>
      </c>
      <c r="M101" s="23" t="s">
        <v>2276</v>
      </c>
      <c r="N101" s="23" t="s">
        <v>2276</v>
      </c>
      <c r="O101" s="23" t="s">
        <v>2276</v>
      </c>
      <c r="P101" s="23" t="s">
        <v>2276</v>
      </c>
      <c r="Q101" s="23" t="s">
        <v>2276</v>
      </c>
      <c r="R101" s="23" t="s">
        <v>534</v>
      </c>
      <c r="S101" s="23" t="s">
        <v>534</v>
      </c>
      <c r="T101" s="23" t="s">
        <v>2276</v>
      </c>
      <c r="U101" s="23" t="s">
        <v>2276</v>
      </c>
      <c r="V101" s="23">
        <v>4</v>
      </c>
      <c r="W101" s="4" t="s">
        <v>1471</v>
      </c>
    </row>
    <row r="102" spans="1:23" ht="47" customHeight="1">
      <c r="A102" s="23" t="s">
        <v>389</v>
      </c>
      <c r="B102" s="23" t="s">
        <v>393</v>
      </c>
      <c r="C102" s="23" t="s">
        <v>24</v>
      </c>
      <c r="D102" s="23" t="s">
        <v>143</v>
      </c>
      <c r="E102" s="26" t="s">
        <v>397</v>
      </c>
      <c r="F102" s="23" t="s">
        <v>74</v>
      </c>
      <c r="G102" s="23">
        <v>2012</v>
      </c>
      <c r="H102" s="26" t="s">
        <v>1031</v>
      </c>
      <c r="I102" s="23" t="s">
        <v>2276</v>
      </c>
      <c r="J102" s="23" t="s">
        <v>2276</v>
      </c>
      <c r="K102" s="23" t="s">
        <v>2276</v>
      </c>
      <c r="L102" s="23" t="s">
        <v>2276</v>
      </c>
      <c r="M102" s="23" t="s">
        <v>2728</v>
      </c>
      <c r="N102" s="23" t="s">
        <v>534</v>
      </c>
      <c r="O102" s="23" t="s">
        <v>2276</v>
      </c>
      <c r="P102" s="23" t="s">
        <v>2276</v>
      </c>
      <c r="Q102" s="23">
        <v>2</v>
      </c>
      <c r="R102" s="23" t="s">
        <v>2276</v>
      </c>
      <c r="S102" s="23" t="s">
        <v>2276</v>
      </c>
      <c r="T102" s="23" t="s">
        <v>2276</v>
      </c>
      <c r="U102" s="23" t="s">
        <v>2276</v>
      </c>
      <c r="V102" s="23" t="s">
        <v>2276</v>
      </c>
      <c r="W102" s="4" t="s">
        <v>1472</v>
      </c>
    </row>
    <row r="103" spans="1:23" ht="47" customHeight="1">
      <c r="A103" s="23" t="s">
        <v>389</v>
      </c>
      <c r="B103" s="23" t="s">
        <v>413</v>
      </c>
      <c r="C103" s="23" t="s">
        <v>24</v>
      </c>
      <c r="D103" s="23" t="s">
        <v>27</v>
      </c>
      <c r="E103" s="23" t="s">
        <v>130</v>
      </c>
      <c r="F103" s="23" t="s">
        <v>161</v>
      </c>
      <c r="G103" s="23">
        <v>2012</v>
      </c>
      <c r="H103" s="26" t="s">
        <v>1031</v>
      </c>
      <c r="I103" s="23" t="s">
        <v>2276</v>
      </c>
      <c r="J103" s="23" t="s">
        <v>2276</v>
      </c>
      <c r="K103" s="23" t="s">
        <v>2276</v>
      </c>
      <c r="L103" s="23" t="s">
        <v>2276</v>
      </c>
      <c r="M103" s="23" t="s">
        <v>2728</v>
      </c>
      <c r="N103" s="23" t="s">
        <v>534</v>
      </c>
      <c r="O103" s="23" t="s">
        <v>2276</v>
      </c>
      <c r="P103" s="23" t="s">
        <v>2276</v>
      </c>
      <c r="Q103" s="23">
        <v>2</v>
      </c>
      <c r="R103" s="23" t="s">
        <v>2276</v>
      </c>
      <c r="S103" s="23" t="s">
        <v>2276</v>
      </c>
      <c r="T103" s="23" t="s">
        <v>2276</v>
      </c>
      <c r="U103" s="23" t="s">
        <v>2276</v>
      </c>
      <c r="V103" s="23" t="s">
        <v>2276</v>
      </c>
      <c r="W103" s="4" t="s">
        <v>1472</v>
      </c>
    </row>
    <row r="104" spans="1:23" ht="47" customHeight="1">
      <c r="A104" s="23" t="s">
        <v>389</v>
      </c>
      <c r="B104" s="23" t="s">
        <v>1469</v>
      </c>
      <c r="C104" s="23" t="s">
        <v>24</v>
      </c>
      <c r="D104" s="23" t="s">
        <v>143</v>
      </c>
      <c r="E104" s="59" t="s">
        <v>397</v>
      </c>
      <c r="F104" s="23" t="s">
        <v>74</v>
      </c>
      <c r="G104" s="23">
        <v>2012</v>
      </c>
      <c r="H104" s="26" t="s">
        <v>541</v>
      </c>
      <c r="I104" s="23" t="s">
        <v>2276</v>
      </c>
      <c r="J104" s="23" t="s">
        <v>2276</v>
      </c>
      <c r="K104" s="23" t="s">
        <v>2276</v>
      </c>
      <c r="L104" s="23" t="s">
        <v>2276</v>
      </c>
      <c r="M104" s="23" t="s">
        <v>2276</v>
      </c>
      <c r="N104" s="23" t="s">
        <v>2276</v>
      </c>
      <c r="O104" s="23" t="s">
        <v>2276</v>
      </c>
      <c r="P104" s="23" t="s">
        <v>2276</v>
      </c>
      <c r="Q104" s="23" t="s">
        <v>2276</v>
      </c>
      <c r="R104" s="23" t="s">
        <v>534</v>
      </c>
      <c r="S104" s="23" t="s">
        <v>534</v>
      </c>
      <c r="T104" s="23" t="s">
        <v>2276</v>
      </c>
      <c r="U104" s="23" t="s">
        <v>2276</v>
      </c>
      <c r="V104" s="23">
        <v>4</v>
      </c>
      <c r="W104" s="4" t="s">
        <v>1471</v>
      </c>
    </row>
    <row r="105" spans="1:23" ht="47" customHeight="1">
      <c r="A105" s="23" t="s">
        <v>389</v>
      </c>
      <c r="B105" s="23" t="s">
        <v>1470</v>
      </c>
      <c r="C105" s="23" t="s">
        <v>24</v>
      </c>
      <c r="D105" s="23" t="s">
        <v>27</v>
      </c>
      <c r="E105" s="23" t="s">
        <v>130</v>
      </c>
      <c r="F105" s="23" t="s">
        <v>161</v>
      </c>
      <c r="G105" s="23">
        <v>2012</v>
      </c>
      <c r="H105" s="26" t="s">
        <v>541</v>
      </c>
      <c r="I105" s="23" t="s">
        <v>2276</v>
      </c>
      <c r="J105" s="23" t="s">
        <v>2276</v>
      </c>
      <c r="K105" s="23" t="s">
        <v>2276</v>
      </c>
      <c r="L105" s="23" t="s">
        <v>2276</v>
      </c>
      <c r="M105" s="23" t="s">
        <v>2276</v>
      </c>
      <c r="N105" s="23" t="s">
        <v>2276</v>
      </c>
      <c r="O105" s="23" t="s">
        <v>2276</v>
      </c>
      <c r="P105" s="23" t="s">
        <v>2276</v>
      </c>
      <c r="Q105" s="23" t="s">
        <v>2276</v>
      </c>
      <c r="R105" s="23" t="s">
        <v>534</v>
      </c>
      <c r="S105" s="23" t="s">
        <v>534</v>
      </c>
      <c r="T105" s="23" t="s">
        <v>2276</v>
      </c>
      <c r="U105" s="23" t="s">
        <v>2276</v>
      </c>
      <c r="V105" s="23">
        <v>4</v>
      </c>
      <c r="W105" s="4" t="s">
        <v>1471</v>
      </c>
    </row>
    <row r="106" spans="1:23" ht="48.5" customHeight="1">
      <c r="A106" s="23" t="s">
        <v>420</v>
      </c>
      <c r="B106" s="23" t="s">
        <v>424</v>
      </c>
      <c r="C106" s="23" t="s">
        <v>24</v>
      </c>
      <c r="D106" s="23" t="s">
        <v>27</v>
      </c>
      <c r="E106" s="23" t="s">
        <v>130</v>
      </c>
      <c r="F106" s="23" t="s">
        <v>161</v>
      </c>
      <c r="G106" s="23"/>
      <c r="H106" s="26" t="s">
        <v>543</v>
      </c>
      <c r="I106" s="23" t="s">
        <v>2690</v>
      </c>
      <c r="J106" s="23" t="s">
        <v>534</v>
      </c>
      <c r="K106" s="23" t="s">
        <v>2276</v>
      </c>
      <c r="L106" s="23" t="s">
        <v>2276</v>
      </c>
      <c r="M106" s="23" t="s">
        <v>2276</v>
      </c>
      <c r="N106" s="23" t="s">
        <v>2276</v>
      </c>
      <c r="O106" s="23" t="s">
        <v>2276</v>
      </c>
      <c r="P106" s="23" t="s">
        <v>2276</v>
      </c>
      <c r="Q106" s="23" t="s">
        <v>2276</v>
      </c>
      <c r="R106" s="23" t="s">
        <v>534</v>
      </c>
      <c r="S106" s="23" t="s">
        <v>2276</v>
      </c>
      <c r="T106" s="23" t="s">
        <v>534</v>
      </c>
      <c r="U106" s="23" t="s">
        <v>2276</v>
      </c>
      <c r="V106" s="51" t="s">
        <v>2276</v>
      </c>
      <c r="W106" s="4" t="s">
        <v>873</v>
      </c>
    </row>
    <row r="107" spans="1:23" ht="113.5" customHeight="1">
      <c r="A107" s="23" t="s">
        <v>438</v>
      </c>
      <c r="B107" s="23" t="s">
        <v>442</v>
      </c>
      <c r="C107" s="23" t="s">
        <v>24</v>
      </c>
      <c r="D107" s="23" t="s">
        <v>27</v>
      </c>
      <c r="E107" s="23" t="s">
        <v>130</v>
      </c>
      <c r="F107" s="23" t="s">
        <v>161</v>
      </c>
      <c r="G107" s="23"/>
      <c r="H107" s="26" t="s">
        <v>541</v>
      </c>
      <c r="I107" s="23" t="s">
        <v>534</v>
      </c>
      <c r="J107" s="23" t="s">
        <v>534</v>
      </c>
      <c r="K107" s="23" t="s">
        <v>2276</v>
      </c>
      <c r="L107" s="23" t="s">
        <v>2276</v>
      </c>
      <c r="M107" s="23" t="s">
        <v>2276</v>
      </c>
      <c r="N107" s="23" t="s">
        <v>2276</v>
      </c>
      <c r="O107" s="23" t="s">
        <v>2276</v>
      </c>
      <c r="P107" s="23" t="s">
        <v>2276</v>
      </c>
      <c r="Q107" s="23" t="s">
        <v>2276</v>
      </c>
      <c r="R107" s="23" t="s">
        <v>2276</v>
      </c>
      <c r="S107" s="23" t="s">
        <v>2276</v>
      </c>
      <c r="T107" s="23" t="s">
        <v>2276</v>
      </c>
      <c r="U107" s="23" t="s">
        <v>2276</v>
      </c>
      <c r="V107" s="23" t="s">
        <v>2276</v>
      </c>
      <c r="W107" s="107" t="s">
        <v>1483</v>
      </c>
    </row>
    <row r="108" spans="1:23" ht="113.5" customHeight="1">
      <c r="A108" s="23" t="s">
        <v>446</v>
      </c>
      <c r="B108" s="23" t="s">
        <v>447</v>
      </c>
      <c r="C108" s="23" t="s">
        <v>24</v>
      </c>
      <c r="D108" s="23" t="s">
        <v>27</v>
      </c>
      <c r="E108" s="23" t="s">
        <v>130</v>
      </c>
      <c r="F108" s="23" t="s">
        <v>161</v>
      </c>
      <c r="G108" s="23"/>
      <c r="H108" s="26" t="s">
        <v>541</v>
      </c>
      <c r="I108" s="23" t="s">
        <v>537</v>
      </c>
      <c r="J108" s="23" t="s">
        <v>537</v>
      </c>
      <c r="K108" s="23" t="s">
        <v>537</v>
      </c>
      <c r="L108" s="23" t="s">
        <v>537</v>
      </c>
      <c r="M108" s="23" t="s">
        <v>2276</v>
      </c>
      <c r="N108" s="23" t="s">
        <v>2276</v>
      </c>
      <c r="O108" s="23" t="s">
        <v>2276</v>
      </c>
      <c r="P108" s="23" t="s">
        <v>2276</v>
      </c>
      <c r="Q108" s="23" t="s">
        <v>2276</v>
      </c>
      <c r="R108" s="23" t="s">
        <v>2276</v>
      </c>
      <c r="S108" s="23" t="s">
        <v>2276</v>
      </c>
      <c r="T108" s="23" t="s">
        <v>2276</v>
      </c>
      <c r="U108" s="23" t="s">
        <v>2276</v>
      </c>
      <c r="V108" s="23" t="s">
        <v>2276</v>
      </c>
      <c r="W108" s="4" t="s">
        <v>1493</v>
      </c>
    </row>
    <row r="109" spans="1:23" ht="113.5" customHeight="1">
      <c r="A109" s="23" t="s">
        <v>1489</v>
      </c>
      <c r="B109" s="23" t="s">
        <v>1491</v>
      </c>
      <c r="C109" s="23" t="s">
        <v>24</v>
      </c>
      <c r="D109" s="23" t="s">
        <v>27</v>
      </c>
      <c r="E109" s="23" t="s">
        <v>130</v>
      </c>
      <c r="F109" s="23" t="s">
        <v>161</v>
      </c>
      <c r="G109" s="23"/>
      <c r="H109" s="26" t="s">
        <v>541</v>
      </c>
      <c r="I109" s="23" t="s">
        <v>537</v>
      </c>
      <c r="J109" s="23" t="s">
        <v>537</v>
      </c>
      <c r="K109" s="23" t="s">
        <v>537</v>
      </c>
      <c r="L109" s="23" t="s">
        <v>537</v>
      </c>
      <c r="M109" s="23" t="s">
        <v>2276</v>
      </c>
      <c r="N109" s="23" t="s">
        <v>2276</v>
      </c>
      <c r="O109" s="23" t="s">
        <v>2276</v>
      </c>
      <c r="P109" s="23" t="s">
        <v>2276</v>
      </c>
      <c r="Q109" s="23" t="s">
        <v>2276</v>
      </c>
      <c r="R109" s="23" t="s">
        <v>2276</v>
      </c>
      <c r="S109" s="23" t="s">
        <v>2276</v>
      </c>
      <c r="T109" s="23" t="s">
        <v>2276</v>
      </c>
      <c r="U109" s="23" t="s">
        <v>2276</v>
      </c>
      <c r="V109" s="23" t="s">
        <v>2276</v>
      </c>
      <c r="W109" s="4" t="s">
        <v>1493</v>
      </c>
    </row>
    <row r="110" spans="1:23" ht="113.5" customHeight="1">
      <c r="A110" s="23" t="s">
        <v>1490</v>
      </c>
      <c r="B110" s="23" t="s">
        <v>1492</v>
      </c>
      <c r="C110" s="23" t="s">
        <v>24</v>
      </c>
      <c r="D110" s="23" t="s">
        <v>27</v>
      </c>
      <c r="E110" s="23" t="s">
        <v>130</v>
      </c>
      <c r="F110" s="23" t="s">
        <v>161</v>
      </c>
      <c r="G110" s="23"/>
      <c r="H110" s="26" t="s">
        <v>541</v>
      </c>
      <c r="I110" s="23" t="s">
        <v>537</v>
      </c>
      <c r="J110" s="23" t="s">
        <v>537</v>
      </c>
      <c r="K110" s="23" t="s">
        <v>537</v>
      </c>
      <c r="L110" s="23" t="s">
        <v>537</v>
      </c>
      <c r="M110" s="23" t="s">
        <v>2276</v>
      </c>
      <c r="N110" s="23" t="s">
        <v>2276</v>
      </c>
      <c r="O110" s="23" t="s">
        <v>2276</v>
      </c>
      <c r="P110" s="23" t="s">
        <v>2276</v>
      </c>
      <c r="Q110" s="23" t="s">
        <v>2276</v>
      </c>
      <c r="R110" s="23" t="s">
        <v>2276</v>
      </c>
      <c r="S110" s="23" t="s">
        <v>2276</v>
      </c>
      <c r="T110" s="23" t="s">
        <v>2276</v>
      </c>
      <c r="U110" s="23" t="s">
        <v>2276</v>
      </c>
      <c r="V110" s="23" t="s">
        <v>2276</v>
      </c>
      <c r="W110" s="4" t="s">
        <v>1493</v>
      </c>
    </row>
    <row r="111" spans="1:23" ht="113.5" customHeight="1">
      <c r="A111" s="23" t="s">
        <v>1487</v>
      </c>
      <c r="B111" s="23" t="s">
        <v>1488</v>
      </c>
      <c r="C111" s="23" t="s">
        <v>24</v>
      </c>
      <c r="D111" s="23" t="s">
        <v>27</v>
      </c>
      <c r="E111" s="23" t="s">
        <v>130</v>
      </c>
      <c r="F111" s="23" t="s">
        <v>161</v>
      </c>
      <c r="G111" s="23"/>
      <c r="H111" s="26" t="s">
        <v>541</v>
      </c>
      <c r="I111" s="23" t="s">
        <v>537</v>
      </c>
      <c r="J111" s="23" t="s">
        <v>537</v>
      </c>
      <c r="K111" s="23" t="s">
        <v>537</v>
      </c>
      <c r="L111" s="23" t="s">
        <v>537</v>
      </c>
      <c r="M111" s="23" t="s">
        <v>2276</v>
      </c>
      <c r="N111" s="23" t="s">
        <v>2276</v>
      </c>
      <c r="O111" s="23" t="s">
        <v>2276</v>
      </c>
      <c r="P111" s="23" t="s">
        <v>2276</v>
      </c>
      <c r="Q111" s="23" t="s">
        <v>2276</v>
      </c>
      <c r="R111" s="23" t="s">
        <v>2276</v>
      </c>
      <c r="S111" s="23" t="s">
        <v>2276</v>
      </c>
      <c r="T111" s="23" t="s">
        <v>2276</v>
      </c>
      <c r="U111" s="23" t="s">
        <v>2276</v>
      </c>
      <c r="V111" s="23" t="s">
        <v>2276</v>
      </c>
      <c r="W111" s="4" t="s">
        <v>1493</v>
      </c>
    </row>
    <row r="112" spans="1:23" ht="127" customHeight="1">
      <c r="A112" s="23" t="s">
        <v>510</v>
      </c>
      <c r="B112" s="23" t="s">
        <v>514</v>
      </c>
      <c r="C112" s="23" t="s">
        <v>24</v>
      </c>
      <c r="D112" s="23" t="s">
        <v>27</v>
      </c>
      <c r="E112" s="23" t="s">
        <v>130</v>
      </c>
      <c r="F112" s="23" t="s">
        <v>161</v>
      </c>
      <c r="G112" s="23"/>
      <c r="H112" s="26" t="s">
        <v>541</v>
      </c>
      <c r="I112" s="23" t="s">
        <v>2690</v>
      </c>
      <c r="J112" s="23" t="s">
        <v>534</v>
      </c>
      <c r="K112" s="23" t="s">
        <v>534</v>
      </c>
      <c r="L112" s="23" t="s">
        <v>2276</v>
      </c>
      <c r="M112" s="23" t="s">
        <v>2276</v>
      </c>
      <c r="N112" s="23" t="s">
        <v>2276</v>
      </c>
      <c r="O112" s="23" t="s">
        <v>2276</v>
      </c>
      <c r="P112" s="23" t="s">
        <v>2276</v>
      </c>
      <c r="Q112" s="23" t="s">
        <v>2276</v>
      </c>
      <c r="R112" s="23" t="s">
        <v>2276</v>
      </c>
      <c r="S112" s="23" t="s">
        <v>2276</v>
      </c>
      <c r="T112" s="23" t="s">
        <v>2276</v>
      </c>
      <c r="U112" s="23" t="s">
        <v>2276</v>
      </c>
      <c r="V112" s="51" t="s">
        <v>2276</v>
      </c>
      <c r="W112" s="4" t="s">
        <v>1495</v>
      </c>
    </row>
    <row r="113" spans="1:23" ht="103.5" customHeight="1">
      <c r="A113" s="23" t="s">
        <v>510</v>
      </c>
      <c r="B113" s="23" t="s">
        <v>517</v>
      </c>
      <c r="C113" s="23" t="s">
        <v>24</v>
      </c>
      <c r="D113" s="23" t="s">
        <v>27</v>
      </c>
      <c r="E113" s="23" t="s">
        <v>130</v>
      </c>
      <c r="F113" s="23" t="s">
        <v>161</v>
      </c>
      <c r="G113" s="23"/>
      <c r="H113" s="26" t="s">
        <v>1093</v>
      </c>
      <c r="I113" s="23" t="s">
        <v>2690</v>
      </c>
      <c r="J113" s="23" t="s">
        <v>534</v>
      </c>
      <c r="K113" s="23" t="s">
        <v>534</v>
      </c>
      <c r="L113" s="23" t="s">
        <v>2276</v>
      </c>
      <c r="M113" s="23" t="s">
        <v>2276</v>
      </c>
      <c r="N113" s="23" t="s">
        <v>2276</v>
      </c>
      <c r="O113" s="23" t="s">
        <v>2276</v>
      </c>
      <c r="P113" s="23" t="s">
        <v>2276</v>
      </c>
      <c r="Q113" s="23" t="s">
        <v>2276</v>
      </c>
      <c r="R113" s="23" t="s">
        <v>2276</v>
      </c>
      <c r="S113" s="23" t="s">
        <v>2276</v>
      </c>
      <c r="T113" s="23" t="s">
        <v>2276</v>
      </c>
      <c r="U113" s="23" t="s">
        <v>2276</v>
      </c>
      <c r="V113" s="51" t="s">
        <v>2276</v>
      </c>
      <c r="W113" s="4" t="s">
        <v>1496</v>
      </c>
    </row>
    <row r="114" spans="1:23" ht="103.5" customHeight="1">
      <c r="A114" s="23" t="s">
        <v>510</v>
      </c>
      <c r="B114" s="23" t="s">
        <v>518</v>
      </c>
      <c r="C114" s="23" t="s">
        <v>24</v>
      </c>
      <c r="D114" s="23" t="s">
        <v>27</v>
      </c>
      <c r="E114" s="23" t="s">
        <v>130</v>
      </c>
      <c r="F114" s="23" t="s">
        <v>161</v>
      </c>
      <c r="G114" s="23"/>
      <c r="H114" s="26" t="s">
        <v>541</v>
      </c>
      <c r="I114" s="23" t="s">
        <v>2276</v>
      </c>
      <c r="J114" s="23" t="s">
        <v>2276</v>
      </c>
      <c r="K114" s="23" t="s">
        <v>2276</v>
      </c>
      <c r="L114" s="23" t="s">
        <v>2276</v>
      </c>
      <c r="M114" s="23" t="s">
        <v>2671</v>
      </c>
      <c r="N114" s="23" t="s">
        <v>534</v>
      </c>
      <c r="O114" s="23" t="s">
        <v>534</v>
      </c>
      <c r="P114" s="23" t="s">
        <v>2276</v>
      </c>
      <c r="Q114" s="23">
        <v>3</v>
      </c>
      <c r="R114" s="23" t="s">
        <v>2276</v>
      </c>
      <c r="S114" s="23" t="s">
        <v>2276</v>
      </c>
      <c r="T114" s="23" t="s">
        <v>2276</v>
      </c>
      <c r="U114" s="23" t="s">
        <v>2276</v>
      </c>
      <c r="V114" s="51" t="s">
        <v>2276</v>
      </c>
      <c r="W114" s="4" t="s">
        <v>1497</v>
      </c>
    </row>
    <row r="115" spans="1:23" ht="47.5" customHeight="1">
      <c r="A115" s="19" t="s">
        <v>520</v>
      </c>
      <c r="B115" s="19" t="s">
        <v>538</v>
      </c>
      <c r="C115" s="23" t="s">
        <v>24</v>
      </c>
      <c r="D115" s="3" t="s">
        <v>143</v>
      </c>
      <c r="E115" s="23" t="s">
        <v>130</v>
      </c>
      <c r="F115" s="3" t="s">
        <v>74</v>
      </c>
      <c r="G115" s="3"/>
      <c r="H115" s="4" t="s">
        <v>541</v>
      </c>
      <c r="I115" s="3" t="s">
        <v>2276</v>
      </c>
      <c r="J115" s="3" t="s">
        <v>2276</v>
      </c>
      <c r="K115" s="3" t="s">
        <v>2276</v>
      </c>
      <c r="L115" s="3" t="s">
        <v>2276</v>
      </c>
      <c r="M115" s="3" t="s">
        <v>2276</v>
      </c>
      <c r="N115" s="3" t="s">
        <v>2276</v>
      </c>
      <c r="O115" s="3" t="s">
        <v>2276</v>
      </c>
      <c r="P115" s="3" t="s">
        <v>2276</v>
      </c>
      <c r="Q115" s="3" t="s">
        <v>2276</v>
      </c>
      <c r="R115" s="23" t="s">
        <v>534</v>
      </c>
      <c r="S115" s="23" t="s">
        <v>2276</v>
      </c>
      <c r="T115" s="23" t="s">
        <v>534</v>
      </c>
      <c r="U115" s="3" t="s">
        <v>2276</v>
      </c>
      <c r="V115" s="52">
        <v>3</v>
      </c>
      <c r="W115" s="3"/>
    </row>
    <row r="116" spans="1:23" ht="67.5" customHeight="1">
      <c r="A116" s="19" t="s">
        <v>520</v>
      </c>
      <c r="B116" s="19" t="s">
        <v>539</v>
      </c>
      <c r="C116" s="23" t="s">
        <v>24</v>
      </c>
      <c r="D116" s="3" t="s">
        <v>143</v>
      </c>
      <c r="E116" s="23" t="s">
        <v>130</v>
      </c>
      <c r="F116" s="3" t="s">
        <v>74</v>
      </c>
      <c r="G116" s="3"/>
      <c r="H116" s="4"/>
      <c r="I116" s="3" t="s">
        <v>2276</v>
      </c>
      <c r="J116" s="3" t="s">
        <v>2276</v>
      </c>
      <c r="K116" s="3" t="s">
        <v>2276</v>
      </c>
      <c r="L116" s="3" t="s">
        <v>2276</v>
      </c>
      <c r="M116" s="3" t="s">
        <v>2276</v>
      </c>
      <c r="N116" s="3" t="s">
        <v>2276</v>
      </c>
      <c r="O116" s="3" t="s">
        <v>2276</v>
      </c>
      <c r="P116" s="3" t="s">
        <v>2276</v>
      </c>
      <c r="Q116" s="3" t="s">
        <v>2276</v>
      </c>
      <c r="R116" s="23" t="s">
        <v>534</v>
      </c>
      <c r="S116" s="23" t="s">
        <v>2276</v>
      </c>
      <c r="T116" s="23" t="s">
        <v>534</v>
      </c>
      <c r="U116" s="3" t="s">
        <v>2276</v>
      </c>
      <c r="V116" s="52">
        <v>5</v>
      </c>
      <c r="W116" s="4" t="s">
        <v>1501</v>
      </c>
    </row>
    <row r="117" spans="1:23" ht="42" customHeight="1">
      <c r="A117" s="11" t="s">
        <v>588</v>
      </c>
      <c r="B117" s="11" t="s">
        <v>591</v>
      </c>
      <c r="C117" s="23" t="s">
        <v>24</v>
      </c>
      <c r="D117" s="23" t="s">
        <v>27</v>
      </c>
      <c r="E117" s="23" t="s">
        <v>130</v>
      </c>
      <c r="F117" s="19" t="s">
        <v>161</v>
      </c>
      <c r="G117" s="19"/>
      <c r="H117" s="4" t="s">
        <v>541</v>
      </c>
      <c r="I117" s="19" t="s">
        <v>537</v>
      </c>
      <c r="J117" s="3" t="s">
        <v>2276</v>
      </c>
      <c r="K117" s="3" t="s">
        <v>2276</v>
      </c>
      <c r="L117" s="3" t="s">
        <v>2276</v>
      </c>
      <c r="M117" s="3" t="s">
        <v>534</v>
      </c>
      <c r="N117" s="3" t="s">
        <v>534</v>
      </c>
      <c r="O117" s="3" t="s">
        <v>534</v>
      </c>
      <c r="P117" s="3" t="s">
        <v>2276</v>
      </c>
      <c r="Q117" s="3">
        <v>1</v>
      </c>
      <c r="R117" s="3" t="s">
        <v>2276</v>
      </c>
      <c r="S117" s="3" t="s">
        <v>2276</v>
      </c>
      <c r="T117" s="3" t="s">
        <v>2276</v>
      </c>
      <c r="U117" s="3" t="s">
        <v>2276</v>
      </c>
      <c r="V117" s="52" t="s">
        <v>2276</v>
      </c>
      <c r="W117" s="3"/>
    </row>
    <row r="118" spans="1:23" ht="27" customHeight="1">
      <c r="A118" s="11" t="s">
        <v>588</v>
      </c>
      <c r="B118" s="11" t="s">
        <v>593</v>
      </c>
      <c r="C118" s="23" t="s">
        <v>24</v>
      </c>
      <c r="D118" s="23" t="s">
        <v>143</v>
      </c>
      <c r="E118" s="23" t="s">
        <v>130</v>
      </c>
      <c r="F118" s="19" t="s">
        <v>74</v>
      </c>
      <c r="G118" s="19"/>
      <c r="H118" s="4" t="s">
        <v>541</v>
      </c>
      <c r="I118" s="19" t="s">
        <v>537</v>
      </c>
      <c r="J118" s="3" t="s">
        <v>2276</v>
      </c>
      <c r="K118" s="3" t="s">
        <v>2276</v>
      </c>
      <c r="L118" s="3" t="s">
        <v>2276</v>
      </c>
      <c r="M118" s="3" t="s">
        <v>534</v>
      </c>
      <c r="N118" s="3" t="s">
        <v>534</v>
      </c>
      <c r="O118" s="3" t="s">
        <v>534</v>
      </c>
      <c r="P118" s="3" t="s">
        <v>2276</v>
      </c>
      <c r="Q118" s="3">
        <v>2</v>
      </c>
      <c r="R118" s="3" t="s">
        <v>534</v>
      </c>
      <c r="S118" s="3" t="s">
        <v>534</v>
      </c>
      <c r="T118" s="3" t="s">
        <v>534</v>
      </c>
      <c r="U118" s="3" t="s">
        <v>2276</v>
      </c>
      <c r="V118" s="52">
        <v>2</v>
      </c>
      <c r="W118" s="3"/>
    </row>
    <row r="119" spans="1:23">
      <c r="A119" s="11" t="s">
        <v>592</v>
      </c>
      <c r="B119" s="11" t="s">
        <v>598</v>
      </c>
      <c r="C119" s="23" t="s">
        <v>24</v>
      </c>
      <c r="D119" s="23" t="s">
        <v>27</v>
      </c>
      <c r="E119" s="23" t="s">
        <v>130</v>
      </c>
      <c r="F119" s="19" t="s">
        <v>161</v>
      </c>
      <c r="G119" s="19"/>
      <c r="H119" s="4" t="s">
        <v>541</v>
      </c>
      <c r="I119" s="19" t="s">
        <v>537</v>
      </c>
      <c r="J119" s="3" t="s">
        <v>2276</v>
      </c>
      <c r="K119" s="3" t="s">
        <v>2276</v>
      </c>
      <c r="L119" s="3" t="s">
        <v>2276</v>
      </c>
      <c r="M119" s="3" t="s">
        <v>534</v>
      </c>
      <c r="N119" s="3" t="s">
        <v>534</v>
      </c>
      <c r="O119" s="3" t="s">
        <v>534</v>
      </c>
      <c r="P119" s="3" t="s">
        <v>2276</v>
      </c>
      <c r="Q119" s="3">
        <v>1</v>
      </c>
      <c r="R119" s="3" t="s">
        <v>2276</v>
      </c>
      <c r="S119" s="3" t="s">
        <v>2276</v>
      </c>
      <c r="T119" s="3" t="s">
        <v>2276</v>
      </c>
      <c r="U119" s="3" t="s">
        <v>2276</v>
      </c>
      <c r="V119" s="52" t="s">
        <v>2276</v>
      </c>
      <c r="W119" s="3"/>
    </row>
    <row r="120" spans="1:23">
      <c r="A120" s="11" t="s">
        <v>592</v>
      </c>
      <c r="B120" s="11" t="s">
        <v>618</v>
      </c>
      <c r="C120" s="23" t="s">
        <v>24</v>
      </c>
      <c r="D120" s="23" t="s">
        <v>143</v>
      </c>
      <c r="E120" s="23" t="s">
        <v>130</v>
      </c>
      <c r="F120" s="19" t="s">
        <v>74</v>
      </c>
      <c r="G120" s="19"/>
      <c r="H120" s="4" t="s">
        <v>541</v>
      </c>
      <c r="I120" s="19" t="s">
        <v>537</v>
      </c>
      <c r="J120" s="3" t="s">
        <v>2276</v>
      </c>
      <c r="K120" s="3" t="s">
        <v>2276</v>
      </c>
      <c r="L120" s="3" t="s">
        <v>2276</v>
      </c>
      <c r="M120" s="3" t="s">
        <v>534</v>
      </c>
      <c r="N120" s="3" t="s">
        <v>534</v>
      </c>
      <c r="O120" s="3" t="s">
        <v>534</v>
      </c>
      <c r="P120" s="3" t="s">
        <v>2276</v>
      </c>
      <c r="Q120" s="3">
        <v>2</v>
      </c>
      <c r="R120" s="3" t="s">
        <v>534</v>
      </c>
      <c r="S120" s="3" t="s">
        <v>534</v>
      </c>
      <c r="T120" s="3" t="s">
        <v>534</v>
      </c>
      <c r="U120" s="3" t="s">
        <v>2276</v>
      </c>
      <c r="V120" s="52">
        <v>2</v>
      </c>
      <c r="W120" s="3"/>
    </row>
    <row r="121" spans="1:23">
      <c r="A121" s="11" t="s">
        <v>594</v>
      </c>
      <c r="B121" s="11" t="s">
        <v>596</v>
      </c>
      <c r="C121" s="23" t="s">
        <v>24</v>
      </c>
      <c r="D121" s="23" t="s">
        <v>27</v>
      </c>
      <c r="E121" s="23" t="s">
        <v>130</v>
      </c>
      <c r="F121" s="19" t="s">
        <v>161</v>
      </c>
      <c r="G121" s="19"/>
      <c r="H121" s="4" t="s">
        <v>541</v>
      </c>
      <c r="I121" s="19" t="s">
        <v>537</v>
      </c>
      <c r="J121" s="3" t="s">
        <v>2276</v>
      </c>
      <c r="K121" s="3" t="s">
        <v>2276</v>
      </c>
      <c r="L121" s="3" t="s">
        <v>2276</v>
      </c>
      <c r="M121" s="3" t="s">
        <v>534</v>
      </c>
      <c r="N121" s="3" t="s">
        <v>534</v>
      </c>
      <c r="O121" s="3" t="s">
        <v>534</v>
      </c>
      <c r="P121" s="3" t="s">
        <v>2276</v>
      </c>
      <c r="Q121" s="3">
        <v>1</v>
      </c>
      <c r="R121" s="3" t="s">
        <v>2276</v>
      </c>
      <c r="S121" s="3" t="s">
        <v>2276</v>
      </c>
      <c r="T121" s="3" t="s">
        <v>2276</v>
      </c>
      <c r="U121" s="3" t="s">
        <v>2276</v>
      </c>
      <c r="V121" s="52" t="s">
        <v>2276</v>
      </c>
      <c r="W121" s="3"/>
    </row>
    <row r="122" spans="1:23">
      <c r="A122" s="11" t="s">
        <v>594</v>
      </c>
      <c r="B122" s="11" t="s">
        <v>619</v>
      </c>
      <c r="C122" s="23" t="s">
        <v>24</v>
      </c>
      <c r="D122" s="23" t="s">
        <v>143</v>
      </c>
      <c r="E122" s="23" t="s">
        <v>130</v>
      </c>
      <c r="F122" s="19" t="s">
        <v>74</v>
      </c>
      <c r="G122" s="19"/>
      <c r="H122" s="4" t="s">
        <v>541</v>
      </c>
      <c r="I122" s="19" t="s">
        <v>537</v>
      </c>
      <c r="J122" s="3" t="s">
        <v>2276</v>
      </c>
      <c r="K122" s="3" t="s">
        <v>2276</v>
      </c>
      <c r="L122" s="3" t="s">
        <v>2276</v>
      </c>
      <c r="M122" s="3" t="s">
        <v>534</v>
      </c>
      <c r="N122" s="3" t="s">
        <v>534</v>
      </c>
      <c r="O122" s="3" t="s">
        <v>534</v>
      </c>
      <c r="P122" s="3" t="s">
        <v>2276</v>
      </c>
      <c r="Q122" s="3">
        <v>2</v>
      </c>
      <c r="R122" s="3" t="s">
        <v>534</v>
      </c>
      <c r="S122" s="3" t="s">
        <v>534</v>
      </c>
      <c r="T122" s="3" t="s">
        <v>534</v>
      </c>
      <c r="U122" s="3" t="s">
        <v>2276</v>
      </c>
      <c r="V122" s="52">
        <v>2</v>
      </c>
      <c r="W122" s="3"/>
    </row>
    <row r="123" spans="1:23">
      <c r="A123" s="11" t="s">
        <v>597</v>
      </c>
      <c r="B123" s="11" t="s">
        <v>599</v>
      </c>
      <c r="C123" s="23" t="s">
        <v>24</v>
      </c>
      <c r="D123" s="23" t="s">
        <v>27</v>
      </c>
      <c r="E123" s="23" t="s">
        <v>130</v>
      </c>
      <c r="F123" s="19" t="s">
        <v>161</v>
      </c>
      <c r="G123" s="19"/>
      <c r="H123" s="4" t="s">
        <v>541</v>
      </c>
      <c r="I123" s="19" t="s">
        <v>537</v>
      </c>
      <c r="J123" s="3" t="s">
        <v>2276</v>
      </c>
      <c r="K123" s="3" t="s">
        <v>2276</v>
      </c>
      <c r="L123" s="3" t="s">
        <v>2276</v>
      </c>
      <c r="M123" s="3" t="s">
        <v>534</v>
      </c>
      <c r="N123" s="3" t="s">
        <v>534</v>
      </c>
      <c r="O123" s="3" t="s">
        <v>534</v>
      </c>
      <c r="P123" s="3" t="s">
        <v>2276</v>
      </c>
      <c r="Q123" s="3">
        <v>1</v>
      </c>
      <c r="R123" s="3" t="s">
        <v>2276</v>
      </c>
      <c r="S123" s="3" t="s">
        <v>2276</v>
      </c>
      <c r="T123" s="3" t="s">
        <v>2276</v>
      </c>
      <c r="U123" s="3" t="s">
        <v>2276</v>
      </c>
      <c r="V123" s="52" t="s">
        <v>2276</v>
      </c>
      <c r="W123" s="3"/>
    </row>
    <row r="124" spans="1:23">
      <c r="A124" s="11" t="s">
        <v>597</v>
      </c>
      <c r="B124" s="11" t="s">
        <v>620</v>
      </c>
      <c r="C124" s="23" t="s">
        <v>24</v>
      </c>
      <c r="D124" s="23" t="s">
        <v>143</v>
      </c>
      <c r="E124" s="23" t="s">
        <v>130</v>
      </c>
      <c r="F124" s="19" t="s">
        <v>74</v>
      </c>
      <c r="G124" s="19"/>
      <c r="H124" s="4" t="s">
        <v>541</v>
      </c>
      <c r="I124" s="19" t="s">
        <v>537</v>
      </c>
      <c r="J124" s="3" t="s">
        <v>2276</v>
      </c>
      <c r="K124" s="3" t="s">
        <v>2276</v>
      </c>
      <c r="L124" s="3" t="s">
        <v>2276</v>
      </c>
      <c r="M124" s="3" t="s">
        <v>534</v>
      </c>
      <c r="N124" s="3" t="s">
        <v>534</v>
      </c>
      <c r="O124" s="3" t="s">
        <v>534</v>
      </c>
      <c r="P124" s="3" t="s">
        <v>2276</v>
      </c>
      <c r="Q124" s="3">
        <v>2</v>
      </c>
      <c r="R124" s="3" t="s">
        <v>534</v>
      </c>
      <c r="S124" s="3" t="s">
        <v>534</v>
      </c>
      <c r="T124" s="3" t="s">
        <v>534</v>
      </c>
      <c r="U124" s="3" t="s">
        <v>2276</v>
      </c>
      <c r="V124" s="52">
        <v>2</v>
      </c>
      <c r="W124" s="3"/>
    </row>
    <row r="125" spans="1:23">
      <c r="A125" s="11" t="s">
        <v>600</v>
      </c>
      <c r="B125" s="11" t="s">
        <v>601</v>
      </c>
      <c r="C125" s="23" t="s">
        <v>24</v>
      </c>
      <c r="D125" s="23" t="s">
        <v>27</v>
      </c>
      <c r="E125" s="23" t="s">
        <v>130</v>
      </c>
      <c r="F125" s="19" t="s">
        <v>161</v>
      </c>
      <c r="G125" s="19"/>
      <c r="H125" s="4" t="s">
        <v>541</v>
      </c>
      <c r="I125" s="19" t="s">
        <v>537</v>
      </c>
      <c r="J125" s="3" t="s">
        <v>2276</v>
      </c>
      <c r="K125" s="3" t="s">
        <v>2276</v>
      </c>
      <c r="L125" s="3" t="s">
        <v>2276</v>
      </c>
      <c r="M125" s="3" t="s">
        <v>534</v>
      </c>
      <c r="N125" s="3" t="s">
        <v>534</v>
      </c>
      <c r="O125" s="3" t="s">
        <v>534</v>
      </c>
      <c r="P125" s="3" t="s">
        <v>2276</v>
      </c>
      <c r="Q125" s="3">
        <v>1</v>
      </c>
      <c r="R125" s="3" t="s">
        <v>2276</v>
      </c>
      <c r="S125" s="3" t="s">
        <v>2276</v>
      </c>
      <c r="T125" s="3" t="s">
        <v>2276</v>
      </c>
      <c r="U125" s="3" t="s">
        <v>2276</v>
      </c>
      <c r="V125" s="52" t="s">
        <v>2276</v>
      </c>
      <c r="W125" s="3"/>
    </row>
    <row r="126" spans="1:23">
      <c r="A126" s="11" t="s">
        <v>600</v>
      </c>
      <c r="B126" s="11" t="s">
        <v>621</v>
      </c>
      <c r="C126" s="23" t="s">
        <v>24</v>
      </c>
      <c r="D126" s="23" t="s">
        <v>143</v>
      </c>
      <c r="E126" s="23" t="s">
        <v>130</v>
      </c>
      <c r="F126" s="19" t="s">
        <v>74</v>
      </c>
      <c r="G126" s="19"/>
      <c r="H126" s="4" t="s">
        <v>541</v>
      </c>
      <c r="I126" s="19" t="s">
        <v>537</v>
      </c>
      <c r="J126" s="3" t="s">
        <v>2276</v>
      </c>
      <c r="K126" s="3" t="s">
        <v>2276</v>
      </c>
      <c r="L126" s="3" t="s">
        <v>2276</v>
      </c>
      <c r="M126" s="3" t="s">
        <v>534</v>
      </c>
      <c r="N126" s="3" t="s">
        <v>534</v>
      </c>
      <c r="O126" s="3" t="s">
        <v>534</v>
      </c>
      <c r="P126" s="3" t="s">
        <v>2276</v>
      </c>
      <c r="Q126" s="3">
        <v>2</v>
      </c>
      <c r="R126" s="3" t="s">
        <v>534</v>
      </c>
      <c r="S126" s="3" t="s">
        <v>534</v>
      </c>
      <c r="T126" s="3" t="s">
        <v>534</v>
      </c>
      <c r="U126" s="3" t="s">
        <v>2276</v>
      </c>
      <c r="V126" s="52">
        <v>2</v>
      </c>
      <c r="W126" s="3"/>
    </row>
    <row r="127" spans="1:23" ht="27" customHeight="1">
      <c r="A127" s="11" t="s">
        <v>661</v>
      </c>
      <c r="B127" s="11" t="s">
        <v>665</v>
      </c>
      <c r="C127" s="23" t="s">
        <v>24</v>
      </c>
      <c r="D127" s="23" t="s">
        <v>27</v>
      </c>
      <c r="E127" s="23" t="s">
        <v>130</v>
      </c>
      <c r="F127" s="19" t="s">
        <v>161</v>
      </c>
      <c r="G127" s="19"/>
      <c r="H127" s="4" t="s">
        <v>541</v>
      </c>
      <c r="I127" s="3" t="s">
        <v>2276</v>
      </c>
      <c r="J127" s="3" t="s">
        <v>2276</v>
      </c>
      <c r="K127" s="3" t="s">
        <v>2276</v>
      </c>
      <c r="L127" s="3" t="s">
        <v>2276</v>
      </c>
      <c r="M127" s="3" t="s">
        <v>537</v>
      </c>
      <c r="N127" s="3" t="s">
        <v>2276</v>
      </c>
      <c r="O127" s="3" t="s">
        <v>2276</v>
      </c>
      <c r="P127" s="3" t="s">
        <v>2276</v>
      </c>
      <c r="Q127" s="3" t="s">
        <v>2276</v>
      </c>
      <c r="R127" s="3" t="s">
        <v>537</v>
      </c>
      <c r="S127" s="3" t="s">
        <v>2276</v>
      </c>
      <c r="T127" s="3" t="s">
        <v>2276</v>
      </c>
      <c r="U127" s="3" t="s">
        <v>2276</v>
      </c>
      <c r="V127" s="52" t="s">
        <v>2276</v>
      </c>
      <c r="W127" s="3"/>
    </row>
    <row r="128" spans="1:23" ht="32.5" customHeight="1">
      <c r="A128" s="11" t="s">
        <v>661</v>
      </c>
      <c r="B128" s="11" t="s">
        <v>664</v>
      </c>
      <c r="C128" s="23" t="s">
        <v>24</v>
      </c>
      <c r="D128" s="23" t="s">
        <v>27</v>
      </c>
      <c r="E128" s="23" t="s">
        <v>130</v>
      </c>
      <c r="F128" s="19" t="s">
        <v>74</v>
      </c>
      <c r="G128" s="19"/>
      <c r="H128" s="4" t="s">
        <v>541</v>
      </c>
      <c r="I128" s="3" t="s">
        <v>2276</v>
      </c>
      <c r="J128" s="3" t="s">
        <v>2276</v>
      </c>
      <c r="K128" s="3" t="s">
        <v>2276</v>
      </c>
      <c r="L128" s="3" t="s">
        <v>2276</v>
      </c>
      <c r="M128" s="3" t="s">
        <v>2276</v>
      </c>
      <c r="N128" s="3" t="s">
        <v>2276</v>
      </c>
      <c r="O128" s="3" t="s">
        <v>2276</v>
      </c>
      <c r="P128" s="3" t="s">
        <v>2276</v>
      </c>
      <c r="Q128" s="3" t="s">
        <v>2276</v>
      </c>
      <c r="R128" s="3" t="s">
        <v>534</v>
      </c>
      <c r="S128" s="3" t="s">
        <v>2276</v>
      </c>
      <c r="T128" s="3" t="s">
        <v>534</v>
      </c>
      <c r="U128" s="3" t="s">
        <v>2276</v>
      </c>
      <c r="V128" s="52" t="s">
        <v>2276</v>
      </c>
      <c r="W128" s="3"/>
    </row>
    <row r="129" spans="1:23" ht="84" customHeight="1">
      <c r="A129" s="11" t="s">
        <v>677</v>
      </c>
      <c r="B129" s="11" t="s">
        <v>683</v>
      </c>
      <c r="C129" s="23" t="s">
        <v>24</v>
      </c>
      <c r="D129" s="23" t="s">
        <v>27</v>
      </c>
      <c r="E129" s="96" t="s">
        <v>130</v>
      </c>
      <c r="F129" s="19" t="s">
        <v>74</v>
      </c>
      <c r="G129" s="19"/>
      <c r="H129" s="4" t="s">
        <v>541</v>
      </c>
      <c r="I129" s="3" t="s">
        <v>2276</v>
      </c>
      <c r="J129" s="3" t="s">
        <v>2276</v>
      </c>
      <c r="K129" s="3" t="s">
        <v>2276</v>
      </c>
      <c r="L129" s="3" t="s">
        <v>2276</v>
      </c>
      <c r="M129" s="3" t="s">
        <v>2276</v>
      </c>
      <c r="N129" s="3" t="s">
        <v>2276</v>
      </c>
      <c r="O129" s="3" t="s">
        <v>2276</v>
      </c>
      <c r="P129" s="3" t="s">
        <v>2276</v>
      </c>
      <c r="Q129" s="3" t="s">
        <v>2276</v>
      </c>
      <c r="R129" s="3" t="s">
        <v>534</v>
      </c>
      <c r="S129" s="3" t="s">
        <v>534</v>
      </c>
      <c r="T129" s="3" t="s">
        <v>534</v>
      </c>
      <c r="U129" s="3" t="s">
        <v>2276</v>
      </c>
      <c r="V129" s="52">
        <v>4</v>
      </c>
      <c r="W129" s="4" t="s">
        <v>2028</v>
      </c>
    </row>
    <row r="130" spans="1:23" ht="21" customHeight="1">
      <c r="A130" s="3" t="s">
        <v>698</v>
      </c>
      <c r="B130" s="11" t="s">
        <v>719</v>
      </c>
      <c r="C130" s="23" t="s">
        <v>24</v>
      </c>
      <c r="D130" s="23" t="s">
        <v>143</v>
      </c>
      <c r="E130" s="96" t="s">
        <v>130</v>
      </c>
      <c r="F130" s="19" t="s">
        <v>74</v>
      </c>
      <c r="G130" s="19"/>
      <c r="H130" s="4" t="s">
        <v>541</v>
      </c>
      <c r="I130" s="3" t="s">
        <v>2276</v>
      </c>
      <c r="J130" s="3" t="s">
        <v>2276</v>
      </c>
      <c r="K130" s="3" t="s">
        <v>2276</v>
      </c>
      <c r="L130" s="3" t="s">
        <v>2276</v>
      </c>
      <c r="M130" s="3" t="s">
        <v>2276</v>
      </c>
      <c r="N130" s="3" t="s">
        <v>2276</v>
      </c>
      <c r="O130" s="3" t="s">
        <v>2276</v>
      </c>
      <c r="P130" s="3" t="s">
        <v>2276</v>
      </c>
      <c r="Q130" s="3" t="s">
        <v>2276</v>
      </c>
      <c r="R130" s="3" t="s">
        <v>534</v>
      </c>
      <c r="S130" s="3" t="s">
        <v>534</v>
      </c>
      <c r="T130" s="3" t="s">
        <v>534</v>
      </c>
      <c r="U130" s="3" t="s">
        <v>2276</v>
      </c>
      <c r="V130" s="52" t="s">
        <v>2</v>
      </c>
      <c r="W130" s="3"/>
    </row>
    <row r="131" spans="1:23" ht="25.5" customHeight="1">
      <c r="A131" s="3" t="s">
        <v>698</v>
      </c>
      <c r="B131" s="11" t="s">
        <v>722</v>
      </c>
      <c r="C131" s="23" t="s">
        <v>24</v>
      </c>
      <c r="D131" s="23" t="s">
        <v>27</v>
      </c>
      <c r="E131" s="96" t="s">
        <v>130</v>
      </c>
      <c r="F131" s="19" t="s">
        <v>74</v>
      </c>
      <c r="G131" s="19"/>
      <c r="H131" s="4" t="s">
        <v>541</v>
      </c>
      <c r="I131" s="3" t="s">
        <v>2276</v>
      </c>
      <c r="J131" s="3" t="s">
        <v>2276</v>
      </c>
      <c r="K131" s="3" t="s">
        <v>2276</v>
      </c>
      <c r="L131" s="3" t="s">
        <v>2276</v>
      </c>
      <c r="M131" s="3" t="s">
        <v>2276</v>
      </c>
      <c r="N131" s="3" t="s">
        <v>2276</v>
      </c>
      <c r="O131" s="3" t="s">
        <v>2276</v>
      </c>
      <c r="P131" s="3" t="s">
        <v>2276</v>
      </c>
      <c r="Q131" s="3" t="s">
        <v>2276</v>
      </c>
      <c r="R131" s="3" t="s">
        <v>534</v>
      </c>
      <c r="S131" s="3" t="s">
        <v>534</v>
      </c>
      <c r="T131" s="3" t="s">
        <v>534</v>
      </c>
      <c r="U131" s="3" t="s">
        <v>2276</v>
      </c>
      <c r="V131" s="52" t="s">
        <v>2</v>
      </c>
      <c r="W131" s="3"/>
    </row>
    <row r="132" spans="1:23">
      <c r="A132" s="3" t="s">
        <v>699</v>
      </c>
      <c r="B132" s="11" t="s">
        <v>720</v>
      </c>
      <c r="C132" s="23" t="s">
        <v>24</v>
      </c>
      <c r="D132" s="23" t="s">
        <v>143</v>
      </c>
      <c r="E132" s="96" t="s">
        <v>130</v>
      </c>
      <c r="F132" s="19" t="s">
        <v>74</v>
      </c>
      <c r="G132" s="19"/>
      <c r="H132" s="4" t="s">
        <v>541</v>
      </c>
      <c r="I132" s="3" t="s">
        <v>2276</v>
      </c>
      <c r="J132" s="3" t="s">
        <v>2276</v>
      </c>
      <c r="K132" s="3" t="s">
        <v>2276</v>
      </c>
      <c r="L132" s="3" t="s">
        <v>2276</v>
      </c>
      <c r="M132" s="3" t="s">
        <v>2276</v>
      </c>
      <c r="N132" s="3" t="s">
        <v>2276</v>
      </c>
      <c r="O132" s="3" t="s">
        <v>2276</v>
      </c>
      <c r="P132" s="3" t="s">
        <v>2276</v>
      </c>
      <c r="Q132" s="3" t="s">
        <v>2276</v>
      </c>
      <c r="R132" s="3" t="s">
        <v>534</v>
      </c>
      <c r="S132" s="3" t="s">
        <v>534</v>
      </c>
      <c r="T132" s="3" t="s">
        <v>534</v>
      </c>
      <c r="U132" s="3" t="s">
        <v>2276</v>
      </c>
      <c r="V132" s="52" t="s">
        <v>2</v>
      </c>
      <c r="W132" s="3"/>
    </row>
    <row r="133" spans="1:23">
      <c r="A133" s="3" t="s">
        <v>699</v>
      </c>
      <c r="B133" s="11" t="s">
        <v>723</v>
      </c>
      <c r="C133" s="23" t="s">
        <v>24</v>
      </c>
      <c r="D133" s="23" t="s">
        <v>27</v>
      </c>
      <c r="E133" s="96" t="s">
        <v>130</v>
      </c>
      <c r="F133" s="19" t="s">
        <v>74</v>
      </c>
      <c r="G133" s="19"/>
      <c r="H133" s="4" t="s">
        <v>541</v>
      </c>
      <c r="I133" s="3" t="s">
        <v>2276</v>
      </c>
      <c r="J133" s="3" t="s">
        <v>2276</v>
      </c>
      <c r="K133" s="3" t="s">
        <v>2276</v>
      </c>
      <c r="L133" s="3" t="s">
        <v>2276</v>
      </c>
      <c r="M133" s="3" t="s">
        <v>2276</v>
      </c>
      <c r="N133" s="3" t="s">
        <v>2276</v>
      </c>
      <c r="O133" s="3" t="s">
        <v>2276</v>
      </c>
      <c r="P133" s="3" t="s">
        <v>2276</v>
      </c>
      <c r="Q133" s="3" t="s">
        <v>2276</v>
      </c>
      <c r="R133" s="3" t="s">
        <v>534</v>
      </c>
      <c r="S133" s="3" t="s">
        <v>534</v>
      </c>
      <c r="T133" s="3" t="s">
        <v>534</v>
      </c>
      <c r="U133" s="3" t="s">
        <v>2276</v>
      </c>
      <c r="V133" s="52" t="s">
        <v>2</v>
      </c>
      <c r="W133" s="3"/>
    </row>
    <row r="134" spans="1:23">
      <c r="A134" s="3" t="s">
        <v>700</v>
      </c>
      <c r="B134" s="11" t="s">
        <v>721</v>
      </c>
      <c r="C134" s="23" t="s">
        <v>24</v>
      </c>
      <c r="D134" s="23" t="s">
        <v>143</v>
      </c>
      <c r="E134" s="96" t="s">
        <v>130</v>
      </c>
      <c r="F134" s="19" t="s">
        <v>74</v>
      </c>
      <c r="G134" s="19"/>
      <c r="H134" s="4" t="s">
        <v>541</v>
      </c>
      <c r="I134" s="3" t="s">
        <v>2276</v>
      </c>
      <c r="J134" s="3" t="s">
        <v>2276</v>
      </c>
      <c r="K134" s="3" t="s">
        <v>2276</v>
      </c>
      <c r="L134" s="3" t="s">
        <v>2276</v>
      </c>
      <c r="M134" s="3" t="s">
        <v>2276</v>
      </c>
      <c r="N134" s="3" t="s">
        <v>2276</v>
      </c>
      <c r="O134" s="3" t="s">
        <v>2276</v>
      </c>
      <c r="P134" s="3" t="s">
        <v>2276</v>
      </c>
      <c r="Q134" s="3" t="s">
        <v>2276</v>
      </c>
      <c r="R134" s="3" t="s">
        <v>534</v>
      </c>
      <c r="S134" s="3" t="s">
        <v>534</v>
      </c>
      <c r="T134" s="3" t="s">
        <v>534</v>
      </c>
      <c r="U134" s="3" t="s">
        <v>2276</v>
      </c>
      <c r="V134" s="52" t="s">
        <v>2</v>
      </c>
      <c r="W134" s="3"/>
    </row>
    <row r="135" spans="1:23">
      <c r="A135" s="11" t="s">
        <v>700</v>
      </c>
      <c r="B135" s="11" t="s">
        <v>724</v>
      </c>
      <c r="C135" s="23" t="s">
        <v>24</v>
      </c>
      <c r="D135" s="23" t="s">
        <v>27</v>
      </c>
      <c r="E135" s="23" t="s">
        <v>130</v>
      </c>
      <c r="F135" s="19" t="s">
        <v>74</v>
      </c>
      <c r="G135" s="19"/>
      <c r="H135" s="4" t="s">
        <v>541</v>
      </c>
      <c r="I135" s="3" t="s">
        <v>2276</v>
      </c>
      <c r="J135" s="3" t="s">
        <v>2276</v>
      </c>
      <c r="K135" s="3" t="s">
        <v>2276</v>
      </c>
      <c r="L135" s="3" t="s">
        <v>2276</v>
      </c>
      <c r="M135" s="3" t="s">
        <v>2276</v>
      </c>
      <c r="N135" s="3" t="s">
        <v>2276</v>
      </c>
      <c r="O135" s="3" t="s">
        <v>2276</v>
      </c>
      <c r="P135" s="3" t="s">
        <v>2276</v>
      </c>
      <c r="Q135" s="3" t="s">
        <v>2276</v>
      </c>
      <c r="R135" s="3" t="s">
        <v>534</v>
      </c>
      <c r="S135" s="3" t="s">
        <v>534</v>
      </c>
      <c r="T135" s="3" t="s">
        <v>534</v>
      </c>
      <c r="U135" s="3" t="s">
        <v>2276</v>
      </c>
      <c r="V135" s="52" t="s">
        <v>2</v>
      </c>
      <c r="W135" s="3"/>
    </row>
    <row r="136" spans="1:23" ht="22" customHeight="1">
      <c r="A136" s="11" t="s">
        <v>753</v>
      </c>
      <c r="B136" s="11" t="s">
        <v>763</v>
      </c>
      <c r="C136" s="23" t="s">
        <v>24</v>
      </c>
      <c r="D136" s="23" t="s">
        <v>27</v>
      </c>
      <c r="E136" s="23" t="s">
        <v>130</v>
      </c>
      <c r="F136" s="19" t="s">
        <v>74</v>
      </c>
      <c r="G136" s="19"/>
      <c r="H136" s="4" t="s">
        <v>541</v>
      </c>
      <c r="I136" s="3" t="s">
        <v>2276</v>
      </c>
      <c r="J136" s="3" t="s">
        <v>2276</v>
      </c>
      <c r="K136" s="3" t="s">
        <v>2276</v>
      </c>
      <c r="L136" s="3" t="s">
        <v>2276</v>
      </c>
      <c r="M136" s="3" t="s">
        <v>2276</v>
      </c>
      <c r="N136" s="3" t="s">
        <v>2276</v>
      </c>
      <c r="O136" s="3" t="s">
        <v>2276</v>
      </c>
      <c r="P136" s="3" t="s">
        <v>2276</v>
      </c>
      <c r="Q136" s="3" t="s">
        <v>2276</v>
      </c>
      <c r="R136" s="3" t="s">
        <v>534</v>
      </c>
      <c r="S136" s="3" t="s">
        <v>534</v>
      </c>
      <c r="T136" s="3" t="s">
        <v>534</v>
      </c>
      <c r="U136" s="3" t="s">
        <v>2276</v>
      </c>
      <c r="V136" s="52" t="s">
        <v>2</v>
      </c>
      <c r="W136" s="3"/>
    </row>
    <row r="137" spans="1:23" ht="22.5" customHeight="1">
      <c r="A137" s="11" t="s">
        <v>756</v>
      </c>
      <c r="B137" s="11" t="s">
        <v>764</v>
      </c>
      <c r="C137" s="23" t="s">
        <v>24</v>
      </c>
      <c r="D137" s="23" t="s">
        <v>27</v>
      </c>
      <c r="E137" s="23" t="s">
        <v>130</v>
      </c>
      <c r="F137" s="19" t="s">
        <v>74</v>
      </c>
      <c r="G137" s="19"/>
      <c r="H137" s="4" t="s">
        <v>541</v>
      </c>
      <c r="I137" s="3" t="s">
        <v>2276</v>
      </c>
      <c r="J137" s="3" t="s">
        <v>2276</v>
      </c>
      <c r="K137" s="3" t="s">
        <v>2276</v>
      </c>
      <c r="L137" s="3" t="s">
        <v>2276</v>
      </c>
      <c r="M137" s="3" t="s">
        <v>2276</v>
      </c>
      <c r="N137" s="3" t="s">
        <v>2276</v>
      </c>
      <c r="O137" s="3" t="s">
        <v>2276</v>
      </c>
      <c r="P137" s="3" t="s">
        <v>2276</v>
      </c>
      <c r="Q137" s="3" t="s">
        <v>2276</v>
      </c>
      <c r="R137" s="3" t="s">
        <v>534</v>
      </c>
      <c r="S137" s="3" t="s">
        <v>534</v>
      </c>
      <c r="T137" s="3" t="s">
        <v>534</v>
      </c>
      <c r="U137" s="3" t="s">
        <v>2276</v>
      </c>
      <c r="V137" s="52" t="s">
        <v>2</v>
      </c>
      <c r="W137" s="3"/>
    </row>
    <row r="138" spans="1:23" ht="23.5" customHeight="1">
      <c r="A138" s="11" t="s">
        <v>757</v>
      </c>
      <c r="B138" s="11" t="s">
        <v>765</v>
      </c>
      <c r="C138" s="23" t="s">
        <v>24</v>
      </c>
      <c r="D138" s="23" t="s">
        <v>27</v>
      </c>
      <c r="E138" s="23" t="s">
        <v>130</v>
      </c>
      <c r="F138" s="19" t="s">
        <v>74</v>
      </c>
      <c r="G138" s="19"/>
      <c r="H138" s="4" t="s">
        <v>541</v>
      </c>
      <c r="I138" s="3" t="s">
        <v>2276</v>
      </c>
      <c r="J138" s="3" t="s">
        <v>2276</v>
      </c>
      <c r="K138" s="3" t="s">
        <v>2276</v>
      </c>
      <c r="L138" s="3" t="s">
        <v>2276</v>
      </c>
      <c r="M138" s="3" t="s">
        <v>2276</v>
      </c>
      <c r="N138" s="3" t="s">
        <v>2276</v>
      </c>
      <c r="O138" s="3" t="s">
        <v>2276</v>
      </c>
      <c r="P138" s="3" t="s">
        <v>2276</v>
      </c>
      <c r="Q138" s="3" t="s">
        <v>2276</v>
      </c>
      <c r="R138" s="3" t="s">
        <v>534</v>
      </c>
      <c r="S138" s="3" t="s">
        <v>534</v>
      </c>
      <c r="T138" s="3" t="s">
        <v>534</v>
      </c>
      <c r="U138" s="3" t="s">
        <v>2276</v>
      </c>
      <c r="V138" s="52" t="s">
        <v>2</v>
      </c>
      <c r="W138" s="3"/>
    </row>
    <row r="139" spans="1:23" ht="64" customHeight="1">
      <c r="A139" s="11" t="s">
        <v>797</v>
      </c>
      <c r="B139" s="11" t="s">
        <v>810</v>
      </c>
      <c r="C139" s="23" t="s">
        <v>24</v>
      </c>
      <c r="D139" s="23" t="s">
        <v>27</v>
      </c>
      <c r="E139" s="23" t="s">
        <v>130</v>
      </c>
      <c r="F139" s="19" t="s">
        <v>161</v>
      </c>
      <c r="G139" s="19"/>
      <c r="H139" s="4" t="s">
        <v>541</v>
      </c>
      <c r="I139" s="3" t="s">
        <v>2690</v>
      </c>
      <c r="J139" s="3" t="s">
        <v>534</v>
      </c>
      <c r="K139" s="3" t="s">
        <v>2276</v>
      </c>
      <c r="L139" s="3" t="s">
        <v>2276</v>
      </c>
      <c r="M139" s="3" t="s">
        <v>2276</v>
      </c>
      <c r="N139" s="3" t="s">
        <v>2276</v>
      </c>
      <c r="O139" s="3" t="s">
        <v>2276</v>
      </c>
      <c r="P139" s="3" t="s">
        <v>2276</v>
      </c>
      <c r="Q139" s="3" t="s">
        <v>2276</v>
      </c>
      <c r="R139" s="3" t="s">
        <v>2276</v>
      </c>
      <c r="S139" s="3" t="s">
        <v>2276</v>
      </c>
      <c r="T139" s="3" t="s">
        <v>2276</v>
      </c>
      <c r="U139" s="3" t="s">
        <v>2276</v>
      </c>
      <c r="V139" s="52" t="s">
        <v>2276</v>
      </c>
      <c r="W139" s="4" t="s">
        <v>2059</v>
      </c>
    </row>
    <row r="140" spans="1:23" ht="59" customHeight="1">
      <c r="A140" s="11" t="s">
        <v>798</v>
      </c>
      <c r="B140" s="11" t="s">
        <v>811</v>
      </c>
      <c r="C140" s="23" t="s">
        <v>24</v>
      </c>
      <c r="D140" s="23" t="s">
        <v>27</v>
      </c>
      <c r="E140" s="23" t="s">
        <v>130</v>
      </c>
      <c r="F140" s="19" t="s">
        <v>161</v>
      </c>
      <c r="G140" s="19"/>
      <c r="H140" s="4" t="s">
        <v>541</v>
      </c>
      <c r="I140" s="3" t="s">
        <v>2690</v>
      </c>
      <c r="J140" s="3" t="s">
        <v>534</v>
      </c>
      <c r="K140" s="3" t="s">
        <v>2276</v>
      </c>
      <c r="L140" s="3" t="s">
        <v>2276</v>
      </c>
      <c r="M140" s="3" t="s">
        <v>2276</v>
      </c>
      <c r="N140" s="3" t="s">
        <v>2276</v>
      </c>
      <c r="O140" s="3" t="s">
        <v>2276</v>
      </c>
      <c r="P140" s="3" t="s">
        <v>2276</v>
      </c>
      <c r="Q140" s="3" t="s">
        <v>2276</v>
      </c>
      <c r="R140" s="3" t="s">
        <v>2276</v>
      </c>
      <c r="S140" s="3" t="s">
        <v>2276</v>
      </c>
      <c r="T140" s="3" t="s">
        <v>2276</v>
      </c>
      <c r="U140" s="3" t="s">
        <v>2276</v>
      </c>
      <c r="V140" s="52" t="s">
        <v>2276</v>
      </c>
      <c r="W140" s="4" t="s">
        <v>2059</v>
      </c>
    </row>
    <row r="141" spans="1:23" ht="64.5" customHeight="1">
      <c r="A141" s="11" t="s">
        <v>799</v>
      </c>
      <c r="B141" s="11" t="s">
        <v>812</v>
      </c>
      <c r="C141" s="23" t="s">
        <v>24</v>
      </c>
      <c r="D141" s="23" t="s">
        <v>27</v>
      </c>
      <c r="E141" s="23" t="s">
        <v>130</v>
      </c>
      <c r="F141" s="19" t="s">
        <v>161</v>
      </c>
      <c r="G141" s="19"/>
      <c r="H141" s="4" t="s">
        <v>541</v>
      </c>
      <c r="I141" s="3" t="s">
        <v>2690</v>
      </c>
      <c r="J141" s="3" t="s">
        <v>534</v>
      </c>
      <c r="K141" s="3" t="s">
        <v>2276</v>
      </c>
      <c r="L141" s="3" t="s">
        <v>2276</v>
      </c>
      <c r="M141" s="3" t="s">
        <v>2276</v>
      </c>
      <c r="N141" s="3" t="s">
        <v>2276</v>
      </c>
      <c r="O141" s="3" t="s">
        <v>2276</v>
      </c>
      <c r="P141" s="3" t="s">
        <v>2276</v>
      </c>
      <c r="Q141" s="3" t="s">
        <v>2276</v>
      </c>
      <c r="R141" s="3" t="s">
        <v>2276</v>
      </c>
      <c r="S141" s="3" t="s">
        <v>2276</v>
      </c>
      <c r="T141" s="3" t="s">
        <v>2276</v>
      </c>
      <c r="U141" s="3" t="s">
        <v>2276</v>
      </c>
      <c r="V141" s="52" t="s">
        <v>2276</v>
      </c>
      <c r="W141" s="4" t="s">
        <v>2059</v>
      </c>
    </row>
    <row r="142" spans="1:23" ht="64.5" customHeight="1">
      <c r="A142" s="11" t="s">
        <v>800</v>
      </c>
      <c r="B142" s="11" t="s">
        <v>813</v>
      </c>
      <c r="C142" s="23" t="s">
        <v>24</v>
      </c>
      <c r="D142" s="23" t="s">
        <v>27</v>
      </c>
      <c r="E142" s="23" t="s">
        <v>130</v>
      </c>
      <c r="F142" s="19" t="s">
        <v>161</v>
      </c>
      <c r="G142" s="19"/>
      <c r="H142" s="4" t="s">
        <v>541</v>
      </c>
      <c r="I142" s="3" t="s">
        <v>2690</v>
      </c>
      <c r="J142" s="3" t="s">
        <v>534</v>
      </c>
      <c r="K142" s="3" t="s">
        <v>2276</v>
      </c>
      <c r="L142" s="3" t="s">
        <v>2276</v>
      </c>
      <c r="M142" s="3" t="s">
        <v>2276</v>
      </c>
      <c r="N142" s="3" t="s">
        <v>2276</v>
      </c>
      <c r="O142" s="3" t="s">
        <v>2276</v>
      </c>
      <c r="P142" s="3" t="s">
        <v>2276</v>
      </c>
      <c r="Q142" s="3" t="s">
        <v>2276</v>
      </c>
      <c r="R142" s="3" t="s">
        <v>2276</v>
      </c>
      <c r="S142" s="3" t="s">
        <v>2276</v>
      </c>
      <c r="T142" s="3" t="s">
        <v>2276</v>
      </c>
      <c r="U142" s="3" t="s">
        <v>2276</v>
      </c>
      <c r="V142" s="52" t="s">
        <v>2276</v>
      </c>
      <c r="W142" s="4" t="s">
        <v>2059</v>
      </c>
    </row>
    <row r="143" spans="1:23" ht="65" customHeight="1">
      <c r="A143" s="11" t="s">
        <v>801</v>
      </c>
      <c r="B143" s="11" t="s">
        <v>814</v>
      </c>
      <c r="C143" s="23" t="s">
        <v>24</v>
      </c>
      <c r="D143" s="23" t="s">
        <v>27</v>
      </c>
      <c r="E143" s="23" t="s">
        <v>130</v>
      </c>
      <c r="F143" s="19" t="s">
        <v>161</v>
      </c>
      <c r="G143" s="19"/>
      <c r="H143" s="4" t="s">
        <v>541</v>
      </c>
      <c r="I143" s="3" t="s">
        <v>2690</v>
      </c>
      <c r="J143" s="3" t="s">
        <v>534</v>
      </c>
      <c r="K143" s="3" t="s">
        <v>2276</v>
      </c>
      <c r="L143" s="3" t="s">
        <v>2276</v>
      </c>
      <c r="M143" s="3" t="s">
        <v>2276</v>
      </c>
      <c r="N143" s="3" t="s">
        <v>2276</v>
      </c>
      <c r="O143" s="3" t="s">
        <v>2276</v>
      </c>
      <c r="P143" s="3" t="s">
        <v>2276</v>
      </c>
      <c r="Q143" s="3" t="s">
        <v>2276</v>
      </c>
      <c r="R143" s="3" t="s">
        <v>2276</v>
      </c>
      <c r="S143" s="3" t="s">
        <v>2276</v>
      </c>
      <c r="T143" s="3" t="s">
        <v>2276</v>
      </c>
      <c r="U143" s="3" t="s">
        <v>2276</v>
      </c>
      <c r="V143" s="52" t="s">
        <v>2276</v>
      </c>
      <c r="W143" s="4" t="s">
        <v>2059</v>
      </c>
    </row>
    <row r="144" spans="1:23" ht="65" customHeight="1">
      <c r="A144" s="11" t="s">
        <v>802</v>
      </c>
      <c r="B144" s="11" t="s">
        <v>815</v>
      </c>
      <c r="C144" s="23" t="s">
        <v>24</v>
      </c>
      <c r="D144" s="23" t="s">
        <v>27</v>
      </c>
      <c r="E144" s="23" t="s">
        <v>130</v>
      </c>
      <c r="F144" s="19" t="s">
        <v>161</v>
      </c>
      <c r="G144" s="19"/>
      <c r="H144" s="4" t="s">
        <v>541</v>
      </c>
      <c r="I144" s="3" t="s">
        <v>2690</v>
      </c>
      <c r="J144" s="3" t="s">
        <v>534</v>
      </c>
      <c r="K144" s="3" t="s">
        <v>2276</v>
      </c>
      <c r="L144" s="3" t="s">
        <v>2276</v>
      </c>
      <c r="M144" s="3" t="s">
        <v>2276</v>
      </c>
      <c r="N144" s="3" t="s">
        <v>2276</v>
      </c>
      <c r="O144" s="3" t="s">
        <v>2276</v>
      </c>
      <c r="P144" s="3" t="s">
        <v>2276</v>
      </c>
      <c r="Q144" s="3" t="s">
        <v>2276</v>
      </c>
      <c r="R144" s="3" t="s">
        <v>2276</v>
      </c>
      <c r="S144" s="3" t="s">
        <v>2276</v>
      </c>
      <c r="T144" s="3" t="s">
        <v>2276</v>
      </c>
      <c r="U144" s="3" t="s">
        <v>2276</v>
      </c>
      <c r="V144" s="52" t="s">
        <v>2276</v>
      </c>
      <c r="W144" s="4" t="s">
        <v>2059</v>
      </c>
    </row>
    <row r="145" spans="1:23" ht="23.5" customHeight="1">
      <c r="A145" s="11" t="s">
        <v>824</v>
      </c>
      <c r="B145" s="11" t="s">
        <v>825</v>
      </c>
      <c r="C145" s="23" t="s">
        <v>24</v>
      </c>
      <c r="D145" s="23" t="s">
        <v>27</v>
      </c>
      <c r="E145" s="23" t="s">
        <v>130</v>
      </c>
      <c r="F145" s="19" t="s">
        <v>74</v>
      </c>
      <c r="G145" s="19"/>
      <c r="H145" s="4" t="s">
        <v>541</v>
      </c>
      <c r="I145" s="3" t="s">
        <v>2276</v>
      </c>
      <c r="J145" s="3" t="s">
        <v>2276</v>
      </c>
      <c r="K145" s="3" t="s">
        <v>2276</v>
      </c>
      <c r="L145" s="3" t="s">
        <v>2276</v>
      </c>
      <c r="M145" s="3" t="s">
        <v>2276</v>
      </c>
      <c r="N145" s="3" t="s">
        <v>2276</v>
      </c>
      <c r="O145" s="3" t="s">
        <v>2276</v>
      </c>
      <c r="P145" s="3" t="s">
        <v>2276</v>
      </c>
      <c r="Q145" s="3" t="s">
        <v>2276</v>
      </c>
      <c r="R145" s="3" t="s">
        <v>534</v>
      </c>
      <c r="S145" s="3" t="s">
        <v>2276</v>
      </c>
      <c r="T145" s="3" t="s">
        <v>534</v>
      </c>
      <c r="U145" s="3" t="s">
        <v>2276</v>
      </c>
      <c r="V145" s="52" t="s">
        <v>2276</v>
      </c>
      <c r="W145" s="3"/>
    </row>
    <row r="146" spans="1:23" ht="28" customHeight="1">
      <c r="A146" s="11" t="s">
        <v>824</v>
      </c>
      <c r="B146" s="11" t="s">
        <v>826</v>
      </c>
      <c r="C146" s="23" t="s">
        <v>24</v>
      </c>
      <c r="D146" s="23" t="s">
        <v>27</v>
      </c>
      <c r="E146" s="23" t="s">
        <v>130</v>
      </c>
      <c r="F146" s="19" t="s">
        <v>74</v>
      </c>
      <c r="G146" s="19"/>
      <c r="H146" s="4" t="s">
        <v>541</v>
      </c>
      <c r="I146" s="3" t="s">
        <v>2276</v>
      </c>
      <c r="J146" s="3" t="s">
        <v>2276</v>
      </c>
      <c r="K146" s="3" t="s">
        <v>2276</v>
      </c>
      <c r="L146" s="3" t="s">
        <v>2276</v>
      </c>
      <c r="M146" s="3" t="s">
        <v>2276</v>
      </c>
      <c r="N146" s="3" t="s">
        <v>2276</v>
      </c>
      <c r="O146" s="3" t="s">
        <v>2276</v>
      </c>
      <c r="P146" s="3" t="s">
        <v>2276</v>
      </c>
      <c r="Q146" s="3" t="s">
        <v>2276</v>
      </c>
      <c r="R146" s="3" t="s">
        <v>534</v>
      </c>
      <c r="S146" s="3" t="s">
        <v>2276</v>
      </c>
      <c r="T146" s="3" t="s">
        <v>534</v>
      </c>
      <c r="U146" s="3" t="s">
        <v>2276</v>
      </c>
      <c r="V146" s="52" t="s">
        <v>2276</v>
      </c>
      <c r="W146" s="3"/>
    </row>
    <row r="147" spans="1:23" ht="45" customHeight="1">
      <c r="A147" s="11" t="s">
        <v>828</v>
      </c>
      <c r="B147" s="11" t="s">
        <v>832</v>
      </c>
      <c r="C147" s="23" t="s">
        <v>24</v>
      </c>
      <c r="D147" s="23" t="s">
        <v>27</v>
      </c>
      <c r="E147" s="23" t="s">
        <v>130</v>
      </c>
      <c r="F147" s="19" t="s">
        <v>161</v>
      </c>
      <c r="G147" s="19"/>
      <c r="H147" s="4" t="s">
        <v>541</v>
      </c>
      <c r="I147" s="11" t="s">
        <v>2690</v>
      </c>
      <c r="J147" s="11" t="s">
        <v>534</v>
      </c>
      <c r="K147" s="3" t="s">
        <v>2276</v>
      </c>
      <c r="L147" s="3" t="s">
        <v>2276</v>
      </c>
      <c r="M147" s="3" t="s">
        <v>2276</v>
      </c>
      <c r="N147" s="3" t="s">
        <v>2276</v>
      </c>
      <c r="O147" s="3" t="s">
        <v>2276</v>
      </c>
      <c r="P147" s="3" t="s">
        <v>2276</v>
      </c>
      <c r="Q147" s="3" t="s">
        <v>2276</v>
      </c>
      <c r="R147" s="3" t="s">
        <v>2276</v>
      </c>
      <c r="S147" s="3" t="s">
        <v>2276</v>
      </c>
      <c r="T147" s="3" t="s">
        <v>2276</v>
      </c>
      <c r="U147" s="3" t="s">
        <v>2276</v>
      </c>
      <c r="V147" s="3" t="s">
        <v>2276</v>
      </c>
      <c r="W147" s="4" t="s">
        <v>835</v>
      </c>
    </row>
    <row r="148" spans="1:23" ht="29">
      <c r="A148" s="11" t="s">
        <v>843</v>
      </c>
      <c r="B148" s="11" t="s">
        <v>852</v>
      </c>
      <c r="C148" s="23" t="s">
        <v>24</v>
      </c>
      <c r="D148" s="23" t="s">
        <v>27</v>
      </c>
      <c r="E148" s="23" t="s">
        <v>130</v>
      </c>
      <c r="F148" s="19" t="s">
        <v>161</v>
      </c>
      <c r="G148" s="19"/>
      <c r="H148" s="4" t="s">
        <v>541</v>
      </c>
      <c r="I148" s="11" t="s">
        <v>2690</v>
      </c>
      <c r="J148" s="11" t="s">
        <v>534</v>
      </c>
      <c r="K148" s="3" t="s">
        <v>2276</v>
      </c>
      <c r="L148" s="3" t="s">
        <v>2276</v>
      </c>
      <c r="M148" s="3" t="s">
        <v>2276</v>
      </c>
      <c r="N148" s="3" t="s">
        <v>2276</v>
      </c>
      <c r="O148" s="3" t="s">
        <v>2276</v>
      </c>
      <c r="P148" s="3" t="s">
        <v>2276</v>
      </c>
      <c r="Q148" s="3" t="s">
        <v>2276</v>
      </c>
      <c r="R148" s="3" t="s">
        <v>2276</v>
      </c>
      <c r="S148" s="3" t="s">
        <v>2276</v>
      </c>
      <c r="T148" s="3" t="s">
        <v>2276</v>
      </c>
      <c r="U148" s="3" t="s">
        <v>2276</v>
      </c>
      <c r="V148" s="3" t="s">
        <v>2276</v>
      </c>
      <c r="W148" s="4" t="s">
        <v>835</v>
      </c>
    </row>
    <row r="149" spans="1:23" ht="34.5" customHeight="1">
      <c r="A149" s="11" t="s">
        <v>843</v>
      </c>
      <c r="B149" s="11" t="s">
        <v>855</v>
      </c>
      <c r="C149" s="23" t="s">
        <v>24</v>
      </c>
      <c r="D149" s="23" t="s">
        <v>143</v>
      </c>
      <c r="E149" s="23" t="s">
        <v>130</v>
      </c>
      <c r="F149" s="19" t="s">
        <v>74</v>
      </c>
      <c r="G149" s="19"/>
      <c r="H149" s="4" t="s">
        <v>541</v>
      </c>
      <c r="I149" s="11" t="s">
        <v>2690</v>
      </c>
      <c r="J149" s="11" t="s">
        <v>534</v>
      </c>
      <c r="K149" s="3" t="s">
        <v>2276</v>
      </c>
      <c r="L149" s="3" t="s">
        <v>2276</v>
      </c>
      <c r="M149" s="3" t="s">
        <v>2276</v>
      </c>
      <c r="N149" s="3" t="s">
        <v>2276</v>
      </c>
      <c r="O149" s="3" t="s">
        <v>2276</v>
      </c>
      <c r="P149" s="3" t="s">
        <v>2276</v>
      </c>
      <c r="Q149" s="3" t="s">
        <v>2276</v>
      </c>
      <c r="R149" s="3" t="s">
        <v>534</v>
      </c>
      <c r="S149" s="3" t="s">
        <v>534</v>
      </c>
      <c r="T149" s="3" t="s">
        <v>534</v>
      </c>
      <c r="U149" s="3" t="s">
        <v>2276</v>
      </c>
      <c r="V149" s="3" t="s">
        <v>2276</v>
      </c>
      <c r="W149" s="4" t="s">
        <v>854</v>
      </c>
    </row>
    <row r="150" spans="1:23" ht="29">
      <c r="A150" s="11" t="s">
        <v>845</v>
      </c>
      <c r="B150" s="11" t="s">
        <v>850</v>
      </c>
      <c r="C150" s="23" t="s">
        <v>24</v>
      </c>
      <c r="D150" s="23" t="s">
        <v>27</v>
      </c>
      <c r="E150" s="23" t="s">
        <v>130</v>
      </c>
      <c r="F150" s="19" t="s">
        <v>161</v>
      </c>
      <c r="G150" s="19"/>
      <c r="H150" s="4" t="s">
        <v>541</v>
      </c>
      <c r="I150" s="11" t="s">
        <v>2690</v>
      </c>
      <c r="J150" s="11" t="s">
        <v>534</v>
      </c>
      <c r="K150" s="3" t="s">
        <v>2276</v>
      </c>
      <c r="L150" s="3" t="s">
        <v>2276</v>
      </c>
      <c r="M150" s="3" t="s">
        <v>2276</v>
      </c>
      <c r="N150" s="3" t="s">
        <v>2276</v>
      </c>
      <c r="O150" s="3" t="s">
        <v>2276</v>
      </c>
      <c r="P150" s="3" t="s">
        <v>2276</v>
      </c>
      <c r="Q150" s="3" t="s">
        <v>2276</v>
      </c>
      <c r="R150" s="3" t="s">
        <v>2276</v>
      </c>
      <c r="S150" s="3" t="s">
        <v>2276</v>
      </c>
      <c r="T150" s="3" t="s">
        <v>2276</v>
      </c>
      <c r="U150" s="3" t="s">
        <v>2276</v>
      </c>
      <c r="V150" s="3" t="s">
        <v>2276</v>
      </c>
      <c r="W150" s="4" t="s">
        <v>835</v>
      </c>
    </row>
    <row r="151" spans="1:23" ht="35.5" customHeight="1">
      <c r="A151" s="11" t="s">
        <v>845</v>
      </c>
      <c r="B151" s="11" t="s">
        <v>857</v>
      </c>
      <c r="C151" s="23" t="s">
        <v>24</v>
      </c>
      <c r="D151" s="23" t="s">
        <v>143</v>
      </c>
      <c r="E151" s="23" t="s">
        <v>130</v>
      </c>
      <c r="F151" s="19" t="s">
        <v>74</v>
      </c>
      <c r="G151" s="19"/>
      <c r="H151" s="4" t="s">
        <v>541</v>
      </c>
      <c r="I151" s="11" t="s">
        <v>2690</v>
      </c>
      <c r="J151" s="11" t="s">
        <v>534</v>
      </c>
      <c r="K151" s="3" t="s">
        <v>2276</v>
      </c>
      <c r="L151" s="3" t="s">
        <v>2276</v>
      </c>
      <c r="M151" s="3" t="s">
        <v>2276</v>
      </c>
      <c r="N151" s="3" t="s">
        <v>2276</v>
      </c>
      <c r="O151" s="3" t="s">
        <v>2276</v>
      </c>
      <c r="P151" s="3" t="s">
        <v>2276</v>
      </c>
      <c r="Q151" s="3" t="s">
        <v>2276</v>
      </c>
      <c r="R151" s="3" t="s">
        <v>534</v>
      </c>
      <c r="S151" s="3" t="s">
        <v>534</v>
      </c>
      <c r="T151" s="3" t="s">
        <v>534</v>
      </c>
      <c r="U151" s="3" t="s">
        <v>2276</v>
      </c>
      <c r="V151" s="3" t="s">
        <v>2276</v>
      </c>
      <c r="W151" s="4" t="s">
        <v>854</v>
      </c>
    </row>
    <row r="152" spans="1:23" ht="56.5" customHeight="1">
      <c r="A152" s="11" t="s">
        <v>847</v>
      </c>
      <c r="B152" s="11" t="s">
        <v>851</v>
      </c>
      <c r="C152" s="23" t="s">
        <v>24</v>
      </c>
      <c r="D152" s="23" t="s">
        <v>27</v>
      </c>
      <c r="E152" s="23" t="s">
        <v>130</v>
      </c>
      <c r="F152" s="19" t="s">
        <v>161</v>
      </c>
      <c r="G152" s="19"/>
      <c r="H152" s="4" t="s">
        <v>541</v>
      </c>
      <c r="I152" s="11" t="s">
        <v>2690</v>
      </c>
      <c r="J152" s="11" t="s">
        <v>534</v>
      </c>
      <c r="K152" s="3" t="s">
        <v>2276</v>
      </c>
      <c r="L152" s="3" t="s">
        <v>2276</v>
      </c>
      <c r="M152" s="3" t="s">
        <v>2276</v>
      </c>
      <c r="N152" s="3" t="s">
        <v>2276</v>
      </c>
      <c r="O152" s="3" t="s">
        <v>2276</v>
      </c>
      <c r="P152" s="3" t="s">
        <v>2276</v>
      </c>
      <c r="Q152" s="3" t="s">
        <v>2276</v>
      </c>
      <c r="R152" s="3" t="s">
        <v>2276</v>
      </c>
      <c r="S152" s="3" t="s">
        <v>2276</v>
      </c>
      <c r="T152" s="3" t="s">
        <v>2276</v>
      </c>
      <c r="U152" s="3" t="s">
        <v>2276</v>
      </c>
      <c r="V152" s="3" t="s">
        <v>2276</v>
      </c>
      <c r="W152" s="4" t="s">
        <v>835</v>
      </c>
    </row>
    <row r="153" spans="1:23" ht="39" customHeight="1">
      <c r="A153" s="11" t="s">
        <v>847</v>
      </c>
      <c r="B153" s="11" t="s">
        <v>856</v>
      </c>
      <c r="C153" s="23" t="s">
        <v>24</v>
      </c>
      <c r="D153" s="23" t="s">
        <v>143</v>
      </c>
      <c r="E153" s="67"/>
      <c r="F153" s="19" t="s">
        <v>74</v>
      </c>
      <c r="G153" s="19"/>
      <c r="H153" s="4" t="s">
        <v>541</v>
      </c>
      <c r="I153" s="11" t="s">
        <v>2690</v>
      </c>
      <c r="J153" s="11" t="s">
        <v>534</v>
      </c>
      <c r="K153" s="3" t="s">
        <v>2276</v>
      </c>
      <c r="L153" s="3" t="s">
        <v>2276</v>
      </c>
      <c r="M153" s="3" t="s">
        <v>2276</v>
      </c>
      <c r="N153" s="3" t="s">
        <v>2276</v>
      </c>
      <c r="O153" s="3" t="s">
        <v>2276</v>
      </c>
      <c r="P153" s="3" t="s">
        <v>2276</v>
      </c>
      <c r="Q153" s="3" t="s">
        <v>2276</v>
      </c>
      <c r="R153" s="3" t="s">
        <v>534</v>
      </c>
      <c r="S153" s="3" t="s">
        <v>534</v>
      </c>
      <c r="T153" s="3" t="s">
        <v>534</v>
      </c>
      <c r="U153" s="3" t="s">
        <v>2276</v>
      </c>
      <c r="V153" s="3" t="s">
        <v>2276</v>
      </c>
      <c r="W153" s="4" t="s">
        <v>854</v>
      </c>
    </row>
    <row r="154" spans="1:23" ht="52" customHeight="1">
      <c r="A154" s="11" t="s">
        <v>869</v>
      </c>
      <c r="B154" s="11" t="s">
        <v>874</v>
      </c>
      <c r="C154" s="23" t="s">
        <v>24</v>
      </c>
      <c r="D154" s="23" t="s">
        <v>143</v>
      </c>
      <c r="E154" s="23" t="s">
        <v>130</v>
      </c>
      <c r="F154" s="19" t="s">
        <v>74</v>
      </c>
      <c r="G154" s="19"/>
      <c r="H154" s="4" t="s">
        <v>541</v>
      </c>
      <c r="I154" s="3" t="s">
        <v>537</v>
      </c>
      <c r="J154" s="3" t="s">
        <v>537</v>
      </c>
      <c r="K154" s="3" t="s">
        <v>537</v>
      </c>
      <c r="L154" s="3" t="s">
        <v>2276</v>
      </c>
      <c r="M154" s="3" t="s">
        <v>2276</v>
      </c>
      <c r="N154" s="3" t="s">
        <v>2276</v>
      </c>
      <c r="O154" s="3" t="s">
        <v>2276</v>
      </c>
      <c r="P154" s="3" t="s">
        <v>2276</v>
      </c>
      <c r="Q154" s="3" t="s">
        <v>2276</v>
      </c>
      <c r="R154" s="3" t="s">
        <v>534</v>
      </c>
      <c r="S154" s="3" t="s">
        <v>534</v>
      </c>
      <c r="T154" s="3" t="s">
        <v>534</v>
      </c>
      <c r="U154" s="3" t="s">
        <v>2276</v>
      </c>
      <c r="V154" s="3" t="s">
        <v>2276</v>
      </c>
      <c r="W154" s="4" t="s">
        <v>875</v>
      </c>
    </row>
    <row r="155" spans="1:23" ht="52" customHeight="1">
      <c r="A155" s="11" t="s">
        <v>2072</v>
      </c>
      <c r="B155" s="11" t="s">
        <v>2126</v>
      </c>
      <c r="C155" s="23" t="s">
        <v>24</v>
      </c>
      <c r="D155" s="23" t="s">
        <v>143</v>
      </c>
      <c r="E155" s="23" t="s">
        <v>130</v>
      </c>
      <c r="F155" s="19" t="s">
        <v>74</v>
      </c>
      <c r="G155" s="19"/>
      <c r="H155" s="4" t="s">
        <v>541</v>
      </c>
      <c r="I155" s="3" t="s">
        <v>537</v>
      </c>
      <c r="J155" s="3" t="s">
        <v>537</v>
      </c>
      <c r="K155" s="3" t="s">
        <v>537</v>
      </c>
      <c r="L155" s="3" t="s">
        <v>2276</v>
      </c>
      <c r="M155" s="3" t="s">
        <v>2276</v>
      </c>
      <c r="N155" s="3" t="s">
        <v>2276</v>
      </c>
      <c r="O155" s="3" t="s">
        <v>2276</v>
      </c>
      <c r="P155" s="3" t="s">
        <v>2276</v>
      </c>
      <c r="Q155" s="3" t="s">
        <v>2276</v>
      </c>
      <c r="R155" s="3" t="s">
        <v>534</v>
      </c>
      <c r="S155" s="3" t="s">
        <v>534</v>
      </c>
      <c r="T155" s="3" t="s">
        <v>534</v>
      </c>
      <c r="U155" s="3" t="s">
        <v>2276</v>
      </c>
      <c r="V155" s="3" t="s">
        <v>2276</v>
      </c>
      <c r="W155" s="4" t="s">
        <v>875</v>
      </c>
    </row>
    <row r="156" spans="1:23" ht="52" customHeight="1">
      <c r="A156" s="11" t="s">
        <v>2073</v>
      </c>
      <c r="B156" s="11" t="s">
        <v>2127</v>
      </c>
      <c r="C156" s="23" t="s">
        <v>24</v>
      </c>
      <c r="D156" s="23" t="s">
        <v>143</v>
      </c>
      <c r="E156" s="23" t="s">
        <v>130</v>
      </c>
      <c r="F156" s="19" t="s">
        <v>74</v>
      </c>
      <c r="G156" s="19"/>
      <c r="H156" s="4" t="s">
        <v>541</v>
      </c>
      <c r="I156" s="3" t="s">
        <v>537</v>
      </c>
      <c r="J156" s="3" t="s">
        <v>537</v>
      </c>
      <c r="K156" s="3" t="s">
        <v>537</v>
      </c>
      <c r="L156" s="3" t="s">
        <v>2276</v>
      </c>
      <c r="M156" s="3" t="s">
        <v>2276</v>
      </c>
      <c r="N156" s="3" t="s">
        <v>2276</v>
      </c>
      <c r="O156" s="3" t="s">
        <v>2276</v>
      </c>
      <c r="P156" s="3" t="s">
        <v>2276</v>
      </c>
      <c r="Q156" s="3" t="s">
        <v>2276</v>
      </c>
      <c r="R156" s="3" t="s">
        <v>534</v>
      </c>
      <c r="S156" s="3" t="s">
        <v>534</v>
      </c>
      <c r="T156" s="3" t="s">
        <v>534</v>
      </c>
      <c r="U156" s="3" t="s">
        <v>2276</v>
      </c>
      <c r="V156" s="3" t="s">
        <v>2276</v>
      </c>
      <c r="W156" s="4" t="s">
        <v>875</v>
      </c>
    </row>
    <row r="157" spans="1:23" ht="52" customHeight="1">
      <c r="A157" s="11" t="s">
        <v>2074</v>
      </c>
      <c r="B157" s="11" t="s">
        <v>2128</v>
      </c>
      <c r="C157" s="23" t="s">
        <v>24</v>
      </c>
      <c r="D157" s="23" t="s">
        <v>143</v>
      </c>
      <c r="E157" s="23" t="s">
        <v>130</v>
      </c>
      <c r="F157" s="19" t="s">
        <v>74</v>
      </c>
      <c r="G157" s="19"/>
      <c r="H157" s="4" t="s">
        <v>541</v>
      </c>
      <c r="I157" s="3" t="s">
        <v>537</v>
      </c>
      <c r="J157" s="3" t="s">
        <v>537</v>
      </c>
      <c r="K157" s="3" t="s">
        <v>537</v>
      </c>
      <c r="L157" s="3" t="s">
        <v>2276</v>
      </c>
      <c r="M157" s="3" t="s">
        <v>2276</v>
      </c>
      <c r="N157" s="3" t="s">
        <v>2276</v>
      </c>
      <c r="O157" s="3" t="s">
        <v>2276</v>
      </c>
      <c r="P157" s="3" t="s">
        <v>2276</v>
      </c>
      <c r="Q157" s="3" t="s">
        <v>2276</v>
      </c>
      <c r="R157" s="3" t="s">
        <v>534</v>
      </c>
      <c r="S157" s="3" t="s">
        <v>534</v>
      </c>
      <c r="T157" s="3" t="s">
        <v>534</v>
      </c>
      <c r="U157" s="3" t="s">
        <v>2276</v>
      </c>
      <c r="V157" s="3" t="s">
        <v>2276</v>
      </c>
      <c r="W157" s="4" t="s">
        <v>875</v>
      </c>
    </row>
    <row r="158" spans="1:23" ht="52" customHeight="1">
      <c r="A158" s="11" t="s">
        <v>2075</v>
      </c>
      <c r="B158" s="11" t="s">
        <v>2129</v>
      </c>
      <c r="C158" s="23" t="s">
        <v>24</v>
      </c>
      <c r="D158" s="23" t="s">
        <v>143</v>
      </c>
      <c r="E158" s="23" t="s">
        <v>130</v>
      </c>
      <c r="F158" s="19" t="s">
        <v>74</v>
      </c>
      <c r="G158" s="19"/>
      <c r="H158" s="4" t="s">
        <v>541</v>
      </c>
      <c r="I158" s="3" t="s">
        <v>537</v>
      </c>
      <c r="J158" s="3" t="s">
        <v>537</v>
      </c>
      <c r="K158" s="3" t="s">
        <v>537</v>
      </c>
      <c r="L158" s="3" t="s">
        <v>2276</v>
      </c>
      <c r="M158" s="3" t="s">
        <v>2276</v>
      </c>
      <c r="N158" s="3" t="s">
        <v>2276</v>
      </c>
      <c r="O158" s="3" t="s">
        <v>2276</v>
      </c>
      <c r="P158" s="3" t="s">
        <v>2276</v>
      </c>
      <c r="Q158" s="3" t="s">
        <v>2276</v>
      </c>
      <c r="R158" s="3" t="s">
        <v>534</v>
      </c>
      <c r="S158" s="3" t="s">
        <v>534</v>
      </c>
      <c r="T158" s="3" t="s">
        <v>534</v>
      </c>
      <c r="U158" s="3" t="s">
        <v>2276</v>
      </c>
      <c r="V158" s="3" t="s">
        <v>2276</v>
      </c>
      <c r="W158" s="4" t="s">
        <v>875</v>
      </c>
    </row>
    <row r="159" spans="1:23" ht="52" customHeight="1">
      <c r="A159" s="11" t="s">
        <v>2076</v>
      </c>
      <c r="B159" s="11" t="s">
        <v>2130</v>
      </c>
      <c r="C159" s="23" t="s">
        <v>24</v>
      </c>
      <c r="D159" s="23" t="s">
        <v>143</v>
      </c>
      <c r="E159" s="23" t="s">
        <v>130</v>
      </c>
      <c r="F159" s="19" t="s">
        <v>74</v>
      </c>
      <c r="G159" s="19"/>
      <c r="H159" s="4" t="s">
        <v>541</v>
      </c>
      <c r="I159" s="3" t="s">
        <v>537</v>
      </c>
      <c r="J159" s="3" t="s">
        <v>537</v>
      </c>
      <c r="K159" s="3" t="s">
        <v>537</v>
      </c>
      <c r="L159" s="3" t="s">
        <v>2276</v>
      </c>
      <c r="M159" s="3" t="s">
        <v>2276</v>
      </c>
      <c r="N159" s="3" t="s">
        <v>2276</v>
      </c>
      <c r="O159" s="3" t="s">
        <v>2276</v>
      </c>
      <c r="P159" s="3" t="s">
        <v>2276</v>
      </c>
      <c r="Q159" s="3" t="s">
        <v>2276</v>
      </c>
      <c r="R159" s="3" t="s">
        <v>534</v>
      </c>
      <c r="S159" s="3" t="s">
        <v>534</v>
      </c>
      <c r="T159" s="3" t="s">
        <v>534</v>
      </c>
      <c r="U159" s="3" t="s">
        <v>2276</v>
      </c>
      <c r="V159" s="3" t="s">
        <v>2276</v>
      </c>
      <c r="W159" s="4" t="s">
        <v>875</v>
      </c>
    </row>
    <row r="160" spans="1:23" ht="52" customHeight="1">
      <c r="A160" s="11" t="s">
        <v>2077</v>
      </c>
      <c r="B160" s="11" t="s">
        <v>2131</v>
      </c>
      <c r="C160" s="23" t="s">
        <v>24</v>
      </c>
      <c r="D160" s="23" t="s">
        <v>143</v>
      </c>
      <c r="E160" s="23" t="s">
        <v>130</v>
      </c>
      <c r="F160" s="19" t="s">
        <v>74</v>
      </c>
      <c r="G160" s="19"/>
      <c r="H160" s="4" t="s">
        <v>541</v>
      </c>
      <c r="I160" s="3" t="s">
        <v>537</v>
      </c>
      <c r="J160" s="3" t="s">
        <v>537</v>
      </c>
      <c r="K160" s="3" t="s">
        <v>537</v>
      </c>
      <c r="L160" s="3" t="s">
        <v>2276</v>
      </c>
      <c r="M160" s="3" t="s">
        <v>2276</v>
      </c>
      <c r="N160" s="3" t="s">
        <v>2276</v>
      </c>
      <c r="O160" s="3" t="s">
        <v>2276</v>
      </c>
      <c r="P160" s="3" t="s">
        <v>2276</v>
      </c>
      <c r="Q160" s="3" t="s">
        <v>2276</v>
      </c>
      <c r="R160" s="3" t="s">
        <v>534</v>
      </c>
      <c r="S160" s="3" t="s">
        <v>534</v>
      </c>
      <c r="T160" s="3" t="s">
        <v>534</v>
      </c>
      <c r="U160" s="3" t="s">
        <v>2276</v>
      </c>
      <c r="V160" s="3" t="s">
        <v>2276</v>
      </c>
      <c r="W160" s="4" t="s">
        <v>875</v>
      </c>
    </row>
    <row r="161" spans="1:23" ht="52" customHeight="1">
      <c r="A161" s="11" t="s">
        <v>2078</v>
      </c>
      <c r="B161" s="11" t="s">
        <v>2132</v>
      </c>
      <c r="C161" s="23" t="s">
        <v>24</v>
      </c>
      <c r="D161" s="23" t="s">
        <v>143</v>
      </c>
      <c r="E161" s="23" t="s">
        <v>130</v>
      </c>
      <c r="F161" s="19" t="s">
        <v>74</v>
      </c>
      <c r="G161" s="19"/>
      <c r="H161" s="4" t="s">
        <v>541</v>
      </c>
      <c r="I161" s="3" t="s">
        <v>537</v>
      </c>
      <c r="J161" s="3" t="s">
        <v>537</v>
      </c>
      <c r="K161" s="3" t="s">
        <v>537</v>
      </c>
      <c r="L161" s="3" t="s">
        <v>2276</v>
      </c>
      <c r="M161" s="3" t="s">
        <v>2276</v>
      </c>
      <c r="N161" s="3" t="s">
        <v>2276</v>
      </c>
      <c r="O161" s="3" t="s">
        <v>2276</v>
      </c>
      <c r="P161" s="3" t="s">
        <v>2276</v>
      </c>
      <c r="Q161" s="3" t="s">
        <v>2276</v>
      </c>
      <c r="R161" s="3" t="s">
        <v>534</v>
      </c>
      <c r="S161" s="3" t="s">
        <v>534</v>
      </c>
      <c r="T161" s="3" t="s">
        <v>534</v>
      </c>
      <c r="U161" s="3" t="s">
        <v>2276</v>
      </c>
      <c r="V161" s="3" t="s">
        <v>2276</v>
      </c>
      <c r="W161" s="4" t="s">
        <v>875</v>
      </c>
    </row>
    <row r="162" spans="1:23" ht="52" customHeight="1">
      <c r="A162" s="11" t="s">
        <v>2079</v>
      </c>
      <c r="B162" s="11" t="s">
        <v>2133</v>
      </c>
      <c r="C162" s="23" t="s">
        <v>24</v>
      </c>
      <c r="D162" s="23" t="s">
        <v>143</v>
      </c>
      <c r="E162" s="23" t="s">
        <v>130</v>
      </c>
      <c r="F162" s="19" t="s">
        <v>74</v>
      </c>
      <c r="G162" s="19"/>
      <c r="H162" s="4" t="s">
        <v>541</v>
      </c>
      <c r="I162" s="3" t="s">
        <v>537</v>
      </c>
      <c r="J162" s="3" t="s">
        <v>537</v>
      </c>
      <c r="K162" s="3" t="s">
        <v>537</v>
      </c>
      <c r="L162" s="3" t="s">
        <v>2276</v>
      </c>
      <c r="M162" s="3" t="s">
        <v>2276</v>
      </c>
      <c r="N162" s="3" t="s">
        <v>2276</v>
      </c>
      <c r="O162" s="3" t="s">
        <v>2276</v>
      </c>
      <c r="P162" s="3" t="s">
        <v>2276</v>
      </c>
      <c r="Q162" s="3" t="s">
        <v>2276</v>
      </c>
      <c r="R162" s="3" t="s">
        <v>534</v>
      </c>
      <c r="S162" s="3" t="s">
        <v>534</v>
      </c>
      <c r="T162" s="3" t="s">
        <v>534</v>
      </c>
      <c r="U162" s="3" t="s">
        <v>2276</v>
      </c>
      <c r="V162" s="3" t="s">
        <v>2276</v>
      </c>
      <c r="W162" s="4" t="s">
        <v>875</v>
      </c>
    </row>
    <row r="163" spans="1:23" ht="52" customHeight="1">
      <c r="A163" s="11" t="s">
        <v>2080</v>
      </c>
      <c r="B163" s="11" t="s">
        <v>2134</v>
      </c>
      <c r="C163" s="23" t="s">
        <v>24</v>
      </c>
      <c r="D163" s="23" t="s">
        <v>143</v>
      </c>
      <c r="E163" s="23" t="s">
        <v>130</v>
      </c>
      <c r="F163" s="19" t="s">
        <v>74</v>
      </c>
      <c r="G163" s="19"/>
      <c r="H163" s="4" t="s">
        <v>541</v>
      </c>
      <c r="I163" s="3" t="s">
        <v>537</v>
      </c>
      <c r="J163" s="3" t="s">
        <v>537</v>
      </c>
      <c r="K163" s="3" t="s">
        <v>537</v>
      </c>
      <c r="L163" s="3" t="s">
        <v>2276</v>
      </c>
      <c r="M163" s="3" t="s">
        <v>2276</v>
      </c>
      <c r="N163" s="3" t="s">
        <v>2276</v>
      </c>
      <c r="O163" s="3" t="s">
        <v>2276</v>
      </c>
      <c r="P163" s="3" t="s">
        <v>2276</v>
      </c>
      <c r="Q163" s="3" t="s">
        <v>2276</v>
      </c>
      <c r="R163" s="3" t="s">
        <v>534</v>
      </c>
      <c r="S163" s="3" t="s">
        <v>534</v>
      </c>
      <c r="T163" s="3" t="s">
        <v>534</v>
      </c>
      <c r="U163" s="3" t="s">
        <v>2276</v>
      </c>
      <c r="V163" s="3" t="s">
        <v>2276</v>
      </c>
      <c r="W163" s="4" t="s">
        <v>875</v>
      </c>
    </row>
    <row r="164" spans="1:23" ht="52" customHeight="1">
      <c r="A164" s="11" t="s">
        <v>2081</v>
      </c>
      <c r="B164" s="11" t="s">
        <v>2135</v>
      </c>
      <c r="C164" s="23" t="s">
        <v>24</v>
      </c>
      <c r="D164" s="23" t="s">
        <v>143</v>
      </c>
      <c r="E164" s="23" t="s">
        <v>130</v>
      </c>
      <c r="F164" s="19" t="s">
        <v>74</v>
      </c>
      <c r="G164" s="19"/>
      <c r="H164" s="4" t="s">
        <v>541</v>
      </c>
      <c r="I164" s="3" t="s">
        <v>537</v>
      </c>
      <c r="J164" s="3" t="s">
        <v>537</v>
      </c>
      <c r="K164" s="3" t="s">
        <v>537</v>
      </c>
      <c r="L164" s="3" t="s">
        <v>2276</v>
      </c>
      <c r="M164" s="3" t="s">
        <v>2276</v>
      </c>
      <c r="N164" s="3" t="s">
        <v>2276</v>
      </c>
      <c r="O164" s="3" t="s">
        <v>2276</v>
      </c>
      <c r="P164" s="3" t="s">
        <v>2276</v>
      </c>
      <c r="Q164" s="3" t="s">
        <v>2276</v>
      </c>
      <c r="R164" s="3" t="s">
        <v>534</v>
      </c>
      <c r="S164" s="3" t="s">
        <v>534</v>
      </c>
      <c r="T164" s="3" t="s">
        <v>534</v>
      </c>
      <c r="U164" s="3" t="s">
        <v>2276</v>
      </c>
      <c r="V164" s="3" t="s">
        <v>2276</v>
      </c>
      <c r="W164" s="4" t="s">
        <v>875</v>
      </c>
    </row>
    <row r="165" spans="1:23" ht="52" customHeight="1">
      <c r="A165" s="11" t="s">
        <v>2082</v>
      </c>
      <c r="B165" s="11" t="s">
        <v>2136</v>
      </c>
      <c r="C165" s="23" t="s">
        <v>24</v>
      </c>
      <c r="D165" s="23" t="s">
        <v>143</v>
      </c>
      <c r="E165" s="23" t="s">
        <v>130</v>
      </c>
      <c r="F165" s="19" t="s">
        <v>74</v>
      </c>
      <c r="G165" s="19"/>
      <c r="H165" s="4" t="s">
        <v>541</v>
      </c>
      <c r="I165" s="3" t="s">
        <v>537</v>
      </c>
      <c r="J165" s="3" t="s">
        <v>537</v>
      </c>
      <c r="K165" s="3" t="s">
        <v>537</v>
      </c>
      <c r="L165" s="3" t="s">
        <v>2276</v>
      </c>
      <c r="M165" s="3" t="s">
        <v>2276</v>
      </c>
      <c r="N165" s="3" t="s">
        <v>2276</v>
      </c>
      <c r="O165" s="3" t="s">
        <v>2276</v>
      </c>
      <c r="P165" s="3" t="s">
        <v>2276</v>
      </c>
      <c r="Q165" s="3" t="s">
        <v>2276</v>
      </c>
      <c r="R165" s="3" t="s">
        <v>534</v>
      </c>
      <c r="S165" s="3" t="s">
        <v>534</v>
      </c>
      <c r="T165" s="3" t="s">
        <v>534</v>
      </c>
      <c r="U165" s="3" t="s">
        <v>2276</v>
      </c>
      <c r="V165" s="3" t="s">
        <v>2276</v>
      </c>
      <c r="W165" s="4" t="s">
        <v>875</v>
      </c>
    </row>
    <row r="166" spans="1:23" ht="52" customHeight="1">
      <c r="A166" s="11" t="s">
        <v>2083</v>
      </c>
      <c r="B166" s="11" t="s">
        <v>2137</v>
      </c>
      <c r="C166" s="23" t="s">
        <v>24</v>
      </c>
      <c r="D166" s="23" t="s">
        <v>143</v>
      </c>
      <c r="E166" s="23" t="s">
        <v>130</v>
      </c>
      <c r="F166" s="19" t="s">
        <v>74</v>
      </c>
      <c r="G166" s="19"/>
      <c r="H166" s="4" t="s">
        <v>541</v>
      </c>
      <c r="I166" s="3" t="s">
        <v>537</v>
      </c>
      <c r="J166" s="3" t="s">
        <v>537</v>
      </c>
      <c r="K166" s="3" t="s">
        <v>537</v>
      </c>
      <c r="L166" s="3" t="s">
        <v>2276</v>
      </c>
      <c r="M166" s="3" t="s">
        <v>2276</v>
      </c>
      <c r="N166" s="3" t="s">
        <v>2276</v>
      </c>
      <c r="O166" s="3" t="s">
        <v>2276</v>
      </c>
      <c r="P166" s="3" t="s">
        <v>2276</v>
      </c>
      <c r="Q166" s="3" t="s">
        <v>2276</v>
      </c>
      <c r="R166" s="3" t="s">
        <v>534</v>
      </c>
      <c r="S166" s="3" t="s">
        <v>534</v>
      </c>
      <c r="T166" s="3" t="s">
        <v>534</v>
      </c>
      <c r="U166" s="3" t="s">
        <v>2276</v>
      </c>
      <c r="V166" s="3" t="s">
        <v>2276</v>
      </c>
      <c r="W166" s="4" t="s">
        <v>875</v>
      </c>
    </row>
    <row r="167" spans="1:23" ht="52" customHeight="1">
      <c r="A167" s="11" t="s">
        <v>2084</v>
      </c>
      <c r="B167" s="11" t="s">
        <v>2138</v>
      </c>
      <c r="C167" s="23" t="s">
        <v>24</v>
      </c>
      <c r="D167" s="23" t="s">
        <v>143</v>
      </c>
      <c r="E167" s="23" t="s">
        <v>130</v>
      </c>
      <c r="F167" s="19" t="s">
        <v>74</v>
      </c>
      <c r="G167" s="19"/>
      <c r="H167" s="4" t="s">
        <v>541</v>
      </c>
      <c r="I167" s="3" t="s">
        <v>537</v>
      </c>
      <c r="J167" s="3" t="s">
        <v>537</v>
      </c>
      <c r="K167" s="3" t="s">
        <v>537</v>
      </c>
      <c r="L167" s="3" t="s">
        <v>2276</v>
      </c>
      <c r="M167" s="3" t="s">
        <v>2276</v>
      </c>
      <c r="N167" s="3" t="s">
        <v>2276</v>
      </c>
      <c r="O167" s="3" t="s">
        <v>2276</v>
      </c>
      <c r="P167" s="3" t="s">
        <v>2276</v>
      </c>
      <c r="Q167" s="3" t="s">
        <v>2276</v>
      </c>
      <c r="R167" s="3" t="s">
        <v>534</v>
      </c>
      <c r="S167" s="3" t="s">
        <v>534</v>
      </c>
      <c r="T167" s="3" t="s">
        <v>534</v>
      </c>
      <c r="U167" s="3" t="s">
        <v>2276</v>
      </c>
      <c r="V167" s="3" t="s">
        <v>2276</v>
      </c>
      <c r="W167" s="4" t="s">
        <v>875</v>
      </c>
    </row>
    <row r="168" spans="1:23" ht="52" customHeight="1">
      <c r="A168" s="11" t="s">
        <v>2085</v>
      </c>
      <c r="B168" s="11" t="s">
        <v>2139</v>
      </c>
      <c r="C168" s="23" t="s">
        <v>24</v>
      </c>
      <c r="D168" s="23" t="s">
        <v>143</v>
      </c>
      <c r="E168" s="23" t="s">
        <v>130</v>
      </c>
      <c r="F168" s="19" t="s">
        <v>74</v>
      </c>
      <c r="G168" s="19"/>
      <c r="H168" s="4" t="s">
        <v>541</v>
      </c>
      <c r="I168" s="3" t="s">
        <v>537</v>
      </c>
      <c r="J168" s="3" t="s">
        <v>537</v>
      </c>
      <c r="K168" s="3" t="s">
        <v>537</v>
      </c>
      <c r="L168" s="3" t="s">
        <v>2276</v>
      </c>
      <c r="M168" s="3" t="s">
        <v>2276</v>
      </c>
      <c r="N168" s="3" t="s">
        <v>2276</v>
      </c>
      <c r="O168" s="3" t="s">
        <v>2276</v>
      </c>
      <c r="P168" s="3" t="s">
        <v>2276</v>
      </c>
      <c r="Q168" s="3" t="s">
        <v>2276</v>
      </c>
      <c r="R168" s="3" t="s">
        <v>534</v>
      </c>
      <c r="S168" s="3" t="s">
        <v>534</v>
      </c>
      <c r="T168" s="3" t="s">
        <v>534</v>
      </c>
      <c r="U168" s="3" t="s">
        <v>2276</v>
      </c>
      <c r="V168" s="3" t="s">
        <v>2276</v>
      </c>
      <c r="W168" s="4" t="s">
        <v>875</v>
      </c>
    </row>
    <row r="169" spans="1:23" ht="52" customHeight="1">
      <c r="A169" s="11" t="s">
        <v>2086</v>
      </c>
      <c r="B169" s="11" t="s">
        <v>2140</v>
      </c>
      <c r="C169" s="23" t="s">
        <v>24</v>
      </c>
      <c r="D169" s="23" t="s">
        <v>143</v>
      </c>
      <c r="E169" s="23" t="s">
        <v>130</v>
      </c>
      <c r="F169" s="19" t="s">
        <v>74</v>
      </c>
      <c r="G169" s="19"/>
      <c r="H169" s="4" t="s">
        <v>541</v>
      </c>
      <c r="I169" s="3" t="s">
        <v>537</v>
      </c>
      <c r="J169" s="3" t="s">
        <v>537</v>
      </c>
      <c r="K169" s="3" t="s">
        <v>537</v>
      </c>
      <c r="L169" s="3" t="s">
        <v>2276</v>
      </c>
      <c r="M169" s="3" t="s">
        <v>2276</v>
      </c>
      <c r="N169" s="3" t="s">
        <v>2276</v>
      </c>
      <c r="O169" s="3" t="s">
        <v>2276</v>
      </c>
      <c r="P169" s="3" t="s">
        <v>2276</v>
      </c>
      <c r="Q169" s="3" t="s">
        <v>2276</v>
      </c>
      <c r="R169" s="3" t="s">
        <v>534</v>
      </c>
      <c r="S169" s="3" t="s">
        <v>534</v>
      </c>
      <c r="T169" s="3" t="s">
        <v>534</v>
      </c>
      <c r="U169" s="3" t="s">
        <v>2276</v>
      </c>
      <c r="V169" s="3" t="s">
        <v>2276</v>
      </c>
      <c r="W169" s="4" t="s">
        <v>875</v>
      </c>
    </row>
    <row r="170" spans="1:23" ht="52" customHeight="1">
      <c r="A170" s="11" t="s">
        <v>2087</v>
      </c>
      <c r="B170" s="11" t="s">
        <v>2141</v>
      </c>
      <c r="C170" s="23" t="s">
        <v>24</v>
      </c>
      <c r="D170" s="23" t="s">
        <v>143</v>
      </c>
      <c r="E170" s="23" t="s">
        <v>130</v>
      </c>
      <c r="F170" s="19" t="s">
        <v>74</v>
      </c>
      <c r="G170" s="19"/>
      <c r="H170" s="4" t="s">
        <v>541</v>
      </c>
      <c r="I170" s="3" t="s">
        <v>537</v>
      </c>
      <c r="J170" s="3" t="s">
        <v>537</v>
      </c>
      <c r="K170" s="3" t="s">
        <v>537</v>
      </c>
      <c r="L170" s="3" t="s">
        <v>2276</v>
      </c>
      <c r="M170" s="3" t="s">
        <v>2276</v>
      </c>
      <c r="N170" s="3" t="s">
        <v>2276</v>
      </c>
      <c r="O170" s="3" t="s">
        <v>2276</v>
      </c>
      <c r="P170" s="3" t="s">
        <v>2276</v>
      </c>
      <c r="Q170" s="3" t="s">
        <v>2276</v>
      </c>
      <c r="R170" s="3" t="s">
        <v>534</v>
      </c>
      <c r="S170" s="3" t="s">
        <v>534</v>
      </c>
      <c r="T170" s="3" t="s">
        <v>534</v>
      </c>
      <c r="U170" s="3" t="s">
        <v>2276</v>
      </c>
      <c r="V170" s="3" t="s">
        <v>2276</v>
      </c>
      <c r="W170" s="4" t="s">
        <v>875</v>
      </c>
    </row>
    <row r="171" spans="1:23" ht="52" customHeight="1">
      <c r="A171" s="11" t="s">
        <v>2088</v>
      </c>
      <c r="B171" s="11" t="s">
        <v>2142</v>
      </c>
      <c r="C171" s="23" t="s">
        <v>24</v>
      </c>
      <c r="D171" s="23" t="s">
        <v>143</v>
      </c>
      <c r="E171" s="23" t="s">
        <v>130</v>
      </c>
      <c r="F171" s="19" t="s">
        <v>74</v>
      </c>
      <c r="G171" s="19"/>
      <c r="H171" s="4" t="s">
        <v>541</v>
      </c>
      <c r="I171" s="3" t="s">
        <v>537</v>
      </c>
      <c r="J171" s="3" t="s">
        <v>537</v>
      </c>
      <c r="K171" s="3" t="s">
        <v>537</v>
      </c>
      <c r="L171" s="3" t="s">
        <v>2276</v>
      </c>
      <c r="M171" s="3" t="s">
        <v>2276</v>
      </c>
      <c r="N171" s="3" t="s">
        <v>2276</v>
      </c>
      <c r="O171" s="3" t="s">
        <v>2276</v>
      </c>
      <c r="P171" s="3" t="s">
        <v>2276</v>
      </c>
      <c r="Q171" s="3" t="s">
        <v>2276</v>
      </c>
      <c r="R171" s="3" t="s">
        <v>534</v>
      </c>
      <c r="S171" s="3" t="s">
        <v>534</v>
      </c>
      <c r="T171" s="3" t="s">
        <v>534</v>
      </c>
      <c r="U171" s="3" t="s">
        <v>2276</v>
      </c>
      <c r="V171" s="3" t="s">
        <v>2276</v>
      </c>
      <c r="W171" s="4" t="s">
        <v>875</v>
      </c>
    </row>
    <row r="172" spans="1:23" ht="52" customHeight="1">
      <c r="A172" s="11" t="s">
        <v>2089</v>
      </c>
      <c r="B172" s="11" t="s">
        <v>2143</v>
      </c>
      <c r="C172" s="23" t="s">
        <v>24</v>
      </c>
      <c r="D172" s="23" t="s">
        <v>143</v>
      </c>
      <c r="E172" s="23" t="s">
        <v>130</v>
      </c>
      <c r="F172" s="19" t="s">
        <v>74</v>
      </c>
      <c r="G172" s="19"/>
      <c r="H172" s="4" t="s">
        <v>541</v>
      </c>
      <c r="I172" s="3" t="s">
        <v>537</v>
      </c>
      <c r="J172" s="3" t="s">
        <v>537</v>
      </c>
      <c r="K172" s="3" t="s">
        <v>537</v>
      </c>
      <c r="L172" s="3" t="s">
        <v>2276</v>
      </c>
      <c r="M172" s="3" t="s">
        <v>2276</v>
      </c>
      <c r="N172" s="3" t="s">
        <v>2276</v>
      </c>
      <c r="O172" s="3" t="s">
        <v>2276</v>
      </c>
      <c r="P172" s="3" t="s">
        <v>2276</v>
      </c>
      <c r="Q172" s="3" t="s">
        <v>2276</v>
      </c>
      <c r="R172" s="3" t="s">
        <v>534</v>
      </c>
      <c r="S172" s="3" t="s">
        <v>534</v>
      </c>
      <c r="T172" s="3" t="s">
        <v>534</v>
      </c>
      <c r="U172" s="3" t="s">
        <v>2276</v>
      </c>
      <c r="V172" s="3" t="s">
        <v>2276</v>
      </c>
      <c r="W172" s="4" t="s">
        <v>875</v>
      </c>
    </row>
    <row r="173" spans="1:23" ht="52" customHeight="1">
      <c r="A173" s="11" t="s">
        <v>2090</v>
      </c>
      <c r="B173" s="11" t="s">
        <v>2144</v>
      </c>
      <c r="C173" s="23" t="s">
        <v>24</v>
      </c>
      <c r="D173" s="23" t="s">
        <v>143</v>
      </c>
      <c r="E173" s="23" t="s">
        <v>130</v>
      </c>
      <c r="F173" s="19" t="s">
        <v>74</v>
      </c>
      <c r="G173" s="19"/>
      <c r="H173" s="4" t="s">
        <v>541</v>
      </c>
      <c r="I173" s="3" t="s">
        <v>537</v>
      </c>
      <c r="J173" s="3" t="s">
        <v>537</v>
      </c>
      <c r="K173" s="3" t="s">
        <v>537</v>
      </c>
      <c r="L173" s="3" t="s">
        <v>2276</v>
      </c>
      <c r="M173" s="3" t="s">
        <v>2276</v>
      </c>
      <c r="N173" s="3" t="s">
        <v>2276</v>
      </c>
      <c r="O173" s="3" t="s">
        <v>2276</v>
      </c>
      <c r="P173" s="3" t="s">
        <v>2276</v>
      </c>
      <c r="Q173" s="3" t="s">
        <v>2276</v>
      </c>
      <c r="R173" s="3" t="s">
        <v>534</v>
      </c>
      <c r="S173" s="3" t="s">
        <v>534</v>
      </c>
      <c r="T173" s="3" t="s">
        <v>534</v>
      </c>
      <c r="U173" s="3" t="s">
        <v>2276</v>
      </c>
      <c r="V173" s="3" t="s">
        <v>2276</v>
      </c>
      <c r="W173" s="4" t="s">
        <v>875</v>
      </c>
    </row>
    <row r="174" spans="1:23" ht="52" customHeight="1">
      <c r="A174" s="11" t="s">
        <v>2091</v>
      </c>
      <c r="B174" s="11" t="s">
        <v>2145</v>
      </c>
      <c r="C174" s="23" t="s">
        <v>24</v>
      </c>
      <c r="D174" s="23" t="s">
        <v>143</v>
      </c>
      <c r="E174" s="23" t="s">
        <v>130</v>
      </c>
      <c r="F174" s="19" t="s">
        <v>74</v>
      </c>
      <c r="G174" s="19"/>
      <c r="H174" s="4" t="s">
        <v>541</v>
      </c>
      <c r="I174" s="3" t="s">
        <v>537</v>
      </c>
      <c r="J174" s="3" t="s">
        <v>537</v>
      </c>
      <c r="K174" s="3" t="s">
        <v>537</v>
      </c>
      <c r="L174" s="3" t="s">
        <v>2276</v>
      </c>
      <c r="M174" s="3" t="s">
        <v>2276</v>
      </c>
      <c r="N174" s="3" t="s">
        <v>2276</v>
      </c>
      <c r="O174" s="3" t="s">
        <v>2276</v>
      </c>
      <c r="P174" s="3" t="s">
        <v>2276</v>
      </c>
      <c r="Q174" s="3" t="s">
        <v>2276</v>
      </c>
      <c r="R174" s="3" t="s">
        <v>534</v>
      </c>
      <c r="S174" s="3" t="s">
        <v>534</v>
      </c>
      <c r="T174" s="3" t="s">
        <v>534</v>
      </c>
      <c r="U174" s="3" t="s">
        <v>2276</v>
      </c>
      <c r="V174" s="3" t="s">
        <v>2276</v>
      </c>
      <c r="W174" s="4" t="s">
        <v>875</v>
      </c>
    </row>
    <row r="175" spans="1:23" ht="52" customHeight="1">
      <c r="A175" s="11" t="s">
        <v>2092</v>
      </c>
      <c r="B175" s="11" t="s">
        <v>2146</v>
      </c>
      <c r="C175" s="23" t="s">
        <v>24</v>
      </c>
      <c r="D175" s="23" t="s">
        <v>143</v>
      </c>
      <c r="E175" s="23" t="s">
        <v>130</v>
      </c>
      <c r="F175" s="19" t="s">
        <v>74</v>
      </c>
      <c r="G175" s="19"/>
      <c r="H175" s="4" t="s">
        <v>541</v>
      </c>
      <c r="I175" s="3" t="s">
        <v>537</v>
      </c>
      <c r="J175" s="3" t="s">
        <v>537</v>
      </c>
      <c r="K175" s="3" t="s">
        <v>537</v>
      </c>
      <c r="L175" s="3" t="s">
        <v>2276</v>
      </c>
      <c r="M175" s="3" t="s">
        <v>2276</v>
      </c>
      <c r="N175" s="3" t="s">
        <v>2276</v>
      </c>
      <c r="O175" s="3" t="s">
        <v>2276</v>
      </c>
      <c r="P175" s="3" t="s">
        <v>2276</v>
      </c>
      <c r="Q175" s="3" t="s">
        <v>2276</v>
      </c>
      <c r="R175" s="3" t="s">
        <v>534</v>
      </c>
      <c r="S175" s="3" t="s">
        <v>534</v>
      </c>
      <c r="T175" s="3" t="s">
        <v>534</v>
      </c>
      <c r="U175" s="3" t="s">
        <v>2276</v>
      </c>
      <c r="V175" s="3" t="s">
        <v>2276</v>
      </c>
      <c r="W175" s="4" t="s">
        <v>875</v>
      </c>
    </row>
    <row r="176" spans="1:23" ht="52" customHeight="1">
      <c r="A176" s="11" t="s">
        <v>2093</v>
      </c>
      <c r="B176" s="11" t="s">
        <v>2147</v>
      </c>
      <c r="C176" s="23" t="s">
        <v>24</v>
      </c>
      <c r="D176" s="23" t="s">
        <v>143</v>
      </c>
      <c r="E176" s="23" t="s">
        <v>130</v>
      </c>
      <c r="F176" s="19" t="s">
        <v>74</v>
      </c>
      <c r="G176" s="19"/>
      <c r="H176" s="4" t="s">
        <v>541</v>
      </c>
      <c r="I176" s="3" t="s">
        <v>537</v>
      </c>
      <c r="J176" s="3" t="s">
        <v>537</v>
      </c>
      <c r="K176" s="3" t="s">
        <v>537</v>
      </c>
      <c r="L176" s="3" t="s">
        <v>2276</v>
      </c>
      <c r="M176" s="3" t="s">
        <v>2276</v>
      </c>
      <c r="N176" s="3" t="s">
        <v>2276</v>
      </c>
      <c r="O176" s="3" t="s">
        <v>2276</v>
      </c>
      <c r="P176" s="3" t="s">
        <v>2276</v>
      </c>
      <c r="Q176" s="3" t="s">
        <v>2276</v>
      </c>
      <c r="R176" s="3" t="s">
        <v>534</v>
      </c>
      <c r="S176" s="3" t="s">
        <v>534</v>
      </c>
      <c r="T176" s="3" t="s">
        <v>534</v>
      </c>
      <c r="U176" s="3" t="s">
        <v>2276</v>
      </c>
      <c r="V176" s="3" t="s">
        <v>2276</v>
      </c>
      <c r="W176" s="4" t="s">
        <v>875</v>
      </c>
    </row>
    <row r="177" spans="1:23" ht="52" customHeight="1">
      <c r="A177" s="11" t="s">
        <v>2094</v>
      </c>
      <c r="B177" s="11" t="s">
        <v>2148</v>
      </c>
      <c r="C177" s="23" t="s">
        <v>24</v>
      </c>
      <c r="D177" s="23" t="s">
        <v>143</v>
      </c>
      <c r="E177" s="23" t="s">
        <v>130</v>
      </c>
      <c r="F177" s="19" t="s">
        <v>74</v>
      </c>
      <c r="G177" s="19"/>
      <c r="H177" s="4" t="s">
        <v>541</v>
      </c>
      <c r="I177" s="3" t="s">
        <v>537</v>
      </c>
      <c r="J177" s="3" t="s">
        <v>537</v>
      </c>
      <c r="K177" s="3" t="s">
        <v>537</v>
      </c>
      <c r="L177" s="3" t="s">
        <v>2276</v>
      </c>
      <c r="M177" s="3" t="s">
        <v>2276</v>
      </c>
      <c r="N177" s="3" t="s">
        <v>2276</v>
      </c>
      <c r="O177" s="3" t="s">
        <v>2276</v>
      </c>
      <c r="P177" s="3" t="s">
        <v>2276</v>
      </c>
      <c r="Q177" s="3" t="s">
        <v>2276</v>
      </c>
      <c r="R177" s="3" t="s">
        <v>534</v>
      </c>
      <c r="S177" s="3" t="s">
        <v>534</v>
      </c>
      <c r="T177" s="3" t="s">
        <v>534</v>
      </c>
      <c r="U177" s="3" t="s">
        <v>2276</v>
      </c>
      <c r="V177" s="3" t="s">
        <v>2276</v>
      </c>
      <c r="W177" s="4" t="s">
        <v>875</v>
      </c>
    </row>
    <row r="178" spans="1:23" ht="52" customHeight="1">
      <c r="A178" s="11" t="s">
        <v>2095</v>
      </c>
      <c r="B178" s="11" t="s">
        <v>2149</v>
      </c>
      <c r="C178" s="23" t="s">
        <v>24</v>
      </c>
      <c r="D178" s="23" t="s">
        <v>143</v>
      </c>
      <c r="E178" s="23" t="s">
        <v>130</v>
      </c>
      <c r="F178" s="19" t="s">
        <v>74</v>
      </c>
      <c r="G178" s="19"/>
      <c r="H178" s="4" t="s">
        <v>541</v>
      </c>
      <c r="I178" s="3" t="s">
        <v>537</v>
      </c>
      <c r="J178" s="3" t="s">
        <v>537</v>
      </c>
      <c r="K178" s="3" t="s">
        <v>537</v>
      </c>
      <c r="L178" s="3" t="s">
        <v>2276</v>
      </c>
      <c r="M178" s="3" t="s">
        <v>2276</v>
      </c>
      <c r="N178" s="3" t="s">
        <v>2276</v>
      </c>
      <c r="O178" s="3" t="s">
        <v>2276</v>
      </c>
      <c r="P178" s="3" t="s">
        <v>2276</v>
      </c>
      <c r="Q178" s="3" t="s">
        <v>2276</v>
      </c>
      <c r="R178" s="3" t="s">
        <v>534</v>
      </c>
      <c r="S178" s="3" t="s">
        <v>534</v>
      </c>
      <c r="T178" s="3" t="s">
        <v>534</v>
      </c>
      <c r="U178" s="3" t="s">
        <v>2276</v>
      </c>
      <c r="V178" s="3" t="s">
        <v>2276</v>
      </c>
      <c r="W178" s="4" t="s">
        <v>875</v>
      </c>
    </row>
    <row r="179" spans="1:23" ht="52" customHeight="1">
      <c r="A179" s="11" t="s">
        <v>2096</v>
      </c>
      <c r="B179" s="11" t="s">
        <v>2150</v>
      </c>
      <c r="C179" s="23" t="s">
        <v>24</v>
      </c>
      <c r="D179" s="23" t="s">
        <v>143</v>
      </c>
      <c r="E179" s="23" t="s">
        <v>130</v>
      </c>
      <c r="F179" s="19" t="s">
        <v>74</v>
      </c>
      <c r="G179" s="19"/>
      <c r="H179" s="4" t="s">
        <v>541</v>
      </c>
      <c r="I179" s="3" t="s">
        <v>537</v>
      </c>
      <c r="J179" s="3" t="s">
        <v>537</v>
      </c>
      <c r="K179" s="3" t="s">
        <v>537</v>
      </c>
      <c r="L179" s="3" t="s">
        <v>2276</v>
      </c>
      <c r="M179" s="3" t="s">
        <v>2276</v>
      </c>
      <c r="N179" s="3" t="s">
        <v>2276</v>
      </c>
      <c r="O179" s="3" t="s">
        <v>2276</v>
      </c>
      <c r="P179" s="3" t="s">
        <v>2276</v>
      </c>
      <c r="Q179" s="3" t="s">
        <v>2276</v>
      </c>
      <c r="R179" s="3" t="s">
        <v>534</v>
      </c>
      <c r="S179" s="3" t="s">
        <v>534</v>
      </c>
      <c r="T179" s="3" t="s">
        <v>534</v>
      </c>
      <c r="U179" s="3" t="s">
        <v>2276</v>
      </c>
      <c r="V179" s="3" t="s">
        <v>2276</v>
      </c>
      <c r="W179" s="4" t="s">
        <v>875</v>
      </c>
    </row>
    <row r="180" spans="1:23" ht="67" customHeight="1">
      <c r="A180" s="11" t="s">
        <v>2097</v>
      </c>
      <c r="B180" s="11" t="s">
        <v>2151</v>
      </c>
      <c r="C180" s="23" t="s">
        <v>24</v>
      </c>
      <c r="D180" s="23" t="s">
        <v>143</v>
      </c>
      <c r="E180" s="23" t="s">
        <v>130</v>
      </c>
      <c r="F180" s="19" t="s">
        <v>74</v>
      </c>
      <c r="G180" s="19"/>
      <c r="H180" s="4" t="s">
        <v>541</v>
      </c>
      <c r="I180" s="3" t="s">
        <v>2690</v>
      </c>
      <c r="J180" s="3" t="s">
        <v>534</v>
      </c>
      <c r="K180" s="3" t="s">
        <v>2276</v>
      </c>
      <c r="L180" s="3" t="s">
        <v>2276</v>
      </c>
      <c r="M180" s="3" t="s">
        <v>2276</v>
      </c>
      <c r="N180" s="3" t="s">
        <v>2276</v>
      </c>
      <c r="O180" s="3" t="s">
        <v>2276</v>
      </c>
      <c r="P180" s="3" t="s">
        <v>2276</v>
      </c>
      <c r="Q180" s="3" t="s">
        <v>2276</v>
      </c>
      <c r="R180" s="3" t="s">
        <v>534</v>
      </c>
      <c r="S180" s="3" t="s">
        <v>534</v>
      </c>
      <c r="T180" s="3" t="s">
        <v>534</v>
      </c>
      <c r="U180" s="3" t="s">
        <v>2276</v>
      </c>
      <c r="V180" s="3" t="s">
        <v>2276</v>
      </c>
      <c r="W180" s="4" t="s">
        <v>2178</v>
      </c>
    </row>
    <row r="181" spans="1:23" ht="74.5" customHeight="1">
      <c r="A181" s="11" t="s">
        <v>2097</v>
      </c>
      <c r="B181" s="11" t="s">
        <v>2177</v>
      </c>
      <c r="C181" s="23" t="s">
        <v>24</v>
      </c>
      <c r="D181" s="23" t="s">
        <v>27</v>
      </c>
      <c r="E181" s="23" t="s">
        <v>130</v>
      </c>
      <c r="F181" s="19" t="s">
        <v>161</v>
      </c>
      <c r="G181" s="19"/>
      <c r="H181" s="4" t="s">
        <v>541</v>
      </c>
      <c r="I181" s="3" t="s">
        <v>2690</v>
      </c>
      <c r="J181" s="3" t="s">
        <v>534</v>
      </c>
      <c r="K181" s="3" t="s">
        <v>2276</v>
      </c>
      <c r="L181" s="3" t="s">
        <v>2276</v>
      </c>
      <c r="M181" s="3" t="s">
        <v>2276</v>
      </c>
      <c r="N181" s="3" t="s">
        <v>2276</v>
      </c>
      <c r="O181" s="3" t="s">
        <v>2276</v>
      </c>
      <c r="P181" s="3" t="s">
        <v>2276</v>
      </c>
      <c r="Q181" s="3" t="s">
        <v>2276</v>
      </c>
      <c r="R181" s="3" t="s">
        <v>2276</v>
      </c>
      <c r="S181" s="3" t="s">
        <v>2276</v>
      </c>
      <c r="T181" s="3" t="s">
        <v>2276</v>
      </c>
      <c r="U181" s="3" t="s">
        <v>2276</v>
      </c>
      <c r="V181" s="3" t="s">
        <v>2276</v>
      </c>
      <c r="W181" s="4" t="s">
        <v>2178</v>
      </c>
    </row>
    <row r="182" spans="1:23" ht="52" customHeight="1">
      <c r="A182" s="11" t="s">
        <v>2098</v>
      </c>
      <c r="B182" s="11" t="s">
        <v>2152</v>
      </c>
      <c r="C182" s="23" t="s">
        <v>24</v>
      </c>
      <c r="D182" s="23" t="s">
        <v>143</v>
      </c>
      <c r="E182" s="23" t="s">
        <v>130</v>
      </c>
      <c r="F182" s="19" t="s">
        <v>74</v>
      </c>
      <c r="G182" s="19"/>
      <c r="H182" s="4" t="s">
        <v>541</v>
      </c>
      <c r="I182" s="3" t="s">
        <v>2690</v>
      </c>
      <c r="J182" s="3" t="s">
        <v>534</v>
      </c>
      <c r="K182" s="3" t="s">
        <v>2276</v>
      </c>
      <c r="L182" s="3" t="s">
        <v>2276</v>
      </c>
      <c r="M182" s="3" t="s">
        <v>2276</v>
      </c>
      <c r="N182" s="3" t="s">
        <v>2276</v>
      </c>
      <c r="O182" s="3" t="s">
        <v>2276</v>
      </c>
      <c r="P182" s="3" t="s">
        <v>2276</v>
      </c>
      <c r="Q182" s="3" t="s">
        <v>2276</v>
      </c>
      <c r="R182" s="3" t="s">
        <v>534</v>
      </c>
      <c r="S182" s="3" t="s">
        <v>534</v>
      </c>
      <c r="T182" s="3" t="s">
        <v>534</v>
      </c>
      <c r="U182" s="3" t="s">
        <v>2276</v>
      </c>
      <c r="V182" s="3" t="s">
        <v>2276</v>
      </c>
      <c r="W182" s="4" t="s">
        <v>2178</v>
      </c>
    </row>
    <row r="183" spans="1:23" ht="52" customHeight="1">
      <c r="A183" s="11" t="s">
        <v>2098</v>
      </c>
      <c r="B183" s="11" t="s">
        <v>2179</v>
      </c>
      <c r="C183" s="23" t="s">
        <v>24</v>
      </c>
      <c r="D183" s="23" t="s">
        <v>27</v>
      </c>
      <c r="E183" s="23" t="s">
        <v>130</v>
      </c>
      <c r="F183" s="19" t="s">
        <v>161</v>
      </c>
      <c r="G183" s="19"/>
      <c r="H183" s="4" t="s">
        <v>541</v>
      </c>
      <c r="I183" s="3" t="s">
        <v>2690</v>
      </c>
      <c r="J183" s="3" t="s">
        <v>534</v>
      </c>
      <c r="K183" s="3" t="s">
        <v>2276</v>
      </c>
      <c r="L183" s="3" t="s">
        <v>2276</v>
      </c>
      <c r="M183" s="3" t="s">
        <v>2276</v>
      </c>
      <c r="N183" s="3" t="s">
        <v>2276</v>
      </c>
      <c r="O183" s="3" t="s">
        <v>2276</v>
      </c>
      <c r="P183" s="3" t="s">
        <v>2276</v>
      </c>
      <c r="Q183" s="3" t="s">
        <v>2276</v>
      </c>
      <c r="R183" s="3" t="s">
        <v>2276</v>
      </c>
      <c r="S183" s="3" t="s">
        <v>2276</v>
      </c>
      <c r="T183" s="3" t="s">
        <v>2276</v>
      </c>
      <c r="U183" s="3" t="s">
        <v>2276</v>
      </c>
      <c r="V183" s="3" t="s">
        <v>2276</v>
      </c>
      <c r="W183" s="4" t="s">
        <v>2178</v>
      </c>
    </row>
    <row r="184" spans="1:23" ht="52" customHeight="1">
      <c r="A184" s="11" t="s">
        <v>2099</v>
      </c>
      <c r="B184" s="11" t="s">
        <v>2153</v>
      </c>
      <c r="C184" s="23" t="s">
        <v>24</v>
      </c>
      <c r="D184" s="23" t="s">
        <v>143</v>
      </c>
      <c r="E184" s="23" t="s">
        <v>130</v>
      </c>
      <c r="F184" s="19" t="s">
        <v>74</v>
      </c>
      <c r="G184" s="19"/>
      <c r="H184" s="4" t="s">
        <v>541</v>
      </c>
      <c r="I184" s="3" t="s">
        <v>2690</v>
      </c>
      <c r="J184" s="3" t="s">
        <v>534</v>
      </c>
      <c r="K184" s="3" t="s">
        <v>2276</v>
      </c>
      <c r="L184" s="3" t="s">
        <v>2276</v>
      </c>
      <c r="M184" s="3" t="s">
        <v>2276</v>
      </c>
      <c r="N184" s="3" t="s">
        <v>2276</v>
      </c>
      <c r="O184" s="3" t="s">
        <v>2276</v>
      </c>
      <c r="P184" s="3" t="s">
        <v>2276</v>
      </c>
      <c r="Q184" s="3" t="s">
        <v>2276</v>
      </c>
      <c r="R184" s="3" t="s">
        <v>534</v>
      </c>
      <c r="S184" s="3" t="s">
        <v>534</v>
      </c>
      <c r="T184" s="3" t="s">
        <v>534</v>
      </c>
      <c r="U184" s="3" t="s">
        <v>2276</v>
      </c>
      <c r="V184" s="3" t="s">
        <v>2276</v>
      </c>
      <c r="W184" s="4" t="s">
        <v>2178</v>
      </c>
    </row>
    <row r="185" spans="1:23" ht="52" customHeight="1">
      <c r="A185" s="11" t="s">
        <v>2099</v>
      </c>
      <c r="B185" s="11" t="s">
        <v>2180</v>
      </c>
      <c r="C185" s="23" t="s">
        <v>24</v>
      </c>
      <c r="D185" s="23" t="s">
        <v>27</v>
      </c>
      <c r="E185" s="23" t="s">
        <v>130</v>
      </c>
      <c r="F185" s="19" t="s">
        <v>161</v>
      </c>
      <c r="G185" s="19"/>
      <c r="H185" s="4" t="s">
        <v>541</v>
      </c>
      <c r="I185" s="3" t="s">
        <v>2690</v>
      </c>
      <c r="J185" s="3" t="s">
        <v>534</v>
      </c>
      <c r="K185" s="3" t="s">
        <v>2276</v>
      </c>
      <c r="L185" s="3" t="s">
        <v>2276</v>
      </c>
      <c r="M185" s="3" t="s">
        <v>2276</v>
      </c>
      <c r="N185" s="3" t="s">
        <v>2276</v>
      </c>
      <c r="O185" s="3" t="s">
        <v>2276</v>
      </c>
      <c r="P185" s="3" t="s">
        <v>2276</v>
      </c>
      <c r="Q185" s="3" t="s">
        <v>2276</v>
      </c>
      <c r="R185" s="3" t="s">
        <v>2276</v>
      </c>
      <c r="S185" s="3" t="s">
        <v>2276</v>
      </c>
      <c r="T185" s="3" t="s">
        <v>2276</v>
      </c>
      <c r="U185" s="3" t="s">
        <v>2276</v>
      </c>
      <c r="V185" s="3" t="s">
        <v>2276</v>
      </c>
      <c r="W185" s="4" t="s">
        <v>2178</v>
      </c>
    </row>
    <row r="186" spans="1:23" ht="52" customHeight="1">
      <c r="A186" s="11" t="s">
        <v>2100</v>
      </c>
      <c r="B186" s="11" t="s">
        <v>2154</v>
      </c>
      <c r="C186" s="23" t="s">
        <v>24</v>
      </c>
      <c r="D186" s="23" t="s">
        <v>143</v>
      </c>
      <c r="E186" s="23" t="s">
        <v>130</v>
      </c>
      <c r="F186" s="19" t="s">
        <v>74</v>
      </c>
      <c r="G186" s="19"/>
      <c r="H186" s="4" t="s">
        <v>541</v>
      </c>
      <c r="I186" s="3" t="s">
        <v>2690</v>
      </c>
      <c r="J186" s="3" t="s">
        <v>534</v>
      </c>
      <c r="K186" s="3" t="s">
        <v>2276</v>
      </c>
      <c r="L186" s="3" t="s">
        <v>2276</v>
      </c>
      <c r="M186" s="3" t="s">
        <v>2276</v>
      </c>
      <c r="N186" s="3" t="s">
        <v>2276</v>
      </c>
      <c r="O186" s="3" t="s">
        <v>2276</v>
      </c>
      <c r="P186" s="3" t="s">
        <v>2276</v>
      </c>
      <c r="Q186" s="3" t="s">
        <v>2276</v>
      </c>
      <c r="R186" s="3" t="s">
        <v>534</v>
      </c>
      <c r="S186" s="3" t="s">
        <v>534</v>
      </c>
      <c r="T186" s="3" t="s">
        <v>534</v>
      </c>
      <c r="U186" s="3" t="s">
        <v>2276</v>
      </c>
      <c r="V186" s="3" t="s">
        <v>2276</v>
      </c>
      <c r="W186" s="4" t="s">
        <v>2178</v>
      </c>
    </row>
    <row r="187" spans="1:23" ht="52" customHeight="1">
      <c r="A187" s="11" t="s">
        <v>2100</v>
      </c>
      <c r="B187" s="11" t="s">
        <v>2181</v>
      </c>
      <c r="C187" s="23" t="s">
        <v>24</v>
      </c>
      <c r="D187" s="23" t="s">
        <v>27</v>
      </c>
      <c r="E187" s="23" t="s">
        <v>130</v>
      </c>
      <c r="F187" s="19" t="s">
        <v>161</v>
      </c>
      <c r="G187" s="19"/>
      <c r="H187" s="4" t="s">
        <v>541</v>
      </c>
      <c r="I187" s="3" t="s">
        <v>2690</v>
      </c>
      <c r="J187" s="3" t="s">
        <v>534</v>
      </c>
      <c r="K187" s="3" t="s">
        <v>2276</v>
      </c>
      <c r="L187" s="3" t="s">
        <v>2276</v>
      </c>
      <c r="M187" s="3" t="s">
        <v>2276</v>
      </c>
      <c r="N187" s="3" t="s">
        <v>2276</v>
      </c>
      <c r="O187" s="3" t="s">
        <v>2276</v>
      </c>
      <c r="P187" s="3" t="s">
        <v>2276</v>
      </c>
      <c r="Q187" s="3" t="s">
        <v>2276</v>
      </c>
      <c r="R187" s="3" t="s">
        <v>2276</v>
      </c>
      <c r="S187" s="3" t="s">
        <v>2276</v>
      </c>
      <c r="T187" s="3" t="s">
        <v>2276</v>
      </c>
      <c r="U187" s="3" t="s">
        <v>2276</v>
      </c>
      <c r="V187" s="3" t="s">
        <v>2276</v>
      </c>
      <c r="W187" s="4" t="s">
        <v>2178</v>
      </c>
    </row>
    <row r="188" spans="1:23" ht="52" customHeight="1">
      <c r="A188" s="11" t="s">
        <v>2101</v>
      </c>
      <c r="B188" s="11" t="s">
        <v>2155</v>
      </c>
      <c r="C188" s="23" t="s">
        <v>24</v>
      </c>
      <c r="D188" s="23" t="s">
        <v>143</v>
      </c>
      <c r="E188" s="23" t="s">
        <v>130</v>
      </c>
      <c r="F188" s="19" t="s">
        <v>74</v>
      </c>
      <c r="G188" s="19"/>
      <c r="H188" s="4" t="s">
        <v>541</v>
      </c>
      <c r="I188" s="3" t="s">
        <v>2690</v>
      </c>
      <c r="J188" s="3" t="s">
        <v>534</v>
      </c>
      <c r="K188" s="3" t="s">
        <v>2276</v>
      </c>
      <c r="L188" s="3" t="s">
        <v>2276</v>
      </c>
      <c r="M188" s="3" t="s">
        <v>2276</v>
      </c>
      <c r="N188" s="3" t="s">
        <v>2276</v>
      </c>
      <c r="O188" s="3" t="s">
        <v>2276</v>
      </c>
      <c r="P188" s="3" t="s">
        <v>2276</v>
      </c>
      <c r="Q188" s="3" t="s">
        <v>2276</v>
      </c>
      <c r="R188" s="3" t="s">
        <v>534</v>
      </c>
      <c r="S188" s="3" t="s">
        <v>534</v>
      </c>
      <c r="T188" s="3" t="s">
        <v>534</v>
      </c>
      <c r="U188" s="3" t="s">
        <v>2276</v>
      </c>
      <c r="V188" s="3" t="s">
        <v>2276</v>
      </c>
      <c r="W188" s="4" t="s">
        <v>2178</v>
      </c>
    </row>
    <row r="189" spans="1:23" ht="52" customHeight="1">
      <c r="A189" s="11" t="s">
        <v>2101</v>
      </c>
      <c r="B189" s="11" t="s">
        <v>2182</v>
      </c>
      <c r="C189" s="23" t="s">
        <v>24</v>
      </c>
      <c r="D189" s="23" t="s">
        <v>27</v>
      </c>
      <c r="E189" s="23" t="s">
        <v>130</v>
      </c>
      <c r="F189" s="19" t="s">
        <v>161</v>
      </c>
      <c r="G189" s="19"/>
      <c r="H189" s="4" t="s">
        <v>541</v>
      </c>
      <c r="I189" s="3" t="s">
        <v>2690</v>
      </c>
      <c r="J189" s="3" t="s">
        <v>534</v>
      </c>
      <c r="K189" s="3" t="s">
        <v>2276</v>
      </c>
      <c r="L189" s="3" t="s">
        <v>2276</v>
      </c>
      <c r="M189" s="3" t="s">
        <v>2276</v>
      </c>
      <c r="N189" s="3" t="s">
        <v>2276</v>
      </c>
      <c r="O189" s="3" t="s">
        <v>2276</v>
      </c>
      <c r="P189" s="3" t="s">
        <v>2276</v>
      </c>
      <c r="Q189" s="3" t="s">
        <v>2276</v>
      </c>
      <c r="R189" s="3" t="s">
        <v>2276</v>
      </c>
      <c r="S189" s="3" t="s">
        <v>2276</v>
      </c>
      <c r="T189" s="3" t="s">
        <v>2276</v>
      </c>
      <c r="U189" s="3" t="s">
        <v>2276</v>
      </c>
      <c r="V189" s="3" t="s">
        <v>2276</v>
      </c>
      <c r="W189" s="4" t="s">
        <v>2178</v>
      </c>
    </row>
    <row r="190" spans="1:23" ht="52" customHeight="1">
      <c r="A190" s="11" t="s">
        <v>2102</v>
      </c>
      <c r="B190" s="11" t="s">
        <v>2156</v>
      </c>
      <c r="C190" s="23" t="s">
        <v>24</v>
      </c>
      <c r="D190" s="23" t="s">
        <v>143</v>
      </c>
      <c r="E190" s="23" t="s">
        <v>130</v>
      </c>
      <c r="F190" s="19" t="s">
        <v>74</v>
      </c>
      <c r="G190" s="19"/>
      <c r="H190" s="4" t="s">
        <v>541</v>
      </c>
      <c r="I190" s="3" t="s">
        <v>2690</v>
      </c>
      <c r="J190" s="3" t="s">
        <v>534</v>
      </c>
      <c r="K190" s="3" t="s">
        <v>2276</v>
      </c>
      <c r="L190" s="3" t="s">
        <v>2276</v>
      </c>
      <c r="M190" s="3" t="s">
        <v>2276</v>
      </c>
      <c r="N190" s="3" t="s">
        <v>2276</v>
      </c>
      <c r="O190" s="3" t="s">
        <v>2276</v>
      </c>
      <c r="P190" s="3" t="s">
        <v>2276</v>
      </c>
      <c r="Q190" s="3" t="s">
        <v>2276</v>
      </c>
      <c r="R190" s="3" t="s">
        <v>534</v>
      </c>
      <c r="S190" s="3" t="s">
        <v>534</v>
      </c>
      <c r="T190" s="3" t="s">
        <v>534</v>
      </c>
      <c r="U190" s="3" t="s">
        <v>2276</v>
      </c>
      <c r="V190" s="3" t="s">
        <v>2276</v>
      </c>
      <c r="W190" s="4" t="s">
        <v>2178</v>
      </c>
    </row>
    <row r="191" spans="1:23" ht="52" customHeight="1">
      <c r="A191" s="11" t="s">
        <v>2102</v>
      </c>
      <c r="B191" s="11" t="s">
        <v>2183</v>
      </c>
      <c r="C191" s="23" t="s">
        <v>24</v>
      </c>
      <c r="D191" s="23" t="s">
        <v>27</v>
      </c>
      <c r="E191" s="23" t="s">
        <v>130</v>
      </c>
      <c r="F191" s="19" t="s">
        <v>161</v>
      </c>
      <c r="G191" s="19"/>
      <c r="H191" s="4" t="s">
        <v>541</v>
      </c>
      <c r="I191" s="3" t="s">
        <v>2690</v>
      </c>
      <c r="J191" s="3" t="s">
        <v>534</v>
      </c>
      <c r="K191" s="3" t="s">
        <v>2276</v>
      </c>
      <c r="L191" s="3" t="s">
        <v>2276</v>
      </c>
      <c r="M191" s="3" t="s">
        <v>2276</v>
      </c>
      <c r="N191" s="3" t="s">
        <v>2276</v>
      </c>
      <c r="O191" s="3" t="s">
        <v>2276</v>
      </c>
      <c r="P191" s="3" t="s">
        <v>2276</v>
      </c>
      <c r="Q191" s="3" t="s">
        <v>2276</v>
      </c>
      <c r="R191" s="3" t="s">
        <v>2276</v>
      </c>
      <c r="S191" s="3" t="s">
        <v>2276</v>
      </c>
      <c r="T191" s="3" t="s">
        <v>2276</v>
      </c>
      <c r="U191" s="3" t="s">
        <v>2276</v>
      </c>
      <c r="V191" s="3" t="s">
        <v>2276</v>
      </c>
      <c r="W191" s="4" t="s">
        <v>2178</v>
      </c>
    </row>
    <row r="192" spans="1:23" ht="52" customHeight="1">
      <c r="A192" s="11" t="s">
        <v>2103</v>
      </c>
      <c r="B192" s="11" t="s">
        <v>2157</v>
      </c>
      <c r="C192" s="23" t="s">
        <v>24</v>
      </c>
      <c r="D192" s="23" t="s">
        <v>143</v>
      </c>
      <c r="E192" s="23" t="s">
        <v>130</v>
      </c>
      <c r="F192" s="19" t="s">
        <v>74</v>
      </c>
      <c r="G192" s="19"/>
      <c r="H192" s="4" t="s">
        <v>541</v>
      </c>
      <c r="I192" s="3" t="s">
        <v>2690</v>
      </c>
      <c r="J192" s="3" t="s">
        <v>534</v>
      </c>
      <c r="K192" s="3" t="s">
        <v>2276</v>
      </c>
      <c r="L192" s="3" t="s">
        <v>2276</v>
      </c>
      <c r="M192" s="3" t="s">
        <v>2276</v>
      </c>
      <c r="N192" s="3" t="s">
        <v>2276</v>
      </c>
      <c r="O192" s="3" t="s">
        <v>2276</v>
      </c>
      <c r="P192" s="3" t="s">
        <v>2276</v>
      </c>
      <c r="Q192" s="3" t="s">
        <v>2276</v>
      </c>
      <c r="R192" s="3" t="s">
        <v>534</v>
      </c>
      <c r="S192" s="3" t="s">
        <v>534</v>
      </c>
      <c r="T192" s="3" t="s">
        <v>534</v>
      </c>
      <c r="U192" s="3" t="s">
        <v>2276</v>
      </c>
      <c r="V192" s="3" t="s">
        <v>2276</v>
      </c>
      <c r="W192" s="4" t="s">
        <v>2178</v>
      </c>
    </row>
    <row r="193" spans="1:23" ht="52" customHeight="1">
      <c r="A193" s="11" t="s">
        <v>2103</v>
      </c>
      <c r="B193" s="11" t="s">
        <v>2184</v>
      </c>
      <c r="C193" s="23" t="s">
        <v>24</v>
      </c>
      <c r="D193" s="23" t="s">
        <v>27</v>
      </c>
      <c r="E193" s="23" t="s">
        <v>130</v>
      </c>
      <c r="F193" s="19" t="s">
        <v>161</v>
      </c>
      <c r="G193" s="19"/>
      <c r="H193" s="4" t="s">
        <v>541</v>
      </c>
      <c r="I193" s="3" t="s">
        <v>2690</v>
      </c>
      <c r="J193" s="3" t="s">
        <v>534</v>
      </c>
      <c r="K193" s="3" t="s">
        <v>2276</v>
      </c>
      <c r="L193" s="3" t="s">
        <v>2276</v>
      </c>
      <c r="M193" s="3" t="s">
        <v>2276</v>
      </c>
      <c r="N193" s="3" t="s">
        <v>2276</v>
      </c>
      <c r="O193" s="3" t="s">
        <v>2276</v>
      </c>
      <c r="P193" s="3" t="s">
        <v>2276</v>
      </c>
      <c r="Q193" s="3" t="s">
        <v>2276</v>
      </c>
      <c r="R193" s="3" t="s">
        <v>2276</v>
      </c>
      <c r="S193" s="3" t="s">
        <v>2276</v>
      </c>
      <c r="T193" s="3" t="s">
        <v>2276</v>
      </c>
      <c r="U193" s="3" t="s">
        <v>2276</v>
      </c>
      <c r="V193" s="3" t="s">
        <v>2276</v>
      </c>
      <c r="W193" s="4" t="s">
        <v>2178</v>
      </c>
    </row>
    <row r="194" spans="1:23" ht="52" customHeight="1">
      <c r="A194" s="11" t="s">
        <v>2104</v>
      </c>
      <c r="B194" s="11" t="s">
        <v>2158</v>
      </c>
      <c r="C194" s="23" t="s">
        <v>24</v>
      </c>
      <c r="D194" s="23" t="s">
        <v>143</v>
      </c>
      <c r="E194" s="23" t="s">
        <v>130</v>
      </c>
      <c r="F194" s="19" t="s">
        <v>74</v>
      </c>
      <c r="G194" s="19"/>
      <c r="H194" s="4" t="s">
        <v>541</v>
      </c>
      <c r="I194" s="3" t="s">
        <v>2690</v>
      </c>
      <c r="J194" s="3" t="s">
        <v>534</v>
      </c>
      <c r="K194" s="3" t="s">
        <v>2276</v>
      </c>
      <c r="L194" s="3" t="s">
        <v>2276</v>
      </c>
      <c r="M194" s="3" t="s">
        <v>2276</v>
      </c>
      <c r="N194" s="3" t="s">
        <v>2276</v>
      </c>
      <c r="O194" s="3" t="s">
        <v>2276</v>
      </c>
      <c r="P194" s="3" t="s">
        <v>2276</v>
      </c>
      <c r="Q194" s="3" t="s">
        <v>2276</v>
      </c>
      <c r="R194" s="3" t="s">
        <v>534</v>
      </c>
      <c r="S194" s="3" t="s">
        <v>534</v>
      </c>
      <c r="T194" s="3" t="s">
        <v>534</v>
      </c>
      <c r="U194" s="3" t="s">
        <v>2276</v>
      </c>
      <c r="V194" s="3" t="s">
        <v>2276</v>
      </c>
      <c r="W194" s="4" t="s">
        <v>2178</v>
      </c>
    </row>
    <row r="195" spans="1:23" ht="52" customHeight="1">
      <c r="A195" s="11" t="s">
        <v>2104</v>
      </c>
      <c r="B195" s="11" t="s">
        <v>2185</v>
      </c>
      <c r="C195" s="23" t="s">
        <v>24</v>
      </c>
      <c r="D195" s="23" t="s">
        <v>27</v>
      </c>
      <c r="E195" s="23" t="s">
        <v>130</v>
      </c>
      <c r="F195" s="19" t="s">
        <v>161</v>
      </c>
      <c r="G195" s="19"/>
      <c r="H195" s="4" t="s">
        <v>541</v>
      </c>
      <c r="I195" s="3" t="s">
        <v>2690</v>
      </c>
      <c r="J195" s="3" t="s">
        <v>534</v>
      </c>
      <c r="K195" s="3" t="s">
        <v>2276</v>
      </c>
      <c r="L195" s="3" t="s">
        <v>2276</v>
      </c>
      <c r="M195" s="3" t="s">
        <v>2276</v>
      </c>
      <c r="N195" s="3" t="s">
        <v>2276</v>
      </c>
      <c r="O195" s="3" t="s">
        <v>2276</v>
      </c>
      <c r="P195" s="3" t="s">
        <v>2276</v>
      </c>
      <c r="Q195" s="3" t="s">
        <v>2276</v>
      </c>
      <c r="R195" s="3" t="s">
        <v>2276</v>
      </c>
      <c r="S195" s="3" t="s">
        <v>2276</v>
      </c>
      <c r="T195" s="3" t="s">
        <v>2276</v>
      </c>
      <c r="U195" s="3" t="s">
        <v>2276</v>
      </c>
      <c r="V195" s="3" t="s">
        <v>2276</v>
      </c>
      <c r="W195" s="4" t="s">
        <v>2178</v>
      </c>
    </row>
    <row r="196" spans="1:23" ht="52" customHeight="1">
      <c r="A196" s="11" t="s">
        <v>2105</v>
      </c>
      <c r="B196" s="11" t="s">
        <v>2159</v>
      </c>
      <c r="C196" s="23" t="s">
        <v>24</v>
      </c>
      <c r="D196" s="23" t="s">
        <v>143</v>
      </c>
      <c r="E196" s="23" t="s">
        <v>130</v>
      </c>
      <c r="F196" s="19" t="s">
        <v>74</v>
      </c>
      <c r="G196" s="19"/>
      <c r="H196" s="4" t="s">
        <v>541</v>
      </c>
      <c r="I196" s="3" t="s">
        <v>2690</v>
      </c>
      <c r="J196" s="3" t="s">
        <v>534</v>
      </c>
      <c r="K196" s="3" t="s">
        <v>2276</v>
      </c>
      <c r="L196" s="3" t="s">
        <v>2276</v>
      </c>
      <c r="M196" s="3" t="s">
        <v>2276</v>
      </c>
      <c r="N196" s="3" t="s">
        <v>2276</v>
      </c>
      <c r="O196" s="3" t="s">
        <v>2276</v>
      </c>
      <c r="P196" s="3" t="s">
        <v>2276</v>
      </c>
      <c r="Q196" s="3" t="s">
        <v>2276</v>
      </c>
      <c r="R196" s="3" t="s">
        <v>534</v>
      </c>
      <c r="S196" s="3" t="s">
        <v>534</v>
      </c>
      <c r="T196" s="3" t="s">
        <v>534</v>
      </c>
      <c r="U196" s="3" t="s">
        <v>2276</v>
      </c>
      <c r="V196" s="3" t="s">
        <v>2276</v>
      </c>
      <c r="W196" s="4" t="s">
        <v>2178</v>
      </c>
    </row>
    <row r="197" spans="1:23" ht="52" customHeight="1">
      <c r="A197" s="11" t="s">
        <v>2105</v>
      </c>
      <c r="B197" s="11" t="s">
        <v>2186</v>
      </c>
      <c r="C197" s="23" t="s">
        <v>24</v>
      </c>
      <c r="D197" s="23" t="s">
        <v>27</v>
      </c>
      <c r="E197" s="23" t="s">
        <v>130</v>
      </c>
      <c r="F197" s="19" t="s">
        <v>161</v>
      </c>
      <c r="G197" s="19"/>
      <c r="H197" s="4" t="s">
        <v>541</v>
      </c>
      <c r="I197" s="3" t="s">
        <v>2690</v>
      </c>
      <c r="J197" s="3" t="s">
        <v>534</v>
      </c>
      <c r="K197" s="3" t="s">
        <v>2276</v>
      </c>
      <c r="L197" s="3" t="s">
        <v>2276</v>
      </c>
      <c r="M197" s="3" t="s">
        <v>2276</v>
      </c>
      <c r="N197" s="3" t="s">
        <v>2276</v>
      </c>
      <c r="O197" s="3" t="s">
        <v>2276</v>
      </c>
      <c r="P197" s="3" t="s">
        <v>2276</v>
      </c>
      <c r="Q197" s="3" t="s">
        <v>2276</v>
      </c>
      <c r="R197" s="3" t="s">
        <v>2276</v>
      </c>
      <c r="S197" s="3" t="s">
        <v>2276</v>
      </c>
      <c r="T197" s="3" t="s">
        <v>2276</v>
      </c>
      <c r="U197" s="3" t="s">
        <v>2276</v>
      </c>
      <c r="V197" s="3" t="s">
        <v>2276</v>
      </c>
      <c r="W197" s="4" t="s">
        <v>2178</v>
      </c>
    </row>
    <row r="198" spans="1:23" ht="52" customHeight="1">
      <c r="A198" s="11" t="s">
        <v>2106</v>
      </c>
      <c r="B198" s="11" t="s">
        <v>2160</v>
      </c>
      <c r="C198" s="23" t="s">
        <v>24</v>
      </c>
      <c r="D198" s="23" t="s">
        <v>143</v>
      </c>
      <c r="E198" s="23" t="s">
        <v>130</v>
      </c>
      <c r="F198" s="19" t="s">
        <v>74</v>
      </c>
      <c r="G198" s="19"/>
      <c r="H198" s="4" t="s">
        <v>541</v>
      </c>
      <c r="I198" s="3" t="s">
        <v>2690</v>
      </c>
      <c r="J198" s="3" t="s">
        <v>534</v>
      </c>
      <c r="K198" s="3" t="s">
        <v>2276</v>
      </c>
      <c r="L198" s="3" t="s">
        <v>2276</v>
      </c>
      <c r="M198" s="3" t="s">
        <v>2276</v>
      </c>
      <c r="N198" s="3" t="s">
        <v>2276</v>
      </c>
      <c r="O198" s="3" t="s">
        <v>2276</v>
      </c>
      <c r="P198" s="3" t="s">
        <v>2276</v>
      </c>
      <c r="Q198" s="3" t="s">
        <v>2276</v>
      </c>
      <c r="R198" s="3" t="s">
        <v>534</v>
      </c>
      <c r="S198" s="3" t="s">
        <v>534</v>
      </c>
      <c r="T198" s="3" t="s">
        <v>534</v>
      </c>
      <c r="U198" s="3" t="s">
        <v>2276</v>
      </c>
      <c r="V198" s="3" t="s">
        <v>2276</v>
      </c>
      <c r="W198" s="4" t="s">
        <v>2178</v>
      </c>
    </row>
    <row r="199" spans="1:23" ht="52" customHeight="1">
      <c r="A199" s="11" t="s">
        <v>2106</v>
      </c>
      <c r="B199" s="11" t="s">
        <v>2187</v>
      </c>
      <c r="C199" s="23" t="s">
        <v>24</v>
      </c>
      <c r="D199" s="23" t="s">
        <v>27</v>
      </c>
      <c r="E199" s="23" t="s">
        <v>130</v>
      </c>
      <c r="F199" s="19" t="s">
        <v>161</v>
      </c>
      <c r="G199" s="19"/>
      <c r="H199" s="4" t="s">
        <v>541</v>
      </c>
      <c r="I199" s="3" t="s">
        <v>2690</v>
      </c>
      <c r="J199" s="3" t="s">
        <v>534</v>
      </c>
      <c r="K199" s="3" t="s">
        <v>2276</v>
      </c>
      <c r="L199" s="3" t="s">
        <v>2276</v>
      </c>
      <c r="M199" s="3" t="s">
        <v>2276</v>
      </c>
      <c r="N199" s="3" t="s">
        <v>2276</v>
      </c>
      <c r="O199" s="3" t="s">
        <v>2276</v>
      </c>
      <c r="P199" s="3" t="s">
        <v>2276</v>
      </c>
      <c r="Q199" s="3" t="s">
        <v>2276</v>
      </c>
      <c r="R199" s="3" t="s">
        <v>2276</v>
      </c>
      <c r="S199" s="3" t="s">
        <v>2276</v>
      </c>
      <c r="T199" s="3" t="s">
        <v>2276</v>
      </c>
      <c r="U199" s="3" t="s">
        <v>2276</v>
      </c>
      <c r="V199" s="3" t="s">
        <v>2276</v>
      </c>
      <c r="W199" s="4" t="s">
        <v>2178</v>
      </c>
    </row>
    <row r="200" spans="1:23" ht="52" customHeight="1">
      <c r="A200" s="11" t="s">
        <v>2107</v>
      </c>
      <c r="B200" s="11" t="s">
        <v>2161</v>
      </c>
      <c r="C200" s="23" t="s">
        <v>24</v>
      </c>
      <c r="D200" s="23" t="s">
        <v>143</v>
      </c>
      <c r="E200" s="23" t="s">
        <v>130</v>
      </c>
      <c r="F200" s="19" t="s">
        <v>74</v>
      </c>
      <c r="G200" s="19"/>
      <c r="H200" s="4" t="s">
        <v>541</v>
      </c>
      <c r="I200" s="3" t="s">
        <v>2690</v>
      </c>
      <c r="J200" s="3" t="s">
        <v>534</v>
      </c>
      <c r="K200" s="3" t="s">
        <v>2276</v>
      </c>
      <c r="L200" s="3" t="s">
        <v>2276</v>
      </c>
      <c r="M200" s="3" t="s">
        <v>2276</v>
      </c>
      <c r="N200" s="3" t="s">
        <v>2276</v>
      </c>
      <c r="O200" s="3" t="s">
        <v>2276</v>
      </c>
      <c r="P200" s="3" t="s">
        <v>2276</v>
      </c>
      <c r="Q200" s="3" t="s">
        <v>2276</v>
      </c>
      <c r="R200" s="3" t="s">
        <v>534</v>
      </c>
      <c r="S200" s="3" t="s">
        <v>534</v>
      </c>
      <c r="T200" s="3" t="s">
        <v>534</v>
      </c>
      <c r="U200" s="3" t="s">
        <v>2276</v>
      </c>
      <c r="V200" s="3" t="s">
        <v>2276</v>
      </c>
      <c r="W200" s="4" t="s">
        <v>2178</v>
      </c>
    </row>
    <row r="201" spans="1:23" ht="52" customHeight="1">
      <c r="A201" s="11" t="s">
        <v>2107</v>
      </c>
      <c r="B201" s="11" t="s">
        <v>2188</v>
      </c>
      <c r="C201" s="23" t="s">
        <v>24</v>
      </c>
      <c r="D201" s="23" t="s">
        <v>27</v>
      </c>
      <c r="E201" s="23" t="s">
        <v>130</v>
      </c>
      <c r="F201" s="19" t="s">
        <v>161</v>
      </c>
      <c r="G201" s="19"/>
      <c r="H201" s="4" t="s">
        <v>541</v>
      </c>
      <c r="I201" s="3" t="s">
        <v>2690</v>
      </c>
      <c r="J201" s="3" t="s">
        <v>534</v>
      </c>
      <c r="K201" s="3" t="s">
        <v>2276</v>
      </c>
      <c r="L201" s="3" t="s">
        <v>2276</v>
      </c>
      <c r="M201" s="3" t="s">
        <v>2276</v>
      </c>
      <c r="N201" s="3" t="s">
        <v>2276</v>
      </c>
      <c r="O201" s="3" t="s">
        <v>2276</v>
      </c>
      <c r="P201" s="3" t="s">
        <v>2276</v>
      </c>
      <c r="Q201" s="3" t="s">
        <v>2276</v>
      </c>
      <c r="R201" s="3" t="s">
        <v>2276</v>
      </c>
      <c r="S201" s="3" t="s">
        <v>2276</v>
      </c>
      <c r="T201" s="3" t="s">
        <v>2276</v>
      </c>
      <c r="U201" s="3" t="s">
        <v>2276</v>
      </c>
      <c r="V201" s="3" t="s">
        <v>2276</v>
      </c>
      <c r="W201" s="4" t="s">
        <v>2178</v>
      </c>
    </row>
    <row r="202" spans="1:23" ht="52" customHeight="1">
      <c r="A202" s="11" t="s">
        <v>2108</v>
      </c>
      <c r="B202" s="11" t="s">
        <v>2162</v>
      </c>
      <c r="C202" s="23" t="s">
        <v>24</v>
      </c>
      <c r="D202" s="23" t="s">
        <v>143</v>
      </c>
      <c r="E202" s="23" t="s">
        <v>130</v>
      </c>
      <c r="F202" s="19" t="s">
        <v>74</v>
      </c>
      <c r="G202" s="19"/>
      <c r="H202" s="4" t="s">
        <v>541</v>
      </c>
      <c r="I202" s="3" t="s">
        <v>2690</v>
      </c>
      <c r="J202" s="3" t="s">
        <v>534</v>
      </c>
      <c r="K202" s="3" t="s">
        <v>2276</v>
      </c>
      <c r="L202" s="3" t="s">
        <v>2276</v>
      </c>
      <c r="M202" s="3" t="s">
        <v>2276</v>
      </c>
      <c r="N202" s="3" t="s">
        <v>2276</v>
      </c>
      <c r="O202" s="3" t="s">
        <v>2276</v>
      </c>
      <c r="P202" s="3" t="s">
        <v>2276</v>
      </c>
      <c r="Q202" s="3" t="s">
        <v>2276</v>
      </c>
      <c r="R202" s="3" t="s">
        <v>534</v>
      </c>
      <c r="S202" s="3" t="s">
        <v>534</v>
      </c>
      <c r="T202" s="3" t="s">
        <v>534</v>
      </c>
      <c r="U202" s="3" t="s">
        <v>2276</v>
      </c>
      <c r="V202" s="3" t="s">
        <v>2276</v>
      </c>
      <c r="W202" s="4" t="s">
        <v>2178</v>
      </c>
    </row>
    <row r="203" spans="1:23" ht="52" customHeight="1">
      <c r="A203" s="11" t="s">
        <v>2108</v>
      </c>
      <c r="B203" s="11" t="s">
        <v>2189</v>
      </c>
      <c r="C203" s="23" t="s">
        <v>24</v>
      </c>
      <c r="D203" s="23" t="s">
        <v>27</v>
      </c>
      <c r="E203" s="23" t="s">
        <v>130</v>
      </c>
      <c r="F203" s="19" t="s">
        <v>161</v>
      </c>
      <c r="G203" s="19"/>
      <c r="H203" s="4" t="s">
        <v>541</v>
      </c>
      <c r="I203" s="3" t="s">
        <v>2690</v>
      </c>
      <c r="J203" s="3" t="s">
        <v>534</v>
      </c>
      <c r="K203" s="3" t="s">
        <v>2276</v>
      </c>
      <c r="L203" s="3" t="s">
        <v>2276</v>
      </c>
      <c r="M203" s="3" t="s">
        <v>2276</v>
      </c>
      <c r="N203" s="3" t="s">
        <v>2276</v>
      </c>
      <c r="O203" s="3" t="s">
        <v>2276</v>
      </c>
      <c r="P203" s="3" t="s">
        <v>2276</v>
      </c>
      <c r="Q203" s="3" t="s">
        <v>2276</v>
      </c>
      <c r="R203" s="3" t="s">
        <v>2276</v>
      </c>
      <c r="S203" s="3" t="s">
        <v>2276</v>
      </c>
      <c r="T203" s="3" t="s">
        <v>2276</v>
      </c>
      <c r="U203" s="3" t="s">
        <v>2276</v>
      </c>
      <c r="V203" s="3" t="s">
        <v>2276</v>
      </c>
      <c r="W203" s="4" t="s">
        <v>2178</v>
      </c>
    </row>
    <row r="204" spans="1:23" ht="52" customHeight="1">
      <c r="A204" s="11" t="s">
        <v>2109</v>
      </c>
      <c r="B204" s="11" t="s">
        <v>2163</v>
      </c>
      <c r="C204" s="23" t="s">
        <v>24</v>
      </c>
      <c r="D204" s="23" t="s">
        <v>143</v>
      </c>
      <c r="E204" s="23" t="s">
        <v>130</v>
      </c>
      <c r="F204" s="19" t="s">
        <v>74</v>
      </c>
      <c r="G204" s="19"/>
      <c r="H204" s="4" t="s">
        <v>541</v>
      </c>
      <c r="I204" s="3" t="s">
        <v>2690</v>
      </c>
      <c r="J204" s="3" t="s">
        <v>534</v>
      </c>
      <c r="K204" s="3" t="s">
        <v>2276</v>
      </c>
      <c r="L204" s="3" t="s">
        <v>2276</v>
      </c>
      <c r="M204" s="3" t="s">
        <v>2276</v>
      </c>
      <c r="N204" s="3" t="s">
        <v>2276</v>
      </c>
      <c r="O204" s="3" t="s">
        <v>2276</v>
      </c>
      <c r="P204" s="3" t="s">
        <v>2276</v>
      </c>
      <c r="Q204" s="3" t="s">
        <v>2276</v>
      </c>
      <c r="R204" s="3" t="s">
        <v>534</v>
      </c>
      <c r="S204" s="3" t="s">
        <v>534</v>
      </c>
      <c r="T204" s="3" t="s">
        <v>534</v>
      </c>
      <c r="U204" s="3" t="s">
        <v>2276</v>
      </c>
      <c r="V204" s="3" t="s">
        <v>2276</v>
      </c>
      <c r="W204" s="4" t="s">
        <v>2178</v>
      </c>
    </row>
    <row r="205" spans="1:23" ht="52" customHeight="1">
      <c r="A205" s="11" t="s">
        <v>2109</v>
      </c>
      <c r="B205" s="11" t="s">
        <v>2190</v>
      </c>
      <c r="C205" s="23" t="s">
        <v>24</v>
      </c>
      <c r="D205" s="23" t="s">
        <v>27</v>
      </c>
      <c r="E205" s="23" t="s">
        <v>130</v>
      </c>
      <c r="F205" s="19" t="s">
        <v>161</v>
      </c>
      <c r="G205" s="19"/>
      <c r="H205" s="4" t="s">
        <v>541</v>
      </c>
      <c r="I205" s="3" t="s">
        <v>2690</v>
      </c>
      <c r="J205" s="3" t="s">
        <v>534</v>
      </c>
      <c r="K205" s="3" t="s">
        <v>2276</v>
      </c>
      <c r="L205" s="3" t="s">
        <v>2276</v>
      </c>
      <c r="M205" s="3" t="s">
        <v>2276</v>
      </c>
      <c r="N205" s="3" t="s">
        <v>2276</v>
      </c>
      <c r="O205" s="3" t="s">
        <v>2276</v>
      </c>
      <c r="P205" s="3" t="s">
        <v>2276</v>
      </c>
      <c r="Q205" s="3" t="s">
        <v>2276</v>
      </c>
      <c r="R205" s="3" t="s">
        <v>2276</v>
      </c>
      <c r="S205" s="3" t="s">
        <v>2276</v>
      </c>
      <c r="T205" s="3" t="s">
        <v>2276</v>
      </c>
      <c r="U205" s="3" t="s">
        <v>2276</v>
      </c>
      <c r="V205" s="3" t="s">
        <v>2276</v>
      </c>
      <c r="W205" s="4" t="s">
        <v>2178</v>
      </c>
    </row>
    <row r="206" spans="1:23" ht="52" customHeight="1">
      <c r="A206" s="11" t="s">
        <v>2110</v>
      </c>
      <c r="B206" s="11" t="s">
        <v>2164</v>
      </c>
      <c r="C206" s="23" t="s">
        <v>24</v>
      </c>
      <c r="D206" s="23" t="s">
        <v>143</v>
      </c>
      <c r="E206" s="23" t="s">
        <v>130</v>
      </c>
      <c r="F206" s="19" t="s">
        <v>74</v>
      </c>
      <c r="G206" s="19"/>
      <c r="H206" s="4" t="s">
        <v>541</v>
      </c>
      <c r="I206" s="3" t="s">
        <v>2690</v>
      </c>
      <c r="J206" s="3" t="s">
        <v>534</v>
      </c>
      <c r="K206" s="3" t="s">
        <v>2276</v>
      </c>
      <c r="L206" s="3" t="s">
        <v>2276</v>
      </c>
      <c r="M206" s="3" t="s">
        <v>2276</v>
      </c>
      <c r="N206" s="3" t="s">
        <v>2276</v>
      </c>
      <c r="O206" s="3" t="s">
        <v>2276</v>
      </c>
      <c r="P206" s="3" t="s">
        <v>2276</v>
      </c>
      <c r="Q206" s="3" t="s">
        <v>2276</v>
      </c>
      <c r="R206" s="3" t="s">
        <v>534</v>
      </c>
      <c r="S206" s="3" t="s">
        <v>534</v>
      </c>
      <c r="T206" s="3" t="s">
        <v>534</v>
      </c>
      <c r="U206" s="3" t="s">
        <v>2276</v>
      </c>
      <c r="V206" s="3" t="s">
        <v>2276</v>
      </c>
      <c r="W206" s="4" t="s">
        <v>2178</v>
      </c>
    </row>
    <row r="207" spans="1:23" ht="52" customHeight="1">
      <c r="A207" s="11" t="s">
        <v>2110</v>
      </c>
      <c r="B207" s="11" t="s">
        <v>2191</v>
      </c>
      <c r="C207" s="23" t="s">
        <v>24</v>
      </c>
      <c r="D207" s="23" t="s">
        <v>27</v>
      </c>
      <c r="E207" s="23" t="s">
        <v>130</v>
      </c>
      <c r="F207" s="19" t="s">
        <v>161</v>
      </c>
      <c r="G207" s="19"/>
      <c r="H207" s="4" t="s">
        <v>541</v>
      </c>
      <c r="I207" s="3" t="s">
        <v>2690</v>
      </c>
      <c r="J207" s="3" t="s">
        <v>534</v>
      </c>
      <c r="K207" s="3" t="s">
        <v>2276</v>
      </c>
      <c r="L207" s="3" t="s">
        <v>2276</v>
      </c>
      <c r="M207" s="3" t="s">
        <v>2276</v>
      </c>
      <c r="N207" s="3" t="s">
        <v>2276</v>
      </c>
      <c r="O207" s="3" t="s">
        <v>2276</v>
      </c>
      <c r="P207" s="3" t="s">
        <v>2276</v>
      </c>
      <c r="Q207" s="3" t="s">
        <v>2276</v>
      </c>
      <c r="R207" s="3" t="s">
        <v>2276</v>
      </c>
      <c r="S207" s="3" t="s">
        <v>2276</v>
      </c>
      <c r="T207" s="3" t="s">
        <v>2276</v>
      </c>
      <c r="U207" s="3" t="s">
        <v>2276</v>
      </c>
      <c r="V207" s="3" t="s">
        <v>2276</v>
      </c>
      <c r="W207" s="4" t="s">
        <v>2178</v>
      </c>
    </row>
    <row r="208" spans="1:23" ht="52" customHeight="1">
      <c r="A208" s="11" t="s">
        <v>2111</v>
      </c>
      <c r="B208" s="11" t="s">
        <v>2165</v>
      </c>
      <c r="C208" s="23" t="s">
        <v>24</v>
      </c>
      <c r="D208" s="23" t="s">
        <v>143</v>
      </c>
      <c r="E208" s="23" t="s">
        <v>130</v>
      </c>
      <c r="F208" s="19" t="s">
        <v>74</v>
      </c>
      <c r="G208" s="19"/>
      <c r="H208" s="4" t="s">
        <v>541</v>
      </c>
      <c r="I208" s="3" t="s">
        <v>2690</v>
      </c>
      <c r="J208" s="3" t="s">
        <v>534</v>
      </c>
      <c r="K208" s="3" t="s">
        <v>2276</v>
      </c>
      <c r="L208" s="3" t="s">
        <v>2276</v>
      </c>
      <c r="M208" s="3" t="s">
        <v>2276</v>
      </c>
      <c r="N208" s="3" t="s">
        <v>2276</v>
      </c>
      <c r="O208" s="3" t="s">
        <v>2276</v>
      </c>
      <c r="P208" s="3" t="s">
        <v>2276</v>
      </c>
      <c r="Q208" s="3" t="s">
        <v>2276</v>
      </c>
      <c r="R208" s="3" t="s">
        <v>534</v>
      </c>
      <c r="S208" s="3" t="s">
        <v>534</v>
      </c>
      <c r="T208" s="3" t="s">
        <v>534</v>
      </c>
      <c r="U208" s="3" t="s">
        <v>2276</v>
      </c>
      <c r="V208" s="3" t="s">
        <v>2276</v>
      </c>
      <c r="W208" s="4" t="s">
        <v>2178</v>
      </c>
    </row>
    <row r="209" spans="1:23" ht="52" customHeight="1">
      <c r="A209" s="11" t="s">
        <v>2111</v>
      </c>
      <c r="B209" s="11" t="s">
        <v>2192</v>
      </c>
      <c r="C209" s="23" t="s">
        <v>24</v>
      </c>
      <c r="D209" s="23" t="s">
        <v>27</v>
      </c>
      <c r="E209" s="23" t="s">
        <v>130</v>
      </c>
      <c r="F209" s="19" t="s">
        <v>161</v>
      </c>
      <c r="G209" s="19"/>
      <c r="H209" s="4" t="s">
        <v>541</v>
      </c>
      <c r="I209" s="3" t="s">
        <v>2690</v>
      </c>
      <c r="J209" s="3" t="s">
        <v>534</v>
      </c>
      <c r="K209" s="3" t="s">
        <v>2276</v>
      </c>
      <c r="L209" s="3" t="s">
        <v>2276</v>
      </c>
      <c r="M209" s="3" t="s">
        <v>2276</v>
      </c>
      <c r="N209" s="3" t="s">
        <v>2276</v>
      </c>
      <c r="O209" s="3" t="s">
        <v>2276</v>
      </c>
      <c r="P209" s="3" t="s">
        <v>2276</v>
      </c>
      <c r="Q209" s="3" t="s">
        <v>2276</v>
      </c>
      <c r="R209" s="3" t="s">
        <v>2276</v>
      </c>
      <c r="S209" s="3" t="s">
        <v>2276</v>
      </c>
      <c r="T209" s="3" t="s">
        <v>2276</v>
      </c>
      <c r="U209" s="3" t="s">
        <v>2276</v>
      </c>
      <c r="V209" s="3" t="s">
        <v>2276</v>
      </c>
      <c r="W209" s="4" t="s">
        <v>2178</v>
      </c>
    </row>
    <row r="210" spans="1:23" ht="52" customHeight="1">
      <c r="A210" s="11" t="s">
        <v>2112</v>
      </c>
      <c r="B210" s="11" t="s">
        <v>2166</v>
      </c>
      <c r="C210" s="23" t="s">
        <v>24</v>
      </c>
      <c r="D210" s="23" t="s">
        <v>143</v>
      </c>
      <c r="E210" s="23" t="s">
        <v>130</v>
      </c>
      <c r="F210" s="19" t="s">
        <v>74</v>
      </c>
      <c r="G210" s="19"/>
      <c r="H210" s="4" t="s">
        <v>541</v>
      </c>
      <c r="I210" s="3" t="s">
        <v>2690</v>
      </c>
      <c r="J210" s="3" t="s">
        <v>534</v>
      </c>
      <c r="K210" s="3" t="s">
        <v>2276</v>
      </c>
      <c r="L210" s="3" t="s">
        <v>2276</v>
      </c>
      <c r="M210" s="3" t="s">
        <v>2276</v>
      </c>
      <c r="N210" s="3" t="s">
        <v>2276</v>
      </c>
      <c r="O210" s="3" t="s">
        <v>2276</v>
      </c>
      <c r="P210" s="3" t="s">
        <v>2276</v>
      </c>
      <c r="Q210" s="3" t="s">
        <v>2276</v>
      </c>
      <c r="R210" s="3" t="s">
        <v>534</v>
      </c>
      <c r="S210" s="3" t="s">
        <v>534</v>
      </c>
      <c r="T210" s="3" t="s">
        <v>534</v>
      </c>
      <c r="U210" s="3" t="s">
        <v>2276</v>
      </c>
      <c r="V210" s="3" t="s">
        <v>2276</v>
      </c>
      <c r="W210" s="4" t="s">
        <v>2178</v>
      </c>
    </row>
    <row r="211" spans="1:23" ht="52" customHeight="1">
      <c r="A211" s="11" t="s">
        <v>2112</v>
      </c>
      <c r="B211" s="11" t="s">
        <v>2193</v>
      </c>
      <c r="C211" s="23" t="s">
        <v>24</v>
      </c>
      <c r="D211" s="23" t="s">
        <v>27</v>
      </c>
      <c r="E211" s="23" t="s">
        <v>130</v>
      </c>
      <c r="F211" s="19" t="s">
        <v>161</v>
      </c>
      <c r="G211" s="19"/>
      <c r="H211" s="4" t="s">
        <v>541</v>
      </c>
      <c r="I211" s="3" t="s">
        <v>2690</v>
      </c>
      <c r="J211" s="3" t="s">
        <v>534</v>
      </c>
      <c r="K211" s="3" t="s">
        <v>2276</v>
      </c>
      <c r="L211" s="3" t="s">
        <v>2276</v>
      </c>
      <c r="M211" s="3" t="s">
        <v>2276</v>
      </c>
      <c r="N211" s="3" t="s">
        <v>2276</v>
      </c>
      <c r="O211" s="3" t="s">
        <v>2276</v>
      </c>
      <c r="P211" s="3" t="s">
        <v>2276</v>
      </c>
      <c r="Q211" s="3" t="s">
        <v>2276</v>
      </c>
      <c r="R211" s="3" t="s">
        <v>2276</v>
      </c>
      <c r="S211" s="3" t="s">
        <v>2276</v>
      </c>
      <c r="T211" s="3" t="s">
        <v>2276</v>
      </c>
      <c r="U211" s="3" t="s">
        <v>2276</v>
      </c>
      <c r="V211" s="3" t="s">
        <v>2276</v>
      </c>
      <c r="W211" s="4" t="s">
        <v>2178</v>
      </c>
    </row>
    <row r="212" spans="1:23" ht="52" customHeight="1">
      <c r="A212" s="11" t="s">
        <v>2113</v>
      </c>
      <c r="B212" s="11" t="s">
        <v>2167</v>
      </c>
      <c r="C212" s="23" t="s">
        <v>24</v>
      </c>
      <c r="D212" s="23" t="s">
        <v>143</v>
      </c>
      <c r="E212" s="23" t="s">
        <v>130</v>
      </c>
      <c r="F212" s="19" t="s">
        <v>74</v>
      </c>
      <c r="G212" s="19"/>
      <c r="H212" s="4" t="s">
        <v>541</v>
      </c>
      <c r="I212" s="3" t="s">
        <v>2690</v>
      </c>
      <c r="J212" s="3" t="s">
        <v>534</v>
      </c>
      <c r="K212" s="3" t="s">
        <v>2276</v>
      </c>
      <c r="L212" s="3" t="s">
        <v>2276</v>
      </c>
      <c r="M212" s="3" t="s">
        <v>2276</v>
      </c>
      <c r="N212" s="3" t="s">
        <v>2276</v>
      </c>
      <c r="O212" s="3" t="s">
        <v>2276</v>
      </c>
      <c r="P212" s="3" t="s">
        <v>2276</v>
      </c>
      <c r="Q212" s="3" t="s">
        <v>2276</v>
      </c>
      <c r="R212" s="3" t="s">
        <v>534</v>
      </c>
      <c r="S212" s="3" t="s">
        <v>534</v>
      </c>
      <c r="T212" s="3" t="s">
        <v>534</v>
      </c>
      <c r="U212" s="3" t="s">
        <v>2276</v>
      </c>
      <c r="V212" s="3" t="s">
        <v>2276</v>
      </c>
      <c r="W212" s="4" t="s">
        <v>2178</v>
      </c>
    </row>
    <row r="213" spans="1:23" ht="52" customHeight="1">
      <c r="A213" s="11" t="s">
        <v>2113</v>
      </c>
      <c r="B213" s="11" t="s">
        <v>2194</v>
      </c>
      <c r="C213" s="23" t="s">
        <v>24</v>
      </c>
      <c r="D213" s="23" t="s">
        <v>27</v>
      </c>
      <c r="E213" s="23" t="s">
        <v>130</v>
      </c>
      <c r="F213" s="19" t="s">
        <v>161</v>
      </c>
      <c r="G213" s="19"/>
      <c r="H213" s="4" t="s">
        <v>541</v>
      </c>
      <c r="I213" s="3" t="s">
        <v>2690</v>
      </c>
      <c r="J213" s="3" t="s">
        <v>534</v>
      </c>
      <c r="K213" s="3" t="s">
        <v>2276</v>
      </c>
      <c r="L213" s="3" t="s">
        <v>2276</v>
      </c>
      <c r="M213" s="3" t="s">
        <v>2276</v>
      </c>
      <c r="N213" s="3" t="s">
        <v>2276</v>
      </c>
      <c r="O213" s="3" t="s">
        <v>2276</v>
      </c>
      <c r="P213" s="3" t="s">
        <v>2276</v>
      </c>
      <c r="Q213" s="3" t="s">
        <v>2276</v>
      </c>
      <c r="R213" s="3" t="s">
        <v>2276</v>
      </c>
      <c r="S213" s="3" t="s">
        <v>2276</v>
      </c>
      <c r="T213" s="3" t="s">
        <v>2276</v>
      </c>
      <c r="U213" s="3" t="s">
        <v>2276</v>
      </c>
      <c r="V213" s="3" t="s">
        <v>2276</v>
      </c>
      <c r="W213" s="4" t="s">
        <v>2178</v>
      </c>
    </row>
    <row r="214" spans="1:23" ht="52" customHeight="1">
      <c r="A214" s="11" t="s">
        <v>2114</v>
      </c>
      <c r="B214" s="11" t="s">
        <v>2168</v>
      </c>
      <c r="C214" s="23" t="s">
        <v>24</v>
      </c>
      <c r="D214" s="23" t="s">
        <v>143</v>
      </c>
      <c r="E214" s="23" t="s">
        <v>130</v>
      </c>
      <c r="F214" s="19" t="s">
        <v>74</v>
      </c>
      <c r="G214" s="19"/>
      <c r="H214" s="4" t="s">
        <v>541</v>
      </c>
      <c r="I214" s="3" t="s">
        <v>2690</v>
      </c>
      <c r="J214" s="3" t="s">
        <v>534</v>
      </c>
      <c r="K214" s="3" t="s">
        <v>2276</v>
      </c>
      <c r="L214" s="3" t="s">
        <v>2276</v>
      </c>
      <c r="M214" s="3" t="s">
        <v>2276</v>
      </c>
      <c r="N214" s="3" t="s">
        <v>2276</v>
      </c>
      <c r="O214" s="3" t="s">
        <v>2276</v>
      </c>
      <c r="P214" s="3" t="s">
        <v>2276</v>
      </c>
      <c r="Q214" s="3" t="s">
        <v>2276</v>
      </c>
      <c r="R214" s="3" t="s">
        <v>534</v>
      </c>
      <c r="S214" s="3" t="s">
        <v>534</v>
      </c>
      <c r="T214" s="3" t="s">
        <v>534</v>
      </c>
      <c r="U214" s="3" t="s">
        <v>2276</v>
      </c>
      <c r="V214" s="3" t="s">
        <v>2276</v>
      </c>
      <c r="W214" s="4" t="s">
        <v>2178</v>
      </c>
    </row>
    <row r="215" spans="1:23" ht="52" customHeight="1">
      <c r="A215" s="11" t="s">
        <v>2114</v>
      </c>
      <c r="B215" s="11" t="s">
        <v>2195</v>
      </c>
      <c r="C215" s="23" t="s">
        <v>24</v>
      </c>
      <c r="D215" s="23" t="s">
        <v>27</v>
      </c>
      <c r="E215" s="23" t="s">
        <v>130</v>
      </c>
      <c r="F215" s="19" t="s">
        <v>161</v>
      </c>
      <c r="G215" s="19"/>
      <c r="H215" s="4" t="s">
        <v>541</v>
      </c>
      <c r="I215" s="3" t="s">
        <v>2690</v>
      </c>
      <c r="J215" s="3" t="s">
        <v>534</v>
      </c>
      <c r="K215" s="3" t="s">
        <v>2276</v>
      </c>
      <c r="L215" s="3" t="s">
        <v>2276</v>
      </c>
      <c r="M215" s="3" t="s">
        <v>2276</v>
      </c>
      <c r="N215" s="3" t="s">
        <v>2276</v>
      </c>
      <c r="O215" s="3" t="s">
        <v>2276</v>
      </c>
      <c r="P215" s="3" t="s">
        <v>2276</v>
      </c>
      <c r="Q215" s="3" t="s">
        <v>2276</v>
      </c>
      <c r="R215" s="3" t="s">
        <v>2276</v>
      </c>
      <c r="S215" s="3" t="s">
        <v>2276</v>
      </c>
      <c r="T215" s="3" t="s">
        <v>2276</v>
      </c>
      <c r="U215" s="3" t="s">
        <v>2276</v>
      </c>
      <c r="V215" s="3" t="s">
        <v>2276</v>
      </c>
      <c r="W215" s="4" t="s">
        <v>2178</v>
      </c>
    </row>
    <row r="216" spans="1:23" ht="52" customHeight="1">
      <c r="A216" s="11" t="s">
        <v>2115</v>
      </c>
      <c r="B216" s="11" t="s">
        <v>2169</v>
      </c>
      <c r="C216" s="23" t="s">
        <v>24</v>
      </c>
      <c r="D216" s="23" t="s">
        <v>143</v>
      </c>
      <c r="E216" s="23" t="s">
        <v>130</v>
      </c>
      <c r="F216" s="19" t="s">
        <v>74</v>
      </c>
      <c r="G216" s="19"/>
      <c r="H216" s="4" t="s">
        <v>541</v>
      </c>
      <c r="I216" s="3" t="s">
        <v>2690</v>
      </c>
      <c r="J216" s="3" t="s">
        <v>534</v>
      </c>
      <c r="K216" s="3" t="s">
        <v>2276</v>
      </c>
      <c r="L216" s="3" t="s">
        <v>2276</v>
      </c>
      <c r="M216" s="3" t="s">
        <v>2276</v>
      </c>
      <c r="N216" s="3" t="s">
        <v>2276</v>
      </c>
      <c r="O216" s="3" t="s">
        <v>2276</v>
      </c>
      <c r="P216" s="3" t="s">
        <v>2276</v>
      </c>
      <c r="Q216" s="3" t="s">
        <v>2276</v>
      </c>
      <c r="R216" s="3" t="s">
        <v>534</v>
      </c>
      <c r="S216" s="3" t="s">
        <v>534</v>
      </c>
      <c r="T216" s="3" t="s">
        <v>534</v>
      </c>
      <c r="U216" s="3" t="s">
        <v>2276</v>
      </c>
      <c r="V216" s="3" t="s">
        <v>2276</v>
      </c>
      <c r="W216" s="4" t="s">
        <v>2178</v>
      </c>
    </row>
    <row r="217" spans="1:23" ht="52" customHeight="1">
      <c r="A217" s="11" t="s">
        <v>2115</v>
      </c>
      <c r="B217" s="11" t="s">
        <v>2196</v>
      </c>
      <c r="C217" s="23" t="s">
        <v>24</v>
      </c>
      <c r="D217" s="23" t="s">
        <v>27</v>
      </c>
      <c r="E217" s="23" t="s">
        <v>130</v>
      </c>
      <c r="F217" s="19" t="s">
        <v>161</v>
      </c>
      <c r="G217" s="19"/>
      <c r="H217" s="4" t="s">
        <v>541</v>
      </c>
      <c r="I217" s="3" t="s">
        <v>2690</v>
      </c>
      <c r="J217" s="3" t="s">
        <v>534</v>
      </c>
      <c r="K217" s="3" t="s">
        <v>2276</v>
      </c>
      <c r="L217" s="3" t="s">
        <v>2276</v>
      </c>
      <c r="M217" s="3" t="s">
        <v>2276</v>
      </c>
      <c r="N217" s="3" t="s">
        <v>2276</v>
      </c>
      <c r="O217" s="3" t="s">
        <v>2276</v>
      </c>
      <c r="P217" s="3" t="s">
        <v>2276</v>
      </c>
      <c r="Q217" s="3" t="s">
        <v>2276</v>
      </c>
      <c r="R217" s="3" t="s">
        <v>2276</v>
      </c>
      <c r="S217" s="3" t="s">
        <v>2276</v>
      </c>
      <c r="T217" s="3" t="s">
        <v>2276</v>
      </c>
      <c r="U217" s="3" t="s">
        <v>2276</v>
      </c>
      <c r="V217" s="3" t="s">
        <v>2276</v>
      </c>
      <c r="W217" s="4" t="s">
        <v>2178</v>
      </c>
    </row>
    <row r="218" spans="1:23" ht="52" customHeight="1">
      <c r="A218" s="11" t="s">
        <v>2116</v>
      </c>
      <c r="B218" s="11" t="s">
        <v>2170</v>
      </c>
      <c r="C218" s="23" t="s">
        <v>24</v>
      </c>
      <c r="D218" s="23" t="s">
        <v>143</v>
      </c>
      <c r="E218" s="23" t="s">
        <v>130</v>
      </c>
      <c r="F218" s="19" t="s">
        <v>74</v>
      </c>
      <c r="G218" s="19"/>
      <c r="H218" s="4" t="s">
        <v>541</v>
      </c>
      <c r="I218" s="3" t="s">
        <v>2690</v>
      </c>
      <c r="J218" s="3" t="s">
        <v>534</v>
      </c>
      <c r="K218" s="3" t="s">
        <v>2276</v>
      </c>
      <c r="L218" s="3" t="s">
        <v>2276</v>
      </c>
      <c r="M218" s="3" t="s">
        <v>2276</v>
      </c>
      <c r="N218" s="3" t="s">
        <v>2276</v>
      </c>
      <c r="O218" s="3" t="s">
        <v>2276</v>
      </c>
      <c r="P218" s="3" t="s">
        <v>2276</v>
      </c>
      <c r="Q218" s="3" t="s">
        <v>2276</v>
      </c>
      <c r="R218" s="3" t="s">
        <v>534</v>
      </c>
      <c r="S218" s="3" t="s">
        <v>534</v>
      </c>
      <c r="T218" s="3" t="s">
        <v>534</v>
      </c>
      <c r="U218" s="3" t="s">
        <v>2276</v>
      </c>
      <c r="V218" s="3" t="s">
        <v>2276</v>
      </c>
      <c r="W218" s="4" t="s">
        <v>2178</v>
      </c>
    </row>
    <row r="219" spans="1:23" ht="52" customHeight="1">
      <c r="A219" s="11" t="s">
        <v>2116</v>
      </c>
      <c r="B219" s="11" t="s">
        <v>2197</v>
      </c>
      <c r="C219" s="23" t="s">
        <v>24</v>
      </c>
      <c r="D219" s="23" t="s">
        <v>27</v>
      </c>
      <c r="E219" s="23" t="s">
        <v>130</v>
      </c>
      <c r="F219" s="19" t="s">
        <v>161</v>
      </c>
      <c r="G219" s="19"/>
      <c r="H219" s="4" t="s">
        <v>541</v>
      </c>
      <c r="I219" s="3" t="s">
        <v>2690</v>
      </c>
      <c r="J219" s="3" t="s">
        <v>534</v>
      </c>
      <c r="K219" s="3" t="s">
        <v>2276</v>
      </c>
      <c r="L219" s="3" t="s">
        <v>2276</v>
      </c>
      <c r="M219" s="3" t="s">
        <v>2276</v>
      </c>
      <c r="N219" s="3" t="s">
        <v>2276</v>
      </c>
      <c r="O219" s="3" t="s">
        <v>2276</v>
      </c>
      <c r="P219" s="3" t="s">
        <v>2276</v>
      </c>
      <c r="Q219" s="3" t="s">
        <v>2276</v>
      </c>
      <c r="R219" s="3" t="s">
        <v>2276</v>
      </c>
      <c r="S219" s="3" t="s">
        <v>2276</v>
      </c>
      <c r="T219" s="3" t="s">
        <v>2276</v>
      </c>
      <c r="U219" s="3" t="s">
        <v>2276</v>
      </c>
      <c r="V219" s="3" t="s">
        <v>2276</v>
      </c>
      <c r="W219" s="4" t="s">
        <v>2178</v>
      </c>
    </row>
    <row r="220" spans="1:23" ht="52" customHeight="1">
      <c r="A220" s="11" t="s">
        <v>2117</v>
      </c>
      <c r="B220" s="11" t="s">
        <v>2171</v>
      </c>
      <c r="C220" s="23" t="s">
        <v>24</v>
      </c>
      <c r="D220" s="23" t="s">
        <v>143</v>
      </c>
      <c r="E220" s="23" t="s">
        <v>130</v>
      </c>
      <c r="F220" s="19" t="s">
        <v>74</v>
      </c>
      <c r="G220" s="19"/>
      <c r="H220" s="4" t="s">
        <v>541</v>
      </c>
      <c r="I220" s="3" t="s">
        <v>2690</v>
      </c>
      <c r="J220" s="3" t="s">
        <v>534</v>
      </c>
      <c r="K220" s="3" t="s">
        <v>2276</v>
      </c>
      <c r="L220" s="3" t="s">
        <v>2276</v>
      </c>
      <c r="M220" s="3" t="s">
        <v>2276</v>
      </c>
      <c r="N220" s="3" t="s">
        <v>2276</v>
      </c>
      <c r="O220" s="3" t="s">
        <v>2276</v>
      </c>
      <c r="P220" s="3" t="s">
        <v>2276</v>
      </c>
      <c r="Q220" s="3" t="s">
        <v>2276</v>
      </c>
      <c r="R220" s="3" t="s">
        <v>534</v>
      </c>
      <c r="S220" s="3" t="s">
        <v>534</v>
      </c>
      <c r="T220" s="3" t="s">
        <v>534</v>
      </c>
      <c r="U220" s="3" t="s">
        <v>2276</v>
      </c>
      <c r="V220" s="3" t="s">
        <v>2276</v>
      </c>
      <c r="W220" s="4" t="s">
        <v>2178</v>
      </c>
    </row>
    <row r="221" spans="1:23" ht="52" customHeight="1">
      <c r="A221" s="11" t="s">
        <v>2117</v>
      </c>
      <c r="B221" s="11" t="s">
        <v>2198</v>
      </c>
      <c r="C221" s="23" t="s">
        <v>24</v>
      </c>
      <c r="D221" s="23" t="s">
        <v>27</v>
      </c>
      <c r="E221" s="23" t="s">
        <v>130</v>
      </c>
      <c r="F221" s="19" t="s">
        <v>161</v>
      </c>
      <c r="G221" s="19"/>
      <c r="H221" s="4" t="s">
        <v>541</v>
      </c>
      <c r="I221" s="3" t="s">
        <v>2690</v>
      </c>
      <c r="J221" s="3" t="s">
        <v>534</v>
      </c>
      <c r="K221" s="3" t="s">
        <v>2276</v>
      </c>
      <c r="L221" s="3" t="s">
        <v>2276</v>
      </c>
      <c r="M221" s="3" t="s">
        <v>2276</v>
      </c>
      <c r="N221" s="3" t="s">
        <v>2276</v>
      </c>
      <c r="O221" s="3" t="s">
        <v>2276</v>
      </c>
      <c r="P221" s="3" t="s">
        <v>2276</v>
      </c>
      <c r="Q221" s="3" t="s">
        <v>2276</v>
      </c>
      <c r="R221" s="3" t="s">
        <v>2276</v>
      </c>
      <c r="S221" s="3" t="s">
        <v>2276</v>
      </c>
      <c r="T221" s="3" t="s">
        <v>2276</v>
      </c>
      <c r="U221" s="3" t="s">
        <v>2276</v>
      </c>
      <c r="V221" s="3" t="s">
        <v>2276</v>
      </c>
      <c r="W221" s="4" t="s">
        <v>2178</v>
      </c>
    </row>
    <row r="222" spans="1:23" ht="52" customHeight="1">
      <c r="A222" s="11" t="s">
        <v>2118</v>
      </c>
      <c r="B222" s="11" t="s">
        <v>2172</v>
      </c>
      <c r="C222" s="23" t="s">
        <v>24</v>
      </c>
      <c r="D222" s="23" t="s">
        <v>143</v>
      </c>
      <c r="E222" s="23" t="s">
        <v>130</v>
      </c>
      <c r="F222" s="19" t="s">
        <v>74</v>
      </c>
      <c r="G222" s="19"/>
      <c r="H222" s="4" t="s">
        <v>541</v>
      </c>
      <c r="I222" s="3" t="s">
        <v>2690</v>
      </c>
      <c r="J222" s="3" t="s">
        <v>534</v>
      </c>
      <c r="K222" s="3" t="s">
        <v>2276</v>
      </c>
      <c r="L222" s="3" t="s">
        <v>2276</v>
      </c>
      <c r="M222" s="3" t="s">
        <v>2276</v>
      </c>
      <c r="N222" s="3" t="s">
        <v>2276</v>
      </c>
      <c r="O222" s="3" t="s">
        <v>2276</v>
      </c>
      <c r="P222" s="3" t="s">
        <v>2276</v>
      </c>
      <c r="Q222" s="3" t="s">
        <v>2276</v>
      </c>
      <c r="R222" s="3" t="s">
        <v>534</v>
      </c>
      <c r="S222" s="3" t="s">
        <v>534</v>
      </c>
      <c r="T222" s="3" t="s">
        <v>534</v>
      </c>
      <c r="U222" s="3" t="s">
        <v>2276</v>
      </c>
      <c r="V222" s="3" t="s">
        <v>2276</v>
      </c>
      <c r="W222" s="4" t="s">
        <v>2178</v>
      </c>
    </row>
    <row r="223" spans="1:23" ht="52" customHeight="1">
      <c r="A223" s="11" t="s">
        <v>2118</v>
      </c>
      <c r="B223" s="11" t="s">
        <v>2199</v>
      </c>
      <c r="C223" s="23" t="s">
        <v>24</v>
      </c>
      <c r="D223" s="23" t="s">
        <v>27</v>
      </c>
      <c r="E223" s="23" t="s">
        <v>130</v>
      </c>
      <c r="F223" s="19" t="s">
        <v>161</v>
      </c>
      <c r="G223" s="19"/>
      <c r="H223" s="4" t="s">
        <v>541</v>
      </c>
      <c r="I223" s="3" t="s">
        <v>2690</v>
      </c>
      <c r="J223" s="3" t="s">
        <v>534</v>
      </c>
      <c r="K223" s="3" t="s">
        <v>2276</v>
      </c>
      <c r="L223" s="3" t="s">
        <v>2276</v>
      </c>
      <c r="M223" s="3" t="s">
        <v>2276</v>
      </c>
      <c r="N223" s="3" t="s">
        <v>2276</v>
      </c>
      <c r="O223" s="3" t="s">
        <v>2276</v>
      </c>
      <c r="P223" s="3" t="s">
        <v>2276</v>
      </c>
      <c r="Q223" s="3" t="s">
        <v>2276</v>
      </c>
      <c r="R223" s="3" t="s">
        <v>2276</v>
      </c>
      <c r="S223" s="3" t="s">
        <v>2276</v>
      </c>
      <c r="T223" s="3" t="s">
        <v>2276</v>
      </c>
      <c r="U223" s="3" t="s">
        <v>2276</v>
      </c>
      <c r="V223" s="3" t="s">
        <v>2276</v>
      </c>
      <c r="W223" s="4" t="s">
        <v>2178</v>
      </c>
    </row>
    <row r="224" spans="1:23" ht="52" customHeight="1">
      <c r="A224" s="11" t="s">
        <v>2119</v>
      </c>
      <c r="B224" s="11" t="s">
        <v>2173</v>
      </c>
      <c r="C224" s="23" t="s">
        <v>24</v>
      </c>
      <c r="D224" s="23" t="s">
        <v>143</v>
      </c>
      <c r="E224" s="23" t="s">
        <v>130</v>
      </c>
      <c r="F224" s="19" t="s">
        <v>74</v>
      </c>
      <c r="G224" s="19"/>
      <c r="H224" s="4" t="s">
        <v>541</v>
      </c>
      <c r="I224" s="3" t="s">
        <v>2690</v>
      </c>
      <c r="J224" s="3" t="s">
        <v>534</v>
      </c>
      <c r="K224" s="3" t="s">
        <v>2276</v>
      </c>
      <c r="L224" s="3" t="s">
        <v>2276</v>
      </c>
      <c r="M224" s="3" t="s">
        <v>2276</v>
      </c>
      <c r="N224" s="3" t="s">
        <v>2276</v>
      </c>
      <c r="O224" s="3" t="s">
        <v>2276</v>
      </c>
      <c r="P224" s="3" t="s">
        <v>2276</v>
      </c>
      <c r="Q224" s="3" t="s">
        <v>2276</v>
      </c>
      <c r="R224" s="3" t="s">
        <v>534</v>
      </c>
      <c r="S224" s="3" t="s">
        <v>534</v>
      </c>
      <c r="T224" s="3" t="s">
        <v>534</v>
      </c>
      <c r="U224" s="3" t="s">
        <v>2276</v>
      </c>
      <c r="V224" s="3" t="s">
        <v>2276</v>
      </c>
      <c r="W224" s="4" t="s">
        <v>2178</v>
      </c>
    </row>
    <row r="225" spans="1:23" ht="52" customHeight="1">
      <c r="A225" s="11" t="s">
        <v>2119</v>
      </c>
      <c r="B225" s="11" t="s">
        <v>2200</v>
      </c>
      <c r="C225" s="23" t="s">
        <v>24</v>
      </c>
      <c r="D225" s="23" t="s">
        <v>27</v>
      </c>
      <c r="E225" s="23" t="s">
        <v>130</v>
      </c>
      <c r="F225" s="19" t="s">
        <v>161</v>
      </c>
      <c r="G225" s="19"/>
      <c r="H225" s="4" t="s">
        <v>541</v>
      </c>
      <c r="I225" s="3" t="s">
        <v>2690</v>
      </c>
      <c r="J225" s="3" t="s">
        <v>534</v>
      </c>
      <c r="K225" s="3" t="s">
        <v>2276</v>
      </c>
      <c r="L225" s="3" t="s">
        <v>2276</v>
      </c>
      <c r="M225" s="3" t="s">
        <v>2276</v>
      </c>
      <c r="N225" s="3" t="s">
        <v>2276</v>
      </c>
      <c r="O225" s="3" t="s">
        <v>2276</v>
      </c>
      <c r="P225" s="3" t="s">
        <v>2276</v>
      </c>
      <c r="Q225" s="3" t="s">
        <v>2276</v>
      </c>
      <c r="R225" s="3" t="s">
        <v>2276</v>
      </c>
      <c r="S225" s="3" t="s">
        <v>2276</v>
      </c>
      <c r="T225" s="3" t="s">
        <v>2276</v>
      </c>
      <c r="U225" s="3" t="s">
        <v>2276</v>
      </c>
      <c r="V225" s="3" t="s">
        <v>2276</v>
      </c>
      <c r="W225" s="4" t="s">
        <v>2178</v>
      </c>
    </row>
    <row r="226" spans="1:23" ht="52" customHeight="1">
      <c r="A226" s="11" t="s">
        <v>2120</v>
      </c>
      <c r="B226" s="11" t="s">
        <v>2174</v>
      </c>
      <c r="C226" s="23" t="s">
        <v>24</v>
      </c>
      <c r="D226" s="23" t="s">
        <v>143</v>
      </c>
      <c r="E226" s="23" t="s">
        <v>130</v>
      </c>
      <c r="F226" s="19" t="s">
        <v>74</v>
      </c>
      <c r="G226" s="19"/>
      <c r="H226" s="4" t="s">
        <v>541</v>
      </c>
      <c r="I226" s="3" t="s">
        <v>2690</v>
      </c>
      <c r="J226" s="3" t="s">
        <v>534</v>
      </c>
      <c r="K226" s="3" t="s">
        <v>2276</v>
      </c>
      <c r="L226" s="3" t="s">
        <v>2276</v>
      </c>
      <c r="M226" s="3" t="s">
        <v>2276</v>
      </c>
      <c r="N226" s="3" t="s">
        <v>2276</v>
      </c>
      <c r="O226" s="3" t="s">
        <v>2276</v>
      </c>
      <c r="P226" s="3" t="s">
        <v>2276</v>
      </c>
      <c r="Q226" s="3" t="s">
        <v>2276</v>
      </c>
      <c r="R226" s="3" t="s">
        <v>534</v>
      </c>
      <c r="S226" s="3" t="s">
        <v>534</v>
      </c>
      <c r="T226" s="3" t="s">
        <v>534</v>
      </c>
      <c r="U226" s="3" t="s">
        <v>2276</v>
      </c>
      <c r="V226" s="3" t="s">
        <v>2276</v>
      </c>
      <c r="W226" s="4" t="s">
        <v>2178</v>
      </c>
    </row>
    <row r="227" spans="1:23" ht="52" customHeight="1">
      <c r="A227" s="11" t="s">
        <v>2120</v>
      </c>
      <c r="B227" s="11" t="s">
        <v>2201</v>
      </c>
      <c r="C227" s="23" t="s">
        <v>24</v>
      </c>
      <c r="D227" s="23" t="s">
        <v>27</v>
      </c>
      <c r="E227" s="23" t="s">
        <v>130</v>
      </c>
      <c r="F227" s="19" t="s">
        <v>161</v>
      </c>
      <c r="G227" s="19"/>
      <c r="H227" s="4" t="s">
        <v>541</v>
      </c>
      <c r="I227" s="3" t="s">
        <v>2690</v>
      </c>
      <c r="J227" s="3" t="s">
        <v>534</v>
      </c>
      <c r="K227" s="3" t="s">
        <v>2276</v>
      </c>
      <c r="L227" s="3" t="s">
        <v>2276</v>
      </c>
      <c r="M227" s="3" t="s">
        <v>2276</v>
      </c>
      <c r="N227" s="3" t="s">
        <v>2276</v>
      </c>
      <c r="O227" s="3" t="s">
        <v>2276</v>
      </c>
      <c r="P227" s="3" t="s">
        <v>2276</v>
      </c>
      <c r="Q227" s="3" t="s">
        <v>2276</v>
      </c>
      <c r="R227" s="3" t="s">
        <v>2276</v>
      </c>
      <c r="S227" s="3" t="s">
        <v>2276</v>
      </c>
      <c r="T227" s="3" t="s">
        <v>2276</v>
      </c>
      <c r="U227" s="3" t="s">
        <v>2276</v>
      </c>
      <c r="V227" s="3" t="s">
        <v>2276</v>
      </c>
      <c r="W227" s="4" t="s">
        <v>2178</v>
      </c>
    </row>
    <row r="228" spans="1:23" ht="52" customHeight="1">
      <c r="A228" s="11" t="s">
        <v>2121</v>
      </c>
      <c r="B228" s="11" t="s">
        <v>2175</v>
      </c>
      <c r="C228" s="23" t="s">
        <v>24</v>
      </c>
      <c r="D228" s="23" t="s">
        <v>143</v>
      </c>
      <c r="E228" s="23" t="s">
        <v>130</v>
      </c>
      <c r="F228" s="19" t="s">
        <v>74</v>
      </c>
      <c r="G228" s="19"/>
      <c r="H228" s="4" t="s">
        <v>541</v>
      </c>
      <c r="I228" s="3" t="s">
        <v>2690</v>
      </c>
      <c r="J228" s="3" t="s">
        <v>534</v>
      </c>
      <c r="K228" s="3" t="s">
        <v>2276</v>
      </c>
      <c r="L228" s="3" t="s">
        <v>2276</v>
      </c>
      <c r="M228" s="3" t="s">
        <v>2276</v>
      </c>
      <c r="N228" s="3" t="s">
        <v>2276</v>
      </c>
      <c r="O228" s="3" t="s">
        <v>2276</v>
      </c>
      <c r="P228" s="3" t="s">
        <v>2276</v>
      </c>
      <c r="Q228" s="3" t="s">
        <v>2276</v>
      </c>
      <c r="R228" s="3" t="s">
        <v>534</v>
      </c>
      <c r="S228" s="3" t="s">
        <v>534</v>
      </c>
      <c r="T228" s="3" t="s">
        <v>534</v>
      </c>
      <c r="U228" s="3" t="s">
        <v>2276</v>
      </c>
      <c r="V228" s="3" t="s">
        <v>2276</v>
      </c>
      <c r="W228" s="4" t="s">
        <v>2178</v>
      </c>
    </row>
    <row r="229" spans="1:23" ht="52" customHeight="1">
      <c r="A229" s="11" t="s">
        <v>2121</v>
      </c>
      <c r="B229" s="11" t="s">
        <v>2202</v>
      </c>
      <c r="C229" s="23" t="s">
        <v>24</v>
      </c>
      <c r="D229" s="23" t="s">
        <v>27</v>
      </c>
      <c r="E229" s="23" t="s">
        <v>130</v>
      </c>
      <c r="F229" s="19" t="s">
        <v>161</v>
      </c>
      <c r="G229" s="19"/>
      <c r="H229" s="4" t="s">
        <v>541</v>
      </c>
      <c r="I229" s="3" t="s">
        <v>2690</v>
      </c>
      <c r="J229" s="3" t="s">
        <v>534</v>
      </c>
      <c r="K229" s="3" t="s">
        <v>2276</v>
      </c>
      <c r="L229" s="3" t="s">
        <v>2276</v>
      </c>
      <c r="M229" s="3" t="s">
        <v>2276</v>
      </c>
      <c r="N229" s="3" t="s">
        <v>2276</v>
      </c>
      <c r="O229" s="3" t="s">
        <v>2276</v>
      </c>
      <c r="P229" s="3" t="s">
        <v>2276</v>
      </c>
      <c r="Q229" s="3" t="s">
        <v>2276</v>
      </c>
      <c r="R229" s="3" t="s">
        <v>2276</v>
      </c>
      <c r="S229" s="3" t="s">
        <v>2276</v>
      </c>
      <c r="T229" s="3" t="s">
        <v>2276</v>
      </c>
      <c r="U229" s="3" t="s">
        <v>2276</v>
      </c>
      <c r="V229" s="3" t="s">
        <v>2276</v>
      </c>
      <c r="W229" s="4" t="s">
        <v>2178</v>
      </c>
    </row>
    <row r="230" spans="1:23" ht="64.5" customHeight="1">
      <c r="A230" s="11" t="s">
        <v>2122</v>
      </c>
      <c r="B230" s="11" t="s">
        <v>2176</v>
      </c>
      <c r="C230" s="23" t="s">
        <v>24</v>
      </c>
      <c r="D230" s="23" t="s">
        <v>143</v>
      </c>
      <c r="E230" s="23" t="s">
        <v>130</v>
      </c>
      <c r="F230" s="19" t="s">
        <v>74</v>
      </c>
      <c r="G230" s="19"/>
      <c r="H230" s="4" t="s">
        <v>541</v>
      </c>
      <c r="I230" s="3" t="s">
        <v>2690</v>
      </c>
      <c r="J230" s="3" t="s">
        <v>534</v>
      </c>
      <c r="K230" s="3" t="s">
        <v>2276</v>
      </c>
      <c r="L230" s="3" t="s">
        <v>2276</v>
      </c>
      <c r="M230" s="3" t="s">
        <v>2276</v>
      </c>
      <c r="N230" s="3" t="s">
        <v>2276</v>
      </c>
      <c r="O230" s="3" t="s">
        <v>2276</v>
      </c>
      <c r="P230" s="3" t="s">
        <v>2276</v>
      </c>
      <c r="Q230" s="3" t="s">
        <v>2276</v>
      </c>
      <c r="R230" s="3" t="s">
        <v>534</v>
      </c>
      <c r="S230" s="3" t="s">
        <v>534</v>
      </c>
      <c r="T230" s="3" t="s">
        <v>534</v>
      </c>
      <c r="U230" s="3" t="s">
        <v>2276</v>
      </c>
      <c r="V230" s="3" t="s">
        <v>2276</v>
      </c>
      <c r="W230" s="4" t="s">
        <v>2178</v>
      </c>
    </row>
    <row r="231" spans="1:23" ht="66" customHeight="1">
      <c r="A231" s="11" t="s">
        <v>2122</v>
      </c>
      <c r="B231" s="11" t="s">
        <v>2203</v>
      </c>
      <c r="C231" s="23" t="s">
        <v>24</v>
      </c>
      <c r="D231" s="23" t="s">
        <v>27</v>
      </c>
      <c r="E231" s="23" t="s">
        <v>130</v>
      </c>
      <c r="F231" s="19" t="s">
        <v>161</v>
      </c>
      <c r="G231" s="19"/>
      <c r="H231" s="4" t="s">
        <v>541</v>
      </c>
      <c r="I231" s="3" t="s">
        <v>2690</v>
      </c>
      <c r="J231" s="3" t="s">
        <v>534</v>
      </c>
      <c r="K231" s="3" t="s">
        <v>2276</v>
      </c>
      <c r="L231" s="3" t="s">
        <v>2276</v>
      </c>
      <c r="M231" s="3" t="s">
        <v>2276</v>
      </c>
      <c r="N231" s="3" t="s">
        <v>2276</v>
      </c>
      <c r="O231" s="3" t="s">
        <v>2276</v>
      </c>
      <c r="P231" s="3" t="s">
        <v>2276</v>
      </c>
      <c r="Q231" s="3" t="s">
        <v>2276</v>
      </c>
      <c r="R231" s="3" t="s">
        <v>2276</v>
      </c>
      <c r="S231" s="3" t="s">
        <v>2276</v>
      </c>
      <c r="T231" s="3" t="s">
        <v>2276</v>
      </c>
      <c r="U231" s="3" t="s">
        <v>2276</v>
      </c>
      <c r="V231" s="3" t="s">
        <v>2276</v>
      </c>
      <c r="W231" s="4" t="s">
        <v>2178</v>
      </c>
    </row>
    <row r="232" spans="1:23" ht="66" customHeight="1">
      <c r="A232" s="11" t="s">
        <v>933</v>
      </c>
      <c r="B232" s="11" t="s">
        <v>5060</v>
      </c>
      <c r="C232" s="23" t="s">
        <v>1105</v>
      </c>
      <c r="D232" s="26" t="s">
        <v>1105</v>
      </c>
      <c r="E232" s="23" t="s">
        <v>1105</v>
      </c>
      <c r="F232" s="26" t="s">
        <v>2662</v>
      </c>
      <c r="G232" s="19">
        <v>2013</v>
      </c>
      <c r="H232" s="4" t="s">
        <v>541</v>
      </c>
      <c r="I232" s="3" t="s">
        <v>2276</v>
      </c>
      <c r="J232" s="3" t="s">
        <v>2276</v>
      </c>
      <c r="K232" s="3" t="s">
        <v>2276</v>
      </c>
      <c r="L232" s="3" t="s">
        <v>2276</v>
      </c>
      <c r="M232" s="3" t="s">
        <v>2276</v>
      </c>
      <c r="N232" s="3" t="s">
        <v>2276</v>
      </c>
      <c r="O232" s="3" t="s">
        <v>2276</v>
      </c>
      <c r="P232" s="3" t="s">
        <v>2276</v>
      </c>
      <c r="Q232" s="3" t="s">
        <v>2276</v>
      </c>
      <c r="R232" s="3" t="s">
        <v>534</v>
      </c>
      <c r="S232" s="3" t="s">
        <v>2276</v>
      </c>
      <c r="T232" s="3" t="s">
        <v>2276</v>
      </c>
      <c r="U232" s="3" t="s">
        <v>2276</v>
      </c>
      <c r="V232" s="3">
        <v>4</v>
      </c>
      <c r="W232" s="4" t="s">
        <v>5084</v>
      </c>
    </row>
    <row r="233" spans="1:23" ht="66" customHeight="1">
      <c r="A233" s="11" t="s">
        <v>5059</v>
      </c>
      <c r="B233" s="11" t="s">
        <v>5068</v>
      </c>
      <c r="C233" s="23" t="s">
        <v>1105</v>
      </c>
      <c r="D233" s="26" t="s">
        <v>1105</v>
      </c>
      <c r="E233" s="23" t="s">
        <v>1105</v>
      </c>
      <c r="F233" s="26" t="s">
        <v>2662</v>
      </c>
      <c r="G233" s="19">
        <v>2013</v>
      </c>
      <c r="H233" s="4" t="s">
        <v>541</v>
      </c>
      <c r="I233" s="3" t="s">
        <v>2276</v>
      </c>
      <c r="J233" s="3" t="s">
        <v>2276</v>
      </c>
      <c r="K233" s="3" t="s">
        <v>2276</v>
      </c>
      <c r="L233" s="3" t="s">
        <v>2276</v>
      </c>
      <c r="M233" s="3" t="s">
        <v>2276</v>
      </c>
      <c r="N233" s="3" t="s">
        <v>2276</v>
      </c>
      <c r="O233" s="3" t="s">
        <v>2276</v>
      </c>
      <c r="P233" s="3" t="s">
        <v>2276</v>
      </c>
      <c r="Q233" s="3" t="s">
        <v>2276</v>
      </c>
      <c r="R233" s="3" t="s">
        <v>534</v>
      </c>
      <c r="S233" s="3" t="s">
        <v>2276</v>
      </c>
      <c r="T233" s="3" t="s">
        <v>2276</v>
      </c>
      <c r="U233" s="3" t="s">
        <v>2276</v>
      </c>
      <c r="V233" s="3">
        <v>2</v>
      </c>
      <c r="W233" s="4" t="s">
        <v>5085</v>
      </c>
    </row>
    <row r="234" spans="1:23" ht="66" customHeight="1">
      <c r="A234" s="11" t="s">
        <v>933</v>
      </c>
      <c r="B234" s="11" t="s">
        <v>5061</v>
      </c>
      <c r="C234" s="23" t="s">
        <v>1105</v>
      </c>
      <c r="D234" s="26" t="s">
        <v>1105</v>
      </c>
      <c r="E234" s="23" t="s">
        <v>1105</v>
      </c>
      <c r="F234" s="26" t="s">
        <v>2662</v>
      </c>
      <c r="G234" s="19">
        <v>2013</v>
      </c>
      <c r="H234" s="4" t="s">
        <v>2723</v>
      </c>
      <c r="I234" s="3" t="s">
        <v>2690</v>
      </c>
      <c r="J234" s="3" t="s">
        <v>2276</v>
      </c>
      <c r="K234" s="11" t="s">
        <v>534</v>
      </c>
      <c r="L234" s="3" t="s">
        <v>2276</v>
      </c>
      <c r="M234" s="3" t="s">
        <v>2276</v>
      </c>
      <c r="N234" s="3" t="s">
        <v>2276</v>
      </c>
      <c r="O234" s="3" t="s">
        <v>2276</v>
      </c>
      <c r="P234" s="3" t="s">
        <v>2276</v>
      </c>
      <c r="Q234" s="3" t="s">
        <v>2276</v>
      </c>
      <c r="R234" s="3" t="s">
        <v>2276</v>
      </c>
      <c r="S234" s="3" t="s">
        <v>2276</v>
      </c>
      <c r="T234" s="3" t="s">
        <v>2276</v>
      </c>
      <c r="U234" s="3" t="s">
        <v>2276</v>
      </c>
      <c r="V234" s="3" t="s">
        <v>2276</v>
      </c>
      <c r="W234" s="4" t="s">
        <v>5086</v>
      </c>
    </row>
    <row r="235" spans="1:23" ht="66" customHeight="1">
      <c r="A235" s="11" t="s">
        <v>5059</v>
      </c>
      <c r="B235" s="11" t="s">
        <v>5070</v>
      </c>
      <c r="C235" s="23" t="s">
        <v>1105</v>
      </c>
      <c r="D235" s="26" t="s">
        <v>1105</v>
      </c>
      <c r="E235" s="23" t="s">
        <v>1105</v>
      </c>
      <c r="F235" s="26" t="s">
        <v>2662</v>
      </c>
      <c r="G235" s="19">
        <v>2013</v>
      </c>
      <c r="H235" s="4" t="s">
        <v>2723</v>
      </c>
      <c r="I235" s="3" t="s">
        <v>2690</v>
      </c>
      <c r="J235" s="3" t="s">
        <v>2276</v>
      </c>
      <c r="K235" s="11" t="s">
        <v>534</v>
      </c>
      <c r="L235" s="3" t="s">
        <v>2276</v>
      </c>
      <c r="M235" s="3" t="s">
        <v>2276</v>
      </c>
      <c r="N235" s="3" t="s">
        <v>2276</v>
      </c>
      <c r="O235" s="3" t="s">
        <v>2276</v>
      </c>
      <c r="P235" s="3" t="s">
        <v>2276</v>
      </c>
      <c r="Q235" s="3" t="s">
        <v>2276</v>
      </c>
      <c r="R235" s="3" t="s">
        <v>2276</v>
      </c>
      <c r="S235" s="3" t="s">
        <v>2276</v>
      </c>
      <c r="T235" s="3" t="s">
        <v>2276</v>
      </c>
      <c r="U235" s="3" t="s">
        <v>2276</v>
      </c>
      <c r="V235" s="3" t="s">
        <v>2276</v>
      </c>
      <c r="W235" s="4" t="s">
        <v>5086</v>
      </c>
    </row>
    <row r="236" spans="1:23" ht="50.5" customHeight="1">
      <c r="A236" s="11" t="s">
        <v>927</v>
      </c>
      <c r="B236" s="11" t="s">
        <v>934</v>
      </c>
      <c r="C236" s="23" t="s">
        <v>24</v>
      </c>
      <c r="D236" s="23" t="s">
        <v>27</v>
      </c>
      <c r="E236" s="23" t="s">
        <v>130</v>
      </c>
      <c r="F236" s="19" t="s">
        <v>161</v>
      </c>
      <c r="G236" s="19"/>
      <c r="H236" s="4" t="s">
        <v>541</v>
      </c>
      <c r="I236" s="3" t="s">
        <v>2690</v>
      </c>
      <c r="J236" s="11" t="s">
        <v>534</v>
      </c>
      <c r="K236" s="3" t="s">
        <v>2276</v>
      </c>
      <c r="L236" s="3" t="s">
        <v>2276</v>
      </c>
      <c r="M236" s="3" t="s">
        <v>2276</v>
      </c>
      <c r="N236" s="3" t="s">
        <v>2276</v>
      </c>
      <c r="O236" s="3" t="s">
        <v>2276</v>
      </c>
      <c r="P236" s="3" t="s">
        <v>2276</v>
      </c>
      <c r="Q236" s="3" t="s">
        <v>2276</v>
      </c>
      <c r="R236" s="3" t="s">
        <v>2276</v>
      </c>
      <c r="S236" s="3" t="s">
        <v>2276</v>
      </c>
      <c r="T236" s="3" t="s">
        <v>2276</v>
      </c>
      <c r="U236" s="3" t="s">
        <v>2276</v>
      </c>
      <c r="V236" s="3" t="s">
        <v>2276</v>
      </c>
      <c r="W236" s="4" t="s">
        <v>2212</v>
      </c>
    </row>
    <row r="237" spans="1:23" ht="42" customHeight="1">
      <c r="A237" s="11" t="s">
        <v>932</v>
      </c>
      <c r="B237" s="11" t="s">
        <v>935</v>
      </c>
      <c r="C237" s="23" t="s">
        <v>24</v>
      </c>
      <c r="D237" s="23" t="s">
        <v>27</v>
      </c>
      <c r="E237" s="23" t="s">
        <v>130</v>
      </c>
      <c r="F237" s="19" t="s">
        <v>161</v>
      </c>
      <c r="G237" s="19"/>
      <c r="H237" s="4" t="s">
        <v>541</v>
      </c>
      <c r="I237" s="11" t="s">
        <v>537</v>
      </c>
      <c r="J237" s="11" t="s">
        <v>537</v>
      </c>
      <c r="K237" s="3" t="s">
        <v>2276</v>
      </c>
      <c r="L237" s="3" t="s">
        <v>2276</v>
      </c>
      <c r="M237" s="3" t="s">
        <v>2276</v>
      </c>
      <c r="N237" s="3" t="s">
        <v>2276</v>
      </c>
      <c r="O237" s="3" t="s">
        <v>2276</v>
      </c>
      <c r="P237" s="3" t="s">
        <v>2276</v>
      </c>
      <c r="Q237" s="3" t="s">
        <v>2276</v>
      </c>
      <c r="R237" s="3" t="s">
        <v>2276</v>
      </c>
      <c r="S237" s="3" t="s">
        <v>2276</v>
      </c>
      <c r="T237" s="3" t="s">
        <v>2276</v>
      </c>
      <c r="U237" s="3" t="s">
        <v>2276</v>
      </c>
      <c r="V237" s="3" t="s">
        <v>2276</v>
      </c>
      <c r="W237" s="4" t="s">
        <v>936</v>
      </c>
    </row>
    <row r="238" spans="1:23" ht="40.5" customHeight="1">
      <c r="A238" s="11" t="s">
        <v>938</v>
      </c>
      <c r="B238" s="11" t="s">
        <v>942</v>
      </c>
      <c r="C238" s="23" t="s">
        <v>24</v>
      </c>
      <c r="D238" s="23" t="s">
        <v>27</v>
      </c>
      <c r="E238" s="23" t="s">
        <v>130</v>
      </c>
      <c r="F238" s="19" t="s">
        <v>161</v>
      </c>
      <c r="G238" s="19"/>
      <c r="H238" s="4" t="s">
        <v>541</v>
      </c>
      <c r="I238" s="3" t="s">
        <v>2690</v>
      </c>
      <c r="J238" s="11" t="s">
        <v>534</v>
      </c>
      <c r="K238" s="3" t="s">
        <v>2276</v>
      </c>
      <c r="L238" s="3" t="s">
        <v>2276</v>
      </c>
      <c r="M238" s="3" t="s">
        <v>2276</v>
      </c>
      <c r="N238" s="3" t="s">
        <v>2276</v>
      </c>
      <c r="O238" s="3" t="s">
        <v>2276</v>
      </c>
      <c r="P238" s="3" t="s">
        <v>2276</v>
      </c>
      <c r="Q238" s="3" t="s">
        <v>2276</v>
      </c>
      <c r="R238" s="3" t="s">
        <v>2276</v>
      </c>
      <c r="S238" s="3" t="s">
        <v>2276</v>
      </c>
      <c r="T238" s="3" t="s">
        <v>2276</v>
      </c>
      <c r="U238" s="3" t="s">
        <v>2276</v>
      </c>
      <c r="V238" s="3" t="s">
        <v>2276</v>
      </c>
      <c r="W238" s="4" t="s">
        <v>943</v>
      </c>
    </row>
    <row r="239" spans="1:23" ht="66.5" customHeight="1">
      <c r="A239" s="11" t="s">
        <v>944</v>
      </c>
      <c r="B239" s="11" t="s">
        <v>948</v>
      </c>
      <c r="C239" s="23" t="s">
        <v>24</v>
      </c>
      <c r="D239" s="23" t="s">
        <v>27</v>
      </c>
      <c r="E239" s="23" t="s">
        <v>130</v>
      </c>
      <c r="F239" s="19" t="s">
        <v>161</v>
      </c>
      <c r="G239" s="19"/>
      <c r="H239" s="4" t="s">
        <v>541</v>
      </c>
      <c r="I239" s="11" t="s">
        <v>537</v>
      </c>
      <c r="J239" s="11" t="s">
        <v>537</v>
      </c>
      <c r="K239" s="3" t="s">
        <v>2276</v>
      </c>
      <c r="L239" s="3" t="s">
        <v>2276</v>
      </c>
      <c r="M239" s="3" t="s">
        <v>2276</v>
      </c>
      <c r="N239" s="3" t="s">
        <v>2276</v>
      </c>
      <c r="O239" s="3" t="s">
        <v>2276</v>
      </c>
      <c r="P239" s="3" t="s">
        <v>2276</v>
      </c>
      <c r="Q239" s="3" t="s">
        <v>2276</v>
      </c>
      <c r="R239" s="3" t="s">
        <v>2276</v>
      </c>
      <c r="S239" s="3" t="s">
        <v>2276</v>
      </c>
      <c r="T239" s="3" t="s">
        <v>2276</v>
      </c>
      <c r="U239" s="3" t="s">
        <v>2276</v>
      </c>
      <c r="V239" s="3" t="s">
        <v>2276</v>
      </c>
      <c r="W239" s="19" t="s">
        <v>952</v>
      </c>
    </row>
    <row r="240" spans="1:23" ht="66.5" customHeight="1">
      <c r="A240" s="11" t="s">
        <v>946</v>
      </c>
      <c r="B240" s="11" t="s">
        <v>949</v>
      </c>
      <c r="C240" s="23" t="s">
        <v>24</v>
      </c>
      <c r="D240" s="23" t="s">
        <v>27</v>
      </c>
      <c r="E240" s="23" t="s">
        <v>130</v>
      </c>
      <c r="F240" s="19" t="s">
        <v>161</v>
      </c>
      <c r="G240" s="19"/>
      <c r="H240" s="4" t="s">
        <v>541</v>
      </c>
      <c r="I240" s="11" t="s">
        <v>537</v>
      </c>
      <c r="J240" s="11" t="s">
        <v>537</v>
      </c>
      <c r="K240" s="3" t="s">
        <v>2276</v>
      </c>
      <c r="L240" s="3" t="s">
        <v>2276</v>
      </c>
      <c r="M240" s="3" t="s">
        <v>2276</v>
      </c>
      <c r="N240" s="3" t="s">
        <v>2276</v>
      </c>
      <c r="O240" s="3" t="s">
        <v>2276</v>
      </c>
      <c r="P240" s="3" t="s">
        <v>2276</v>
      </c>
      <c r="Q240" s="3" t="s">
        <v>2276</v>
      </c>
      <c r="R240" s="3" t="s">
        <v>2276</v>
      </c>
      <c r="S240" s="3" t="s">
        <v>2276</v>
      </c>
      <c r="T240" s="3" t="s">
        <v>2276</v>
      </c>
      <c r="U240" s="3" t="s">
        <v>2276</v>
      </c>
      <c r="V240" s="3" t="s">
        <v>2276</v>
      </c>
      <c r="W240" s="19" t="s">
        <v>952</v>
      </c>
    </row>
    <row r="241" spans="1:23" ht="86" customHeight="1">
      <c r="A241" s="11" t="s">
        <v>959</v>
      </c>
      <c r="B241" s="11" t="s">
        <v>964</v>
      </c>
      <c r="C241" s="23" t="s">
        <v>24</v>
      </c>
      <c r="D241" s="23" t="s">
        <v>27</v>
      </c>
      <c r="E241" s="23" t="s">
        <v>130</v>
      </c>
      <c r="F241" s="19" t="s">
        <v>161</v>
      </c>
      <c r="G241" s="19"/>
      <c r="H241" s="4" t="s">
        <v>541</v>
      </c>
      <c r="I241" s="3" t="s">
        <v>2690</v>
      </c>
      <c r="J241" s="3" t="s">
        <v>534</v>
      </c>
      <c r="K241" s="3" t="s">
        <v>2276</v>
      </c>
      <c r="L241" s="3" t="s">
        <v>2276</v>
      </c>
      <c r="M241" s="3" t="s">
        <v>534</v>
      </c>
      <c r="N241" s="3" t="s">
        <v>534</v>
      </c>
      <c r="O241" s="3" t="s">
        <v>2276</v>
      </c>
      <c r="P241" s="3" t="s">
        <v>2276</v>
      </c>
      <c r="Q241" s="3">
        <v>4</v>
      </c>
      <c r="R241" s="3" t="s">
        <v>534</v>
      </c>
      <c r="S241" s="3" t="s">
        <v>534</v>
      </c>
      <c r="T241" s="3" t="s">
        <v>2276</v>
      </c>
      <c r="U241" s="3" t="s">
        <v>2276</v>
      </c>
      <c r="V241" s="3" t="s">
        <v>2276</v>
      </c>
      <c r="W241" s="4" t="s">
        <v>2221</v>
      </c>
    </row>
    <row r="242" spans="1:23" ht="82.5" customHeight="1">
      <c r="A242" s="11" t="s">
        <v>965</v>
      </c>
      <c r="B242" s="11" t="s">
        <v>969</v>
      </c>
      <c r="C242" s="23" t="s">
        <v>24</v>
      </c>
      <c r="D242" s="23" t="s">
        <v>27</v>
      </c>
      <c r="E242" s="23" t="s">
        <v>130</v>
      </c>
      <c r="F242" s="19" t="s">
        <v>161</v>
      </c>
      <c r="G242" s="19"/>
      <c r="H242" s="4" t="s">
        <v>541</v>
      </c>
      <c r="I242" s="3" t="s">
        <v>2690</v>
      </c>
      <c r="J242" s="3" t="s">
        <v>534</v>
      </c>
      <c r="K242" s="3" t="s">
        <v>2276</v>
      </c>
      <c r="L242" s="3" t="s">
        <v>2276</v>
      </c>
      <c r="M242" s="3" t="s">
        <v>534</v>
      </c>
      <c r="N242" s="3" t="s">
        <v>534</v>
      </c>
      <c r="O242" s="3" t="s">
        <v>2276</v>
      </c>
      <c r="P242" s="3" t="s">
        <v>2276</v>
      </c>
      <c r="Q242" s="3">
        <v>4</v>
      </c>
      <c r="R242" s="3" t="s">
        <v>534</v>
      </c>
      <c r="S242" s="3" t="s">
        <v>534</v>
      </c>
      <c r="T242" s="3" t="s">
        <v>2276</v>
      </c>
      <c r="U242" s="3" t="s">
        <v>2276</v>
      </c>
      <c r="V242" s="3" t="s">
        <v>2276</v>
      </c>
      <c r="W242" s="4" t="s">
        <v>2221</v>
      </c>
    </row>
    <row r="243" spans="1:23" ht="87.5" customHeight="1">
      <c r="A243" s="11" t="s">
        <v>966</v>
      </c>
      <c r="B243" s="11" t="s">
        <v>970</v>
      </c>
      <c r="C243" s="23" t="s">
        <v>24</v>
      </c>
      <c r="D243" s="23" t="s">
        <v>27</v>
      </c>
      <c r="E243" s="23" t="s">
        <v>130</v>
      </c>
      <c r="F243" s="19" t="s">
        <v>161</v>
      </c>
      <c r="G243" s="19"/>
      <c r="H243" s="4" t="s">
        <v>541</v>
      </c>
      <c r="I243" s="3" t="s">
        <v>2690</v>
      </c>
      <c r="J243" s="3" t="s">
        <v>534</v>
      </c>
      <c r="K243" s="3" t="s">
        <v>2276</v>
      </c>
      <c r="L243" s="3" t="s">
        <v>2276</v>
      </c>
      <c r="M243" s="3" t="s">
        <v>534</v>
      </c>
      <c r="N243" s="3" t="s">
        <v>534</v>
      </c>
      <c r="O243" s="3" t="s">
        <v>2276</v>
      </c>
      <c r="P243" s="3" t="s">
        <v>2276</v>
      </c>
      <c r="Q243" s="3">
        <v>4</v>
      </c>
      <c r="R243" s="3" t="s">
        <v>534</v>
      </c>
      <c r="S243" s="3" t="s">
        <v>534</v>
      </c>
      <c r="T243" s="3" t="s">
        <v>2276</v>
      </c>
      <c r="U243" s="3" t="s">
        <v>2276</v>
      </c>
      <c r="V243" s="3" t="s">
        <v>2276</v>
      </c>
      <c r="W243" s="4" t="s">
        <v>2221</v>
      </c>
    </row>
    <row r="244" spans="1:23" ht="83" customHeight="1">
      <c r="A244" s="11" t="s">
        <v>1016</v>
      </c>
      <c r="B244" s="11" t="s">
        <v>1021</v>
      </c>
      <c r="C244" s="23" t="s">
        <v>24</v>
      </c>
      <c r="D244" s="23" t="s">
        <v>27</v>
      </c>
      <c r="E244" s="23" t="s">
        <v>130</v>
      </c>
      <c r="F244" s="19" t="s">
        <v>161</v>
      </c>
      <c r="G244" s="19"/>
      <c r="H244" s="4" t="s">
        <v>541</v>
      </c>
      <c r="I244" s="3" t="s">
        <v>2276</v>
      </c>
      <c r="J244" s="3" t="s">
        <v>2276</v>
      </c>
      <c r="K244" s="3" t="s">
        <v>2276</v>
      </c>
      <c r="L244" s="3" t="s">
        <v>2276</v>
      </c>
      <c r="M244" s="3" t="s">
        <v>2276</v>
      </c>
      <c r="N244" s="3" t="s">
        <v>2276</v>
      </c>
      <c r="O244" s="3" t="s">
        <v>2276</v>
      </c>
      <c r="P244" s="3" t="s">
        <v>2276</v>
      </c>
      <c r="Q244" s="3" t="s">
        <v>2276</v>
      </c>
      <c r="R244" s="3" t="s">
        <v>534</v>
      </c>
      <c r="S244" s="3" t="s">
        <v>534</v>
      </c>
      <c r="T244" s="3" t="s">
        <v>534</v>
      </c>
      <c r="U244" s="3" t="s">
        <v>2276</v>
      </c>
      <c r="V244" s="3" t="s">
        <v>2276</v>
      </c>
      <c r="W244" s="4" t="s">
        <v>2245</v>
      </c>
    </row>
    <row r="245" spans="1:23" ht="83" customHeight="1">
      <c r="A245" s="11" t="s">
        <v>1019</v>
      </c>
      <c r="B245" s="11" t="s">
        <v>1022</v>
      </c>
      <c r="C245" s="23" t="s">
        <v>24</v>
      </c>
      <c r="D245" s="23" t="s">
        <v>27</v>
      </c>
      <c r="E245" s="23" t="s">
        <v>130</v>
      </c>
      <c r="F245" s="19" t="s">
        <v>161</v>
      </c>
      <c r="G245" s="19"/>
      <c r="H245" s="4" t="s">
        <v>541</v>
      </c>
      <c r="I245" s="3" t="s">
        <v>2276</v>
      </c>
      <c r="J245" s="3" t="s">
        <v>2276</v>
      </c>
      <c r="K245" s="3" t="s">
        <v>2276</v>
      </c>
      <c r="L245" s="3" t="s">
        <v>2276</v>
      </c>
      <c r="M245" s="3" t="s">
        <v>2276</v>
      </c>
      <c r="N245" s="3" t="s">
        <v>2276</v>
      </c>
      <c r="O245" s="3" t="s">
        <v>2276</v>
      </c>
      <c r="P245" s="3" t="s">
        <v>2276</v>
      </c>
      <c r="Q245" s="3" t="s">
        <v>2276</v>
      </c>
      <c r="R245" s="3" t="s">
        <v>534</v>
      </c>
      <c r="S245" s="3" t="s">
        <v>534</v>
      </c>
      <c r="T245" s="3" t="s">
        <v>534</v>
      </c>
      <c r="U245" s="3" t="s">
        <v>2276</v>
      </c>
      <c r="V245" t="s">
        <v>2276</v>
      </c>
      <c r="W245" s="4" t="s">
        <v>2245</v>
      </c>
    </row>
    <row r="246" spans="1:23" ht="69" customHeight="1">
      <c r="A246" s="11" t="s">
        <v>1023</v>
      </c>
      <c r="B246" s="11" t="s">
        <v>1028</v>
      </c>
      <c r="C246" s="23" t="s">
        <v>24</v>
      </c>
      <c r="D246" s="23" t="s">
        <v>27</v>
      </c>
      <c r="E246" s="23" t="s">
        <v>130</v>
      </c>
      <c r="F246" s="19" t="s">
        <v>161</v>
      </c>
      <c r="G246" s="19"/>
      <c r="H246" s="4" t="s">
        <v>1031</v>
      </c>
      <c r="I246" s="3" t="s">
        <v>2276</v>
      </c>
      <c r="J246" s="3" t="s">
        <v>2276</v>
      </c>
      <c r="K246" s="3" t="s">
        <v>2276</v>
      </c>
      <c r="L246" s="3" t="s">
        <v>2276</v>
      </c>
      <c r="M246" s="3" t="s">
        <v>534</v>
      </c>
      <c r="N246" s="3" t="s">
        <v>534</v>
      </c>
      <c r="O246" s="3" t="s">
        <v>534</v>
      </c>
      <c r="P246" s="3" t="s">
        <v>534</v>
      </c>
      <c r="Q246" s="3">
        <v>5</v>
      </c>
      <c r="R246" s="3" t="s">
        <v>2276</v>
      </c>
      <c r="S246" s="3" t="s">
        <v>2276</v>
      </c>
      <c r="T246" s="3" t="s">
        <v>2276</v>
      </c>
      <c r="U246" s="3" t="s">
        <v>2276</v>
      </c>
      <c r="V246" s="3" t="s">
        <v>2276</v>
      </c>
      <c r="W246" s="4" t="s">
        <v>1038</v>
      </c>
    </row>
    <row r="247" spans="1:23" ht="68.5" customHeight="1">
      <c r="A247" s="11" t="s">
        <v>1023</v>
      </c>
      <c r="B247" s="11" t="s">
        <v>1032</v>
      </c>
      <c r="C247" s="23" t="s">
        <v>24</v>
      </c>
      <c r="D247" s="23" t="s">
        <v>27</v>
      </c>
      <c r="E247" s="23" t="s">
        <v>130</v>
      </c>
      <c r="F247" s="19" t="s">
        <v>74</v>
      </c>
      <c r="G247" s="19"/>
      <c r="H247" s="4" t="s">
        <v>1031</v>
      </c>
      <c r="I247" s="3" t="s">
        <v>2276</v>
      </c>
      <c r="J247" s="3" t="s">
        <v>2276</v>
      </c>
      <c r="K247" s="3" t="s">
        <v>2276</v>
      </c>
      <c r="L247" s="3" t="s">
        <v>2276</v>
      </c>
      <c r="M247" s="3" t="s">
        <v>534</v>
      </c>
      <c r="N247" s="3" t="s">
        <v>534</v>
      </c>
      <c r="O247" s="3" t="s">
        <v>534</v>
      </c>
      <c r="P247" s="3" t="s">
        <v>534</v>
      </c>
      <c r="Q247" s="3">
        <v>5</v>
      </c>
      <c r="R247" s="3" t="s">
        <v>2276</v>
      </c>
      <c r="S247" s="3" t="s">
        <v>2276</v>
      </c>
      <c r="T247" s="3" t="s">
        <v>2276</v>
      </c>
      <c r="U247" s="3" t="s">
        <v>2276</v>
      </c>
      <c r="V247" s="3" t="s">
        <v>2276</v>
      </c>
      <c r="W247" s="4" t="s">
        <v>1039</v>
      </c>
    </row>
    <row r="248" spans="1:23" ht="68.5" customHeight="1">
      <c r="A248" s="11" t="s">
        <v>1023</v>
      </c>
      <c r="B248" s="11" t="s">
        <v>1034</v>
      </c>
      <c r="C248" s="23" t="s">
        <v>24</v>
      </c>
      <c r="D248" s="23" t="s">
        <v>27</v>
      </c>
      <c r="E248" s="23" t="s">
        <v>130</v>
      </c>
      <c r="F248" s="19" t="s">
        <v>161</v>
      </c>
      <c r="G248" s="19"/>
      <c r="H248" s="4" t="s">
        <v>541</v>
      </c>
      <c r="I248" s="3" t="s">
        <v>2276</v>
      </c>
      <c r="J248" s="3" t="s">
        <v>2276</v>
      </c>
      <c r="K248" s="3" t="s">
        <v>2276</v>
      </c>
      <c r="L248" s="3" t="s">
        <v>2276</v>
      </c>
      <c r="M248" s="3" t="s">
        <v>534</v>
      </c>
      <c r="N248" s="3" t="s">
        <v>534</v>
      </c>
      <c r="O248" s="3" t="s">
        <v>534</v>
      </c>
      <c r="P248" s="3" t="s">
        <v>2276</v>
      </c>
      <c r="Q248" s="3">
        <v>3</v>
      </c>
      <c r="R248" s="3" t="s">
        <v>2276</v>
      </c>
      <c r="S248" s="3" t="s">
        <v>2276</v>
      </c>
      <c r="T248" s="3" t="s">
        <v>2276</v>
      </c>
      <c r="U248" s="3" t="s">
        <v>2276</v>
      </c>
      <c r="V248" s="3" t="s">
        <v>2276</v>
      </c>
      <c r="W248" s="4" t="s">
        <v>1040</v>
      </c>
    </row>
    <row r="249" spans="1:23" ht="68.5" customHeight="1">
      <c r="A249" s="11" t="s">
        <v>1023</v>
      </c>
      <c r="B249" s="11" t="s">
        <v>1035</v>
      </c>
      <c r="C249" s="23" t="s">
        <v>24</v>
      </c>
      <c r="D249" s="23" t="s">
        <v>27</v>
      </c>
      <c r="E249" s="23" t="s">
        <v>130</v>
      </c>
      <c r="F249" s="19" t="s">
        <v>74</v>
      </c>
      <c r="G249" s="19"/>
      <c r="H249" s="4" t="s">
        <v>541</v>
      </c>
      <c r="I249" s="3" t="s">
        <v>2276</v>
      </c>
      <c r="J249" s="3" t="s">
        <v>2276</v>
      </c>
      <c r="K249" s="3" t="s">
        <v>2276</v>
      </c>
      <c r="L249" s="3" t="s">
        <v>2276</v>
      </c>
      <c r="M249" s="3" t="s">
        <v>534</v>
      </c>
      <c r="N249" s="3" t="s">
        <v>534</v>
      </c>
      <c r="O249" s="3" t="s">
        <v>534</v>
      </c>
      <c r="P249" s="3" t="s">
        <v>2276</v>
      </c>
      <c r="Q249" s="3">
        <v>3</v>
      </c>
      <c r="R249" s="3" t="s">
        <v>2276</v>
      </c>
      <c r="S249" s="3" t="s">
        <v>2276</v>
      </c>
      <c r="T249" s="3" t="s">
        <v>2276</v>
      </c>
      <c r="U249" s="3" t="s">
        <v>2276</v>
      </c>
      <c r="V249" s="3" t="s">
        <v>2276</v>
      </c>
      <c r="W249" s="4" t="s">
        <v>1040</v>
      </c>
    </row>
    <row r="250" spans="1:23" ht="61" customHeight="1">
      <c r="A250" s="11" t="s">
        <v>1024</v>
      </c>
      <c r="B250" s="11" t="s">
        <v>1029</v>
      </c>
      <c r="C250" s="23" t="s">
        <v>24</v>
      </c>
      <c r="D250" s="23" t="s">
        <v>27</v>
      </c>
      <c r="E250" s="23" t="s">
        <v>130</v>
      </c>
      <c r="F250" s="19" t="s">
        <v>161</v>
      </c>
      <c r="G250" s="19"/>
      <c r="H250" s="4" t="s">
        <v>1031</v>
      </c>
      <c r="I250" s="3" t="s">
        <v>2276</v>
      </c>
      <c r="J250" s="3" t="s">
        <v>2276</v>
      </c>
      <c r="K250" s="3" t="s">
        <v>2276</v>
      </c>
      <c r="L250" s="3" t="s">
        <v>2276</v>
      </c>
      <c r="M250" s="3" t="s">
        <v>534</v>
      </c>
      <c r="N250" s="3" t="s">
        <v>534</v>
      </c>
      <c r="O250" s="3" t="s">
        <v>534</v>
      </c>
      <c r="P250" s="3" t="s">
        <v>2276</v>
      </c>
      <c r="Q250" s="3">
        <v>5</v>
      </c>
      <c r="R250" s="3" t="s">
        <v>2276</v>
      </c>
      <c r="S250" s="3" t="s">
        <v>2276</v>
      </c>
      <c r="T250" s="3" t="s">
        <v>2276</v>
      </c>
      <c r="U250" s="3" t="s">
        <v>2276</v>
      </c>
      <c r="V250" s="3" t="s">
        <v>2276</v>
      </c>
      <c r="W250" s="4" t="s">
        <v>1038</v>
      </c>
    </row>
    <row r="251" spans="1:23" ht="62" customHeight="1">
      <c r="A251" s="11" t="s">
        <v>1024</v>
      </c>
      <c r="B251" s="11" t="s">
        <v>1033</v>
      </c>
      <c r="C251" s="23" t="s">
        <v>24</v>
      </c>
      <c r="D251" s="23" t="s">
        <v>27</v>
      </c>
      <c r="E251" s="23" t="s">
        <v>130</v>
      </c>
      <c r="F251" s="19" t="s">
        <v>74</v>
      </c>
      <c r="G251" s="19"/>
      <c r="H251" s="4" t="s">
        <v>1031</v>
      </c>
      <c r="I251" s="3" t="s">
        <v>2276</v>
      </c>
      <c r="J251" s="3" t="s">
        <v>2276</v>
      </c>
      <c r="K251" s="3" t="s">
        <v>2276</v>
      </c>
      <c r="L251" s="3" t="s">
        <v>2276</v>
      </c>
      <c r="M251" s="3" t="s">
        <v>534</v>
      </c>
      <c r="N251" s="3" t="s">
        <v>534</v>
      </c>
      <c r="O251" s="3" t="s">
        <v>534</v>
      </c>
      <c r="P251" s="3" t="s">
        <v>2276</v>
      </c>
      <c r="Q251" s="3">
        <v>5</v>
      </c>
      <c r="R251" s="3" t="s">
        <v>2276</v>
      </c>
      <c r="S251" s="3" t="s">
        <v>2276</v>
      </c>
      <c r="T251" s="3" t="s">
        <v>2276</v>
      </c>
      <c r="U251" s="3" t="s">
        <v>2276</v>
      </c>
      <c r="V251" s="3" t="s">
        <v>2276</v>
      </c>
      <c r="W251" s="4" t="s">
        <v>1039</v>
      </c>
    </row>
    <row r="252" spans="1:23" ht="74.5" customHeight="1">
      <c r="A252" s="11" t="s">
        <v>1024</v>
      </c>
      <c r="B252" s="11" t="s">
        <v>1036</v>
      </c>
      <c r="C252" s="23" t="s">
        <v>24</v>
      </c>
      <c r="D252" s="23" t="s">
        <v>27</v>
      </c>
      <c r="E252" s="23" t="s">
        <v>130</v>
      </c>
      <c r="F252" s="19" t="s">
        <v>161</v>
      </c>
      <c r="G252" s="19"/>
      <c r="H252" s="4" t="s">
        <v>541</v>
      </c>
      <c r="I252" s="3" t="s">
        <v>2276</v>
      </c>
      <c r="J252" s="3" t="s">
        <v>2276</v>
      </c>
      <c r="K252" s="3" t="s">
        <v>2276</v>
      </c>
      <c r="L252" s="3" t="s">
        <v>2276</v>
      </c>
      <c r="M252" s="3" t="s">
        <v>534</v>
      </c>
      <c r="N252" s="3" t="s">
        <v>534</v>
      </c>
      <c r="O252" s="3" t="s">
        <v>534</v>
      </c>
      <c r="P252" s="3" t="s">
        <v>2276</v>
      </c>
      <c r="Q252" s="3">
        <v>3</v>
      </c>
      <c r="R252" s="3" t="s">
        <v>2276</v>
      </c>
      <c r="S252" s="3" t="s">
        <v>2276</v>
      </c>
      <c r="T252" s="3" t="s">
        <v>2276</v>
      </c>
      <c r="U252" s="3" t="s">
        <v>2276</v>
      </c>
      <c r="V252" s="3" t="s">
        <v>2276</v>
      </c>
      <c r="W252" s="4" t="s">
        <v>1040</v>
      </c>
    </row>
    <row r="253" spans="1:23" ht="67" customHeight="1">
      <c r="A253" s="11" t="s">
        <v>1024</v>
      </c>
      <c r="B253" s="11" t="s">
        <v>1037</v>
      </c>
      <c r="C253" s="23" t="s">
        <v>24</v>
      </c>
      <c r="D253" s="23" t="s">
        <v>27</v>
      </c>
      <c r="E253" s="23" t="s">
        <v>130</v>
      </c>
      <c r="F253" s="19" t="s">
        <v>74</v>
      </c>
      <c r="G253" s="19"/>
      <c r="H253" s="4" t="s">
        <v>541</v>
      </c>
      <c r="I253" s="3" t="s">
        <v>2276</v>
      </c>
      <c r="J253" s="3" t="s">
        <v>2276</v>
      </c>
      <c r="K253" s="3" t="s">
        <v>2276</v>
      </c>
      <c r="L253" s="3" t="s">
        <v>2276</v>
      </c>
      <c r="M253" s="3" t="s">
        <v>534</v>
      </c>
      <c r="N253" s="3" t="s">
        <v>534</v>
      </c>
      <c r="O253" s="3" t="s">
        <v>534</v>
      </c>
      <c r="P253" s="3" t="s">
        <v>2276</v>
      </c>
      <c r="Q253" s="3">
        <v>3</v>
      </c>
      <c r="R253" s="3" t="s">
        <v>2276</v>
      </c>
      <c r="S253" s="3" t="s">
        <v>2276</v>
      </c>
      <c r="T253" s="3" t="s">
        <v>2276</v>
      </c>
      <c r="U253" s="3" t="s">
        <v>2276</v>
      </c>
      <c r="V253" s="3" t="s">
        <v>2276</v>
      </c>
      <c r="W253" s="4" t="s">
        <v>1040</v>
      </c>
    </row>
    <row r="254" spans="1:23" ht="73" customHeight="1">
      <c r="A254" s="3" t="s">
        <v>1041</v>
      </c>
      <c r="B254" s="3" t="s">
        <v>1058</v>
      </c>
      <c r="C254" s="23" t="s">
        <v>24</v>
      </c>
      <c r="D254" s="23" t="s">
        <v>27</v>
      </c>
      <c r="E254" s="23" t="s">
        <v>130</v>
      </c>
      <c r="F254" s="19" t="s">
        <v>161</v>
      </c>
      <c r="G254" s="19"/>
      <c r="H254" s="4" t="s">
        <v>541</v>
      </c>
      <c r="I254" s="3" t="s">
        <v>2690</v>
      </c>
      <c r="J254" s="3" t="s">
        <v>2276</v>
      </c>
      <c r="K254" s="3" t="s">
        <v>534</v>
      </c>
      <c r="L254" s="3" t="s">
        <v>2276</v>
      </c>
      <c r="M254" s="3" t="s">
        <v>2276</v>
      </c>
      <c r="N254" s="3" t="s">
        <v>2276</v>
      </c>
      <c r="O254" s="3" t="s">
        <v>2276</v>
      </c>
      <c r="P254" s="3" t="s">
        <v>2276</v>
      </c>
      <c r="Q254" s="3" t="s">
        <v>2276</v>
      </c>
      <c r="R254" s="3" t="s">
        <v>2276</v>
      </c>
      <c r="S254" s="3" t="s">
        <v>2276</v>
      </c>
      <c r="T254" s="3" t="s">
        <v>2276</v>
      </c>
      <c r="U254" s="3" t="s">
        <v>2276</v>
      </c>
      <c r="V254" s="3" t="s">
        <v>2276</v>
      </c>
      <c r="W254" s="4" t="s">
        <v>1066</v>
      </c>
    </row>
    <row r="255" spans="1:23" ht="95.5" customHeight="1">
      <c r="A255" s="3" t="s">
        <v>1044</v>
      </c>
      <c r="B255" s="3" t="s">
        <v>1059</v>
      </c>
      <c r="C255" s="23" t="s">
        <v>24</v>
      </c>
      <c r="D255" s="23" t="s">
        <v>27</v>
      </c>
      <c r="E255" s="23" t="s">
        <v>130</v>
      </c>
      <c r="F255" s="19" t="s">
        <v>161</v>
      </c>
      <c r="G255" s="19">
        <v>2005</v>
      </c>
      <c r="H255" s="4" t="s">
        <v>541</v>
      </c>
      <c r="I255" s="3" t="s">
        <v>2690</v>
      </c>
      <c r="J255" s="3" t="s">
        <v>534</v>
      </c>
      <c r="K255" s="3" t="s">
        <v>2276</v>
      </c>
      <c r="L255" s="3" t="s">
        <v>2276</v>
      </c>
      <c r="M255" s="3" t="s">
        <v>2276</v>
      </c>
      <c r="N255" s="3" t="s">
        <v>2276</v>
      </c>
      <c r="O255" s="3" t="s">
        <v>2276</v>
      </c>
      <c r="P255" s="3" t="s">
        <v>2276</v>
      </c>
      <c r="Q255" s="3" t="s">
        <v>2276</v>
      </c>
      <c r="R255" s="3" t="s">
        <v>534</v>
      </c>
      <c r="S255" s="3" t="s">
        <v>534</v>
      </c>
      <c r="T255" s="3" t="s">
        <v>534</v>
      </c>
      <c r="U255" s="3" t="s">
        <v>534</v>
      </c>
      <c r="V255" s="3">
        <v>5</v>
      </c>
      <c r="W255" s="4" t="s">
        <v>1067</v>
      </c>
    </row>
    <row r="256" spans="1:23" ht="95.5" customHeight="1">
      <c r="A256" s="3" t="s">
        <v>1044</v>
      </c>
      <c r="B256" s="3" t="s">
        <v>2247</v>
      </c>
      <c r="C256" s="23" t="s">
        <v>24</v>
      </c>
      <c r="D256" s="23" t="s">
        <v>27</v>
      </c>
      <c r="E256" s="23" t="s">
        <v>130</v>
      </c>
      <c r="F256" s="19" t="s">
        <v>161</v>
      </c>
      <c r="G256" s="19">
        <v>1990</v>
      </c>
      <c r="H256" s="4" t="s">
        <v>541</v>
      </c>
      <c r="I256" s="3" t="s">
        <v>2276</v>
      </c>
      <c r="J256" s="3" t="s">
        <v>2276</v>
      </c>
      <c r="K256" s="3" t="s">
        <v>2276</v>
      </c>
      <c r="L256" s="3" t="s">
        <v>2276</v>
      </c>
      <c r="M256" s="3" t="s">
        <v>534</v>
      </c>
      <c r="N256" s="3" t="s">
        <v>534</v>
      </c>
      <c r="O256" s="3" t="s">
        <v>534</v>
      </c>
      <c r="P256" s="3" t="s">
        <v>2276</v>
      </c>
      <c r="Q256" s="3" t="s">
        <v>2276</v>
      </c>
      <c r="R256" s="3" t="s">
        <v>2276</v>
      </c>
      <c r="S256" s="3" t="s">
        <v>2276</v>
      </c>
      <c r="T256" s="3" t="s">
        <v>2276</v>
      </c>
      <c r="U256" s="3" t="s">
        <v>2276</v>
      </c>
      <c r="V256" s="3" t="s">
        <v>2276</v>
      </c>
      <c r="W256" s="4" t="s">
        <v>2248</v>
      </c>
    </row>
    <row r="257" spans="1:23" ht="95.5" customHeight="1">
      <c r="A257" s="3" t="s">
        <v>1044</v>
      </c>
      <c r="B257" s="3" t="s">
        <v>2249</v>
      </c>
      <c r="C257" s="23" t="s">
        <v>24</v>
      </c>
      <c r="D257" s="23" t="s">
        <v>27</v>
      </c>
      <c r="E257" s="23" t="s">
        <v>130</v>
      </c>
      <c r="F257" s="19" t="s">
        <v>161</v>
      </c>
      <c r="G257" s="19">
        <v>1991</v>
      </c>
      <c r="H257" s="4" t="s">
        <v>541</v>
      </c>
      <c r="I257" s="3" t="s">
        <v>2276</v>
      </c>
      <c r="J257" s="3" t="s">
        <v>2276</v>
      </c>
      <c r="K257" s="3" t="s">
        <v>2276</v>
      </c>
      <c r="L257" s="3" t="s">
        <v>2276</v>
      </c>
      <c r="M257" s="3" t="s">
        <v>534</v>
      </c>
      <c r="N257" s="3" t="s">
        <v>534</v>
      </c>
      <c r="O257" s="3" t="s">
        <v>534</v>
      </c>
      <c r="P257" s="3" t="s">
        <v>2276</v>
      </c>
      <c r="Q257" s="3" t="s">
        <v>2276</v>
      </c>
      <c r="R257" s="3" t="s">
        <v>2276</v>
      </c>
      <c r="S257" s="3" t="s">
        <v>2276</v>
      </c>
      <c r="T257" s="3" t="s">
        <v>2276</v>
      </c>
      <c r="U257" s="3" t="s">
        <v>2276</v>
      </c>
      <c r="V257" s="3" t="s">
        <v>2276</v>
      </c>
      <c r="W257" s="4" t="s">
        <v>2248</v>
      </c>
    </row>
    <row r="258" spans="1:23" ht="95.5" customHeight="1">
      <c r="A258" s="3" t="s">
        <v>1044</v>
      </c>
      <c r="B258" s="3" t="s">
        <v>2250</v>
      </c>
      <c r="C258" s="23" t="s">
        <v>24</v>
      </c>
      <c r="D258" s="23" t="s">
        <v>27</v>
      </c>
      <c r="E258" s="23" t="s">
        <v>130</v>
      </c>
      <c r="F258" s="19" t="s">
        <v>161</v>
      </c>
      <c r="G258" s="19">
        <v>1992</v>
      </c>
      <c r="H258" s="4" t="s">
        <v>541</v>
      </c>
      <c r="I258" s="3" t="s">
        <v>2276</v>
      </c>
      <c r="J258" s="3" t="s">
        <v>2276</v>
      </c>
      <c r="K258" s="3" t="s">
        <v>2276</v>
      </c>
      <c r="L258" s="3" t="s">
        <v>2276</v>
      </c>
      <c r="M258" s="3" t="s">
        <v>534</v>
      </c>
      <c r="N258" s="3" t="s">
        <v>534</v>
      </c>
      <c r="O258" s="3" t="s">
        <v>534</v>
      </c>
      <c r="P258" s="3" t="s">
        <v>2276</v>
      </c>
      <c r="Q258" s="3" t="s">
        <v>2276</v>
      </c>
      <c r="R258" s="3" t="s">
        <v>2276</v>
      </c>
      <c r="S258" s="3" t="s">
        <v>2276</v>
      </c>
      <c r="T258" s="3" t="s">
        <v>2276</v>
      </c>
      <c r="U258" s="3" t="s">
        <v>2276</v>
      </c>
      <c r="V258" s="3" t="s">
        <v>2276</v>
      </c>
      <c r="W258" s="4" t="s">
        <v>2248</v>
      </c>
    </row>
    <row r="259" spans="1:23" ht="95.5" customHeight="1">
      <c r="A259" s="3" t="s">
        <v>1044</v>
      </c>
      <c r="B259" s="3" t="s">
        <v>2251</v>
      </c>
      <c r="C259" s="23" t="s">
        <v>24</v>
      </c>
      <c r="D259" s="23" t="s">
        <v>27</v>
      </c>
      <c r="E259" s="23" t="s">
        <v>130</v>
      </c>
      <c r="F259" s="19" t="s">
        <v>161</v>
      </c>
      <c r="G259" s="19">
        <v>1993</v>
      </c>
      <c r="H259" s="4" t="s">
        <v>541</v>
      </c>
      <c r="I259" s="3" t="s">
        <v>2276</v>
      </c>
      <c r="J259" s="3" t="s">
        <v>2276</v>
      </c>
      <c r="K259" s="3" t="s">
        <v>2276</v>
      </c>
      <c r="L259" s="3" t="s">
        <v>2276</v>
      </c>
      <c r="M259" s="3" t="s">
        <v>534</v>
      </c>
      <c r="N259" s="3" t="s">
        <v>534</v>
      </c>
      <c r="O259" s="3" t="s">
        <v>534</v>
      </c>
      <c r="P259" s="3" t="s">
        <v>2276</v>
      </c>
      <c r="Q259" s="3" t="s">
        <v>2276</v>
      </c>
      <c r="R259" s="3" t="s">
        <v>2276</v>
      </c>
      <c r="S259" s="3" t="s">
        <v>2276</v>
      </c>
      <c r="T259" s="3" t="s">
        <v>2276</v>
      </c>
      <c r="U259" s="3" t="s">
        <v>2276</v>
      </c>
      <c r="V259" s="3" t="s">
        <v>2276</v>
      </c>
      <c r="W259" s="4" t="s">
        <v>2248</v>
      </c>
    </row>
    <row r="260" spans="1:23" ht="95.5" customHeight="1">
      <c r="A260" s="3" t="s">
        <v>1044</v>
      </c>
      <c r="B260" s="3" t="s">
        <v>2252</v>
      </c>
      <c r="C260" s="23" t="s">
        <v>24</v>
      </c>
      <c r="D260" s="23" t="s">
        <v>27</v>
      </c>
      <c r="E260" s="23" t="s">
        <v>130</v>
      </c>
      <c r="F260" s="19" t="s">
        <v>161</v>
      </c>
      <c r="G260" s="19">
        <v>1994</v>
      </c>
      <c r="H260" s="4" t="s">
        <v>541</v>
      </c>
      <c r="I260" s="3" t="s">
        <v>2276</v>
      </c>
      <c r="J260" s="3" t="s">
        <v>2276</v>
      </c>
      <c r="K260" s="3" t="s">
        <v>2276</v>
      </c>
      <c r="L260" s="3" t="s">
        <v>2276</v>
      </c>
      <c r="M260" s="3" t="s">
        <v>534</v>
      </c>
      <c r="N260" s="3" t="s">
        <v>534</v>
      </c>
      <c r="O260" s="3" t="s">
        <v>534</v>
      </c>
      <c r="P260" s="3" t="s">
        <v>2276</v>
      </c>
      <c r="Q260" s="3" t="s">
        <v>2276</v>
      </c>
      <c r="R260" s="3" t="s">
        <v>2276</v>
      </c>
      <c r="S260" s="3" t="s">
        <v>2276</v>
      </c>
      <c r="T260" s="3" t="s">
        <v>2276</v>
      </c>
      <c r="U260" s="3" t="s">
        <v>2276</v>
      </c>
      <c r="V260" s="3" t="s">
        <v>2276</v>
      </c>
      <c r="W260" s="4" t="s">
        <v>2248</v>
      </c>
    </row>
    <row r="261" spans="1:23" ht="95.5" customHeight="1">
      <c r="A261" s="3" t="s">
        <v>1044</v>
      </c>
      <c r="B261" s="3" t="s">
        <v>2253</v>
      </c>
      <c r="C261" s="23" t="s">
        <v>24</v>
      </c>
      <c r="D261" s="23" t="s">
        <v>27</v>
      </c>
      <c r="E261" s="23" t="s">
        <v>130</v>
      </c>
      <c r="F261" s="19" t="s">
        <v>161</v>
      </c>
      <c r="G261" s="19">
        <v>1995</v>
      </c>
      <c r="H261" s="4" t="s">
        <v>541</v>
      </c>
      <c r="I261" s="3" t="s">
        <v>2276</v>
      </c>
      <c r="J261" s="3" t="s">
        <v>2276</v>
      </c>
      <c r="K261" s="3" t="s">
        <v>2276</v>
      </c>
      <c r="L261" s="3" t="s">
        <v>2276</v>
      </c>
      <c r="M261" s="3" t="s">
        <v>534</v>
      </c>
      <c r="N261" s="3" t="s">
        <v>534</v>
      </c>
      <c r="O261" s="3" t="s">
        <v>534</v>
      </c>
      <c r="P261" s="3" t="s">
        <v>2276</v>
      </c>
      <c r="Q261" s="3" t="s">
        <v>2276</v>
      </c>
      <c r="R261" s="3" t="s">
        <v>2276</v>
      </c>
      <c r="S261" s="3" t="s">
        <v>2276</v>
      </c>
      <c r="T261" s="3" t="s">
        <v>2276</v>
      </c>
      <c r="U261" s="3" t="s">
        <v>2276</v>
      </c>
      <c r="V261" s="3" t="s">
        <v>2276</v>
      </c>
      <c r="W261" s="4" t="s">
        <v>2248</v>
      </c>
    </row>
    <row r="262" spans="1:23" ht="95.5" customHeight="1">
      <c r="A262" s="3" t="s">
        <v>1044</v>
      </c>
      <c r="B262" s="3" t="s">
        <v>2254</v>
      </c>
      <c r="C262" s="23" t="s">
        <v>24</v>
      </c>
      <c r="D262" s="23" t="s">
        <v>27</v>
      </c>
      <c r="E262" s="23" t="s">
        <v>130</v>
      </c>
      <c r="F262" s="19" t="s">
        <v>161</v>
      </c>
      <c r="G262" s="19">
        <v>1996</v>
      </c>
      <c r="H262" s="4" t="s">
        <v>541</v>
      </c>
      <c r="I262" s="3" t="s">
        <v>2276</v>
      </c>
      <c r="J262" s="3" t="s">
        <v>2276</v>
      </c>
      <c r="K262" s="3" t="s">
        <v>2276</v>
      </c>
      <c r="L262" s="3" t="s">
        <v>2276</v>
      </c>
      <c r="M262" s="3" t="s">
        <v>534</v>
      </c>
      <c r="N262" s="3" t="s">
        <v>534</v>
      </c>
      <c r="O262" s="3" t="s">
        <v>534</v>
      </c>
      <c r="P262" s="3" t="s">
        <v>2276</v>
      </c>
      <c r="Q262" s="3" t="s">
        <v>2276</v>
      </c>
      <c r="R262" s="3" t="s">
        <v>2276</v>
      </c>
      <c r="S262" s="3" t="s">
        <v>2276</v>
      </c>
      <c r="T262" s="3" t="s">
        <v>2276</v>
      </c>
      <c r="U262" s="3" t="s">
        <v>2276</v>
      </c>
      <c r="V262" s="3" t="s">
        <v>2276</v>
      </c>
      <c r="W262" s="4" t="s">
        <v>2248</v>
      </c>
    </row>
    <row r="263" spans="1:23" ht="95.5" customHeight="1">
      <c r="A263" s="3" t="s">
        <v>1044</v>
      </c>
      <c r="B263" s="3" t="s">
        <v>2255</v>
      </c>
      <c r="C263" s="23" t="s">
        <v>24</v>
      </c>
      <c r="D263" s="23" t="s">
        <v>27</v>
      </c>
      <c r="E263" s="23" t="s">
        <v>130</v>
      </c>
      <c r="F263" s="19" t="s">
        <v>161</v>
      </c>
      <c r="G263" s="19">
        <v>1997</v>
      </c>
      <c r="H263" s="4" t="s">
        <v>541</v>
      </c>
      <c r="I263" s="3" t="s">
        <v>2276</v>
      </c>
      <c r="J263" s="3" t="s">
        <v>2276</v>
      </c>
      <c r="K263" s="3" t="s">
        <v>2276</v>
      </c>
      <c r="L263" s="3" t="s">
        <v>2276</v>
      </c>
      <c r="M263" s="3" t="s">
        <v>534</v>
      </c>
      <c r="N263" s="3" t="s">
        <v>534</v>
      </c>
      <c r="O263" s="3" t="s">
        <v>534</v>
      </c>
      <c r="P263" s="3" t="s">
        <v>2276</v>
      </c>
      <c r="Q263" s="3" t="s">
        <v>2276</v>
      </c>
      <c r="R263" s="3" t="s">
        <v>2276</v>
      </c>
      <c r="S263" s="3" t="s">
        <v>2276</v>
      </c>
      <c r="T263" s="3" t="s">
        <v>2276</v>
      </c>
      <c r="U263" s="3" t="s">
        <v>2276</v>
      </c>
      <c r="V263" s="3" t="s">
        <v>2276</v>
      </c>
      <c r="W263" s="4" t="s">
        <v>2248</v>
      </c>
    </row>
    <row r="264" spans="1:23" ht="95.5" customHeight="1">
      <c r="A264" s="3" t="s">
        <v>1044</v>
      </c>
      <c r="B264" s="3" t="s">
        <v>2256</v>
      </c>
      <c r="C264" s="23" t="s">
        <v>24</v>
      </c>
      <c r="D264" s="23" t="s">
        <v>27</v>
      </c>
      <c r="E264" s="23" t="s">
        <v>130</v>
      </c>
      <c r="F264" s="19" t="s">
        <v>161</v>
      </c>
      <c r="G264" s="19">
        <v>1998</v>
      </c>
      <c r="H264" s="4" t="s">
        <v>541</v>
      </c>
      <c r="I264" s="3" t="s">
        <v>2276</v>
      </c>
      <c r="J264" s="3" t="s">
        <v>2276</v>
      </c>
      <c r="K264" s="3" t="s">
        <v>2276</v>
      </c>
      <c r="L264" s="3" t="s">
        <v>2276</v>
      </c>
      <c r="M264" s="3" t="s">
        <v>534</v>
      </c>
      <c r="N264" s="3" t="s">
        <v>534</v>
      </c>
      <c r="O264" s="3" t="s">
        <v>534</v>
      </c>
      <c r="P264" s="3" t="s">
        <v>2276</v>
      </c>
      <c r="Q264" s="3" t="s">
        <v>2276</v>
      </c>
      <c r="R264" s="3" t="s">
        <v>2276</v>
      </c>
      <c r="S264" s="3" t="s">
        <v>2276</v>
      </c>
      <c r="T264" s="3" t="s">
        <v>2276</v>
      </c>
      <c r="U264" s="3" t="s">
        <v>2276</v>
      </c>
      <c r="V264" s="3" t="s">
        <v>2276</v>
      </c>
      <c r="W264" s="4" t="s">
        <v>2248</v>
      </c>
    </row>
    <row r="265" spans="1:23" ht="95.5" customHeight="1">
      <c r="A265" s="3" t="s">
        <v>1044</v>
      </c>
      <c r="B265" s="3" t="s">
        <v>2257</v>
      </c>
      <c r="C265" s="23" t="s">
        <v>24</v>
      </c>
      <c r="D265" s="23" t="s">
        <v>27</v>
      </c>
      <c r="E265" s="23" t="s">
        <v>130</v>
      </c>
      <c r="F265" s="19" t="s">
        <v>161</v>
      </c>
      <c r="G265" s="19">
        <v>1999</v>
      </c>
      <c r="H265" s="4" t="s">
        <v>541</v>
      </c>
      <c r="I265" s="3" t="s">
        <v>2276</v>
      </c>
      <c r="J265" s="3" t="s">
        <v>2276</v>
      </c>
      <c r="K265" s="3" t="s">
        <v>2276</v>
      </c>
      <c r="L265" s="3" t="s">
        <v>2276</v>
      </c>
      <c r="M265" s="3" t="s">
        <v>534</v>
      </c>
      <c r="N265" s="3" t="s">
        <v>534</v>
      </c>
      <c r="O265" s="3" t="s">
        <v>534</v>
      </c>
      <c r="P265" s="3" t="s">
        <v>2276</v>
      </c>
      <c r="Q265" s="3" t="s">
        <v>2276</v>
      </c>
      <c r="R265" s="3" t="s">
        <v>2276</v>
      </c>
      <c r="S265" s="3" t="s">
        <v>2276</v>
      </c>
      <c r="T265" s="3" t="s">
        <v>2276</v>
      </c>
      <c r="U265" s="3" t="s">
        <v>2276</v>
      </c>
      <c r="V265" s="3" t="s">
        <v>2276</v>
      </c>
      <c r="W265" s="4" t="s">
        <v>2248</v>
      </c>
    </row>
    <row r="266" spans="1:23" ht="152.5" customHeight="1">
      <c r="A266" s="3" t="s">
        <v>1045</v>
      </c>
      <c r="B266" s="3" t="s">
        <v>1060</v>
      </c>
      <c r="C266" s="23" t="s">
        <v>24</v>
      </c>
      <c r="D266" s="23" t="s">
        <v>27</v>
      </c>
      <c r="E266" s="23" t="s">
        <v>130</v>
      </c>
      <c r="F266" s="19" t="s">
        <v>161</v>
      </c>
      <c r="G266" s="19"/>
      <c r="H266" s="4" t="s">
        <v>541</v>
      </c>
      <c r="I266" s="3" t="s">
        <v>2276</v>
      </c>
      <c r="J266" s="3" t="s">
        <v>2276</v>
      </c>
      <c r="K266" s="3" t="s">
        <v>2276</v>
      </c>
      <c r="L266" s="3" t="s">
        <v>2276</v>
      </c>
      <c r="M266" s="3" t="s">
        <v>2276</v>
      </c>
      <c r="N266" s="3" t="s">
        <v>2276</v>
      </c>
      <c r="O266" s="3" t="s">
        <v>2276</v>
      </c>
      <c r="P266" s="3" t="s">
        <v>2276</v>
      </c>
      <c r="Q266" s="3" t="s">
        <v>2276</v>
      </c>
      <c r="R266" s="3" t="s">
        <v>534</v>
      </c>
      <c r="S266" s="3" t="s">
        <v>534</v>
      </c>
      <c r="T266" s="3" t="s">
        <v>534</v>
      </c>
      <c r="U266" s="3" t="s">
        <v>2276</v>
      </c>
      <c r="V266" s="3">
        <v>1</v>
      </c>
      <c r="W266" s="4" t="s">
        <v>1068</v>
      </c>
    </row>
    <row r="267" spans="1:23" ht="112.5" customHeight="1">
      <c r="A267" s="3" t="s">
        <v>1046</v>
      </c>
      <c r="B267" s="3" t="s">
        <v>1061</v>
      </c>
      <c r="C267" s="23" t="s">
        <v>24</v>
      </c>
      <c r="D267" s="23" t="s">
        <v>27</v>
      </c>
      <c r="E267" s="23" t="s">
        <v>130</v>
      </c>
      <c r="F267" s="19" t="s">
        <v>161</v>
      </c>
      <c r="G267" s="19"/>
      <c r="H267" s="4" t="s">
        <v>1069</v>
      </c>
      <c r="I267" s="3" t="s">
        <v>534</v>
      </c>
      <c r="J267" s="3" t="s">
        <v>534</v>
      </c>
      <c r="K267" s="3" t="s">
        <v>2276</v>
      </c>
      <c r="L267" s="3" t="s">
        <v>2276</v>
      </c>
      <c r="M267" s="3" t="s">
        <v>2276</v>
      </c>
      <c r="N267" s="3" t="s">
        <v>2276</v>
      </c>
      <c r="O267" s="3" t="s">
        <v>2276</v>
      </c>
      <c r="P267" s="3" t="s">
        <v>2276</v>
      </c>
      <c r="Q267" s="3" t="s">
        <v>2276</v>
      </c>
      <c r="R267" s="3" t="s">
        <v>2276</v>
      </c>
      <c r="S267" s="3" t="s">
        <v>2276</v>
      </c>
      <c r="T267" s="3" t="s">
        <v>2276</v>
      </c>
      <c r="U267" s="3" t="s">
        <v>2276</v>
      </c>
      <c r="V267" s="3" t="s">
        <v>2276</v>
      </c>
      <c r="W267" s="4" t="s">
        <v>1070</v>
      </c>
    </row>
    <row r="268" spans="1:23" ht="126" customHeight="1">
      <c r="A268" s="3" t="s">
        <v>1047</v>
      </c>
      <c r="B268" s="3" t="s">
        <v>1062</v>
      </c>
      <c r="C268" s="23" t="s">
        <v>24</v>
      </c>
      <c r="D268" s="23" t="s">
        <v>27</v>
      </c>
      <c r="E268" s="23" t="s">
        <v>130</v>
      </c>
      <c r="F268" s="19" t="s">
        <v>161</v>
      </c>
      <c r="G268" s="19">
        <v>1990</v>
      </c>
      <c r="H268" s="4" t="s">
        <v>1069</v>
      </c>
      <c r="I268" s="3" t="s">
        <v>534</v>
      </c>
      <c r="J268" s="3" t="s">
        <v>534</v>
      </c>
      <c r="K268" s="3" t="s">
        <v>2276</v>
      </c>
      <c r="L268" s="3" t="s">
        <v>2276</v>
      </c>
      <c r="M268" s="3" t="s">
        <v>2276</v>
      </c>
      <c r="N268" s="3" t="s">
        <v>2276</v>
      </c>
      <c r="O268" s="3" t="s">
        <v>2276</v>
      </c>
      <c r="P268" s="3" t="s">
        <v>2276</v>
      </c>
      <c r="Q268" s="3" t="s">
        <v>2276</v>
      </c>
      <c r="R268" s="3" t="s">
        <v>2276</v>
      </c>
      <c r="S268" s="3" t="s">
        <v>2276</v>
      </c>
      <c r="T268" s="3" t="s">
        <v>2276</v>
      </c>
      <c r="U268" s="3" t="s">
        <v>2276</v>
      </c>
      <c r="V268" s="3" t="s">
        <v>2276</v>
      </c>
      <c r="W268" s="4" t="s">
        <v>2259</v>
      </c>
    </row>
    <row r="269" spans="1:23" ht="126" customHeight="1">
      <c r="A269" s="3" t="s">
        <v>1047</v>
      </c>
      <c r="B269" s="3" t="s">
        <v>1064</v>
      </c>
      <c r="C269" s="23" t="s">
        <v>24</v>
      </c>
      <c r="D269" s="23" t="s">
        <v>27</v>
      </c>
      <c r="E269" s="23" t="s">
        <v>130</v>
      </c>
      <c r="F269" s="19" t="s">
        <v>161</v>
      </c>
      <c r="G269" s="19">
        <v>2004</v>
      </c>
      <c r="H269" s="4" t="s">
        <v>1069</v>
      </c>
      <c r="I269" s="3" t="s">
        <v>537</v>
      </c>
      <c r="J269" s="3" t="s">
        <v>537</v>
      </c>
      <c r="K269" s="3" t="s">
        <v>2276</v>
      </c>
      <c r="L269" s="3" t="s">
        <v>2276</v>
      </c>
      <c r="M269" s="3" t="s">
        <v>2276</v>
      </c>
      <c r="N269" s="3" t="s">
        <v>2276</v>
      </c>
      <c r="O269" s="3" t="s">
        <v>2276</v>
      </c>
      <c r="P269" s="3" t="s">
        <v>2276</v>
      </c>
      <c r="Q269" s="3" t="s">
        <v>2276</v>
      </c>
      <c r="R269" s="3" t="s">
        <v>2276</v>
      </c>
      <c r="S269" s="3" t="s">
        <v>2276</v>
      </c>
      <c r="T269" s="3" t="s">
        <v>2276</v>
      </c>
      <c r="U269" s="3" t="s">
        <v>2276</v>
      </c>
      <c r="V269" s="3" t="s">
        <v>2276</v>
      </c>
      <c r="W269" s="4" t="s">
        <v>2260</v>
      </c>
    </row>
    <row r="270" spans="1:23" ht="74.5" customHeight="1">
      <c r="A270" s="3" t="s">
        <v>1047</v>
      </c>
      <c r="B270" s="3" t="s">
        <v>1064</v>
      </c>
      <c r="C270" s="23" t="s">
        <v>24</v>
      </c>
      <c r="D270" s="23" t="s">
        <v>27</v>
      </c>
      <c r="E270" s="23" t="s">
        <v>130</v>
      </c>
      <c r="F270" s="23" t="s">
        <v>74</v>
      </c>
      <c r="G270" s="23"/>
      <c r="H270" s="4" t="s">
        <v>541</v>
      </c>
      <c r="I270" s="3" t="s">
        <v>2276</v>
      </c>
      <c r="J270" s="3" t="s">
        <v>2276</v>
      </c>
      <c r="K270" s="3" t="s">
        <v>2276</v>
      </c>
      <c r="L270" s="3" t="s">
        <v>2276</v>
      </c>
      <c r="M270" s="3" t="s">
        <v>534</v>
      </c>
      <c r="N270" s="3" t="s">
        <v>534</v>
      </c>
      <c r="O270" s="3" t="s">
        <v>2276</v>
      </c>
      <c r="P270" s="3" t="s">
        <v>2276</v>
      </c>
      <c r="Q270" s="3">
        <v>2</v>
      </c>
      <c r="R270" s="3" t="s">
        <v>2276</v>
      </c>
      <c r="S270" s="3" t="s">
        <v>2276</v>
      </c>
      <c r="T270" s="3" t="s">
        <v>2276</v>
      </c>
      <c r="U270" s="3" t="s">
        <v>2276</v>
      </c>
      <c r="V270" s="3" t="s">
        <v>2276</v>
      </c>
      <c r="W270" s="4" t="s">
        <v>1065</v>
      </c>
    </row>
    <row r="271" spans="1:23" ht="265" customHeight="1">
      <c r="A271" s="11" t="s">
        <v>1054</v>
      </c>
      <c r="B271" s="3" t="s">
        <v>1063</v>
      </c>
      <c r="C271" s="23" t="s">
        <v>24</v>
      </c>
      <c r="D271" s="23" t="s">
        <v>143</v>
      </c>
      <c r="E271" s="26" t="s">
        <v>396</v>
      </c>
      <c r="F271" s="23" t="s">
        <v>74</v>
      </c>
      <c r="G271" s="23"/>
      <c r="H271" s="4" t="s">
        <v>541</v>
      </c>
      <c r="I271" s="3" t="s">
        <v>2691</v>
      </c>
      <c r="J271" s="3" t="s">
        <v>534</v>
      </c>
      <c r="K271" s="3" t="s">
        <v>2276</v>
      </c>
      <c r="L271" s="3" t="s">
        <v>2276</v>
      </c>
      <c r="M271" s="3" t="s">
        <v>2276</v>
      </c>
      <c r="N271" s="3" t="s">
        <v>2276</v>
      </c>
      <c r="O271" s="3" t="s">
        <v>2276</v>
      </c>
      <c r="P271" s="3" t="s">
        <v>2276</v>
      </c>
      <c r="Q271" s="3" t="s">
        <v>2276</v>
      </c>
      <c r="R271" s="3" t="s">
        <v>2276</v>
      </c>
      <c r="S271" s="3" t="s">
        <v>2276</v>
      </c>
      <c r="T271" s="3" t="s">
        <v>2276</v>
      </c>
      <c r="U271" s="3" t="s">
        <v>2276</v>
      </c>
      <c r="V271" s="3" t="s">
        <v>2276</v>
      </c>
      <c r="W271" s="4" t="s">
        <v>2289</v>
      </c>
    </row>
    <row r="272" spans="1:23" ht="247.5" customHeight="1">
      <c r="A272" s="11" t="s">
        <v>1054</v>
      </c>
      <c r="B272" s="3" t="s">
        <v>5008</v>
      </c>
      <c r="C272" s="23" t="s">
        <v>24</v>
      </c>
      <c r="D272" s="23" t="s">
        <v>143</v>
      </c>
      <c r="E272" s="26" t="s">
        <v>2647</v>
      </c>
      <c r="F272" s="23" t="s">
        <v>74</v>
      </c>
      <c r="G272" s="23"/>
      <c r="H272" s="4" t="s">
        <v>541</v>
      </c>
      <c r="I272" s="3" t="s">
        <v>2691</v>
      </c>
      <c r="J272" s="3" t="s">
        <v>534</v>
      </c>
      <c r="K272" s="3" t="s">
        <v>2276</v>
      </c>
      <c r="L272" s="3" t="s">
        <v>2276</v>
      </c>
      <c r="M272" s="3" t="s">
        <v>2276</v>
      </c>
      <c r="N272" s="3" t="s">
        <v>2276</v>
      </c>
      <c r="O272" s="3" t="s">
        <v>2276</v>
      </c>
      <c r="P272" s="3" t="s">
        <v>2276</v>
      </c>
      <c r="Q272" s="3" t="s">
        <v>2276</v>
      </c>
      <c r="R272" s="3" t="s">
        <v>2276</v>
      </c>
      <c r="S272" s="3" t="s">
        <v>2276</v>
      </c>
      <c r="T272" s="3" t="s">
        <v>2276</v>
      </c>
      <c r="U272" s="3" t="s">
        <v>2276</v>
      </c>
      <c r="V272" s="3" t="s">
        <v>2276</v>
      </c>
      <c r="W272" s="4" t="s">
        <v>2289</v>
      </c>
    </row>
    <row r="273" spans="1:23" ht="53.5" customHeight="1">
      <c r="A273" s="11" t="s">
        <v>1071</v>
      </c>
      <c r="B273" s="11" t="s">
        <v>1076</v>
      </c>
      <c r="C273" s="23" t="s">
        <v>24</v>
      </c>
      <c r="D273" s="23" t="s">
        <v>27</v>
      </c>
      <c r="E273" s="96" t="s">
        <v>1105</v>
      </c>
      <c r="F273" s="23" t="s">
        <v>74</v>
      </c>
      <c r="G273" s="23"/>
      <c r="H273" s="4" t="s">
        <v>541</v>
      </c>
      <c r="I273" s="3" t="s">
        <v>2690</v>
      </c>
      <c r="J273" s="3" t="s">
        <v>2276</v>
      </c>
      <c r="K273" s="3" t="s">
        <v>534</v>
      </c>
      <c r="L273" s="3" t="s">
        <v>2276</v>
      </c>
      <c r="M273" s="3" t="s">
        <v>2276</v>
      </c>
      <c r="N273" s="3" t="s">
        <v>2276</v>
      </c>
      <c r="O273" s="3" t="s">
        <v>2276</v>
      </c>
      <c r="P273" s="3" t="s">
        <v>2276</v>
      </c>
      <c r="Q273" s="3" t="s">
        <v>2276</v>
      </c>
      <c r="R273" s="3" t="s">
        <v>534</v>
      </c>
      <c r="S273" s="3" t="s">
        <v>2276</v>
      </c>
      <c r="T273" s="3" t="s">
        <v>534</v>
      </c>
      <c r="U273" s="3" t="s">
        <v>534</v>
      </c>
      <c r="V273" s="3">
        <v>4</v>
      </c>
      <c r="W273" s="4" t="s">
        <v>1222</v>
      </c>
    </row>
    <row r="274" spans="1:23" ht="50" customHeight="1">
      <c r="A274" s="11" t="s">
        <v>1071</v>
      </c>
      <c r="B274" s="11" t="s">
        <v>1078</v>
      </c>
      <c r="C274" s="23" t="s">
        <v>24</v>
      </c>
      <c r="D274" s="23" t="s">
        <v>27</v>
      </c>
      <c r="E274" s="96" t="s">
        <v>130</v>
      </c>
      <c r="F274" s="23" t="s">
        <v>161</v>
      </c>
      <c r="G274" s="23"/>
      <c r="H274" s="4" t="s">
        <v>541</v>
      </c>
      <c r="I274" s="3" t="s">
        <v>2690</v>
      </c>
      <c r="J274" s="3" t="s">
        <v>534</v>
      </c>
      <c r="K274" s="3" t="s">
        <v>534</v>
      </c>
      <c r="L274" s="3" t="s">
        <v>2276</v>
      </c>
      <c r="M274" s="3" t="s">
        <v>2276</v>
      </c>
      <c r="N274" s="3" t="s">
        <v>2276</v>
      </c>
      <c r="O274" s="3" t="s">
        <v>2276</v>
      </c>
      <c r="P274" s="3" t="s">
        <v>2276</v>
      </c>
      <c r="Q274" s="3" t="s">
        <v>2276</v>
      </c>
      <c r="R274" s="3" t="s">
        <v>534</v>
      </c>
      <c r="S274" s="3" t="s">
        <v>2276</v>
      </c>
      <c r="T274" s="3" t="s">
        <v>534</v>
      </c>
      <c r="U274" s="3" t="s">
        <v>534</v>
      </c>
      <c r="V274" s="3">
        <v>4</v>
      </c>
      <c r="W274" s="4" t="s">
        <v>2291</v>
      </c>
    </row>
    <row r="275" spans="1:23" ht="56.5" customHeight="1">
      <c r="A275" s="11" t="s">
        <v>1071</v>
      </c>
      <c r="B275" s="11" t="s">
        <v>1080</v>
      </c>
      <c r="C275" s="23" t="s">
        <v>24</v>
      </c>
      <c r="D275" s="23" t="s">
        <v>143</v>
      </c>
      <c r="E275" s="96" t="s">
        <v>1105</v>
      </c>
      <c r="F275" s="23" t="s">
        <v>74</v>
      </c>
      <c r="G275" s="23"/>
      <c r="H275" s="4" t="s">
        <v>541</v>
      </c>
      <c r="I275" s="3" t="s">
        <v>2690</v>
      </c>
      <c r="J275" s="3" t="s">
        <v>2276</v>
      </c>
      <c r="K275" s="3" t="s">
        <v>534</v>
      </c>
      <c r="L275" s="3" t="s">
        <v>2276</v>
      </c>
      <c r="M275" s="3" t="s">
        <v>2276</v>
      </c>
      <c r="N275" s="3" t="s">
        <v>2276</v>
      </c>
      <c r="O275" s="3" t="s">
        <v>2276</v>
      </c>
      <c r="P275" s="3" t="s">
        <v>2276</v>
      </c>
      <c r="Q275" s="3" t="s">
        <v>2276</v>
      </c>
      <c r="R275" s="3" t="s">
        <v>534</v>
      </c>
      <c r="S275" s="3" t="s">
        <v>2276</v>
      </c>
      <c r="T275" s="3" t="s">
        <v>534</v>
      </c>
      <c r="U275" s="3" t="s">
        <v>534</v>
      </c>
      <c r="V275" s="3">
        <v>4</v>
      </c>
      <c r="W275" s="4" t="s">
        <v>1222</v>
      </c>
    </row>
    <row r="276" spans="1:23" ht="53.5" customHeight="1">
      <c r="A276" s="11" t="s">
        <v>1075</v>
      </c>
      <c r="B276" s="11" t="s">
        <v>1077</v>
      </c>
      <c r="C276" s="23" t="s">
        <v>24</v>
      </c>
      <c r="D276" s="23" t="s">
        <v>27</v>
      </c>
      <c r="E276" s="96" t="s">
        <v>130</v>
      </c>
      <c r="F276" s="23" t="s">
        <v>161</v>
      </c>
      <c r="G276" s="23"/>
      <c r="H276" s="4" t="s">
        <v>541</v>
      </c>
      <c r="I276" s="3" t="s">
        <v>2690</v>
      </c>
      <c r="J276" s="3" t="s">
        <v>534</v>
      </c>
      <c r="K276" s="3" t="s">
        <v>2276</v>
      </c>
      <c r="L276" s="3" t="s">
        <v>2276</v>
      </c>
      <c r="M276" s="3" t="s">
        <v>2276</v>
      </c>
      <c r="N276" s="3" t="s">
        <v>2276</v>
      </c>
      <c r="O276" s="3" t="s">
        <v>2276</v>
      </c>
      <c r="P276" s="3" t="s">
        <v>2276</v>
      </c>
      <c r="Q276" s="3" t="s">
        <v>2276</v>
      </c>
      <c r="R276" s="3" t="s">
        <v>2276</v>
      </c>
      <c r="S276" s="3" t="s">
        <v>2276</v>
      </c>
      <c r="T276" s="3" t="s">
        <v>2276</v>
      </c>
      <c r="U276" s="3" t="s">
        <v>2276</v>
      </c>
      <c r="V276" s="3" t="s">
        <v>2276</v>
      </c>
      <c r="W276" s="4" t="s">
        <v>2291</v>
      </c>
    </row>
    <row r="277" spans="1:23" ht="39.5" customHeight="1">
      <c r="A277" s="11" t="s">
        <v>1085</v>
      </c>
      <c r="B277" s="11" t="s">
        <v>1087</v>
      </c>
      <c r="C277" s="23" t="s">
        <v>24</v>
      </c>
      <c r="D277" s="23" t="s">
        <v>27</v>
      </c>
      <c r="E277" s="96" t="s">
        <v>130</v>
      </c>
      <c r="F277" s="23" t="s">
        <v>161</v>
      </c>
      <c r="G277" s="3">
        <v>1975</v>
      </c>
      <c r="H277" s="19" t="s">
        <v>541</v>
      </c>
      <c r="I277" s="3" t="s">
        <v>2276</v>
      </c>
      <c r="J277" s="3" t="s">
        <v>2276</v>
      </c>
      <c r="K277" s="3" t="s">
        <v>2276</v>
      </c>
      <c r="L277" s="3" t="s">
        <v>2276</v>
      </c>
      <c r="M277" s="3" t="s">
        <v>2276</v>
      </c>
      <c r="N277" s="3" t="s">
        <v>2276</v>
      </c>
      <c r="O277" s="3" t="s">
        <v>2276</v>
      </c>
      <c r="P277" s="3" t="s">
        <v>2276</v>
      </c>
      <c r="Q277" s="3" t="s">
        <v>2276</v>
      </c>
      <c r="R277" s="11" t="s">
        <v>534</v>
      </c>
      <c r="S277" s="3" t="s">
        <v>534</v>
      </c>
      <c r="T277" s="3" t="s">
        <v>2276</v>
      </c>
      <c r="U277" s="3" t="s">
        <v>2276</v>
      </c>
      <c r="V277" s="11">
        <v>3</v>
      </c>
      <c r="W277" s="4" t="s">
        <v>1096</v>
      </c>
    </row>
    <row r="278" spans="1:23" ht="48" customHeight="1">
      <c r="A278" s="11" t="s">
        <v>1085</v>
      </c>
      <c r="B278" s="11" t="s">
        <v>1088</v>
      </c>
      <c r="C278" s="23" t="s">
        <v>24</v>
      </c>
      <c r="D278" s="23" t="s">
        <v>27</v>
      </c>
      <c r="E278" s="96" t="s">
        <v>130</v>
      </c>
      <c r="F278" s="23" t="s">
        <v>74</v>
      </c>
      <c r="G278" s="3">
        <v>1975</v>
      </c>
      <c r="H278" s="19" t="s">
        <v>541</v>
      </c>
      <c r="I278" s="3" t="s">
        <v>2276</v>
      </c>
      <c r="J278" s="3" t="s">
        <v>2276</v>
      </c>
      <c r="K278" s="3" t="s">
        <v>2276</v>
      </c>
      <c r="L278" s="3" t="s">
        <v>2276</v>
      </c>
      <c r="M278" s="3" t="s">
        <v>2276</v>
      </c>
      <c r="N278" s="3" t="s">
        <v>2276</v>
      </c>
      <c r="O278" s="3" t="s">
        <v>2276</v>
      </c>
      <c r="P278" s="3" t="s">
        <v>2276</v>
      </c>
      <c r="Q278" s="3" t="s">
        <v>2276</v>
      </c>
      <c r="R278" s="11" t="s">
        <v>534</v>
      </c>
      <c r="S278" s="3" t="s">
        <v>534</v>
      </c>
      <c r="T278" s="3" t="s">
        <v>2276</v>
      </c>
      <c r="U278" s="3" t="s">
        <v>2276</v>
      </c>
      <c r="V278" s="11">
        <v>3</v>
      </c>
      <c r="W278" s="4" t="s">
        <v>1096</v>
      </c>
    </row>
    <row r="279" spans="1:23" ht="36.5" customHeight="1">
      <c r="A279" s="11" t="s">
        <v>1085</v>
      </c>
      <c r="B279" s="11" t="s">
        <v>1089</v>
      </c>
      <c r="C279" s="23" t="s">
        <v>24</v>
      </c>
      <c r="D279" s="23" t="s">
        <v>27</v>
      </c>
      <c r="E279" s="96" t="s">
        <v>130</v>
      </c>
      <c r="F279" s="23" t="s">
        <v>161</v>
      </c>
      <c r="G279" s="3">
        <v>2006</v>
      </c>
      <c r="H279" s="19" t="s">
        <v>541</v>
      </c>
      <c r="I279" s="3" t="s">
        <v>2276</v>
      </c>
      <c r="J279" s="3" t="s">
        <v>2276</v>
      </c>
      <c r="K279" s="3" t="s">
        <v>2276</v>
      </c>
      <c r="L279" s="3" t="s">
        <v>2276</v>
      </c>
      <c r="M279" s="3" t="s">
        <v>2276</v>
      </c>
      <c r="N279" s="3" t="s">
        <v>2276</v>
      </c>
      <c r="O279" s="3" t="s">
        <v>2276</v>
      </c>
      <c r="P279" s="3" t="s">
        <v>2276</v>
      </c>
      <c r="Q279" s="3" t="s">
        <v>2276</v>
      </c>
      <c r="R279" s="11" t="s">
        <v>534</v>
      </c>
      <c r="S279" s="3" t="s">
        <v>534</v>
      </c>
      <c r="T279" s="3" t="s">
        <v>2276</v>
      </c>
      <c r="U279" s="3" t="s">
        <v>2276</v>
      </c>
      <c r="V279" s="11">
        <v>3</v>
      </c>
      <c r="W279" s="4" t="s">
        <v>1096</v>
      </c>
    </row>
    <row r="280" spans="1:23" ht="55.5" customHeight="1">
      <c r="A280" s="11" t="s">
        <v>1085</v>
      </c>
      <c r="B280" s="11" t="s">
        <v>1090</v>
      </c>
      <c r="C280" s="23" t="s">
        <v>24</v>
      </c>
      <c r="D280" s="23" t="s">
        <v>27</v>
      </c>
      <c r="E280" s="96" t="s">
        <v>130</v>
      </c>
      <c r="F280" s="23" t="s">
        <v>161</v>
      </c>
      <c r="G280" s="3">
        <v>2006</v>
      </c>
      <c r="H280" s="19" t="s">
        <v>1031</v>
      </c>
      <c r="I280" s="3" t="s">
        <v>2276</v>
      </c>
      <c r="J280" s="3" t="s">
        <v>2276</v>
      </c>
      <c r="K280" s="3" t="s">
        <v>2276</v>
      </c>
      <c r="L280" s="3" t="s">
        <v>2276</v>
      </c>
      <c r="M280" s="3" t="s">
        <v>2276</v>
      </c>
      <c r="N280" s="3" t="s">
        <v>2276</v>
      </c>
      <c r="O280" s="3" t="s">
        <v>2276</v>
      </c>
      <c r="P280" s="3" t="s">
        <v>2276</v>
      </c>
      <c r="Q280" s="3" t="s">
        <v>2276</v>
      </c>
      <c r="R280" s="11" t="s">
        <v>534</v>
      </c>
      <c r="S280" s="3" t="s">
        <v>534</v>
      </c>
      <c r="T280" s="3" t="s">
        <v>2276</v>
      </c>
      <c r="U280" s="3" t="s">
        <v>2276</v>
      </c>
      <c r="V280" s="11">
        <v>1</v>
      </c>
      <c r="W280" s="4" t="s">
        <v>1097</v>
      </c>
    </row>
    <row r="281" spans="1:23" ht="53.5" customHeight="1">
      <c r="A281" s="11" t="s">
        <v>1085</v>
      </c>
      <c r="B281" s="11" t="s">
        <v>1091</v>
      </c>
      <c r="C281" s="23" t="s">
        <v>24</v>
      </c>
      <c r="D281" s="23" t="s">
        <v>27</v>
      </c>
      <c r="E281" s="96" t="s">
        <v>130</v>
      </c>
      <c r="F281" s="23" t="s">
        <v>161</v>
      </c>
      <c r="G281" s="3">
        <v>2006</v>
      </c>
      <c r="H281" s="19" t="s">
        <v>1093</v>
      </c>
      <c r="I281" s="3" t="s">
        <v>2276</v>
      </c>
      <c r="J281" s="3" t="s">
        <v>2276</v>
      </c>
      <c r="K281" s="3" t="s">
        <v>2276</v>
      </c>
      <c r="L281" s="3" t="s">
        <v>2276</v>
      </c>
      <c r="M281" s="3" t="s">
        <v>2276</v>
      </c>
      <c r="N281" s="3" t="s">
        <v>2276</v>
      </c>
      <c r="O281" s="3" t="s">
        <v>2276</v>
      </c>
      <c r="P281" s="3" t="s">
        <v>2276</v>
      </c>
      <c r="Q281" s="3" t="s">
        <v>2276</v>
      </c>
      <c r="R281" s="11" t="s">
        <v>534</v>
      </c>
      <c r="S281" s="3" t="s">
        <v>534</v>
      </c>
      <c r="T281" s="3" t="s">
        <v>2276</v>
      </c>
      <c r="U281" s="3" t="s">
        <v>2276</v>
      </c>
      <c r="V281" s="11">
        <v>1</v>
      </c>
      <c r="W281" s="4" t="s">
        <v>1097</v>
      </c>
    </row>
    <row r="282" spans="1:23" ht="43.5" customHeight="1">
      <c r="A282" s="11" t="s">
        <v>1085</v>
      </c>
      <c r="B282" s="11" t="s">
        <v>1092</v>
      </c>
      <c r="C282" s="23" t="s">
        <v>24</v>
      </c>
      <c r="D282" s="23" t="s">
        <v>27</v>
      </c>
      <c r="E282" s="96" t="s">
        <v>130</v>
      </c>
      <c r="F282" s="23" t="s">
        <v>74</v>
      </c>
      <c r="G282" s="3">
        <v>2006</v>
      </c>
      <c r="H282" s="19" t="s">
        <v>541</v>
      </c>
      <c r="I282" s="3" t="s">
        <v>2276</v>
      </c>
      <c r="J282" s="3" t="s">
        <v>2276</v>
      </c>
      <c r="K282" s="3" t="s">
        <v>2276</v>
      </c>
      <c r="L282" s="3" t="s">
        <v>2276</v>
      </c>
      <c r="M282" s="3" t="s">
        <v>2276</v>
      </c>
      <c r="N282" s="3" t="s">
        <v>2276</v>
      </c>
      <c r="O282" s="3" t="s">
        <v>2276</v>
      </c>
      <c r="P282" s="3" t="s">
        <v>2276</v>
      </c>
      <c r="Q282" s="3" t="s">
        <v>2276</v>
      </c>
      <c r="R282" s="11" t="s">
        <v>534</v>
      </c>
      <c r="S282" s="3" t="s">
        <v>534</v>
      </c>
      <c r="T282" s="3" t="s">
        <v>2276</v>
      </c>
      <c r="U282" s="3" t="s">
        <v>2276</v>
      </c>
      <c r="V282" s="11">
        <v>1</v>
      </c>
      <c r="W282" s="4" t="s">
        <v>1097</v>
      </c>
    </row>
    <row r="283" spans="1:23" ht="46.5" customHeight="1">
      <c r="A283" s="11" t="s">
        <v>1085</v>
      </c>
      <c r="B283" s="11" t="s">
        <v>1094</v>
      </c>
      <c r="C283" s="23" t="s">
        <v>24</v>
      </c>
      <c r="D283" s="23" t="s">
        <v>27</v>
      </c>
      <c r="E283" s="96" t="s">
        <v>130</v>
      </c>
      <c r="F283" s="23" t="s">
        <v>74</v>
      </c>
      <c r="G283" s="3">
        <v>2006</v>
      </c>
      <c r="H283" s="19" t="s">
        <v>1031</v>
      </c>
      <c r="I283" s="3" t="s">
        <v>2276</v>
      </c>
      <c r="J283" s="3" t="s">
        <v>2276</v>
      </c>
      <c r="K283" s="3" t="s">
        <v>2276</v>
      </c>
      <c r="L283" s="3" t="s">
        <v>2276</v>
      </c>
      <c r="M283" s="3" t="s">
        <v>2276</v>
      </c>
      <c r="N283" s="3" t="s">
        <v>2276</v>
      </c>
      <c r="O283" s="3" t="s">
        <v>2276</v>
      </c>
      <c r="P283" s="3" t="s">
        <v>2276</v>
      </c>
      <c r="Q283" s="3" t="s">
        <v>2276</v>
      </c>
      <c r="R283" s="11" t="s">
        <v>534</v>
      </c>
      <c r="S283" s="3" t="s">
        <v>534</v>
      </c>
      <c r="T283" s="3" t="s">
        <v>2276</v>
      </c>
      <c r="U283" s="3" t="s">
        <v>2276</v>
      </c>
      <c r="V283" s="11">
        <v>1</v>
      </c>
      <c r="W283" s="4" t="s">
        <v>1097</v>
      </c>
    </row>
    <row r="284" spans="1:23" ht="49" customHeight="1">
      <c r="A284" s="11" t="s">
        <v>1085</v>
      </c>
      <c r="B284" s="11" t="s">
        <v>1095</v>
      </c>
      <c r="C284" s="23" t="s">
        <v>24</v>
      </c>
      <c r="D284" s="23" t="s">
        <v>27</v>
      </c>
      <c r="E284" s="96" t="s">
        <v>130</v>
      </c>
      <c r="F284" s="23" t="s">
        <v>74</v>
      </c>
      <c r="G284" s="3">
        <v>2006</v>
      </c>
      <c r="H284" s="19" t="s">
        <v>1093</v>
      </c>
      <c r="I284" s="3" t="s">
        <v>2276</v>
      </c>
      <c r="J284" s="3" t="s">
        <v>2276</v>
      </c>
      <c r="K284" s="3" t="s">
        <v>2276</v>
      </c>
      <c r="L284" s="3" t="s">
        <v>2276</v>
      </c>
      <c r="M284" s="3" t="s">
        <v>2276</v>
      </c>
      <c r="N284" s="3" t="s">
        <v>2276</v>
      </c>
      <c r="O284" s="3" t="s">
        <v>2276</v>
      </c>
      <c r="P284" s="3" t="s">
        <v>2276</v>
      </c>
      <c r="Q284" s="3" t="s">
        <v>2276</v>
      </c>
      <c r="R284" s="11" t="s">
        <v>534</v>
      </c>
      <c r="S284" s="3" t="s">
        <v>534</v>
      </c>
      <c r="T284" s="3" t="s">
        <v>2276</v>
      </c>
      <c r="U284" s="3" t="s">
        <v>2276</v>
      </c>
      <c r="V284" s="11">
        <v>1</v>
      </c>
      <c r="W284" s="4" t="s">
        <v>1097</v>
      </c>
    </row>
    <row r="285" spans="1:23" ht="49" customHeight="1">
      <c r="A285" s="11" t="s">
        <v>1117</v>
      </c>
      <c r="B285" s="11" t="s">
        <v>2331</v>
      </c>
      <c r="C285" s="23" t="s">
        <v>24</v>
      </c>
      <c r="D285" s="19" t="s">
        <v>1105</v>
      </c>
      <c r="E285" s="19" t="s">
        <v>1105</v>
      </c>
      <c r="F285" s="19" t="s">
        <v>1105</v>
      </c>
      <c r="G285" s="3"/>
      <c r="H285" s="19" t="s">
        <v>541</v>
      </c>
      <c r="I285" s="3" t="s">
        <v>537</v>
      </c>
      <c r="J285" s="3" t="s">
        <v>537</v>
      </c>
      <c r="K285" s="3" t="s">
        <v>537</v>
      </c>
      <c r="L285" s="3" t="s">
        <v>537</v>
      </c>
      <c r="M285" s="3" t="s">
        <v>537</v>
      </c>
      <c r="N285" s="3" t="s">
        <v>537</v>
      </c>
      <c r="O285" s="3" t="s">
        <v>537</v>
      </c>
      <c r="P285" s="3" t="s">
        <v>537</v>
      </c>
      <c r="Q285" s="3" t="s">
        <v>2276</v>
      </c>
      <c r="R285" s="3" t="s">
        <v>537</v>
      </c>
      <c r="S285" s="3" t="s">
        <v>537</v>
      </c>
      <c r="T285" s="3" t="s">
        <v>537</v>
      </c>
      <c r="U285" s="3" t="s">
        <v>537</v>
      </c>
      <c r="V285" s="3" t="s">
        <v>2276</v>
      </c>
      <c r="W285" s="4" t="s">
        <v>2351</v>
      </c>
    </row>
    <row r="286" spans="1:23" ht="49" customHeight="1">
      <c r="A286" s="11" t="s">
        <v>1118</v>
      </c>
      <c r="B286" s="11" t="s">
        <v>2333</v>
      </c>
      <c r="C286" s="23" t="s">
        <v>24</v>
      </c>
      <c r="D286" s="19" t="s">
        <v>1105</v>
      </c>
      <c r="E286" s="19" t="s">
        <v>1105</v>
      </c>
      <c r="F286" s="19" t="s">
        <v>1105</v>
      </c>
      <c r="G286" s="3"/>
      <c r="H286" s="19" t="s">
        <v>541</v>
      </c>
      <c r="I286" s="3" t="s">
        <v>537</v>
      </c>
      <c r="J286" s="3" t="s">
        <v>537</v>
      </c>
      <c r="K286" s="3" t="s">
        <v>537</v>
      </c>
      <c r="L286" s="3" t="s">
        <v>537</v>
      </c>
      <c r="M286" s="3" t="s">
        <v>537</v>
      </c>
      <c r="N286" s="3" t="s">
        <v>537</v>
      </c>
      <c r="O286" s="3" t="s">
        <v>537</v>
      </c>
      <c r="P286" s="3" t="s">
        <v>537</v>
      </c>
      <c r="Q286" s="3" t="s">
        <v>2276</v>
      </c>
      <c r="R286" s="3" t="s">
        <v>537</v>
      </c>
      <c r="S286" s="3" t="s">
        <v>537</v>
      </c>
      <c r="T286" s="3" t="s">
        <v>537</v>
      </c>
      <c r="U286" s="3" t="s">
        <v>537</v>
      </c>
      <c r="V286" s="3" t="s">
        <v>2276</v>
      </c>
      <c r="W286" s="4" t="s">
        <v>2351</v>
      </c>
    </row>
    <row r="287" spans="1:23" ht="49" customHeight="1">
      <c r="A287" s="11" t="s">
        <v>1125</v>
      </c>
      <c r="B287" s="11" t="s">
        <v>1127</v>
      </c>
      <c r="C287" s="23" t="s">
        <v>24</v>
      </c>
      <c r="D287" s="23" t="s">
        <v>143</v>
      </c>
      <c r="E287" s="96" t="s">
        <v>130</v>
      </c>
      <c r="F287" s="3" t="s">
        <v>74</v>
      </c>
      <c r="G287" s="3">
        <v>1980</v>
      </c>
      <c r="H287" s="4" t="s">
        <v>541</v>
      </c>
      <c r="I287" s="3" t="s">
        <v>2691</v>
      </c>
      <c r="J287" s="3" t="s">
        <v>534</v>
      </c>
      <c r="K287" s="3" t="s">
        <v>2276</v>
      </c>
      <c r="L287" s="3" t="s">
        <v>2276</v>
      </c>
      <c r="M287" s="3" t="s">
        <v>537</v>
      </c>
      <c r="N287" s="3" t="s">
        <v>2276</v>
      </c>
      <c r="O287" s="3" t="s">
        <v>2276</v>
      </c>
      <c r="P287" s="3" t="s">
        <v>2276</v>
      </c>
      <c r="Q287" s="3" t="s">
        <v>2276</v>
      </c>
      <c r="R287" s="3" t="s">
        <v>537</v>
      </c>
      <c r="S287" s="3" t="s">
        <v>2276</v>
      </c>
      <c r="T287" s="3" t="s">
        <v>2276</v>
      </c>
      <c r="U287" s="3" t="s">
        <v>2276</v>
      </c>
      <c r="V287" s="3" t="s">
        <v>2276</v>
      </c>
      <c r="W287" s="4" t="s">
        <v>1138</v>
      </c>
    </row>
    <row r="288" spans="1:23" ht="110" customHeight="1">
      <c r="A288" s="11" t="s">
        <v>1125</v>
      </c>
      <c r="B288" s="11" t="s">
        <v>1129</v>
      </c>
      <c r="C288" s="23" t="s">
        <v>24</v>
      </c>
      <c r="D288" s="23" t="s">
        <v>143</v>
      </c>
      <c r="E288" s="96" t="s">
        <v>130</v>
      </c>
      <c r="F288" s="3" t="s">
        <v>74</v>
      </c>
      <c r="G288" s="3">
        <v>1990</v>
      </c>
      <c r="H288" s="4" t="s">
        <v>541</v>
      </c>
      <c r="I288" s="3" t="s">
        <v>537</v>
      </c>
      <c r="J288" s="3" t="s">
        <v>537</v>
      </c>
      <c r="K288" s="3" t="s">
        <v>2276</v>
      </c>
      <c r="L288" s="3" t="s">
        <v>2276</v>
      </c>
      <c r="M288" s="3" t="s">
        <v>537</v>
      </c>
      <c r="N288" s="3" t="s">
        <v>2276</v>
      </c>
      <c r="O288" s="3" t="s">
        <v>2276</v>
      </c>
      <c r="P288" s="3" t="s">
        <v>2276</v>
      </c>
      <c r="Q288" s="3" t="s">
        <v>2276</v>
      </c>
      <c r="R288" s="3" t="s">
        <v>537</v>
      </c>
      <c r="S288" s="3" t="s">
        <v>2276</v>
      </c>
      <c r="T288" s="3" t="s">
        <v>2276</v>
      </c>
      <c r="U288" s="3" t="s">
        <v>2276</v>
      </c>
      <c r="V288" s="3" t="s">
        <v>2276</v>
      </c>
      <c r="W288" s="4" t="s">
        <v>1139</v>
      </c>
    </row>
    <row r="289" spans="1:23" ht="75" customHeight="1">
      <c r="A289" s="11" t="s">
        <v>1142</v>
      </c>
      <c r="B289" s="11" t="s">
        <v>1147</v>
      </c>
      <c r="C289" s="23" t="s">
        <v>24</v>
      </c>
      <c r="D289" s="23" t="s">
        <v>143</v>
      </c>
      <c r="E289" s="96" t="s">
        <v>130</v>
      </c>
      <c r="F289" s="3" t="s">
        <v>74</v>
      </c>
      <c r="G289" s="3">
        <v>1985</v>
      </c>
      <c r="H289" s="4" t="s">
        <v>541</v>
      </c>
      <c r="I289" s="3" t="s">
        <v>537</v>
      </c>
      <c r="J289" s="3" t="s">
        <v>537</v>
      </c>
      <c r="K289" s="3" t="s">
        <v>537</v>
      </c>
      <c r="L289" s="3" t="s">
        <v>2276</v>
      </c>
      <c r="M289" s="3" t="s">
        <v>2276</v>
      </c>
      <c r="N289" s="3" t="s">
        <v>2276</v>
      </c>
      <c r="O289" s="3" t="s">
        <v>2276</v>
      </c>
      <c r="P289" s="3" t="s">
        <v>2276</v>
      </c>
      <c r="Q289" s="3" t="s">
        <v>2276</v>
      </c>
      <c r="R289" s="3" t="s">
        <v>2276</v>
      </c>
      <c r="S289" s="3" t="s">
        <v>2276</v>
      </c>
      <c r="T289" s="3" t="s">
        <v>2276</v>
      </c>
      <c r="U289" s="3" t="s">
        <v>2276</v>
      </c>
      <c r="V289" s="3" t="s">
        <v>2276</v>
      </c>
      <c r="W289" s="4" t="s">
        <v>1163</v>
      </c>
    </row>
    <row r="290" spans="1:23" ht="82.5" customHeight="1">
      <c r="A290" s="11" t="s">
        <v>1142</v>
      </c>
      <c r="B290" s="11" t="s">
        <v>1149</v>
      </c>
      <c r="C290" s="23" t="s">
        <v>24</v>
      </c>
      <c r="D290" s="23" t="s">
        <v>143</v>
      </c>
      <c r="E290" s="96" t="s">
        <v>130</v>
      </c>
      <c r="F290" s="3" t="s">
        <v>74</v>
      </c>
      <c r="G290" s="3">
        <v>1990</v>
      </c>
      <c r="H290" s="4" t="s">
        <v>1151</v>
      </c>
      <c r="I290" s="3" t="s">
        <v>2690</v>
      </c>
      <c r="J290" s="3" t="s">
        <v>534</v>
      </c>
      <c r="K290" s="3" t="s">
        <v>534</v>
      </c>
      <c r="L290" s="3" t="s">
        <v>2276</v>
      </c>
      <c r="M290" s="3" t="s">
        <v>2276</v>
      </c>
      <c r="N290" s="3" t="s">
        <v>2276</v>
      </c>
      <c r="O290" s="3" t="s">
        <v>2276</v>
      </c>
      <c r="P290" s="3" t="s">
        <v>2276</v>
      </c>
      <c r="Q290" s="3" t="s">
        <v>2276</v>
      </c>
      <c r="R290" s="3" t="s">
        <v>2276</v>
      </c>
      <c r="S290" s="3" t="s">
        <v>2276</v>
      </c>
      <c r="T290" s="3" t="s">
        <v>2276</v>
      </c>
      <c r="U290" s="3" t="s">
        <v>2276</v>
      </c>
      <c r="V290" s="3" t="s">
        <v>2276</v>
      </c>
      <c r="W290" s="4" t="s">
        <v>1152</v>
      </c>
    </row>
    <row r="291" spans="1:23" ht="51.5" customHeight="1">
      <c r="A291" s="11" t="s">
        <v>1155</v>
      </c>
      <c r="B291" s="11" t="s">
        <v>1156</v>
      </c>
      <c r="C291" s="23" t="s">
        <v>24</v>
      </c>
      <c r="D291" s="23" t="s">
        <v>143</v>
      </c>
      <c r="E291" s="23" t="s">
        <v>1105</v>
      </c>
      <c r="F291" s="3" t="s">
        <v>74</v>
      </c>
      <c r="G291" s="3"/>
      <c r="H291" s="4" t="s">
        <v>541</v>
      </c>
      <c r="I291" s="3" t="s">
        <v>537</v>
      </c>
      <c r="J291" s="3" t="s">
        <v>537</v>
      </c>
      <c r="K291" s="3" t="s">
        <v>537</v>
      </c>
      <c r="L291" s="3" t="s">
        <v>2276</v>
      </c>
      <c r="M291" s="3" t="s">
        <v>537</v>
      </c>
      <c r="N291" s="3" t="s">
        <v>2276</v>
      </c>
      <c r="O291" s="3" t="s">
        <v>2276</v>
      </c>
      <c r="P291" s="3" t="s">
        <v>2276</v>
      </c>
      <c r="Q291" s="3" t="s">
        <v>2276</v>
      </c>
      <c r="R291" s="3" t="s">
        <v>537</v>
      </c>
      <c r="S291" s="3" t="s">
        <v>2276</v>
      </c>
      <c r="T291" s="3" t="s">
        <v>2276</v>
      </c>
      <c r="U291" s="3" t="s">
        <v>2276</v>
      </c>
      <c r="V291" s="3" t="s">
        <v>2276</v>
      </c>
      <c r="W291" s="4"/>
    </row>
    <row r="292" spans="1:23" ht="67" customHeight="1">
      <c r="A292" s="44" t="s">
        <v>1159</v>
      </c>
      <c r="B292" s="44" t="s">
        <v>1161</v>
      </c>
      <c r="C292" s="67" t="s">
        <v>24</v>
      </c>
      <c r="D292" s="67" t="s">
        <v>143</v>
      </c>
      <c r="E292" s="67" t="s">
        <v>1105</v>
      </c>
      <c r="F292" s="44" t="s">
        <v>74</v>
      </c>
      <c r="G292" s="44"/>
      <c r="H292" s="58"/>
      <c r="I292" s="44" t="s">
        <v>2276</v>
      </c>
      <c r="J292" s="44" t="s">
        <v>2276</v>
      </c>
      <c r="K292" s="44" t="s">
        <v>2276</v>
      </c>
      <c r="L292" s="44" t="s">
        <v>2276</v>
      </c>
      <c r="M292" s="44" t="s">
        <v>2276</v>
      </c>
      <c r="N292" s="44" t="s">
        <v>2276</v>
      </c>
      <c r="O292" s="44" t="s">
        <v>2276</v>
      </c>
      <c r="P292" s="44" t="s">
        <v>2276</v>
      </c>
      <c r="Q292" s="44" t="s">
        <v>2276</v>
      </c>
      <c r="R292" s="44" t="s">
        <v>2276</v>
      </c>
      <c r="S292" s="44" t="s">
        <v>2276</v>
      </c>
      <c r="T292" s="44" t="s">
        <v>2276</v>
      </c>
      <c r="U292" s="44" t="s">
        <v>2276</v>
      </c>
      <c r="V292" s="44" t="s">
        <v>2276</v>
      </c>
      <c r="W292" s="58"/>
    </row>
    <row r="293" spans="1:23" ht="55.5" customHeight="1">
      <c r="A293" s="19" t="s">
        <v>1144</v>
      </c>
      <c r="B293" s="19" t="s">
        <v>1148</v>
      </c>
      <c r="C293" s="23" t="s">
        <v>24</v>
      </c>
      <c r="D293" s="3"/>
      <c r="E293" s="3" t="s">
        <v>1105</v>
      </c>
      <c r="F293" s="3" t="s">
        <v>74</v>
      </c>
      <c r="G293" s="3"/>
      <c r="H293" s="4" t="s">
        <v>541</v>
      </c>
      <c r="I293" s="3" t="s">
        <v>2276</v>
      </c>
      <c r="J293" s="3" t="s">
        <v>2276</v>
      </c>
      <c r="K293" s="3" t="s">
        <v>2276</v>
      </c>
      <c r="L293" s="3" t="s">
        <v>2276</v>
      </c>
      <c r="M293" s="3" t="s">
        <v>534</v>
      </c>
      <c r="N293" s="3" t="s">
        <v>534</v>
      </c>
      <c r="O293" s="3" t="s">
        <v>534</v>
      </c>
      <c r="P293" s="3" t="s">
        <v>2276</v>
      </c>
      <c r="Q293" s="3">
        <v>1</v>
      </c>
      <c r="R293" s="3" t="s">
        <v>2276</v>
      </c>
      <c r="S293" s="3" t="s">
        <v>2276</v>
      </c>
      <c r="T293" s="3" t="s">
        <v>2276</v>
      </c>
      <c r="U293" s="3" t="s">
        <v>2276</v>
      </c>
      <c r="V293" s="3" t="s">
        <v>2276</v>
      </c>
      <c r="W293" s="4" t="s">
        <v>1164</v>
      </c>
    </row>
    <row r="294" spans="1:23" ht="45.5" customHeight="1">
      <c r="A294" s="19" t="s">
        <v>1153</v>
      </c>
      <c r="B294" s="19" t="s">
        <v>1157</v>
      </c>
      <c r="C294" s="23" t="s">
        <v>24</v>
      </c>
      <c r="D294" s="23" t="s">
        <v>143</v>
      </c>
      <c r="E294" s="3" t="s">
        <v>1105</v>
      </c>
      <c r="F294" s="3" t="s">
        <v>74</v>
      </c>
      <c r="G294" s="3"/>
      <c r="H294" s="4" t="s">
        <v>541</v>
      </c>
      <c r="I294" s="3" t="s">
        <v>2276</v>
      </c>
      <c r="J294" s="3" t="s">
        <v>2276</v>
      </c>
      <c r="K294" s="3" t="s">
        <v>2276</v>
      </c>
      <c r="L294" s="3" t="s">
        <v>2276</v>
      </c>
      <c r="M294" s="3" t="s">
        <v>2276</v>
      </c>
      <c r="N294" s="3" t="s">
        <v>2276</v>
      </c>
      <c r="O294" s="3" t="s">
        <v>2276</v>
      </c>
      <c r="P294" s="3" t="s">
        <v>2276</v>
      </c>
      <c r="Q294" s="3" t="s">
        <v>2276</v>
      </c>
      <c r="R294" s="3" t="s">
        <v>534</v>
      </c>
      <c r="S294" s="3" t="s">
        <v>2276</v>
      </c>
      <c r="T294" s="3" t="s">
        <v>534</v>
      </c>
      <c r="U294" s="3" t="s">
        <v>2276</v>
      </c>
      <c r="V294" s="3">
        <v>1</v>
      </c>
      <c r="W294" s="3"/>
    </row>
    <row r="295" spans="1:23" ht="40" customHeight="1">
      <c r="A295" s="19" t="s">
        <v>1169</v>
      </c>
      <c r="B295" s="19" t="s">
        <v>1175</v>
      </c>
      <c r="C295" s="23" t="s">
        <v>24</v>
      </c>
      <c r="D295" s="23" t="s">
        <v>143</v>
      </c>
      <c r="E295" s="3" t="s">
        <v>1105</v>
      </c>
      <c r="F295" s="3" t="s">
        <v>74</v>
      </c>
      <c r="G295" s="3"/>
      <c r="H295" s="4" t="s">
        <v>541</v>
      </c>
      <c r="I295" s="3" t="s">
        <v>2276</v>
      </c>
      <c r="J295" s="3" t="s">
        <v>2276</v>
      </c>
      <c r="K295" s="3" t="s">
        <v>2276</v>
      </c>
      <c r="L295" s="3" t="s">
        <v>2276</v>
      </c>
      <c r="M295" s="3" t="s">
        <v>2276</v>
      </c>
      <c r="N295" s="3" t="s">
        <v>2276</v>
      </c>
      <c r="O295" s="3" t="s">
        <v>2276</v>
      </c>
      <c r="P295" s="3" t="s">
        <v>2276</v>
      </c>
      <c r="Q295" s="3" t="s">
        <v>2276</v>
      </c>
      <c r="R295" s="3" t="s">
        <v>534</v>
      </c>
      <c r="S295" s="3" t="s">
        <v>2276</v>
      </c>
      <c r="T295" s="3" t="s">
        <v>534</v>
      </c>
      <c r="U295" s="3" t="s">
        <v>2276</v>
      </c>
      <c r="V295" s="3">
        <v>1</v>
      </c>
      <c r="W295" s="3"/>
    </row>
    <row r="296" spans="1:23" ht="42" customHeight="1">
      <c r="A296" s="3" t="s">
        <v>1171</v>
      </c>
      <c r="B296" s="19" t="s">
        <v>1177</v>
      </c>
      <c r="C296" s="23" t="s">
        <v>24</v>
      </c>
      <c r="D296" s="23" t="s">
        <v>143</v>
      </c>
      <c r="E296" s="3" t="s">
        <v>1105</v>
      </c>
      <c r="F296" s="3" t="s">
        <v>74</v>
      </c>
      <c r="G296" s="3"/>
      <c r="H296" s="4" t="s">
        <v>541</v>
      </c>
      <c r="I296" s="3" t="s">
        <v>2276</v>
      </c>
      <c r="J296" s="3" t="s">
        <v>2276</v>
      </c>
      <c r="K296" s="3" t="s">
        <v>2276</v>
      </c>
      <c r="L296" s="3" t="s">
        <v>2276</v>
      </c>
      <c r="M296" s="3" t="s">
        <v>2276</v>
      </c>
      <c r="N296" s="3" t="s">
        <v>2276</v>
      </c>
      <c r="O296" s="3" t="s">
        <v>2276</v>
      </c>
      <c r="P296" s="3" t="s">
        <v>2276</v>
      </c>
      <c r="Q296" s="3" t="s">
        <v>2276</v>
      </c>
      <c r="R296" s="3" t="s">
        <v>534</v>
      </c>
      <c r="S296" s="3" t="s">
        <v>2276</v>
      </c>
      <c r="T296" s="3" t="s">
        <v>534</v>
      </c>
      <c r="U296" s="3" t="s">
        <v>2276</v>
      </c>
      <c r="V296" s="3">
        <v>1</v>
      </c>
      <c r="W296" s="3"/>
    </row>
    <row r="297" spans="1:23" ht="36.5" customHeight="1">
      <c r="A297" s="19" t="s">
        <v>1191</v>
      </c>
      <c r="B297" s="19" t="s">
        <v>1199</v>
      </c>
      <c r="C297" s="23" t="s">
        <v>24</v>
      </c>
      <c r="D297" s="3" t="s">
        <v>27</v>
      </c>
      <c r="E297" s="3" t="s">
        <v>130</v>
      </c>
      <c r="F297" s="3" t="s">
        <v>74</v>
      </c>
      <c r="G297" s="3">
        <v>1988</v>
      </c>
      <c r="H297" s="4" t="s">
        <v>541</v>
      </c>
      <c r="I297" s="8" t="s">
        <v>2690</v>
      </c>
      <c r="J297" s="3" t="s">
        <v>534</v>
      </c>
      <c r="K297" s="3" t="s">
        <v>2276</v>
      </c>
      <c r="L297" s="3" t="s">
        <v>2276</v>
      </c>
      <c r="M297" s="3" t="s">
        <v>537</v>
      </c>
      <c r="N297" s="3" t="s">
        <v>2276</v>
      </c>
      <c r="O297" s="3" t="s">
        <v>2276</v>
      </c>
      <c r="P297" s="3" t="s">
        <v>2276</v>
      </c>
      <c r="Q297" s="3" t="s">
        <v>2276</v>
      </c>
      <c r="R297" s="3" t="s">
        <v>537</v>
      </c>
      <c r="S297" s="3" t="s">
        <v>2276</v>
      </c>
      <c r="T297" s="3" t="s">
        <v>2276</v>
      </c>
      <c r="U297" s="3" t="s">
        <v>2276</v>
      </c>
      <c r="V297" s="3" t="s">
        <v>2276</v>
      </c>
      <c r="W297" s="3"/>
    </row>
    <row r="298" spans="1:23" ht="35.5" customHeight="1">
      <c r="A298" s="19" t="s">
        <v>1195</v>
      </c>
      <c r="B298" s="19" t="s">
        <v>1200</v>
      </c>
      <c r="C298" s="23" t="s">
        <v>24</v>
      </c>
      <c r="D298" s="3" t="s">
        <v>27</v>
      </c>
      <c r="E298" s="3" t="s">
        <v>130</v>
      </c>
      <c r="F298" s="3" t="s">
        <v>74</v>
      </c>
      <c r="G298" s="3">
        <v>1995</v>
      </c>
      <c r="H298" s="4" t="s">
        <v>541</v>
      </c>
      <c r="I298" s="8" t="s">
        <v>2690</v>
      </c>
      <c r="J298" s="3" t="s">
        <v>534</v>
      </c>
      <c r="K298" s="3" t="s">
        <v>2276</v>
      </c>
      <c r="L298" s="3" t="s">
        <v>2276</v>
      </c>
      <c r="M298" s="3" t="s">
        <v>534</v>
      </c>
      <c r="N298" s="3" t="s">
        <v>534</v>
      </c>
      <c r="O298" s="3" t="s">
        <v>534</v>
      </c>
      <c r="P298" s="3" t="s">
        <v>2276</v>
      </c>
      <c r="Q298" s="3">
        <v>3</v>
      </c>
      <c r="R298" s="3" t="s">
        <v>534</v>
      </c>
      <c r="S298" s="3" t="s">
        <v>534</v>
      </c>
      <c r="T298" s="3" t="s">
        <v>534</v>
      </c>
      <c r="U298" s="3" t="s">
        <v>2276</v>
      </c>
      <c r="V298" s="3">
        <v>3</v>
      </c>
      <c r="W298" s="3"/>
    </row>
    <row r="299" spans="1:23" ht="41.5" customHeight="1">
      <c r="A299" s="19" t="s">
        <v>1196</v>
      </c>
      <c r="B299" s="19" t="s">
        <v>1201</v>
      </c>
      <c r="C299" s="23" t="s">
        <v>24</v>
      </c>
      <c r="D299" s="3" t="s">
        <v>27</v>
      </c>
      <c r="E299" s="3" t="s">
        <v>130</v>
      </c>
      <c r="F299" s="3" t="s">
        <v>74</v>
      </c>
      <c r="G299" s="3">
        <v>2000</v>
      </c>
      <c r="H299" s="4" t="s">
        <v>541</v>
      </c>
      <c r="I299" s="8" t="s">
        <v>2690</v>
      </c>
      <c r="J299" s="3" t="s">
        <v>534</v>
      </c>
      <c r="K299" s="3" t="s">
        <v>2276</v>
      </c>
      <c r="L299" s="3" t="s">
        <v>2276</v>
      </c>
      <c r="M299" s="3" t="s">
        <v>534</v>
      </c>
      <c r="N299" s="3" t="s">
        <v>534</v>
      </c>
      <c r="O299" s="3" t="s">
        <v>534</v>
      </c>
      <c r="P299" s="3" t="s">
        <v>2276</v>
      </c>
      <c r="Q299" s="3">
        <v>3</v>
      </c>
      <c r="R299" s="3" t="s">
        <v>534</v>
      </c>
      <c r="S299" s="3" t="s">
        <v>534</v>
      </c>
      <c r="T299" s="3" t="s">
        <v>534</v>
      </c>
      <c r="U299" s="3" t="s">
        <v>2276</v>
      </c>
      <c r="V299" s="3">
        <v>3</v>
      </c>
      <c r="W299" s="3"/>
    </row>
    <row r="300" spans="1:23" ht="57.5" customHeight="1">
      <c r="A300" s="19" t="s">
        <v>1206</v>
      </c>
      <c r="B300" s="19" t="s">
        <v>1210</v>
      </c>
      <c r="C300" s="23" t="s">
        <v>24</v>
      </c>
      <c r="D300" s="3" t="s">
        <v>27</v>
      </c>
      <c r="E300" s="3" t="s">
        <v>130</v>
      </c>
      <c r="F300" s="3" t="s">
        <v>1105</v>
      </c>
      <c r="G300" s="3"/>
      <c r="H300" s="4" t="s">
        <v>541</v>
      </c>
      <c r="I300" s="3" t="s">
        <v>2690</v>
      </c>
      <c r="J300" s="3" t="s">
        <v>2276</v>
      </c>
      <c r="K300" s="3" t="s">
        <v>534</v>
      </c>
      <c r="L300" s="3" t="s">
        <v>534</v>
      </c>
      <c r="M300" s="3" t="s">
        <v>2276</v>
      </c>
      <c r="N300" s="3" t="s">
        <v>2276</v>
      </c>
      <c r="O300" s="3" t="s">
        <v>2276</v>
      </c>
      <c r="P300" s="3" t="s">
        <v>2276</v>
      </c>
      <c r="Q300" s="3" t="s">
        <v>2276</v>
      </c>
      <c r="R300" s="3" t="s">
        <v>2276</v>
      </c>
      <c r="S300" s="3" t="s">
        <v>2276</v>
      </c>
      <c r="T300" s="3" t="s">
        <v>2276</v>
      </c>
      <c r="U300" s="3" t="s">
        <v>2276</v>
      </c>
      <c r="V300" s="3" t="s">
        <v>2276</v>
      </c>
      <c r="W300" s="4" t="s">
        <v>1222</v>
      </c>
    </row>
    <row r="301" spans="1:23" ht="65.5" customHeight="1">
      <c r="A301" s="19" t="s">
        <v>1208</v>
      </c>
      <c r="B301" s="19" t="s">
        <v>1220</v>
      </c>
      <c r="C301" s="23" t="s">
        <v>24</v>
      </c>
      <c r="D301" s="3" t="s">
        <v>27</v>
      </c>
      <c r="E301" s="3" t="s">
        <v>130</v>
      </c>
      <c r="F301" s="3" t="s">
        <v>1105</v>
      </c>
      <c r="G301" s="3"/>
      <c r="H301" s="4" t="s">
        <v>541</v>
      </c>
      <c r="I301" s="3" t="s">
        <v>2690</v>
      </c>
      <c r="J301" s="3" t="s">
        <v>2276</v>
      </c>
      <c r="K301" s="3" t="s">
        <v>534</v>
      </c>
      <c r="L301" s="3" t="s">
        <v>534</v>
      </c>
      <c r="M301" s="3" t="s">
        <v>2276</v>
      </c>
      <c r="N301" s="3" t="s">
        <v>2276</v>
      </c>
      <c r="O301" s="3" t="s">
        <v>2276</v>
      </c>
      <c r="P301" s="3" t="s">
        <v>2276</v>
      </c>
      <c r="Q301" s="3" t="s">
        <v>2276</v>
      </c>
      <c r="R301" s="3" t="s">
        <v>2276</v>
      </c>
      <c r="S301" s="3" t="s">
        <v>2276</v>
      </c>
      <c r="T301" s="3" t="s">
        <v>2276</v>
      </c>
      <c r="U301" s="3" t="s">
        <v>2276</v>
      </c>
      <c r="V301" s="3" t="s">
        <v>2276</v>
      </c>
      <c r="W301" s="4" t="s">
        <v>1222</v>
      </c>
    </row>
    <row r="302" spans="1:23" ht="58.5" customHeight="1">
      <c r="A302" s="3" t="s">
        <v>2446</v>
      </c>
      <c r="B302" s="3" t="s">
        <v>2453</v>
      </c>
      <c r="C302" s="23" t="s">
        <v>24</v>
      </c>
      <c r="D302" s="3" t="s">
        <v>27</v>
      </c>
      <c r="E302" s="3" t="s">
        <v>130</v>
      </c>
      <c r="F302" s="3" t="s">
        <v>1105</v>
      </c>
      <c r="G302" s="3"/>
      <c r="H302" s="4" t="s">
        <v>543</v>
      </c>
      <c r="I302" s="3" t="s">
        <v>537</v>
      </c>
      <c r="J302" s="3" t="s">
        <v>537</v>
      </c>
      <c r="K302" s="3" t="s">
        <v>2276</v>
      </c>
      <c r="L302" s="3" t="s">
        <v>2276</v>
      </c>
      <c r="M302" s="3" t="s">
        <v>2276</v>
      </c>
      <c r="N302" s="3" t="s">
        <v>2276</v>
      </c>
      <c r="O302" s="3" t="s">
        <v>2276</v>
      </c>
      <c r="P302" s="3" t="s">
        <v>2276</v>
      </c>
      <c r="Q302" s="3" t="s">
        <v>2276</v>
      </c>
      <c r="R302" s="3" t="s">
        <v>2276</v>
      </c>
      <c r="S302" s="3" t="s">
        <v>2276</v>
      </c>
      <c r="T302" s="3" t="s">
        <v>2276</v>
      </c>
      <c r="U302" s="3" t="s">
        <v>2276</v>
      </c>
      <c r="V302" s="3" t="s">
        <v>2276</v>
      </c>
      <c r="W302" s="4" t="s">
        <v>2461</v>
      </c>
    </row>
    <row r="303" spans="1:23" ht="60" customHeight="1">
      <c r="A303" s="3" t="s">
        <v>2449</v>
      </c>
      <c r="B303" s="3" t="s">
        <v>2460</v>
      </c>
      <c r="C303" s="23" t="s">
        <v>24</v>
      </c>
      <c r="D303" s="3" t="s">
        <v>27</v>
      </c>
      <c r="E303" s="3" t="s">
        <v>130</v>
      </c>
      <c r="F303" s="3" t="s">
        <v>1105</v>
      </c>
      <c r="G303" s="3"/>
      <c r="H303" s="4" t="s">
        <v>543</v>
      </c>
      <c r="I303" s="3" t="s">
        <v>537</v>
      </c>
      <c r="J303" s="3" t="s">
        <v>537</v>
      </c>
      <c r="K303" s="3" t="s">
        <v>2276</v>
      </c>
      <c r="L303" s="3" t="s">
        <v>2276</v>
      </c>
      <c r="M303" s="3" t="s">
        <v>2276</v>
      </c>
      <c r="N303" s="3" t="s">
        <v>2276</v>
      </c>
      <c r="O303" s="3" t="s">
        <v>2276</v>
      </c>
      <c r="P303" s="3" t="s">
        <v>2276</v>
      </c>
      <c r="Q303" s="3" t="s">
        <v>2276</v>
      </c>
      <c r="R303" s="3" t="s">
        <v>2276</v>
      </c>
      <c r="S303" s="3" t="s">
        <v>2276</v>
      </c>
      <c r="T303" s="3" t="s">
        <v>2276</v>
      </c>
      <c r="U303" s="3" t="s">
        <v>2276</v>
      </c>
      <c r="V303" s="3" t="s">
        <v>2276</v>
      </c>
      <c r="W303" s="4" t="s">
        <v>2461</v>
      </c>
    </row>
    <row r="304" spans="1:23" ht="73" customHeight="1">
      <c r="A304" s="19" t="s">
        <v>2624</v>
      </c>
      <c r="B304" s="19" t="s">
        <v>2630</v>
      </c>
      <c r="C304" s="23" t="s">
        <v>24</v>
      </c>
      <c r="D304" s="3" t="s">
        <v>27</v>
      </c>
      <c r="E304" s="3" t="s">
        <v>130</v>
      </c>
      <c r="F304" s="11" t="s">
        <v>74</v>
      </c>
      <c r="G304" s="3"/>
      <c r="H304" s="4" t="s">
        <v>541</v>
      </c>
      <c r="I304" s="3" t="s">
        <v>2690</v>
      </c>
      <c r="J304" s="3" t="s">
        <v>534</v>
      </c>
      <c r="K304" s="3" t="s">
        <v>2276</v>
      </c>
      <c r="L304" s="3" t="s">
        <v>2276</v>
      </c>
      <c r="M304" s="3" t="s">
        <v>2276</v>
      </c>
      <c r="N304" s="3" t="s">
        <v>2276</v>
      </c>
      <c r="O304" s="3" t="s">
        <v>2276</v>
      </c>
      <c r="P304" s="3" t="s">
        <v>2276</v>
      </c>
      <c r="Q304" s="3" t="s">
        <v>2276</v>
      </c>
      <c r="R304" s="3" t="s">
        <v>534</v>
      </c>
      <c r="S304" s="3" t="s">
        <v>534</v>
      </c>
      <c r="T304" s="3" t="s">
        <v>2276</v>
      </c>
      <c r="U304" s="3" t="s">
        <v>2276</v>
      </c>
      <c r="V304" s="3" t="s">
        <v>2276</v>
      </c>
      <c r="W304" s="4" t="s">
        <v>2697</v>
      </c>
    </row>
    <row r="305" spans="1:23" ht="43.5" customHeight="1">
      <c r="A305" s="19" t="s">
        <v>2624</v>
      </c>
      <c r="B305" s="19" t="s">
        <v>2631</v>
      </c>
      <c r="C305" s="23" t="s">
        <v>24</v>
      </c>
      <c r="D305" s="3" t="s">
        <v>27</v>
      </c>
      <c r="E305" s="3" t="s">
        <v>130</v>
      </c>
      <c r="F305" s="11" t="s">
        <v>74</v>
      </c>
      <c r="G305" s="3"/>
      <c r="H305" s="4" t="s">
        <v>2632</v>
      </c>
      <c r="I305" s="3" t="s">
        <v>2690</v>
      </c>
      <c r="J305" s="3" t="s">
        <v>537</v>
      </c>
      <c r="K305" s="3" t="s">
        <v>534</v>
      </c>
      <c r="L305" s="3" t="s">
        <v>2276</v>
      </c>
      <c r="M305" s="3" t="s">
        <v>2276</v>
      </c>
      <c r="N305" s="3" t="s">
        <v>2276</v>
      </c>
      <c r="O305" s="3" t="s">
        <v>2276</v>
      </c>
      <c r="P305" s="3" t="s">
        <v>2276</v>
      </c>
      <c r="Q305" s="3" t="s">
        <v>2276</v>
      </c>
      <c r="R305" s="3" t="s">
        <v>2276</v>
      </c>
      <c r="S305" s="3" t="s">
        <v>2276</v>
      </c>
      <c r="T305" s="3" t="s">
        <v>2276</v>
      </c>
      <c r="U305" s="3" t="s">
        <v>2276</v>
      </c>
      <c r="V305" s="3" t="s">
        <v>2276</v>
      </c>
      <c r="W305" s="4" t="s">
        <v>2686</v>
      </c>
    </row>
    <row r="306" spans="1:23" ht="127" customHeight="1">
      <c r="A306" s="19" t="s">
        <v>2624</v>
      </c>
      <c r="B306" s="19" t="s">
        <v>2689</v>
      </c>
      <c r="C306" s="23" t="s">
        <v>24</v>
      </c>
      <c r="D306" s="3" t="s">
        <v>27</v>
      </c>
      <c r="E306" s="3" t="s">
        <v>130</v>
      </c>
      <c r="F306" s="11" t="s">
        <v>74</v>
      </c>
      <c r="G306" s="3"/>
      <c r="H306" s="4" t="s">
        <v>541</v>
      </c>
      <c r="I306" s="3" t="s">
        <v>2691</v>
      </c>
      <c r="J306" s="3" t="s">
        <v>534</v>
      </c>
      <c r="K306" s="3" t="s">
        <v>2276</v>
      </c>
      <c r="L306" s="3" t="s">
        <v>537</v>
      </c>
      <c r="M306" s="3" t="s">
        <v>2276</v>
      </c>
      <c r="N306" s="3" t="s">
        <v>2276</v>
      </c>
      <c r="O306" s="3" t="s">
        <v>2276</v>
      </c>
      <c r="P306" s="3" t="s">
        <v>2276</v>
      </c>
      <c r="Q306" s="3" t="s">
        <v>2276</v>
      </c>
      <c r="R306" s="3" t="s">
        <v>534</v>
      </c>
      <c r="S306" s="3" t="s">
        <v>534</v>
      </c>
      <c r="T306" s="3" t="s">
        <v>2276</v>
      </c>
      <c r="U306" s="3" t="s">
        <v>2276</v>
      </c>
      <c r="V306" s="3" t="s">
        <v>2276</v>
      </c>
      <c r="W306" s="4" t="s">
        <v>2696</v>
      </c>
    </row>
    <row r="307" spans="1:23" ht="88" customHeight="1">
      <c r="A307" s="19" t="s">
        <v>2624</v>
      </c>
      <c r="B307" s="19" t="s">
        <v>2698</v>
      </c>
      <c r="C307" s="23" t="s">
        <v>24</v>
      </c>
      <c r="D307" s="3" t="s">
        <v>143</v>
      </c>
      <c r="E307" s="3" t="s">
        <v>84</v>
      </c>
      <c r="F307" s="11" t="s">
        <v>74</v>
      </c>
      <c r="G307" s="3"/>
      <c r="H307" s="4" t="s">
        <v>541</v>
      </c>
      <c r="I307" s="3" t="s">
        <v>2276</v>
      </c>
      <c r="J307" s="3" t="s">
        <v>2276</v>
      </c>
      <c r="K307" s="3" t="s">
        <v>2276</v>
      </c>
      <c r="L307" s="3" t="s">
        <v>2276</v>
      </c>
      <c r="M307" s="3" t="s">
        <v>2669</v>
      </c>
      <c r="N307" s="3" t="s">
        <v>2276</v>
      </c>
      <c r="O307" s="3" t="s">
        <v>534</v>
      </c>
      <c r="P307" s="3" t="s">
        <v>2276</v>
      </c>
      <c r="Q307" s="3" t="s">
        <v>2276</v>
      </c>
      <c r="R307" s="3" t="s">
        <v>537</v>
      </c>
      <c r="S307" s="3" t="s">
        <v>537</v>
      </c>
      <c r="T307" s="3" t="s">
        <v>537</v>
      </c>
      <c r="U307" s="3" t="s">
        <v>537</v>
      </c>
      <c r="V307" s="3" t="s">
        <v>2276</v>
      </c>
      <c r="W307" s="4" t="s">
        <v>2699</v>
      </c>
    </row>
    <row r="308" spans="1:23" ht="81" customHeight="1">
      <c r="A308" s="19" t="s">
        <v>2625</v>
      </c>
      <c r="B308" s="19" t="s">
        <v>2629</v>
      </c>
      <c r="C308" s="23" t="s">
        <v>24</v>
      </c>
      <c r="D308" s="3" t="s">
        <v>27</v>
      </c>
      <c r="E308" s="3" t="s">
        <v>130</v>
      </c>
      <c r="F308" s="11" t="s">
        <v>74</v>
      </c>
      <c r="G308" s="3"/>
      <c r="H308" s="4" t="s">
        <v>541</v>
      </c>
      <c r="I308" s="3" t="s">
        <v>2690</v>
      </c>
      <c r="J308" s="3" t="s">
        <v>534</v>
      </c>
      <c r="K308" s="3" t="s">
        <v>2276</v>
      </c>
      <c r="L308" s="3" t="s">
        <v>2276</v>
      </c>
      <c r="M308" s="3" t="s">
        <v>2276</v>
      </c>
      <c r="N308" s="3" t="s">
        <v>2276</v>
      </c>
      <c r="O308" s="3" t="s">
        <v>2276</v>
      </c>
      <c r="P308" s="3" t="s">
        <v>2276</v>
      </c>
      <c r="Q308" s="3" t="s">
        <v>2276</v>
      </c>
      <c r="R308" s="3" t="s">
        <v>534</v>
      </c>
      <c r="S308" s="3" t="s">
        <v>534</v>
      </c>
      <c r="T308" s="3" t="s">
        <v>2276</v>
      </c>
      <c r="U308" s="3" t="s">
        <v>2276</v>
      </c>
      <c r="V308" s="3" t="s">
        <v>2276</v>
      </c>
      <c r="W308" s="4" t="s">
        <v>2697</v>
      </c>
    </row>
    <row r="309" spans="1:23" ht="101" customHeight="1">
      <c r="A309" s="19" t="s">
        <v>2625</v>
      </c>
      <c r="B309" s="19" t="s">
        <v>2687</v>
      </c>
      <c r="C309" s="23" t="s">
        <v>24</v>
      </c>
      <c r="D309" s="3" t="s">
        <v>27</v>
      </c>
      <c r="E309" s="3" t="s">
        <v>130</v>
      </c>
      <c r="F309" s="11" t="s">
        <v>74</v>
      </c>
      <c r="G309" s="3"/>
      <c r="H309" s="4" t="s">
        <v>2632</v>
      </c>
      <c r="I309" s="3" t="s">
        <v>2690</v>
      </c>
      <c r="J309" s="3" t="s">
        <v>537</v>
      </c>
      <c r="K309" s="3" t="s">
        <v>534</v>
      </c>
      <c r="L309" s="3" t="s">
        <v>2276</v>
      </c>
      <c r="M309" s="3" t="s">
        <v>2669</v>
      </c>
      <c r="N309" s="3" t="s">
        <v>2276</v>
      </c>
      <c r="O309" s="3" t="s">
        <v>534</v>
      </c>
      <c r="P309" s="3" t="s">
        <v>2276</v>
      </c>
      <c r="Q309" s="3" t="s">
        <v>2276</v>
      </c>
      <c r="R309" s="3" t="s">
        <v>2276</v>
      </c>
      <c r="S309" s="3" t="s">
        <v>2276</v>
      </c>
      <c r="T309" s="3" t="s">
        <v>2276</v>
      </c>
      <c r="U309" s="3" t="s">
        <v>2276</v>
      </c>
      <c r="V309" s="3" t="s">
        <v>2276</v>
      </c>
      <c r="W309" s="4" t="s">
        <v>2704</v>
      </c>
    </row>
    <row r="310" spans="1:23" ht="124" customHeight="1">
      <c r="A310" s="19" t="s">
        <v>2625</v>
      </c>
      <c r="B310" s="19" t="s">
        <v>2694</v>
      </c>
      <c r="C310" s="23" t="s">
        <v>24</v>
      </c>
      <c r="D310" s="3" t="s">
        <v>27</v>
      </c>
      <c r="E310" s="3" t="s">
        <v>130</v>
      </c>
      <c r="F310" s="11" t="s">
        <v>74</v>
      </c>
      <c r="G310" s="3"/>
      <c r="H310" s="4" t="s">
        <v>541</v>
      </c>
      <c r="I310" s="3" t="s">
        <v>2691</v>
      </c>
      <c r="J310" s="3" t="s">
        <v>534</v>
      </c>
      <c r="K310" s="3" t="s">
        <v>2276</v>
      </c>
      <c r="L310" s="3" t="s">
        <v>537</v>
      </c>
      <c r="M310" s="3" t="s">
        <v>2276</v>
      </c>
      <c r="N310" s="3" t="s">
        <v>2276</v>
      </c>
      <c r="O310" s="3" t="s">
        <v>2276</v>
      </c>
      <c r="P310" s="3" t="s">
        <v>2276</v>
      </c>
      <c r="Q310" s="3" t="s">
        <v>2276</v>
      </c>
      <c r="R310" s="3" t="s">
        <v>534</v>
      </c>
      <c r="S310" s="3" t="s">
        <v>534</v>
      </c>
      <c r="T310" s="3" t="s">
        <v>2276</v>
      </c>
      <c r="U310" s="3" t="s">
        <v>2276</v>
      </c>
      <c r="V310" s="3" t="s">
        <v>2276</v>
      </c>
      <c r="W310" s="4" t="s">
        <v>2696</v>
      </c>
    </row>
    <row r="311" spans="1:23" ht="72" customHeight="1">
      <c r="A311" s="19" t="s">
        <v>2625</v>
      </c>
      <c r="B311" s="19" t="s">
        <v>2700</v>
      </c>
      <c r="C311" s="23" t="s">
        <v>24</v>
      </c>
      <c r="D311" s="3" t="s">
        <v>143</v>
      </c>
      <c r="E311" s="3" t="s">
        <v>84</v>
      </c>
      <c r="F311" s="11" t="s">
        <v>74</v>
      </c>
      <c r="G311" s="3"/>
      <c r="H311" s="4" t="s">
        <v>541</v>
      </c>
      <c r="I311" s="3" t="s">
        <v>2276</v>
      </c>
      <c r="J311" s="3" t="s">
        <v>2276</v>
      </c>
      <c r="K311" s="3" t="s">
        <v>2276</v>
      </c>
      <c r="L311" s="3" t="s">
        <v>2276</v>
      </c>
      <c r="M311" s="3" t="s">
        <v>2669</v>
      </c>
      <c r="N311" s="3" t="s">
        <v>2276</v>
      </c>
      <c r="O311" s="3" t="s">
        <v>534</v>
      </c>
      <c r="P311" s="3" t="s">
        <v>2276</v>
      </c>
      <c r="Q311" s="3" t="s">
        <v>2276</v>
      </c>
      <c r="R311" s="3" t="s">
        <v>537</v>
      </c>
      <c r="S311" s="3" t="s">
        <v>537</v>
      </c>
      <c r="T311" s="3" t="s">
        <v>537</v>
      </c>
      <c r="U311" s="3" t="s">
        <v>537</v>
      </c>
      <c r="V311" s="3" t="s">
        <v>2276</v>
      </c>
      <c r="W311" s="4" t="s">
        <v>2699</v>
      </c>
    </row>
    <row r="312" spans="1:23" ht="59" customHeight="1">
      <c r="A312" s="19" t="s">
        <v>2678</v>
      </c>
      <c r="B312" s="19" t="s">
        <v>2681</v>
      </c>
      <c r="C312" s="23" t="s">
        <v>24</v>
      </c>
      <c r="D312" s="3" t="s">
        <v>143</v>
      </c>
      <c r="E312" s="3" t="s">
        <v>84</v>
      </c>
      <c r="F312" s="11" t="s">
        <v>74</v>
      </c>
      <c r="G312" s="3"/>
      <c r="H312" s="4" t="s">
        <v>541</v>
      </c>
      <c r="I312" s="3" t="s">
        <v>2276</v>
      </c>
      <c r="J312" s="3" t="s">
        <v>2276</v>
      </c>
      <c r="K312" s="3" t="s">
        <v>2276</v>
      </c>
      <c r="L312" s="3" t="s">
        <v>2276</v>
      </c>
      <c r="M312" s="3" t="s">
        <v>2669</v>
      </c>
      <c r="N312" s="3" t="s">
        <v>2276</v>
      </c>
      <c r="O312" s="3" t="s">
        <v>534</v>
      </c>
      <c r="P312" s="3" t="s">
        <v>2276</v>
      </c>
      <c r="Q312" s="3" t="s">
        <v>2276</v>
      </c>
      <c r="R312" s="3" t="s">
        <v>537</v>
      </c>
      <c r="S312" s="3" t="s">
        <v>537</v>
      </c>
      <c r="T312" s="3" t="s">
        <v>537</v>
      </c>
      <c r="U312" s="3" t="s">
        <v>537</v>
      </c>
      <c r="V312" s="3" t="s">
        <v>2276</v>
      </c>
      <c r="W312" s="4" t="s">
        <v>2699</v>
      </c>
    </row>
    <row r="313" spans="1:23" ht="60" customHeight="1">
      <c r="A313" s="19" t="s">
        <v>2678</v>
      </c>
      <c r="B313" s="19" t="s">
        <v>2701</v>
      </c>
      <c r="C313" s="23" t="s">
        <v>24</v>
      </c>
      <c r="D313" s="3" t="s">
        <v>27</v>
      </c>
      <c r="E313" s="3" t="s">
        <v>130</v>
      </c>
      <c r="F313" s="11" t="s">
        <v>74</v>
      </c>
      <c r="G313" s="3"/>
      <c r="H313" s="4" t="s">
        <v>541</v>
      </c>
      <c r="I313" s="3" t="s">
        <v>2276</v>
      </c>
      <c r="J313" s="3" t="s">
        <v>2276</v>
      </c>
      <c r="K313" s="3" t="s">
        <v>2276</v>
      </c>
      <c r="L313" s="3" t="s">
        <v>2276</v>
      </c>
      <c r="M313" s="3" t="s">
        <v>2276</v>
      </c>
      <c r="N313" s="3" t="s">
        <v>2276</v>
      </c>
      <c r="O313" s="3" t="s">
        <v>2276</v>
      </c>
      <c r="P313" s="3" t="s">
        <v>2276</v>
      </c>
      <c r="Q313" s="3" t="s">
        <v>2276</v>
      </c>
      <c r="R313" s="3" t="s">
        <v>534</v>
      </c>
      <c r="S313" s="3" t="s">
        <v>534</v>
      </c>
      <c r="T313" s="3" t="s">
        <v>2276</v>
      </c>
      <c r="U313" s="3" t="s">
        <v>2276</v>
      </c>
      <c r="V313" s="3" t="s">
        <v>2276</v>
      </c>
      <c r="W313" s="4" t="s">
        <v>2702</v>
      </c>
    </row>
    <row r="314" spans="1:23" ht="55.5" customHeight="1">
      <c r="A314" s="19" t="s">
        <v>2682</v>
      </c>
      <c r="B314" s="19" t="s">
        <v>2685</v>
      </c>
      <c r="C314" s="23" t="s">
        <v>24</v>
      </c>
      <c r="D314" s="3" t="s">
        <v>143</v>
      </c>
      <c r="E314" s="3" t="s">
        <v>84</v>
      </c>
      <c r="F314" s="11" t="s">
        <v>74</v>
      </c>
      <c r="G314" s="3"/>
      <c r="H314" s="4" t="s">
        <v>541</v>
      </c>
      <c r="I314" s="3" t="s">
        <v>2276</v>
      </c>
      <c r="J314" s="3" t="s">
        <v>2276</v>
      </c>
      <c r="K314" s="3" t="s">
        <v>2276</v>
      </c>
      <c r="L314" s="3" t="s">
        <v>2276</v>
      </c>
      <c r="M314" s="3" t="s">
        <v>2669</v>
      </c>
      <c r="N314" s="3" t="s">
        <v>2276</v>
      </c>
      <c r="O314" s="3" t="s">
        <v>534</v>
      </c>
      <c r="P314" s="3" t="s">
        <v>2276</v>
      </c>
      <c r="Q314" s="3" t="s">
        <v>2276</v>
      </c>
      <c r="R314" s="3" t="s">
        <v>537</v>
      </c>
      <c r="S314" s="3" t="s">
        <v>537</v>
      </c>
      <c r="T314" s="3" t="s">
        <v>537</v>
      </c>
      <c r="U314" s="3" t="s">
        <v>537</v>
      </c>
      <c r="V314" s="3" t="s">
        <v>2276</v>
      </c>
      <c r="W314" s="4" t="s">
        <v>2699</v>
      </c>
    </row>
    <row r="315" spans="1:23" ht="54.5" customHeight="1">
      <c r="A315" s="19" t="s">
        <v>2682</v>
      </c>
      <c r="B315" s="19" t="s">
        <v>2703</v>
      </c>
      <c r="C315" s="23" t="s">
        <v>24</v>
      </c>
      <c r="D315" s="3" t="s">
        <v>27</v>
      </c>
      <c r="E315" s="3" t="s">
        <v>130</v>
      </c>
      <c r="F315" s="11" t="s">
        <v>74</v>
      </c>
      <c r="G315" s="3"/>
      <c r="H315" s="4" t="s">
        <v>541</v>
      </c>
      <c r="I315" s="3" t="s">
        <v>2276</v>
      </c>
      <c r="J315" s="3" t="s">
        <v>2276</v>
      </c>
      <c r="K315" s="3" t="s">
        <v>2276</v>
      </c>
      <c r="L315" s="3" t="s">
        <v>2276</v>
      </c>
      <c r="M315" s="3" t="s">
        <v>2276</v>
      </c>
      <c r="N315" s="3" t="s">
        <v>2276</v>
      </c>
      <c r="O315" s="3" t="s">
        <v>2276</v>
      </c>
      <c r="P315" s="3" t="s">
        <v>2276</v>
      </c>
      <c r="Q315" s="3" t="s">
        <v>2276</v>
      </c>
      <c r="R315" s="3" t="s">
        <v>534</v>
      </c>
      <c r="S315" s="3" t="s">
        <v>534</v>
      </c>
      <c r="T315" s="3" t="s">
        <v>2276</v>
      </c>
      <c r="U315" s="3" t="s">
        <v>2276</v>
      </c>
      <c r="V315" s="3" t="s">
        <v>2276</v>
      </c>
      <c r="W315" s="4" t="s">
        <v>2702</v>
      </c>
    </row>
    <row r="316" spans="1:23" ht="49.5" customHeight="1">
      <c r="A316" s="3" t="s">
        <v>2707</v>
      </c>
      <c r="B316" s="3" t="s">
        <v>2721</v>
      </c>
      <c r="C316" s="3" t="s">
        <v>24</v>
      </c>
      <c r="D316" s="3" t="s">
        <v>1105</v>
      </c>
      <c r="E316" s="3" t="s">
        <v>1105</v>
      </c>
      <c r="F316" s="11" t="s">
        <v>74</v>
      </c>
      <c r="G316" s="3"/>
      <c r="H316" s="4" t="s">
        <v>541</v>
      </c>
      <c r="I316" s="3" t="s">
        <v>2276</v>
      </c>
      <c r="J316" s="3" t="s">
        <v>2276</v>
      </c>
      <c r="K316" s="3" t="s">
        <v>2276</v>
      </c>
      <c r="L316" s="3" t="s">
        <v>2276</v>
      </c>
      <c r="M316" s="3" t="s">
        <v>2728</v>
      </c>
      <c r="N316" s="3" t="s">
        <v>2276</v>
      </c>
      <c r="O316" s="3" t="s">
        <v>2276</v>
      </c>
      <c r="P316" s="3" t="s">
        <v>2276</v>
      </c>
      <c r="Q316" s="3">
        <v>4</v>
      </c>
      <c r="R316" s="3" t="s">
        <v>2276</v>
      </c>
      <c r="S316" s="3" t="s">
        <v>2276</v>
      </c>
      <c r="T316" s="3" t="s">
        <v>2276</v>
      </c>
      <c r="U316" s="3" t="s">
        <v>2276</v>
      </c>
      <c r="V316" s="3" t="s">
        <v>2276</v>
      </c>
      <c r="W316" s="4" t="s">
        <v>2741</v>
      </c>
    </row>
    <row r="317" spans="1:23" ht="49.5" customHeight="1">
      <c r="A317" s="3" t="s">
        <v>2707</v>
      </c>
      <c r="B317" s="3" t="s">
        <v>2722</v>
      </c>
      <c r="C317" s="3" t="s">
        <v>24</v>
      </c>
      <c r="D317" s="3" t="s">
        <v>27</v>
      </c>
      <c r="E317" s="3" t="s">
        <v>130</v>
      </c>
      <c r="F317" s="11" t="s">
        <v>74</v>
      </c>
      <c r="G317" s="3"/>
      <c r="H317" s="4" t="s">
        <v>2723</v>
      </c>
      <c r="I317" s="3" t="s">
        <v>534</v>
      </c>
      <c r="J317" s="3" t="s">
        <v>2276</v>
      </c>
      <c r="K317" s="3" t="s">
        <v>534</v>
      </c>
      <c r="L317" s="3" t="s">
        <v>2276</v>
      </c>
      <c r="M317" s="3" t="s">
        <v>2276</v>
      </c>
      <c r="N317" s="3" t="s">
        <v>2276</v>
      </c>
      <c r="O317" s="3" t="s">
        <v>2276</v>
      </c>
      <c r="P317" s="3" t="s">
        <v>2276</v>
      </c>
      <c r="Q317" s="3" t="s">
        <v>2276</v>
      </c>
      <c r="R317" s="3" t="s">
        <v>2276</v>
      </c>
      <c r="S317" s="3" t="s">
        <v>2276</v>
      </c>
      <c r="T317" s="3" t="s">
        <v>2276</v>
      </c>
      <c r="U317" s="3" t="s">
        <v>2276</v>
      </c>
      <c r="V317" s="3" t="s">
        <v>2276</v>
      </c>
      <c r="W317" s="4" t="s">
        <v>2726</v>
      </c>
    </row>
    <row r="318" spans="1:23" ht="91" customHeight="1">
      <c r="A318" s="19" t="s">
        <v>2708</v>
      </c>
      <c r="B318" s="19" t="s">
        <v>2720</v>
      </c>
      <c r="C318" s="3" t="s">
        <v>24</v>
      </c>
      <c r="D318" s="3" t="s">
        <v>1105</v>
      </c>
      <c r="E318" s="3" t="s">
        <v>1105</v>
      </c>
      <c r="F318" s="11" t="s">
        <v>74</v>
      </c>
      <c r="G318" s="3"/>
      <c r="H318" s="4" t="s">
        <v>541</v>
      </c>
      <c r="I318" s="3" t="s">
        <v>2690</v>
      </c>
      <c r="J318" s="3" t="s">
        <v>534</v>
      </c>
      <c r="K318" s="3" t="s">
        <v>534</v>
      </c>
      <c r="L318" s="3" t="s">
        <v>2276</v>
      </c>
      <c r="M318" s="3" t="s">
        <v>2728</v>
      </c>
      <c r="N318" s="3" t="s">
        <v>2276</v>
      </c>
      <c r="O318" s="3" t="s">
        <v>2276</v>
      </c>
      <c r="P318" s="3" t="s">
        <v>2276</v>
      </c>
      <c r="Q318" s="3">
        <v>4</v>
      </c>
      <c r="R318" s="3" t="s">
        <v>2276</v>
      </c>
      <c r="S318" s="3" t="s">
        <v>2276</v>
      </c>
      <c r="T318" s="3" t="s">
        <v>2276</v>
      </c>
      <c r="U318" s="3" t="s">
        <v>2276</v>
      </c>
      <c r="V318" s="3" t="s">
        <v>2276</v>
      </c>
      <c r="W318" s="4" t="s">
        <v>2742</v>
      </c>
    </row>
    <row r="319" spans="1:23" ht="79" customHeight="1">
      <c r="A319" s="19" t="s">
        <v>2708</v>
      </c>
      <c r="B319" s="19" t="s">
        <v>2727</v>
      </c>
      <c r="C319" s="3" t="s">
        <v>24</v>
      </c>
      <c r="D319" s="3" t="s">
        <v>27</v>
      </c>
      <c r="E319" s="3" t="s">
        <v>130</v>
      </c>
      <c r="F319" s="11" t="s">
        <v>74</v>
      </c>
      <c r="G319" s="3"/>
      <c r="H319" s="4" t="s">
        <v>2673</v>
      </c>
      <c r="I319" s="3" t="s">
        <v>2690</v>
      </c>
      <c r="J319" s="3" t="s">
        <v>2276</v>
      </c>
      <c r="K319" s="3" t="s">
        <v>534</v>
      </c>
      <c r="L319" s="3" t="s">
        <v>2276</v>
      </c>
      <c r="M319" s="3" t="s">
        <v>2728</v>
      </c>
      <c r="N319" s="3" t="s">
        <v>2276</v>
      </c>
      <c r="O319" s="3" t="s">
        <v>2276</v>
      </c>
      <c r="P319" s="3" t="s">
        <v>2276</v>
      </c>
      <c r="Q319" s="3" t="s">
        <v>2276</v>
      </c>
      <c r="R319" s="3" t="s">
        <v>2276</v>
      </c>
      <c r="S319" s="3" t="s">
        <v>2276</v>
      </c>
      <c r="T319" s="3" t="s">
        <v>2276</v>
      </c>
      <c r="U319" s="3" t="s">
        <v>2276</v>
      </c>
      <c r="V319" s="3" t="s">
        <v>2276</v>
      </c>
      <c r="W319" s="4" t="s">
        <v>2729</v>
      </c>
    </row>
    <row r="320" spans="1:23" ht="65" customHeight="1">
      <c r="A320" s="3" t="s">
        <v>2709</v>
      </c>
      <c r="B320" s="3" t="s">
        <v>2716</v>
      </c>
      <c r="C320" s="3" t="s">
        <v>24</v>
      </c>
      <c r="D320" s="3" t="s">
        <v>1105</v>
      </c>
      <c r="E320" s="3" t="s">
        <v>1105</v>
      </c>
      <c r="F320" s="11" t="s">
        <v>74</v>
      </c>
      <c r="G320" s="3"/>
      <c r="H320" s="4" t="s">
        <v>541</v>
      </c>
      <c r="I320" s="3" t="s">
        <v>2276</v>
      </c>
      <c r="J320" s="3" t="s">
        <v>2276</v>
      </c>
      <c r="K320" s="3" t="s">
        <v>2276</v>
      </c>
      <c r="L320" s="3" t="s">
        <v>2276</v>
      </c>
      <c r="M320" s="3" t="s">
        <v>2728</v>
      </c>
      <c r="N320" s="3" t="s">
        <v>2276</v>
      </c>
      <c r="O320" s="3" t="s">
        <v>2276</v>
      </c>
      <c r="P320" s="3" t="s">
        <v>2276</v>
      </c>
      <c r="Q320" s="3">
        <v>4</v>
      </c>
      <c r="R320" s="3" t="s">
        <v>2276</v>
      </c>
      <c r="S320" s="3" t="s">
        <v>2276</v>
      </c>
      <c r="T320" s="3" t="s">
        <v>2276</v>
      </c>
      <c r="U320" s="3" t="s">
        <v>2276</v>
      </c>
      <c r="V320" s="3" t="s">
        <v>2276</v>
      </c>
      <c r="W320" s="4" t="s">
        <v>2741</v>
      </c>
    </row>
    <row r="321" spans="1:23" ht="56" customHeight="1">
      <c r="A321" s="3" t="s">
        <v>2709</v>
      </c>
      <c r="B321" s="3" t="s">
        <v>2730</v>
      </c>
      <c r="C321" s="3" t="s">
        <v>24</v>
      </c>
      <c r="D321" s="3" t="s">
        <v>1105</v>
      </c>
      <c r="E321" s="4" t="s">
        <v>84</v>
      </c>
      <c r="F321" s="11" t="s">
        <v>1105</v>
      </c>
      <c r="G321" s="3"/>
      <c r="H321" s="4" t="s">
        <v>2673</v>
      </c>
      <c r="I321" s="3" t="s">
        <v>2276</v>
      </c>
      <c r="J321" s="3" t="s">
        <v>2276</v>
      </c>
      <c r="K321" s="3" t="s">
        <v>2276</v>
      </c>
      <c r="L321" s="3" t="s">
        <v>2276</v>
      </c>
      <c r="M321" s="3" t="s">
        <v>2276</v>
      </c>
      <c r="N321" s="3" t="s">
        <v>2276</v>
      </c>
      <c r="O321" s="3" t="s">
        <v>2276</v>
      </c>
      <c r="P321" s="3" t="s">
        <v>2276</v>
      </c>
      <c r="Q321" s="3" t="s">
        <v>2276</v>
      </c>
      <c r="R321" s="3" t="s">
        <v>534</v>
      </c>
      <c r="S321" s="3" t="s">
        <v>2276</v>
      </c>
      <c r="T321" s="3" t="s">
        <v>534</v>
      </c>
      <c r="U321" s="3" t="s">
        <v>2276</v>
      </c>
      <c r="V321" s="3">
        <v>4</v>
      </c>
      <c r="W321" s="4" t="s">
        <v>2739</v>
      </c>
    </row>
    <row r="322" spans="1:23" ht="56" customHeight="1">
      <c r="A322" s="3" t="s">
        <v>2709</v>
      </c>
      <c r="B322" s="3" t="s">
        <v>2735</v>
      </c>
      <c r="C322" s="3" t="s">
        <v>24</v>
      </c>
      <c r="D322" s="3" t="s">
        <v>27</v>
      </c>
      <c r="E322" s="4" t="s">
        <v>84</v>
      </c>
      <c r="F322" s="11" t="s">
        <v>28</v>
      </c>
      <c r="G322" s="3"/>
      <c r="H322" s="4" t="s">
        <v>2673</v>
      </c>
      <c r="I322" s="3" t="s">
        <v>2690</v>
      </c>
      <c r="J322" s="3" t="s">
        <v>534</v>
      </c>
      <c r="K322" s="3" t="s">
        <v>2276</v>
      </c>
      <c r="L322" s="3" t="s">
        <v>2276</v>
      </c>
      <c r="M322" s="3" t="s">
        <v>2276</v>
      </c>
      <c r="N322" s="3" t="s">
        <v>2276</v>
      </c>
      <c r="O322" s="3" t="s">
        <v>2276</v>
      </c>
      <c r="P322" s="3" t="s">
        <v>2276</v>
      </c>
      <c r="Q322" s="3" t="s">
        <v>2276</v>
      </c>
      <c r="R322" s="3" t="s">
        <v>2276</v>
      </c>
      <c r="S322" s="3" t="s">
        <v>2276</v>
      </c>
      <c r="T322" s="3" t="s">
        <v>2276</v>
      </c>
      <c r="U322" s="3" t="s">
        <v>2276</v>
      </c>
      <c r="V322" s="3" t="s">
        <v>2276</v>
      </c>
      <c r="W322" s="4" t="s">
        <v>2738</v>
      </c>
    </row>
    <row r="323" spans="1:23" ht="47" customHeight="1">
      <c r="A323" s="3" t="s">
        <v>2709</v>
      </c>
      <c r="B323" s="3" t="s">
        <v>2737</v>
      </c>
      <c r="C323" s="3" t="s">
        <v>24</v>
      </c>
      <c r="D323" s="3" t="s">
        <v>27</v>
      </c>
      <c r="E323" s="3" t="s">
        <v>130</v>
      </c>
      <c r="F323" s="11" t="s">
        <v>1105</v>
      </c>
      <c r="G323" s="3"/>
      <c r="H323" s="4" t="s">
        <v>2673</v>
      </c>
      <c r="I323" s="3" t="s">
        <v>2276</v>
      </c>
      <c r="J323" s="3" t="s">
        <v>2276</v>
      </c>
      <c r="K323" s="3" t="s">
        <v>2276</v>
      </c>
      <c r="L323" s="3" t="s">
        <v>2276</v>
      </c>
      <c r="M323" s="3" t="s">
        <v>2276</v>
      </c>
      <c r="N323" s="3" t="s">
        <v>2276</v>
      </c>
      <c r="O323" s="3" t="s">
        <v>2276</v>
      </c>
      <c r="P323" s="3" t="s">
        <v>2276</v>
      </c>
      <c r="Q323" s="3" t="s">
        <v>2276</v>
      </c>
      <c r="R323" s="3" t="s">
        <v>534</v>
      </c>
      <c r="S323" s="3" t="s">
        <v>2276</v>
      </c>
      <c r="T323" s="3" t="s">
        <v>534</v>
      </c>
      <c r="U323" s="3" t="s">
        <v>2276</v>
      </c>
      <c r="V323" s="3">
        <v>1</v>
      </c>
      <c r="W323" s="4" t="s">
        <v>2736</v>
      </c>
    </row>
    <row r="324" spans="1:23" ht="136" customHeight="1">
      <c r="A324" s="3" t="s">
        <v>2769</v>
      </c>
      <c r="B324" s="11" t="s">
        <v>2770</v>
      </c>
      <c r="C324" s="11" t="s">
        <v>24</v>
      </c>
      <c r="D324" s="3" t="s">
        <v>27</v>
      </c>
      <c r="E324" s="3" t="s">
        <v>130</v>
      </c>
      <c r="F324" s="3" t="s">
        <v>74</v>
      </c>
      <c r="G324" s="3"/>
      <c r="H324" s="4" t="s">
        <v>541</v>
      </c>
      <c r="I324" s="3" t="s">
        <v>2690</v>
      </c>
      <c r="J324" s="3" t="s">
        <v>534</v>
      </c>
      <c r="K324" s="3" t="s">
        <v>534</v>
      </c>
      <c r="L324" s="3" t="s">
        <v>2276</v>
      </c>
      <c r="M324" s="3" t="s">
        <v>2669</v>
      </c>
      <c r="N324" s="3" t="s">
        <v>2276</v>
      </c>
      <c r="O324" s="3" t="s">
        <v>534</v>
      </c>
      <c r="P324" s="3" t="s">
        <v>2276</v>
      </c>
      <c r="Q324" s="3" t="s">
        <v>2276</v>
      </c>
      <c r="R324" s="3" t="s">
        <v>534</v>
      </c>
      <c r="S324" s="3" t="s">
        <v>534</v>
      </c>
      <c r="T324" s="3" t="s">
        <v>534</v>
      </c>
      <c r="U324" s="3"/>
      <c r="V324" s="3">
        <v>1</v>
      </c>
      <c r="W324" s="19" t="s">
        <v>2788</v>
      </c>
    </row>
    <row r="325" spans="1:23" ht="63" customHeight="1">
      <c r="A325" s="3" t="s">
        <v>2769</v>
      </c>
      <c r="B325" s="11" t="s">
        <v>2771</v>
      </c>
      <c r="C325" s="11" t="s">
        <v>24</v>
      </c>
      <c r="D325" s="3" t="s">
        <v>27</v>
      </c>
      <c r="E325" s="3" t="s">
        <v>130</v>
      </c>
      <c r="F325" s="3" t="s">
        <v>74</v>
      </c>
      <c r="G325" s="3"/>
      <c r="H325" s="4" t="s">
        <v>2673</v>
      </c>
      <c r="I325" s="3" t="s">
        <v>2276</v>
      </c>
      <c r="J325" s="3" t="s">
        <v>2276</v>
      </c>
      <c r="K325" s="3" t="s">
        <v>2276</v>
      </c>
      <c r="L325" s="3" t="s">
        <v>2276</v>
      </c>
      <c r="M325" s="3" t="s">
        <v>537</v>
      </c>
      <c r="N325" s="3" t="s">
        <v>537</v>
      </c>
      <c r="O325" s="3" t="s">
        <v>537</v>
      </c>
      <c r="P325" s="3" t="s">
        <v>537</v>
      </c>
      <c r="Q325" s="3" t="s">
        <v>537</v>
      </c>
      <c r="R325" s="3" t="s">
        <v>537</v>
      </c>
      <c r="S325" s="3" t="s">
        <v>537</v>
      </c>
      <c r="T325" s="3" t="s">
        <v>537</v>
      </c>
      <c r="U325" s="3" t="s">
        <v>537</v>
      </c>
      <c r="V325" s="3">
        <v>2</v>
      </c>
      <c r="W325" s="19" t="s">
        <v>2772</v>
      </c>
    </row>
    <row r="326" spans="1:23" ht="101.5">
      <c r="A326" s="3" t="s">
        <v>2773</v>
      </c>
      <c r="B326" s="11" t="s">
        <v>2783</v>
      </c>
      <c r="C326" s="11" t="s">
        <v>24</v>
      </c>
      <c r="D326" s="3" t="s">
        <v>27</v>
      </c>
      <c r="E326" s="3" t="s">
        <v>130</v>
      </c>
      <c r="F326" s="3" t="s">
        <v>74</v>
      </c>
      <c r="G326" s="3"/>
      <c r="H326" s="4" t="s">
        <v>541</v>
      </c>
      <c r="I326" s="3" t="s">
        <v>2690</v>
      </c>
      <c r="J326" s="3" t="s">
        <v>534</v>
      </c>
      <c r="K326" s="3" t="s">
        <v>534</v>
      </c>
      <c r="L326" s="3" t="s">
        <v>2276</v>
      </c>
      <c r="M326" s="3" t="s">
        <v>2669</v>
      </c>
      <c r="N326" s="3" t="s">
        <v>2276</v>
      </c>
      <c r="O326" s="3" t="s">
        <v>534</v>
      </c>
      <c r="P326" s="3" t="s">
        <v>2276</v>
      </c>
      <c r="Q326" s="3" t="s">
        <v>2276</v>
      </c>
      <c r="R326" s="3" t="s">
        <v>534</v>
      </c>
      <c r="S326" s="3" t="s">
        <v>534</v>
      </c>
      <c r="T326" s="3" t="s">
        <v>534</v>
      </c>
      <c r="U326" s="3"/>
      <c r="V326" s="3">
        <v>1</v>
      </c>
      <c r="W326" s="19" t="s">
        <v>2788</v>
      </c>
    </row>
    <row r="327" spans="1:23" ht="43.5" customHeight="1">
      <c r="A327" s="3" t="s">
        <v>2773</v>
      </c>
      <c r="B327" s="11" t="s">
        <v>2791</v>
      </c>
      <c r="C327" s="11" t="s">
        <v>24</v>
      </c>
      <c r="D327" s="3" t="s">
        <v>27</v>
      </c>
      <c r="E327" s="3" t="s">
        <v>130</v>
      </c>
      <c r="F327" s="3" t="s">
        <v>74</v>
      </c>
      <c r="G327" s="3"/>
      <c r="H327" s="4" t="s">
        <v>2673</v>
      </c>
      <c r="I327" s="3" t="s">
        <v>2276</v>
      </c>
      <c r="J327" s="3" t="s">
        <v>2276</v>
      </c>
      <c r="K327" s="3" t="s">
        <v>2276</v>
      </c>
      <c r="L327" s="3" t="s">
        <v>2276</v>
      </c>
      <c r="M327" s="3" t="s">
        <v>537</v>
      </c>
      <c r="N327" s="3" t="s">
        <v>537</v>
      </c>
      <c r="O327" s="3" t="s">
        <v>537</v>
      </c>
      <c r="P327" s="3" t="s">
        <v>537</v>
      </c>
      <c r="Q327" s="3" t="s">
        <v>537</v>
      </c>
      <c r="R327" s="3" t="s">
        <v>537</v>
      </c>
      <c r="S327" s="3" t="s">
        <v>537</v>
      </c>
      <c r="T327" s="3" t="s">
        <v>537</v>
      </c>
      <c r="U327" s="3" t="s">
        <v>537</v>
      </c>
      <c r="V327" s="3">
        <v>2</v>
      </c>
      <c r="W327" s="19" t="s">
        <v>2772</v>
      </c>
    </row>
    <row r="328" spans="1:23" ht="101.5">
      <c r="A328" s="3" t="s">
        <v>2774</v>
      </c>
      <c r="B328" s="11" t="s">
        <v>2784</v>
      </c>
      <c r="C328" s="11" t="s">
        <v>24</v>
      </c>
      <c r="D328" s="3" t="s">
        <v>27</v>
      </c>
      <c r="E328" s="3" t="s">
        <v>130</v>
      </c>
      <c r="F328" s="3" t="s">
        <v>74</v>
      </c>
      <c r="G328" s="3"/>
      <c r="H328" s="4" t="s">
        <v>541</v>
      </c>
      <c r="I328" s="3" t="s">
        <v>2690</v>
      </c>
      <c r="J328" s="3" t="s">
        <v>534</v>
      </c>
      <c r="K328" s="3" t="s">
        <v>534</v>
      </c>
      <c r="L328" s="3" t="s">
        <v>2276</v>
      </c>
      <c r="M328" s="3" t="s">
        <v>2669</v>
      </c>
      <c r="N328" s="3" t="s">
        <v>2276</v>
      </c>
      <c r="O328" s="3" t="s">
        <v>534</v>
      </c>
      <c r="P328" s="3" t="s">
        <v>2276</v>
      </c>
      <c r="Q328" s="3" t="s">
        <v>2276</v>
      </c>
      <c r="R328" s="3" t="s">
        <v>534</v>
      </c>
      <c r="S328" s="3" t="s">
        <v>534</v>
      </c>
      <c r="T328" s="3" t="s">
        <v>534</v>
      </c>
      <c r="U328" s="3" t="s">
        <v>2276</v>
      </c>
      <c r="V328" s="3">
        <v>1</v>
      </c>
      <c r="W328" s="19" t="s">
        <v>2788</v>
      </c>
    </row>
    <row r="329" spans="1:23" ht="53.5" customHeight="1">
      <c r="A329" s="3" t="s">
        <v>2774</v>
      </c>
      <c r="B329" s="11" t="s">
        <v>2792</v>
      </c>
      <c r="C329" s="11" t="s">
        <v>24</v>
      </c>
      <c r="D329" s="3" t="s">
        <v>27</v>
      </c>
      <c r="E329" s="3" t="s">
        <v>130</v>
      </c>
      <c r="F329" s="3" t="s">
        <v>74</v>
      </c>
      <c r="G329" s="3"/>
      <c r="H329" s="4" t="s">
        <v>2673</v>
      </c>
      <c r="I329" s="3" t="s">
        <v>2276</v>
      </c>
      <c r="J329" s="3" t="s">
        <v>2276</v>
      </c>
      <c r="K329" s="3" t="s">
        <v>2276</v>
      </c>
      <c r="L329" s="3" t="s">
        <v>2276</v>
      </c>
      <c r="M329" s="3" t="s">
        <v>537</v>
      </c>
      <c r="N329" s="3" t="s">
        <v>537</v>
      </c>
      <c r="O329" s="3" t="s">
        <v>537</v>
      </c>
      <c r="P329" s="3" t="s">
        <v>537</v>
      </c>
      <c r="Q329" s="3" t="s">
        <v>537</v>
      </c>
      <c r="R329" s="3" t="s">
        <v>537</v>
      </c>
      <c r="S329" s="3" t="s">
        <v>537</v>
      </c>
      <c r="T329" s="3" t="s">
        <v>537</v>
      </c>
      <c r="U329" s="3" t="s">
        <v>537</v>
      </c>
      <c r="V329" s="3">
        <v>2</v>
      </c>
      <c r="W329" s="19" t="s">
        <v>2772</v>
      </c>
    </row>
    <row r="330" spans="1:23" ht="145" customHeight="1">
      <c r="A330" s="3" t="s">
        <v>2775</v>
      </c>
      <c r="B330" s="3" t="s">
        <v>2785</v>
      </c>
      <c r="C330" s="11" t="s">
        <v>24</v>
      </c>
      <c r="D330" s="3" t="s">
        <v>27</v>
      </c>
      <c r="E330" s="3" t="s">
        <v>130</v>
      </c>
      <c r="F330" s="3" t="s">
        <v>74</v>
      </c>
      <c r="G330" s="3"/>
      <c r="H330" s="4" t="s">
        <v>541</v>
      </c>
      <c r="I330" s="3" t="s">
        <v>2690</v>
      </c>
      <c r="J330" s="3" t="s">
        <v>534</v>
      </c>
      <c r="K330" s="3" t="s">
        <v>534</v>
      </c>
      <c r="L330" s="3" t="s">
        <v>2276</v>
      </c>
      <c r="M330" s="3" t="s">
        <v>2669</v>
      </c>
      <c r="N330" s="3" t="s">
        <v>2276</v>
      </c>
      <c r="O330" s="3" t="s">
        <v>534</v>
      </c>
      <c r="P330" s="3" t="s">
        <v>2276</v>
      </c>
      <c r="Q330" s="3" t="s">
        <v>2276</v>
      </c>
      <c r="R330" s="3" t="s">
        <v>534</v>
      </c>
      <c r="S330" s="3" t="s">
        <v>534</v>
      </c>
      <c r="T330" s="3" t="s">
        <v>534</v>
      </c>
      <c r="U330" s="3" t="s">
        <v>2276</v>
      </c>
      <c r="V330" s="3">
        <v>1</v>
      </c>
      <c r="W330" s="19" t="s">
        <v>2788</v>
      </c>
    </row>
    <row r="331" spans="1:23" ht="56.5" customHeight="1">
      <c r="A331" s="3" t="s">
        <v>2775</v>
      </c>
      <c r="B331" s="11" t="s">
        <v>2793</v>
      </c>
      <c r="C331" s="11" t="s">
        <v>24</v>
      </c>
      <c r="D331" s="3" t="s">
        <v>27</v>
      </c>
      <c r="E331" s="3" t="s">
        <v>130</v>
      </c>
      <c r="F331" s="3" t="s">
        <v>74</v>
      </c>
      <c r="G331" s="3"/>
      <c r="H331" s="4" t="s">
        <v>2673</v>
      </c>
      <c r="I331" s="3" t="s">
        <v>2276</v>
      </c>
      <c r="J331" s="3" t="s">
        <v>2276</v>
      </c>
      <c r="K331" s="3" t="s">
        <v>2276</v>
      </c>
      <c r="L331" s="3" t="s">
        <v>2276</v>
      </c>
      <c r="M331" s="3" t="s">
        <v>537</v>
      </c>
      <c r="N331" s="3" t="s">
        <v>537</v>
      </c>
      <c r="O331" s="3" t="s">
        <v>537</v>
      </c>
      <c r="P331" s="3" t="s">
        <v>537</v>
      </c>
      <c r="Q331" s="3" t="s">
        <v>537</v>
      </c>
      <c r="R331" s="3" t="s">
        <v>537</v>
      </c>
      <c r="S331" s="3" t="s">
        <v>537</v>
      </c>
      <c r="T331" s="3" t="s">
        <v>537</v>
      </c>
      <c r="U331" s="3" t="s">
        <v>537</v>
      </c>
      <c r="V331" s="3">
        <v>2</v>
      </c>
      <c r="W331" s="19" t="s">
        <v>2772</v>
      </c>
    </row>
    <row r="332" spans="1:23" ht="101.5">
      <c r="A332" s="3" t="s">
        <v>2776</v>
      </c>
      <c r="B332" s="11" t="s">
        <v>2786</v>
      </c>
      <c r="C332" s="11" t="s">
        <v>24</v>
      </c>
      <c r="D332" s="3" t="s">
        <v>27</v>
      </c>
      <c r="E332" s="3" t="s">
        <v>130</v>
      </c>
      <c r="F332" s="3" t="s">
        <v>74</v>
      </c>
      <c r="G332" s="3"/>
      <c r="H332" s="4" t="s">
        <v>541</v>
      </c>
      <c r="I332" s="3" t="s">
        <v>2690</v>
      </c>
      <c r="J332" s="3" t="s">
        <v>534</v>
      </c>
      <c r="K332" s="3" t="s">
        <v>534</v>
      </c>
      <c r="L332" s="3" t="s">
        <v>2276</v>
      </c>
      <c r="M332" s="3" t="s">
        <v>2669</v>
      </c>
      <c r="N332" s="3" t="s">
        <v>2276</v>
      </c>
      <c r="O332" s="3" t="s">
        <v>534</v>
      </c>
      <c r="P332" s="3" t="s">
        <v>2276</v>
      </c>
      <c r="Q332" s="3" t="s">
        <v>2276</v>
      </c>
      <c r="R332" s="3" t="s">
        <v>534</v>
      </c>
      <c r="S332" s="3" t="s">
        <v>534</v>
      </c>
      <c r="T332" s="3" t="s">
        <v>534</v>
      </c>
      <c r="U332" s="3"/>
      <c r="V332" s="3">
        <v>1</v>
      </c>
      <c r="W332" s="19" t="s">
        <v>2788</v>
      </c>
    </row>
    <row r="333" spans="1:23" ht="50" customHeight="1">
      <c r="A333" s="3" t="s">
        <v>2776</v>
      </c>
      <c r="B333" s="11" t="s">
        <v>2794</v>
      </c>
      <c r="C333" s="11" t="s">
        <v>24</v>
      </c>
      <c r="D333" s="3" t="s">
        <v>27</v>
      </c>
      <c r="E333" s="3" t="s">
        <v>130</v>
      </c>
      <c r="F333" s="3" t="s">
        <v>74</v>
      </c>
      <c r="G333" s="3"/>
      <c r="H333" s="4" t="s">
        <v>2673</v>
      </c>
      <c r="I333" s="3" t="s">
        <v>2276</v>
      </c>
      <c r="J333" s="3" t="s">
        <v>2276</v>
      </c>
      <c r="K333" s="3" t="s">
        <v>2276</v>
      </c>
      <c r="L333" s="3" t="s">
        <v>2276</v>
      </c>
      <c r="M333" s="3" t="s">
        <v>537</v>
      </c>
      <c r="N333" s="3" t="s">
        <v>537</v>
      </c>
      <c r="O333" s="3" t="s">
        <v>537</v>
      </c>
      <c r="P333" s="3" t="s">
        <v>537</v>
      </c>
      <c r="Q333" s="3" t="s">
        <v>537</v>
      </c>
      <c r="R333" s="3" t="s">
        <v>537</v>
      </c>
      <c r="S333" s="3" t="s">
        <v>537</v>
      </c>
      <c r="T333" s="3" t="s">
        <v>537</v>
      </c>
      <c r="U333" s="3" t="s">
        <v>537</v>
      </c>
      <c r="V333" s="3">
        <v>2</v>
      </c>
      <c r="W333" s="19" t="s">
        <v>2772</v>
      </c>
    </row>
    <row r="334" spans="1:23" ht="64.5" customHeight="1">
      <c r="A334" s="11" t="s">
        <v>2796</v>
      </c>
      <c r="B334" s="11" t="s">
        <v>2801</v>
      </c>
      <c r="C334" s="11" t="s">
        <v>24</v>
      </c>
      <c r="D334" s="3" t="s">
        <v>1105</v>
      </c>
      <c r="E334" s="3" t="s">
        <v>5005</v>
      </c>
      <c r="F334" s="4" t="s">
        <v>55</v>
      </c>
      <c r="G334" s="3"/>
      <c r="H334" s="4" t="s">
        <v>541</v>
      </c>
      <c r="I334" s="3" t="s">
        <v>2690</v>
      </c>
      <c r="J334" s="3" t="s">
        <v>534</v>
      </c>
      <c r="K334" s="3" t="s">
        <v>2276</v>
      </c>
      <c r="L334" s="3" t="s">
        <v>2276</v>
      </c>
      <c r="M334" s="3" t="s">
        <v>2276</v>
      </c>
      <c r="N334" s="3" t="s">
        <v>2276</v>
      </c>
      <c r="O334" s="3" t="s">
        <v>2276</v>
      </c>
      <c r="P334" s="3" t="s">
        <v>2276</v>
      </c>
      <c r="Q334" s="3" t="s">
        <v>2276</v>
      </c>
      <c r="R334" s="3" t="s">
        <v>534</v>
      </c>
      <c r="S334" s="3" t="s">
        <v>534</v>
      </c>
      <c r="T334" s="3" t="s">
        <v>2276</v>
      </c>
      <c r="U334" s="3" t="s">
        <v>2276</v>
      </c>
      <c r="V334" s="3">
        <v>5</v>
      </c>
      <c r="W334" s="4" t="s">
        <v>2808</v>
      </c>
    </row>
    <row r="335" spans="1:23" ht="94" customHeight="1">
      <c r="A335" s="11" t="s">
        <v>2796</v>
      </c>
      <c r="B335" s="11" t="s">
        <v>2807</v>
      </c>
      <c r="C335" s="11" t="s">
        <v>24</v>
      </c>
      <c r="D335" s="3" t="s">
        <v>1105</v>
      </c>
      <c r="E335" s="3" t="s">
        <v>5005</v>
      </c>
      <c r="F335" s="4" t="s">
        <v>2662</v>
      </c>
      <c r="G335" s="3"/>
      <c r="H335" s="4" t="s">
        <v>541</v>
      </c>
      <c r="I335" s="3" t="s">
        <v>2690</v>
      </c>
      <c r="J335" s="3" t="s">
        <v>534</v>
      </c>
      <c r="K335" s="3" t="s">
        <v>2276</v>
      </c>
      <c r="L335" s="3" t="s">
        <v>2276</v>
      </c>
      <c r="M335" s="3" t="s">
        <v>2276</v>
      </c>
      <c r="N335" s="3" t="s">
        <v>2276</v>
      </c>
      <c r="O335" s="3" t="s">
        <v>2276</v>
      </c>
      <c r="P335" s="3" t="s">
        <v>2276</v>
      </c>
      <c r="Q335" s="3" t="s">
        <v>2276</v>
      </c>
      <c r="R335" s="3" t="s">
        <v>534</v>
      </c>
      <c r="S335" s="3" t="s">
        <v>534</v>
      </c>
      <c r="T335" s="3" t="s">
        <v>2276</v>
      </c>
      <c r="U335" s="3" t="s">
        <v>2276</v>
      </c>
      <c r="V335" s="3">
        <v>5</v>
      </c>
      <c r="W335" s="4" t="s">
        <v>2809</v>
      </c>
    </row>
    <row r="336" spans="1:23" ht="97.5" customHeight="1">
      <c r="A336" s="11" t="s">
        <v>2799</v>
      </c>
      <c r="B336" s="11" t="s">
        <v>2802</v>
      </c>
      <c r="C336" s="11" t="s">
        <v>24</v>
      </c>
      <c r="D336" s="3" t="s">
        <v>1105</v>
      </c>
      <c r="E336" s="3" t="s">
        <v>5005</v>
      </c>
      <c r="F336" s="4" t="s">
        <v>55</v>
      </c>
      <c r="G336" s="3"/>
      <c r="H336" s="4" t="s">
        <v>541</v>
      </c>
      <c r="I336" s="3" t="s">
        <v>2690</v>
      </c>
      <c r="J336" s="3" t="s">
        <v>534</v>
      </c>
      <c r="K336" s="3" t="s">
        <v>2276</v>
      </c>
      <c r="L336" s="3" t="s">
        <v>2276</v>
      </c>
      <c r="M336" s="3" t="s">
        <v>2276</v>
      </c>
      <c r="N336" s="3" t="s">
        <v>2276</v>
      </c>
      <c r="O336" s="3" t="s">
        <v>2276</v>
      </c>
      <c r="P336" s="3" t="s">
        <v>2276</v>
      </c>
      <c r="Q336" s="3" t="s">
        <v>2276</v>
      </c>
      <c r="R336" s="3" t="s">
        <v>534</v>
      </c>
      <c r="S336" s="3" t="s">
        <v>534</v>
      </c>
      <c r="T336" s="3" t="s">
        <v>2276</v>
      </c>
      <c r="U336" s="3" t="s">
        <v>2276</v>
      </c>
      <c r="V336" s="3">
        <v>5</v>
      </c>
      <c r="W336" s="4" t="s">
        <v>2809</v>
      </c>
    </row>
    <row r="337" spans="1:23" ht="92.5" customHeight="1">
      <c r="A337" s="11" t="s">
        <v>2799</v>
      </c>
      <c r="B337" s="11" t="s">
        <v>2806</v>
      </c>
      <c r="C337" s="11" t="s">
        <v>24</v>
      </c>
      <c r="D337" s="3" t="s">
        <v>1105</v>
      </c>
      <c r="E337" s="3" t="s">
        <v>5005</v>
      </c>
      <c r="F337" s="4" t="s">
        <v>2662</v>
      </c>
      <c r="G337" s="3"/>
      <c r="H337" s="4" t="s">
        <v>541</v>
      </c>
      <c r="I337" s="3" t="s">
        <v>2690</v>
      </c>
      <c r="J337" s="3" t="s">
        <v>534</v>
      </c>
      <c r="K337" s="3" t="s">
        <v>2276</v>
      </c>
      <c r="L337" s="3" t="s">
        <v>2276</v>
      </c>
      <c r="M337" s="3" t="s">
        <v>2276</v>
      </c>
      <c r="N337" s="3" t="s">
        <v>2276</v>
      </c>
      <c r="O337" s="3" t="s">
        <v>2276</v>
      </c>
      <c r="P337" s="3" t="s">
        <v>2276</v>
      </c>
      <c r="Q337" s="3" t="s">
        <v>2276</v>
      </c>
      <c r="R337" s="3" t="s">
        <v>534</v>
      </c>
      <c r="S337" s="3" t="s">
        <v>534</v>
      </c>
      <c r="T337" s="3" t="s">
        <v>2276</v>
      </c>
      <c r="U337" s="3" t="s">
        <v>2276</v>
      </c>
      <c r="V337" s="3">
        <v>5</v>
      </c>
      <c r="W337" s="4" t="s">
        <v>2809</v>
      </c>
    </row>
    <row r="338" spans="1:23" ht="92.5" customHeight="1">
      <c r="A338" s="11" t="s">
        <v>2800</v>
      </c>
      <c r="B338" s="11" t="s">
        <v>2803</v>
      </c>
      <c r="C338" s="11" t="s">
        <v>24</v>
      </c>
      <c r="D338" s="3" t="s">
        <v>1105</v>
      </c>
      <c r="E338" s="3" t="s">
        <v>5005</v>
      </c>
      <c r="F338" s="4" t="s">
        <v>55</v>
      </c>
      <c r="G338" s="3"/>
      <c r="H338" s="4" t="s">
        <v>541</v>
      </c>
      <c r="I338" s="3" t="s">
        <v>2690</v>
      </c>
      <c r="J338" s="3" t="s">
        <v>534</v>
      </c>
      <c r="K338" s="3" t="s">
        <v>2276</v>
      </c>
      <c r="L338" s="3" t="s">
        <v>2276</v>
      </c>
      <c r="M338" s="3" t="s">
        <v>2276</v>
      </c>
      <c r="N338" s="3" t="s">
        <v>2276</v>
      </c>
      <c r="O338" s="3" t="s">
        <v>2276</v>
      </c>
      <c r="P338" s="3" t="s">
        <v>2276</v>
      </c>
      <c r="Q338" s="3" t="s">
        <v>2276</v>
      </c>
      <c r="R338" s="3" t="s">
        <v>534</v>
      </c>
      <c r="S338" s="3" t="s">
        <v>534</v>
      </c>
      <c r="T338" s="3" t="s">
        <v>2276</v>
      </c>
      <c r="U338" s="3" t="s">
        <v>2276</v>
      </c>
      <c r="V338" s="3">
        <v>5</v>
      </c>
      <c r="W338" s="4" t="s">
        <v>2809</v>
      </c>
    </row>
    <row r="339" spans="1:23" ht="96.5" customHeight="1">
      <c r="A339" s="11" t="s">
        <v>2800</v>
      </c>
      <c r="B339" s="11" t="s">
        <v>2805</v>
      </c>
      <c r="C339" s="11" t="s">
        <v>24</v>
      </c>
      <c r="D339" s="3" t="s">
        <v>1105</v>
      </c>
      <c r="E339" s="3" t="s">
        <v>5005</v>
      </c>
      <c r="F339" s="4" t="s">
        <v>2662</v>
      </c>
      <c r="G339" s="3"/>
      <c r="H339" s="4" t="s">
        <v>541</v>
      </c>
      <c r="I339" s="3" t="s">
        <v>2690</v>
      </c>
      <c r="J339" s="3" t="s">
        <v>534</v>
      </c>
      <c r="K339" s="3" t="s">
        <v>2276</v>
      </c>
      <c r="L339" s="3" t="s">
        <v>2276</v>
      </c>
      <c r="M339" s="3" t="s">
        <v>2276</v>
      </c>
      <c r="N339" s="3" t="s">
        <v>2276</v>
      </c>
      <c r="O339" s="3" t="s">
        <v>2276</v>
      </c>
      <c r="P339" s="3" t="s">
        <v>2276</v>
      </c>
      <c r="Q339" s="3" t="s">
        <v>2276</v>
      </c>
      <c r="R339" s="3" t="s">
        <v>534</v>
      </c>
      <c r="S339" s="3" t="s">
        <v>534</v>
      </c>
      <c r="T339" s="3" t="s">
        <v>2276</v>
      </c>
      <c r="U339" s="3" t="s">
        <v>2276</v>
      </c>
      <c r="V339" s="3">
        <v>5</v>
      </c>
      <c r="W339" s="4" t="s">
        <v>2809</v>
      </c>
    </row>
    <row r="340" spans="1:23" ht="50" customHeight="1">
      <c r="A340" s="11" t="s">
        <v>2810</v>
      </c>
      <c r="B340" s="11" t="s">
        <v>2823</v>
      </c>
      <c r="C340" s="11" t="s">
        <v>24</v>
      </c>
      <c r="D340" s="3" t="s">
        <v>1105</v>
      </c>
      <c r="E340" s="3" t="s">
        <v>5005</v>
      </c>
      <c r="F340" s="4" t="s">
        <v>55</v>
      </c>
      <c r="G340" s="3"/>
      <c r="H340" s="4" t="s">
        <v>541</v>
      </c>
      <c r="I340" s="3" t="s">
        <v>2276</v>
      </c>
      <c r="J340" s="3" t="s">
        <v>2276</v>
      </c>
      <c r="K340" s="3" t="s">
        <v>2276</v>
      </c>
      <c r="L340" s="3" t="s">
        <v>2276</v>
      </c>
      <c r="M340" s="3" t="s">
        <v>2276</v>
      </c>
      <c r="N340" s="3" t="s">
        <v>2276</v>
      </c>
      <c r="O340" s="3" t="s">
        <v>2276</v>
      </c>
      <c r="P340" s="3" t="s">
        <v>2276</v>
      </c>
      <c r="Q340" s="3" t="s">
        <v>2276</v>
      </c>
      <c r="R340" s="3" t="s">
        <v>534</v>
      </c>
      <c r="S340" s="3" t="s">
        <v>534</v>
      </c>
      <c r="T340" s="3" t="s">
        <v>2276</v>
      </c>
      <c r="U340" s="3" t="s">
        <v>2276</v>
      </c>
      <c r="V340" s="3">
        <v>5</v>
      </c>
      <c r="W340" s="19" t="s">
        <v>2835</v>
      </c>
    </row>
    <row r="341" spans="1:23" ht="49" customHeight="1">
      <c r="A341" s="11" t="s">
        <v>2810</v>
      </c>
      <c r="B341" s="11" t="s">
        <v>2824</v>
      </c>
      <c r="C341" s="11" t="s">
        <v>24</v>
      </c>
      <c r="D341" s="3" t="s">
        <v>1105</v>
      </c>
      <c r="E341" s="3" t="s">
        <v>5005</v>
      </c>
      <c r="F341" s="4" t="s">
        <v>2662</v>
      </c>
      <c r="G341" s="3"/>
      <c r="H341" s="4" t="s">
        <v>541</v>
      </c>
      <c r="I341" s="3" t="s">
        <v>2276</v>
      </c>
      <c r="J341" s="3" t="s">
        <v>2276</v>
      </c>
      <c r="K341" s="3" t="s">
        <v>2276</v>
      </c>
      <c r="L341" s="3" t="s">
        <v>2276</v>
      </c>
      <c r="M341" s="3" t="s">
        <v>2276</v>
      </c>
      <c r="N341" s="3" t="s">
        <v>2276</v>
      </c>
      <c r="O341" s="3" t="s">
        <v>2276</v>
      </c>
      <c r="P341" s="3" t="s">
        <v>2276</v>
      </c>
      <c r="Q341" s="3" t="s">
        <v>2276</v>
      </c>
      <c r="R341" s="3" t="s">
        <v>534</v>
      </c>
      <c r="S341" s="3" t="s">
        <v>534</v>
      </c>
      <c r="T341" s="3" t="s">
        <v>2276</v>
      </c>
      <c r="U341" s="3" t="s">
        <v>2276</v>
      </c>
      <c r="V341" s="3">
        <v>5</v>
      </c>
      <c r="W341" s="19" t="s">
        <v>2835</v>
      </c>
    </row>
    <row r="342" spans="1:23">
      <c r="A342" s="11" t="s">
        <v>2811</v>
      </c>
      <c r="B342" s="11" t="s">
        <v>2825</v>
      </c>
      <c r="C342" s="11" t="s">
        <v>24</v>
      </c>
      <c r="D342" s="3" t="s">
        <v>1105</v>
      </c>
      <c r="E342" s="3" t="s">
        <v>5005</v>
      </c>
      <c r="F342" s="4" t="s">
        <v>55</v>
      </c>
      <c r="G342" s="3"/>
      <c r="H342" s="4" t="s">
        <v>541</v>
      </c>
      <c r="I342" s="3" t="s">
        <v>2276</v>
      </c>
      <c r="J342" s="3" t="s">
        <v>2276</v>
      </c>
      <c r="K342" s="3" t="s">
        <v>2276</v>
      </c>
      <c r="L342" s="3" t="s">
        <v>2276</v>
      </c>
      <c r="M342" s="3" t="s">
        <v>2276</v>
      </c>
      <c r="N342" s="3" t="s">
        <v>2276</v>
      </c>
      <c r="O342" s="3" t="s">
        <v>2276</v>
      </c>
      <c r="P342" s="3" t="s">
        <v>2276</v>
      </c>
      <c r="Q342" s="3" t="s">
        <v>2276</v>
      </c>
      <c r="R342" s="3" t="s">
        <v>534</v>
      </c>
      <c r="S342" s="3" t="s">
        <v>534</v>
      </c>
      <c r="T342" s="3" t="s">
        <v>2276</v>
      </c>
      <c r="U342" s="3" t="s">
        <v>2276</v>
      </c>
      <c r="V342" s="3">
        <v>5</v>
      </c>
      <c r="W342" s="19" t="s">
        <v>2835</v>
      </c>
    </row>
    <row r="343" spans="1:23" ht="29">
      <c r="A343" s="11" t="s">
        <v>2811</v>
      </c>
      <c r="B343" s="11" t="s">
        <v>2826</v>
      </c>
      <c r="C343" s="11" t="s">
        <v>24</v>
      </c>
      <c r="D343" s="3" t="s">
        <v>1105</v>
      </c>
      <c r="E343" s="3" t="s">
        <v>5005</v>
      </c>
      <c r="F343" s="4" t="s">
        <v>2662</v>
      </c>
      <c r="G343" s="3"/>
      <c r="H343" s="4" t="s">
        <v>541</v>
      </c>
      <c r="I343" s="3" t="s">
        <v>2276</v>
      </c>
      <c r="J343" s="3" t="s">
        <v>2276</v>
      </c>
      <c r="K343" s="3" t="s">
        <v>2276</v>
      </c>
      <c r="L343" s="3" t="s">
        <v>2276</v>
      </c>
      <c r="M343" s="3" t="s">
        <v>2276</v>
      </c>
      <c r="N343" s="3" t="s">
        <v>2276</v>
      </c>
      <c r="O343" s="3" t="s">
        <v>2276</v>
      </c>
      <c r="P343" s="3" t="s">
        <v>2276</v>
      </c>
      <c r="Q343" s="3" t="s">
        <v>2276</v>
      </c>
      <c r="R343" s="3" t="s">
        <v>534</v>
      </c>
      <c r="S343" s="3" t="s">
        <v>534</v>
      </c>
      <c r="T343" s="3" t="s">
        <v>2276</v>
      </c>
      <c r="U343" s="3" t="s">
        <v>2276</v>
      </c>
      <c r="V343" s="3">
        <v>5</v>
      </c>
      <c r="W343" s="19" t="s">
        <v>2835</v>
      </c>
    </row>
    <row r="344" spans="1:23">
      <c r="A344" s="11" t="s">
        <v>2812</v>
      </c>
      <c r="B344" s="11" t="s">
        <v>2827</v>
      </c>
      <c r="C344" s="11" t="s">
        <v>24</v>
      </c>
      <c r="D344" s="3" t="s">
        <v>1105</v>
      </c>
      <c r="E344" s="3" t="s">
        <v>5005</v>
      </c>
      <c r="F344" s="4" t="s">
        <v>55</v>
      </c>
      <c r="G344" s="3"/>
      <c r="H344" s="4" t="s">
        <v>541</v>
      </c>
      <c r="I344" s="3" t="s">
        <v>2276</v>
      </c>
      <c r="J344" s="3" t="s">
        <v>2276</v>
      </c>
      <c r="K344" s="3" t="s">
        <v>2276</v>
      </c>
      <c r="L344" s="3" t="s">
        <v>2276</v>
      </c>
      <c r="M344" s="3" t="s">
        <v>2276</v>
      </c>
      <c r="N344" s="3" t="s">
        <v>2276</v>
      </c>
      <c r="O344" s="3" t="s">
        <v>2276</v>
      </c>
      <c r="P344" s="3" t="s">
        <v>2276</v>
      </c>
      <c r="Q344" s="3" t="s">
        <v>2276</v>
      </c>
      <c r="R344" s="3" t="s">
        <v>534</v>
      </c>
      <c r="S344" s="3" t="s">
        <v>534</v>
      </c>
      <c r="T344" s="3" t="s">
        <v>2276</v>
      </c>
      <c r="U344" s="3" t="s">
        <v>2276</v>
      </c>
      <c r="V344" s="3">
        <v>5</v>
      </c>
      <c r="W344" s="19" t="s">
        <v>2835</v>
      </c>
    </row>
    <row r="345" spans="1:23" ht="29">
      <c r="A345" s="11" t="s">
        <v>2812</v>
      </c>
      <c r="B345" s="11" t="s">
        <v>2828</v>
      </c>
      <c r="C345" s="11" t="s">
        <v>24</v>
      </c>
      <c r="D345" s="3" t="s">
        <v>1105</v>
      </c>
      <c r="E345" s="3" t="s">
        <v>5005</v>
      </c>
      <c r="F345" s="4" t="s">
        <v>2662</v>
      </c>
      <c r="G345" s="3"/>
      <c r="H345" s="4" t="s">
        <v>541</v>
      </c>
      <c r="I345" s="3" t="s">
        <v>2276</v>
      </c>
      <c r="J345" s="3" t="s">
        <v>2276</v>
      </c>
      <c r="K345" s="3" t="s">
        <v>2276</v>
      </c>
      <c r="L345" s="3" t="s">
        <v>2276</v>
      </c>
      <c r="M345" s="3" t="s">
        <v>2276</v>
      </c>
      <c r="N345" s="3" t="s">
        <v>2276</v>
      </c>
      <c r="O345" s="3" t="s">
        <v>2276</v>
      </c>
      <c r="P345" s="3" t="s">
        <v>2276</v>
      </c>
      <c r="Q345" s="3" t="s">
        <v>2276</v>
      </c>
      <c r="R345" s="3" t="s">
        <v>534</v>
      </c>
      <c r="S345" s="3" t="s">
        <v>534</v>
      </c>
      <c r="T345" s="3" t="s">
        <v>2276</v>
      </c>
      <c r="U345" s="3" t="s">
        <v>2276</v>
      </c>
      <c r="V345" s="3">
        <v>5</v>
      </c>
      <c r="W345" s="19" t="s">
        <v>2835</v>
      </c>
    </row>
    <row r="346" spans="1:23">
      <c r="A346" s="11" t="s">
        <v>2813</v>
      </c>
      <c r="B346" s="11" t="s">
        <v>2829</v>
      </c>
      <c r="C346" s="11" t="s">
        <v>24</v>
      </c>
      <c r="D346" s="3" t="s">
        <v>1105</v>
      </c>
      <c r="E346" s="3" t="s">
        <v>5005</v>
      </c>
      <c r="F346" s="4" t="s">
        <v>55</v>
      </c>
      <c r="G346" s="3"/>
      <c r="H346" s="4" t="s">
        <v>541</v>
      </c>
      <c r="I346" s="3" t="s">
        <v>2276</v>
      </c>
      <c r="J346" s="3" t="s">
        <v>2276</v>
      </c>
      <c r="K346" s="3" t="s">
        <v>2276</v>
      </c>
      <c r="L346" s="3" t="s">
        <v>2276</v>
      </c>
      <c r="M346" s="3" t="s">
        <v>2276</v>
      </c>
      <c r="N346" s="3" t="s">
        <v>2276</v>
      </c>
      <c r="O346" s="3" t="s">
        <v>2276</v>
      </c>
      <c r="P346" s="3" t="s">
        <v>2276</v>
      </c>
      <c r="Q346" s="3" t="s">
        <v>2276</v>
      </c>
      <c r="R346" s="3" t="s">
        <v>534</v>
      </c>
      <c r="S346" s="3" t="s">
        <v>534</v>
      </c>
      <c r="T346" s="3" t="s">
        <v>2276</v>
      </c>
      <c r="U346" s="3" t="s">
        <v>2276</v>
      </c>
      <c r="V346" s="3">
        <v>5</v>
      </c>
      <c r="W346" s="19" t="s">
        <v>2835</v>
      </c>
    </row>
    <row r="347" spans="1:23" ht="29">
      <c r="A347" s="11" t="s">
        <v>2813</v>
      </c>
      <c r="B347" s="11" t="s">
        <v>2830</v>
      </c>
      <c r="C347" s="11" t="s">
        <v>24</v>
      </c>
      <c r="D347" s="3" t="s">
        <v>1105</v>
      </c>
      <c r="E347" s="3" t="s">
        <v>5005</v>
      </c>
      <c r="F347" s="4" t="s">
        <v>2662</v>
      </c>
      <c r="G347" s="3"/>
      <c r="H347" s="4" t="s">
        <v>541</v>
      </c>
      <c r="I347" s="3" t="s">
        <v>2276</v>
      </c>
      <c r="J347" s="3" t="s">
        <v>2276</v>
      </c>
      <c r="K347" s="3" t="s">
        <v>2276</v>
      </c>
      <c r="L347" s="3" t="s">
        <v>2276</v>
      </c>
      <c r="M347" s="3" t="s">
        <v>2276</v>
      </c>
      <c r="N347" s="3" t="s">
        <v>2276</v>
      </c>
      <c r="O347" s="3" t="s">
        <v>2276</v>
      </c>
      <c r="P347" s="3" t="s">
        <v>2276</v>
      </c>
      <c r="Q347" s="3" t="s">
        <v>2276</v>
      </c>
      <c r="R347" s="3" t="s">
        <v>534</v>
      </c>
      <c r="S347" s="3" t="s">
        <v>534</v>
      </c>
      <c r="T347" s="3" t="s">
        <v>2276</v>
      </c>
      <c r="U347" s="3" t="s">
        <v>2276</v>
      </c>
      <c r="V347" s="3">
        <v>5</v>
      </c>
      <c r="W347" s="19" t="s">
        <v>2835</v>
      </c>
    </row>
    <row r="348" spans="1:23">
      <c r="A348" s="11" t="s">
        <v>2814</v>
      </c>
      <c r="B348" s="11" t="s">
        <v>2831</v>
      </c>
      <c r="C348" s="11" t="s">
        <v>24</v>
      </c>
      <c r="D348" s="3" t="s">
        <v>1105</v>
      </c>
      <c r="E348" s="3" t="s">
        <v>5005</v>
      </c>
      <c r="F348" s="4" t="s">
        <v>55</v>
      </c>
      <c r="G348" s="3"/>
      <c r="H348" s="4" t="s">
        <v>541</v>
      </c>
      <c r="I348" s="3" t="s">
        <v>2276</v>
      </c>
      <c r="J348" s="3" t="s">
        <v>2276</v>
      </c>
      <c r="K348" s="3" t="s">
        <v>2276</v>
      </c>
      <c r="L348" s="3" t="s">
        <v>2276</v>
      </c>
      <c r="M348" s="3" t="s">
        <v>2276</v>
      </c>
      <c r="N348" s="3" t="s">
        <v>2276</v>
      </c>
      <c r="O348" s="3" t="s">
        <v>2276</v>
      </c>
      <c r="P348" s="3" t="s">
        <v>2276</v>
      </c>
      <c r="Q348" s="3" t="s">
        <v>2276</v>
      </c>
      <c r="R348" s="3" t="s">
        <v>534</v>
      </c>
      <c r="S348" s="3" t="s">
        <v>534</v>
      </c>
      <c r="T348" s="3" t="s">
        <v>2276</v>
      </c>
      <c r="U348" s="3" t="s">
        <v>2276</v>
      </c>
      <c r="V348" s="3">
        <v>5</v>
      </c>
      <c r="W348" s="19" t="s">
        <v>2835</v>
      </c>
    </row>
    <row r="349" spans="1:23" ht="29">
      <c r="A349" s="11" t="s">
        <v>2814</v>
      </c>
      <c r="B349" s="11" t="s">
        <v>2832</v>
      </c>
      <c r="C349" s="11" t="s">
        <v>24</v>
      </c>
      <c r="D349" s="3" t="s">
        <v>1105</v>
      </c>
      <c r="E349" s="3" t="s">
        <v>5005</v>
      </c>
      <c r="F349" s="4" t="s">
        <v>2662</v>
      </c>
      <c r="G349" s="3"/>
      <c r="H349" s="4" t="s">
        <v>541</v>
      </c>
      <c r="I349" s="3" t="s">
        <v>2276</v>
      </c>
      <c r="J349" s="3" t="s">
        <v>2276</v>
      </c>
      <c r="K349" s="3" t="s">
        <v>2276</v>
      </c>
      <c r="L349" s="3" t="s">
        <v>2276</v>
      </c>
      <c r="M349" s="3" t="s">
        <v>2276</v>
      </c>
      <c r="N349" s="3" t="s">
        <v>2276</v>
      </c>
      <c r="O349" s="3" t="s">
        <v>2276</v>
      </c>
      <c r="P349" s="3" t="s">
        <v>2276</v>
      </c>
      <c r="Q349" s="3" t="s">
        <v>2276</v>
      </c>
      <c r="R349" s="3" t="s">
        <v>534</v>
      </c>
      <c r="S349" s="3" t="s">
        <v>534</v>
      </c>
      <c r="T349" s="3" t="s">
        <v>2276</v>
      </c>
      <c r="U349" s="3" t="s">
        <v>2276</v>
      </c>
      <c r="V349" s="3">
        <v>5</v>
      </c>
      <c r="W349" s="19" t="s">
        <v>2835</v>
      </c>
    </row>
    <row r="350" spans="1:23" ht="31.5" customHeight="1">
      <c r="A350" s="11" t="s">
        <v>2821</v>
      </c>
      <c r="B350" s="11" t="s">
        <v>2833</v>
      </c>
      <c r="C350" s="11" t="s">
        <v>24</v>
      </c>
      <c r="D350" s="3" t="s">
        <v>1105</v>
      </c>
      <c r="E350" s="3" t="s">
        <v>5005</v>
      </c>
      <c r="F350" s="4" t="s">
        <v>55</v>
      </c>
      <c r="G350" s="3"/>
      <c r="H350" s="4" t="s">
        <v>541</v>
      </c>
      <c r="I350" s="3" t="s">
        <v>2276</v>
      </c>
      <c r="J350" s="3" t="s">
        <v>2276</v>
      </c>
      <c r="K350" s="3" t="s">
        <v>2276</v>
      </c>
      <c r="L350" s="3" t="s">
        <v>2276</v>
      </c>
      <c r="M350" s="3" t="s">
        <v>2276</v>
      </c>
      <c r="N350" s="3" t="s">
        <v>2276</v>
      </c>
      <c r="O350" s="3" t="s">
        <v>2276</v>
      </c>
      <c r="P350" s="3" t="s">
        <v>2276</v>
      </c>
      <c r="Q350" s="3" t="s">
        <v>2276</v>
      </c>
      <c r="R350" s="3" t="s">
        <v>537</v>
      </c>
      <c r="S350" s="3" t="s">
        <v>537</v>
      </c>
      <c r="T350" s="3" t="s">
        <v>2276</v>
      </c>
      <c r="U350" s="3" t="s">
        <v>2276</v>
      </c>
      <c r="V350" s="3" t="s">
        <v>2276</v>
      </c>
      <c r="W350" s="19" t="s">
        <v>2836</v>
      </c>
    </row>
    <row r="351" spans="1:23" ht="34.5" customHeight="1">
      <c r="A351" s="11" t="s">
        <v>2821</v>
      </c>
      <c r="B351" s="11" t="s">
        <v>2834</v>
      </c>
      <c r="C351" s="11" t="s">
        <v>24</v>
      </c>
      <c r="D351" s="3" t="s">
        <v>1105</v>
      </c>
      <c r="E351" s="3" t="s">
        <v>5005</v>
      </c>
      <c r="F351" s="4" t="s">
        <v>2662</v>
      </c>
      <c r="G351" s="3"/>
      <c r="H351" s="4" t="s">
        <v>541</v>
      </c>
      <c r="I351" s="3" t="s">
        <v>2276</v>
      </c>
      <c r="J351" s="3" t="s">
        <v>2276</v>
      </c>
      <c r="K351" s="3" t="s">
        <v>2276</v>
      </c>
      <c r="L351" s="3" t="s">
        <v>2276</v>
      </c>
      <c r="M351" s="3" t="s">
        <v>2276</v>
      </c>
      <c r="N351" s="3" t="s">
        <v>2276</v>
      </c>
      <c r="O351" s="3" t="s">
        <v>2276</v>
      </c>
      <c r="P351" s="3" t="s">
        <v>2276</v>
      </c>
      <c r="Q351" s="3" t="s">
        <v>2276</v>
      </c>
      <c r="R351" s="3" t="s">
        <v>537</v>
      </c>
      <c r="S351" s="3" t="s">
        <v>537</v>
      </c>
      <c r="T351" s="3" t="s">
        <v>2276</v>
      </c>
      <c r="U351" s="3" t="s">
        <v>2276</v>
      </c>
      <c r="V351" s="3" t="s">
        <v>2276</v>
      </c>
      <c r="W351" s="19" t="s">
        <v>2836</v>
      </c>
    </row>
    <row r="352" spans="1:23" ht="47.5" customHeight="1">
      <c r="A352" s="11" t="s">
        <v>2863</v>
      </c>
      <c r="B352" s="11" t="s">
        <v>2866</v>
      </c>
      <c r="C352" s="11" t="s">
        <v>24</v>
      </c>
      <c r="D352" s="3" t="s">
        <v>27</v>
      </c>
      <c r="E352" s="3" t="s">
        <v>130</v>
      </c>
      <c r="F352" s="3" t="s">
        <v>74</v>
      </c>
      <c r="G352" s="3"/>
      <c r="H352" s="4" t="s">
        <v>541</v>
      </c>
      <c r="I352" s="3" t="s">
        <v>2690</v>
      </c>
      <c r="J352" s="3" t="s">
        <v>534</v>
      </c>
      <c r="K352" s="3" t="s">
        <v>2276</v>
      </c>
      <c r="L352" s="3" t="s">
        <v>2276</v>
      </c>
      <c r="M352" s="3" t="s">
        <v>2276</v>
      </c>
      <c r="N352" s="3" t="s">
        <v>2276</v>
      </c>
      <c r="O352" s="3" t="s">
        <v>2276</v>
      </c>
      <c r="P352" s="3" t="s">
        <v>2276</v>
      </c>
      <c r="Q352" s="3" t="s">
        <v>2276</v>
      </c>
      <c r="R352" s="3" t="s">
        <v>2276</v>
      </c>
      <c r="S352" s="3" t="s">
        <v>2276</v>
      </c>
      <c r="T352" s="3" t="s">
        <v>2276</v>
      </c>
      <c r="U352" s="3" t="s">
        <v>2276</v>
      </c>
      <c r="V352" s="3" t="s">
        <v>2276</v>
      </c>
      <c r="W352" s="4" t="s">
        <v>2868</v>
      </c>
    </row>
    <row r="353" spans="1:23" ht="52.5" customHeight="1">
      <c r="A353" s="11" t="s">
        <v>2863</v>
      </c>
      <c r="B353" s="11" t="s">
        <v>2867</v>
      </c>
      <c r="C353" s="11" t="s">
        <v>24</v>
      </c>
      <c r="D353" s="3" t="s">
        <v>27</v>
      </c>
      <c r="E353" s="3" t="s">
        <v>130</v>
      </c>
      <c r="F353" s="3" t="s">
        <v>160</v>
      </c>
      <c r="G353" s="3"/>
      <c r="H353" s="4" t="s">
        <v>541</v>
      </c>
      <c r="I353" s="3" t="s">
        <v>2690</v>
      </c>
      <c r="J353" s="3" t="s">
        <v>534</v>
      </c>
      <c r="K353" s="3" t="s">
        <v>2276</v>
      </c>
      <c r="L353" s="3" t="s">
        <v>2276</v>
      </c>
      <c r="M353" s="3" t="s">
        <v>2276</v>
      </c>
      <c r="N353" s="3" t="s">
        <v>2276</v>
      </c>
      <c r="O353" s="3" t="s">
        <v>2276</v>
      </c>
      <c r="P353" s="3" t="s">
        <v>2276</v>
      </c>
      <c r="Q353" s="3" t="s">
        <v>2276</v>
      </c>
      <c r="R353" s="3" t="s">
        <v>2276</v>
      </c>
      <c r="S353" s="3" t="s">
        <v>2276</v>
      </c>
      <c r="T353" s="3" t="s">
        <v>2276</v>
      </c>
      <c r="U353" s="3" t="s">
        <v>2276</v>
      </c>
      <c r="V353" s="3" t="s">
        <v>2276</v>
      </c>
      <c r="W353" s="4" t="s">
        <v>2868</v>
      </c>
    </row>
    <row r="354" spans="1:23" ht="38" customHeight="1">
      <c r="A354" s="11" t="s">
        <v>2870</v>
      </c>
      <c r="B354" s="11" t="s">
        <v>2873</v>
      </c>
      <c r="C354" s="11" t="s">
        <v>24</v>
      </c>
      <c r="D354" s="3" t="s">
        <v>2661</v>
      </c>
      <c r="E354" s="3" t="s">
        <v>396</v>
      </c>
      <c r="F354" s="3" t="s">
        <v>74</v>
      </c>
      <c r="G354" s="3"/>
      <c r="H354" s="4" t="s">
        <v>541</v>
      </c>
      <c r="I354" s="3" t="s">
        <v>2276</v>
      </c>
      <c r="J354" s="3" t="s">
        <v>2276</v>
      </c>
      <c r="K354" s="3" t="s">
        <v>2276</v>
      </c>
      <c r="L354" s="3" t="s">
        <v>2276</v>
      </c>
      <c r="M354" s="3" t="s">
        <v>537</v>
      </c>
      <c r="N354" s="3" t="s">
        <v>2276</v>
      </c>
      <c r="O354" s="3" t="s">
        <v>2276</v>
      </c>
      <c r="P354" s="3" t="s">
        <v>2276</v>
      </c>
      <c r="Q354" s="3" t="s">
        <v>2276</v>
      </c>
      <c r="R354" s="3" t="s">
        <v>537</v>
      </c>
      <c r="S354" s="3" t="s">
        <v>2276</v>
      </c>
      <c r="T354" s="3" t="s">
        <v>2276</v>
      </c>
      <c r="U354" s="3" t="s">
        <v>2276</v>
      </c>
      <c r="V354" s="3" t="s">
        <v>2276</v>
      </c>
      <c r="W354" s="4" t="s">
        <v>2879</v>
      </c>
    </row>
    <row r="355" spans="1:23" ht="116" customHeight="1">
      <c r="A355" s="11" t="s">
        <v>2886</v>
      </c>
      <c r="B355" s="11" t="s">
        <v>2894</v>
      </c>
      <c r="C355" s="3" t="s">
        <v>24</v>
      </c>
      <c r="D355" s="3" t="s">
        <v>27</v>
      </c>
      <c r="E355" s="3" t="s">
        <v>130</v>
      </c>
      <c r="F355" s="4" t="s">
        <v>160</v>
      </c>
      <c r="G355" s="3"/>
      <c r="H355" s="4" t="s">
        <v>541</v>
      </c>
      <c r="I355" s="3" t="s">
        <v>2690</v>
      </c>
      <c r="J355" s="3" t="s">
        <v>534</v>
      </c>
      <c r="K355" s="3" t="s">
        <v>534</v>
      </c>
      <c r="L355" s="3" t="s">
        <v>2276</v>
      </c>
      <c r="M355" s="3" t="s">
        <v>2728</v>
      </c>
      <c r="N355" s="3" t="s">
        <v>2276</v>
      </c>
      <c r="O355" s="3" t="s">
        <v>534</v>
      </c>
      <c r="P355" s="3" t="s">
        <v>2276</v>
      </c>
      <c r="Q355" s="3">
        <v>1</v>
      </c>
      <c r="R355" s="3" t="s">
        <v>2276</v>
      </c>
      <c r="S355" s="3" t="s">
        <v>2276</v>
      </c>
      <c r="T355" s="3" t="s">
        <v>2276</v>
      </c>
      <c r="U355" s="3" t="s">
        <v>2276</v>
      </c>
      <c r="V355" s="3" t="s">
        <v>2276</v>
      </c>
      <c r="W355" s="4" t="s">
        <v>2923</v>
      </c>
    </row>
    <row r="356" spans="1:23" ht="52" customHeight="1">
      <c r="A356" s="11" t="s">
        <v>2886</v>
      </c>
      <c r="B356" s="11" t="s">
        <v>2897</v>
      </c>
      <c r="C356" s="3" t="s">
        <v>24</v>
      </c>
      <c r="D356" s="3" t="s">
        <v>27</v>
      </c>
      <c r="E356" s="3" t="s">
        <v>130</v>
      </c>
      <c r="F356" s="4" t="s">
        <v>160</v>
      </c>
      <c r="G356" s="3"/>
      <c r="H356" s="4" t="s">
        <v>1093</v>
      </c>
      <c r="I356" s="3" t="s">
        <v>2690</v>
      </c>
      <c r="J356" s="3" t="s">
        <v>534</v>
      </c>
      <c r="K356" s="3" t="s">
        <v>534</v>
      </c>
      <c r="L356" s="3" t="s">
        <v>2276</v>
      </c>
      <c r="M356" s="3" t="s">
        <v>2276</v>
      </c>
      <c r="N356" s="3" t="s">
        <v>2276</v>
      </c>
      <c r="O356" s="3" t="s">
        <v>2276</v>
      </c>
      <c r="P356" s="3" t="s">
        <v>2276</v>
      </c>
      <c r="Q356" s="3" t="s">
        <v>2276</v>
      </c>
      <c r="R356" s="3" t="s">
        <v>2276</v>
      </c>
      <c r="S356" s="3" t="s">
        <v>2276</v>
      </c>
      <c r="T356" s="3" t="s">
        <v>2276</v>
      </c>
      <c r="U356" s="3" t="s">
        <v>2276</v>
      </c>
      <c r="V356" s="3" t="s">
        <v>2276</v>
      </c>
      <c r="W356" s="4" t="s">
        <v>2922</v>
      </c>
    </row>
    <row r="357" spans="1:23" ht="109.5" customHeight="1">
      <c r="A357" s="11" t="s">
        <v>2887</v>
      </c>
      <c r="B357" s="11" t="s">
        <v>2895</v>
      </c>
      <c r="C357" s="3" t="s">
        <v>24</v>
      </c>
      <c r="D357" s="3" t="s">
        <v>27</v>
      </c>
      <c r="E357" s="3" t="s">
        <v>130</v>
      </c>
      <c r="F357" s="4" t="s">
        <v>160</v>
      </c>
      <c r="G357" s="3"/>
      <c r="H357" s="4" t="s">
        <v>541</v>
      </c>
      <c r="I357" s="3" t="s">
        <v>2690</v>
      </c>
      <c r="J357" s="3" t="s">
        <v>534</v>
      </c>
      <c r="K357" s="3" t="s">
        <v>534</v>
      </c>
      <c r="L357" s="3" t="s">
        <v>2276</v>
      </c>
      <c r="M357" s="3" t="s">
        <v>2728</v>
      </c>
      <c r="N357" s="3" t="s">
        <v>2276</v>
      </c>
      <c r="O357" s="3" t="s">
        <v>534</v>
      </c>
      <c r="P357" s="3" t="s">
        <v>2276</v>
      </c>
      <c r="Q357" s="3">
        <v>1</v>
      </c>
      <c r="R357" s="3" t="s">
        <v>2276</v>
      </c>
      <c r="S357" s="3" t="s">
        <v>2276</v>
      </c>
      <c r="T357" s="3" t="s">
        <v>2276</v>
      </c>
      <c r="U357" s="3" t="s">
        <v>2276</v>
      </c>
      <c r="V357" s="3" t="s">
        <v>2276</v>
      </c>
      <c r="W357" s="4" t="s">
        <v>2923</v>
      </c>
    </row>
    <row r="358" spans="1:23" ht="84.5" customHeight="1">
      <c r="A358" s="11" t="s">
        <v>2887</v>
      </c>
      <c r="B358" s="11" t="s">
        <v>2907</v>
      </c>
      <c r="C358" s="3" t="s">
        <v>24</v>
      </c>
      <c r="D358" s="3" t="s">
        <v>27</v>
      </c>
      <c r="E358" s="3" t="s">
        <v>130</v>
      </c>
      <c r="F358" s="4" t="s">
        <v>160</v>
      </c>
      <c r="G358" s="3"/>
      <c r="H358" s="4" t="s">
        <v>1093</v>
      </c>
      <c r="I358" s="3" t="s">
        <v>2690</v>
      </c>
      <c r="J358" s="3" t="s">
        <v>534</v>
      </c>
      <c r="K358" s="3" t="s">
        <v>534</v>
      </c>
      <c r="L358" s="3" t="s">
        <v>2276</v>
      </c>
      <c r="M358" s="3" t="s">
        <v>2276</v>
      </c>
      <c r="N358" s="3" t="s">
        <v>2276</v>
      </c>
      <c r="O358" s="3" t="s">
        <v>2276</v>
      </c>
      <c r="P358" s="3" t="s">
        <v>2276</v>
      </c>
      <c r="Q358" s="3" t="s">
        <v>2276</v>
      </c>
      <c r="R358" s="3" t="s">
        <v>2276</v>
      </c>
      <c r="S358" s="3" t="s">
        <v>2276</v>
      </c>
      <c r="T358" s="3" t="s">
        <v>2276</v>
      </c>
      <c r="U358" s="3" t="s">
        <v>2276</v>
      </c>
      <c r="V358" s="3" t="s">
        <v>2276</v>
      </c>
      <c r="W358" s="4" t="s">
        <v>2922</v>
      </c>
    </row>
    <row r="359" spans="1:23" ht="115.5" customHeight="1">
      <c r="A359" s="11" t="s">
        <v>2888</v>
      </c>
      <c r="B359" s="11" t="s">
        <v>2896</v>
      </c>
      <c r="C359" s="3" t="s">
        <v>24</v>
      </c>
      <c r="D359" s="3" t="s">
        <v>27</v>
      </c>
      <c r="E359" s="3" t="s">
        <v>130</v>
      </c>
      <c r="F359" s="4" t="s">
        <v>160</v>
      </c>
      <c r="G359" s="3"/>
      <c r="H359" s="4" t="s">
        <v>541</v>
      </c>
      <c r="I359" s="3" t="s">
        <v>2690</v>
      </c>
      <c r="J359" s="3" t="s">
        <v>534</v>
      </c>
      <c r="K359" s="3" t="s">
        <v>534</v>
      </c>
      <c r="L359" s="3" t="s">
        <v>2276</v>
      </c>
      <c r="M359" s="3" t="s">
        <v>2728</v>
      </c>
      <c r="N359" s="3" t="s">
        <v>2276</v>
      </c>
      <c r="O359" s="3" t="s">
        <v>534</v>
      </c>
      <c r="P359" s="3" t="s">
        <v>2276</v>
      </c>
      <c r="Q359" s="3">
        <v>1</v>
      </c>
      <c r="R359" s="3" t="s">
        <v>2276</v>
      </c>
      <c r="S359" s="3" t="s">
        <v>2276</v>
      </c>
      <c r="T359" s="3" t="s">
        <v>2276</v>
      </c>
      <c r="U359" s="3" t="s">
        <v>2276</v>
      </c>
      <c r="V359" s="3" t="s">
        <v>2276</v>
      </c>
      <c r="W359" s="4" t="s">
        <v>2923</v>
      </c>
    </row>
    <row r="360" spans="1:23" ht="79.5" customHeight="1">
      <c r="A360" s="11" t="s">
        <v>2888</v>
      </c>
      <c r="B360" s="11" t="s">
        <v>2913</v>
      </c>
      <c r="C360" s="3" t="s">
        <v>24</v>
      </c>
      <c r="D360" s="3" t="s">
        <v>27</v>
      </c>
      <c r="E360" s="3" t="s">
        <v>130</v>
      </c>
      <c r="F360" s="4" t="s">
        <v>160</v>
      </c>
      <c r="G360" s="3"/>
      <c r="H360" s="4" t="s">
        <v>1093</v>
      </c>
      <c r="I360" s="3" t="s">
        <v>2690</v>
      </c>
      <c r="J360" s="3" t="s">
        <v>534</v>
      </c>
      <c r="K360" s="3" t="s">
        <v>534</v>
      </c>
      <c r="L360" s="3" t="s">
        <v>2276</v>
      </c>
      <c r="M360" s="3" t="s">
        <v>2276</v>
      </c>
      <c r="N360" s="3" t="s">
        <v>2276</v>
      </c>
      <c r="O360" s="3" t="s">
        <v>2276</v>
      </c>
      <c r="P360" s="3" t="s">
        <v>2276</v>
      </c>
      <c r="Q360" s="3" t="s">
        <v>2276</v>
      </c>
      <c r="R360" s="3" t="s">
        <v>2276</v>
      </c>
      <c r="S360" s="3" t="s">
        <v>2276</v>
      </c>
      <c r="T360" s="3" t="s">
        <v>2276</v>
      </c>
      <c r="U360" s="3" t="s">
        <v>2276</v>
      </c>
      <c r="V360" s="3" t="s">
        <v>2276</v>
      </c>
      <c r="W360" s="4" t="s">
        <v>2922</v>
      </c>
    </row>
    <row r="361" spans="1:23" ht="65.5" customHeight="1">
      <c r="A361" s="19" t="s">
        <v>2924</v>
      </c>
      <c r="B361" s="19" t="s">
        <v>2928</v>
      </c>
      <c r="C361" s="4" t="s">
        <v>24</v>
      </c>
      <c r="D361" s="4" t="s">
        <v>144</v>
      </c>
      <c r="E361" s="4" t="s">
        <v>137</v>
      </c>
      <c r="F361" s="4" t="s">
        <v>2662</v>
      </c>
      <c r="G361" s="4"/>
      <c r="H361" s="4" t="s">
        <v>1093</v>
      </c>
      <c r="I361" s="4" t="s">
        <v>2691</v>
      </c>
      <c r="J361" s="4" t="s">
        <v>2276</v>
      </c>
      <c r="K361" s="4" t="s">
        <v>534</v>
      </c>
      <c r="L361" s="4" t="s">
        <v>2276</v>
      </c>
      <c r="M361" s="4" t="s">
        <v>2276</v>
      </c>
      <c r="N361" s="4" t="s">
        <v>2276</v>
      </c>
      <c r="O361" s="4" t="s">
        <v>2276</v>
      </c>
      <c r="P361" s="4" t="s">
        <v>2276</v>
      </c>
      <c r="Q361" s="4" t="s">
        <v>2276</v>
      </c>
      <c r="R361" s="4" t="s">
        <v>2276</v>
      </c>
      <c r="S361" s="4" t="s">
        <v>2276</v>
      </c>
      <c r="T361" s="4" t="s">
        <v>2276</v>
      </c>
      <c r="U361" s="4" t="s">
        <v>2276</v>
      </c>
      <c r="V361" s="4" t="s">
        <v>2276</v>
      </c>
      <c r="W361" s="4" t="s">
        <v>2932</v>
      </c>
    </row>
    <row r="362" spans="1:23" ht="35" customHeight="1">
      <c r="A362" s="11" t="s">
        <v>2988</v>
      </c>
      <c r="B362" s="11" t="s">
        <v>2989</v>
      </c>
      <c r="C362" s="3" t="s">
        <v>1105</v>
      </c>
      <c r="D362" s="3" t="s">
        <v>1105</v>
      </c>
      <c r="E362" s="4" t="s">
        <v>5005</v>
      </c>
      <c r="F362" s="4" t="s">
        <v>2662</v>
      </c>
      <c r="G362" s="3"/>
      <c r="H362" s="4" t="s">
        <v>541</v>
      </c>
      <c r="I362" s="4" t="s">
        <v>2276</v>
      </c>
      <c r="J362" s="4" t="s">
        <v>2276</v>
      </c>
      <c r="K362" s="4" t="s">
        <v>2276</v>
      </c>
      <c r="L362" s="4" t="s">
        <v>2276</v>
      </c>
      <c r="M362" s="4" t="s">
        <v>2276</v>
      </c>
      <c r="N362" s="4" t="s">
        <v>2276</v>
      </c>
      <c r="O362" s="4" t="s">
        <v>2276</v>
      </c>
      <c r="P362" s="4" t="s">
        <v>2276</v>
      </c>
      <c r="Q362" s="4" t="s">
        <v>2276</v>
      </c>
      <c r="R362" s="3" t="s">
        <v>534</v>
      </c>
      <c r="S362" s="4" t="s">
        <v>2276</v>
      </c>
      <c r="T362" s="4" t="s">
        <v>2276</v>
      </c>
      <c r="U362" s="4" t="s">
        <v>2276</v>
      </c>
      <c r="V362" s="3">
        <v>1</v>
      </c>
      <c r="W362" s="4" t="s">
        <v>2992</v>
      </c>
    </row>
    <row r="363" spans="1:23" ht="46.5" customHeight="1">
      <c r="A363" s="11" t="s">
        <v>2988</v>
      </c>
      <c r="B363" s="11" t="s">
        <v>2990</v>
      </c>
      <c r="C363" s="3" t="s">
        <v>1105</v>
      </c>
      <c r="D363" s="3" t="s">
        <v>1105</v>
      </c>
      <c r="E363" s="4" t="s">
        <v>116</v>
      </c>
      <c r="F363" s="4" t="s">
        <v>2662</v>
      </c>
      <c r="G363" s="3"/>
      <c r="H363" s="4" t="s">
        <v>541</v>
      </c>
      <c r="I363" s="4" t="s">
        <v>2276</v>
      </c>
      <c r="J363" s="4" t="s">
        <v>2276</v>
      </c>
      <c r="K363" s="4" t="s">
        <v>2276</v>
      </c>
      <c r="L363" s="4" t="s">
        <v>2276</v>
      </c>
      <c r="M363" s="4" t="s">
        <v>2276</v>
      </c>
      <c r="N363" s="4" t="s">
        <v>2276</v>
      </c>
      <c r="O363" s="4" t="s">
        <v>2276</v>
      </c>
      <c r="P363" s="4" t="s">
        <v>2276</v>
      </c>
      <c r="Q363" s="4" t="s">
        <v>2276</v>
      </c>
      <c r="R363" s="3" t="s">
        <v>534</v>
      </c>
      <c r="S363" s="4" t="s">
        <v>2276</v>
      </c>
      <c r="T363" s="4" t="s">
        <v>2276</v>
      </c>
      <c r="U363" s="4" t="s">
        <v>2276</v>
      </c>
      <c r="V363" s="3">
        <v>1</v>
      </c>
      <c r="W363" s="4" t="s">
        <v>2992</v>
      </c>
    </row>
    <row r="364" spans="1:23" ht="43.5" customHeight="1">
      <c r="A364" s="11" t="s">
        <v>2988</v>
      </c>
      <c r="B364" s="11" t="s">
        <v>2991</v>
      </c>
      <c r="C364" s="3" t="s">
        <v>1105</v>
      </c>
      <c r="D364" s="3" t="s">
        <v>1105</v>
      </c>
      <c r="E364" s="4" t="s">
        <v>130</v>
      </c>
      <c r="F364" s="4" t="s">
        <v>2662</v>
      </c>
      <c r="G364" s="3"/>
      <c r="H364" s="4" t="s">
        <v>541</v>
      </c>
      <c r="I364" s="4" t="s">
        <v>2276</v>
      </c>
      <c r="J364" s="4" t="s">
        <v>2276</v>
      </c>
      <c r="K364" s="4" t="s">
        <v>2276</v>
      </c>
      <c r="L364" s="4" t="s">
        <v>2276</v>
      </c>
      <c r="M364" s="4" t="s">
        <v>2276</v>
      </c>
      <c r="N364" s="4" t="s">
        <v>2276</v>
      </c>
      <c r="O364" s="4" t="s">
        <v>2276</v>
      </c>
      <c r="P364" s="4" t="s">
        <v>2276</v>
      </c>
      <c r="Q364" s="4" t="s">
        <v>2276</v>
      </c>
      <c r="R364" s="3" t="s">
        <v>534</v>
      </c>
      <c r="S364" s="4" t="s">
        <v>2276</v>
      </c>
      <c r="T364" s="4" t="s">
        <v>2276</v>
      </c>
      <c r="U364" s="4" t="s">
        <v>2276</v>
      </c>
      <c r="V364" s="3">
        <v>1</v>
      </c>
      <c r="W364" s="4" t="s">
        <v>2992</v>
      </c>
    </row>
    <row r="365" spans="1:23" ht="79.5" customHeight="1">
      <c r="A365" s="11" t="s">
        <v>2995</v>
      </c>
      <c r="B365" s="11" t="s">
        <v>2996</v>
      </c>
      <c r="C365" s="3" t="s">
        <v>24</v>
      </c>
      <c r="D365" s="3" t="s">
        <v>2660</v>
      </c>
      <c r="E365" s="3" t="s">
        <v>45</v>
      </c>
      <c r="F365" s="3" t="s">
        <v>29</v>
      </c>
      <c r="G365" s="3"/>
      <c r="H365" s="4" t="s">
        <v>541</v>
      </c>
      <c r="I365" s="4" t="s">
        <v>2276</v>
      </c>
      <c r="J365" s="4" t="s">
        <v>2276</v>
      </c>
      <c r="K365" s="4" t="s">
        <v>2276</v>
      </c>
      <c r="L365" s="4" t="s">
        <v>2276</v>
      </c>
      <c r="M365" s="3" t="s">
        <v>2671</v>
      </c>
      <c r="N365" s="4" t="s">
        <v>2276</v>
      </c>
      <c r="O365" s="4" t="s">
        <v>534</v>
      </c>
      <c r="P365" s="4" t="s">
        <v>2276</v>
      </c>
      <c r="Q365" s="3">
        <v>1</v>
      </c>
      <c r="R365" s="4" t="s">
        <v>2276</v>
      </c>
      <c r="S365" s="4" t="s">
        <v>2276</v>
      </c>
      <c r="T365" s="4" t="s">
        <v>2276</v>
      </c>
      <c r="U365" s="4" t="s">
        <v>2276</v>
      </c>
      <c r="V365" s="4" t="s">
        <v>2276</v>
      </c>
      <c r="W365" s="4" t="s">
        <v>3036</v>
      </c>
    </row>
    <row r="366" spans="1:23" ht="74.5" customHeight="1">
      <c r="A366" s="11" t="s">
        <v>2995</v>
      </c>
      <c r="B366" s="11" t="s">
        <v>3021</v>
      </c>
      <c r="C366" s="3" t="s">
        <v>24</v>
      </c>
      <c r="D366" s="3" t="s">
        <v>27</v>
      </c>
      <c r="E366" s="3" t="s">
        <v>130</v>
      </c>
      <c r="F366" s="3" t="s">
        <v>160</v>
      </c>
      <c r="G366" s="3"/>
      <c r="H366" s="4" t="s">
        <v>541</v>
      </c>
      <c r="I366" s="4" t="s">
        <v>2276</v>
      </c>
      <c r="J366" s="4" t="s">
        <v>2276</v>
      </c>
      <c r="K366" s="4" t="s">
        <v>2276</v>
      </c>
      <c r="L366" s="4" t="s">
        <v>2276</v>
      </c>
      <c r="M366" s="3" t="s">
        <v>2671</v>
      </c>
      <c r="N366" s="4" t="s">
        <v>2276</v>
      </c>
      <c r="O366" s="4" t="s">
        <v>534</v>
      </c>
      <c r="P366" s="4" t="s">
        <v>2276</v>
      </c>
      <c r="Q366" s="3">
        <v>1</v>
      </c>
      <c r="R366" s="4" t="s">
        <v>2276</v>
      </c>
      <c r="S366" s="4" t="s">
        <v>2276</v>
      </c>
      <c r="T366" s="4" t="s">
        <v>2276</v>
      </c>
      <c r="U366" s="4" t="s">
        <v>2276</v>
      </c>
      <c r="V366" s="4" t="s">
        <v>2276</v>
      </c>
      <c r="W366" s="4" t="s">
        <v>3036</v>
      </c>
    </row>
    <row r="367" spans="1:23" ht="38" customHeight="1">
      <c r="A367" s="11" t="s">
        <v>2995</v>
      </c>
      <c r="B367" s="11" t="s">
        <v>3022</v>
      </c>
      <c r="C367" s="3" t="s">
        <v>24</v>
      </c>
      <c r="D367" s="3" t="s">
        <v>2231</v>
      </c>
      <c r="E367" s="3" t="s">
        <v>1105</v>
      </c>
      <c r="F367" s="4" t="s">
        <v>2662</v>
      </c>
      <c r="G367" s="3"/>
      <c r="H367" s="4" t="s">
        <v>541</v>
      </c>
      <c r="I367" s="4" t="s">
        <v>2276</v>
      </c>
      <c r="J367" s="4" t="s">
        <v>2276</v>
      </c>
      <c r="K367" s="4" t="s">
        <v>2276</v>
      </c>
      <c r="L367" s="4" t="s">
        <v>2276</v>
      </c>
      <c r="M367" s="4" t="s">
        <v>2276</v>
      </c>
      <c r="N367" s="4" t="s">
        <v>2276</v>
      </c>
      <c r="O367" s="4" t="s">
        <v>2276</v>
      </c>
      <c r="P367" s="4" t="s">
        <v>2276</v>
      </c>
      <c r="Q367" s="4" t="s">
        <v>2276</v>
      </c>
      <c r="R367" s="3" t="s">
        <v>534</v>
      </c>
      <c r="S367" s="4" t="s">
        <v>2276</v>
      </c>
      <c r="T367" s="3" t="s">
        <v>534</v>
      </c>
      <c r="U367" s="4" t="s">
        <v>2276</v>
      </c>
      <c r="V367" s="3">
        <v>3</v>
      </c>
      <c r="W367" s="4" t="s">
        <v>3035</v>
      </c>
    </row>
    <row r="368" spans="1:23" ht="52.5" customHeight="1">
      <c r="A368" s="11" t="s">
        <v>3129</v>
      </c>
      <c r="B368" s="11" t="s">
        <v>3138</v>
      </c>
      <c r="C368" s="3" t="s">
        <v>24</v>
      </c>
      <c r="D368" s="3" t="s">
        <v>1105</v>
      </c>
      <c r="E368" s="3" t="s">
        <v>1105</v>
      </c>
      <c r="F368" s="3" t="s">
        <v>1105</v>
      </c>
      <c r="G368" s="3"/>
      <c r="H368" s="4" t="s">
        <v>541</v>
      </c>
      <c r="I368" s="4" t="s">
        <v>2276</v>
      </c>
      <c r="J368" s="4" t="s">
        <v>2276</v>
      </c>
      <c r="K368" s="4" t="s">
        <v>2276</v>
      </c>
      <c r="L368" s="4" t="s">
        <v>2276</v>
      </c>
      <c r="M368" s="4" t="s">
        <v>2276</v>
      </c>
      <c r="N368" s="4" t="s">
        <v>2276</v>
      </c>
      <c r="O368" s="4" t="s">
        <v>2276</v>
      </c>
      <c r="P368" s="4" t="s">
        <v>2276</v>
      </c>
      <c r="Q368" s="4" t="s">
        <v>2276</v>
      </c>
      <c r="R368" s="3" t="s">
        <v>534</v>
      </c>
      <c r="S368" s="4" t="s">
        <v>2276</v>
      </c>
      <c r="T368" s="3" t="s">
        <v>534</v>
      </c>
      <c r="U368" s="4" t="s">
        <v>2276</v>
      </c>
      <c r="V368" s="3"/>
      <c r="W368" s="4" t="s">
        <v>3142</v>
      </c>
    </row>
    <row r="369" spans="1:23" ht="57" customHeight="1">
      <c r="A369" s="11" t="s">
        <v>3130</v>
      </c>
      <c r="B369" s="11" t="s">
        <v>3139</v>
      </c>
      <c r="C369" s="3" t="s">
        <v>24</v>
      </c>
      <c r="D369" s="3" t="s">
        <v>1105</v>
      </c>
      <c r="E369" s="3" t="s">
        <v>1105</v>
      </c>
      <c r="F369" s="3" t="s">
        <v>1105</v>
      </c>
      <c r="G369" s="3"/>
      <c r="H369" s="4" t="s">
        <v>541</v>
      </c>
      <c r="I369" s="4" t="s">
        <v>2276</v>
      </c>
      <c r="J369" s="4" t="s">
        <v>2276</v>
      </c>
      <c r="K369" s="4" t="s">
        <v>2276</v>
      </c>
      <c r="L369" s="4" t="s">
        <v>2276</v>
      </c>
      <c r="M369" s="4" t="s">
        <v>2276</v>
      </c>
      <c r="N369" s="4" t="s">
        <v>2276</v>
      </c>
      <c r="O369" s="4" t="s">
        <v>2276</v>
      </c>
      <c r="P369" s="4" t="s">
        <v>2276</v>
      </c>
      <c r="Q369" s="4" t="s">
        <v>2276</v>
      </c>
      <c r="R369" s="3" t="s">
        <v>534</v>
      </c>
      <c r="S369" s="4" t="s">
        <v>2276</v>
      </c>
      <c r="T369" s="3" t="s">
        <v>534</v>
      </c>
      <c r="U369" s="4" t="s">
        <v>2276</v>
      </c>
      <c r="V369" s="3"/>
      <c r="W369" s="4" t="s">
        <v>3142</v>
      </c>
    </row>
    <row r="370" spans="1:23" ht="53.5" customHeight="1">
      <c r="A370" s="11" t="s">
        <v>3131</v>
      </c>
      <c r="B370" s="11" t="s">
        <v>3140</v>
      </c>
      <c r="C370" s="3" t="s">
        <v>24</v>
      </c>
      <c r="D370" s="3" t="s">
        <v>1105</v>
      </c>
      <c r="E370" s="3" t="s">
        <v>130</v>
      </c>
      <c r="F370" s="3" t="s">
        <v>1105</v>
      </c>
      <c r="G370" s="3"/>
      <c r="H370" s="4" t="s">
        <v>541</v>
      </c>
      <c r="I370" s="4" t="s">
        <v>2276</v>
      </c>
      <c r="J370" s="4" t="s">
        <v>2276</v>
      </c>
      <c r="K370" s="4" t="s">
        <v>2276</v>
      </c>
      <c r="L370" s="4" t="s">
        <v>2276</v>
      </c>
      <c r="M370" s="4" t="s">
        <v>2276</v>
      </c>
      <c r="N370" s="4" t="s">
        <v>2276</v>
      </c>
      <c r="O370" s="4" t="s">
        <v>2276</v>
      </c>
      <c r="P370" s="4" t="s">
        <v>2276</v>
      </c>
      <c r="Q370" s="4" t="s">
        <v>2276</v>
      </c>
      <c r="R370" s="3" t="s">
        <v>534</v>
      </c>
      <c r="S370" s="4" t="s">
        <v>2276</v>
      </c>
      <c r="T370" s="3" t="s">
        <v>534</v>
      </c>
      <c r="U370" s="4" t="s">
        <v>2276</v>
      </c>
      <c r="V370" s="3"/>
      <c r="W370" s="4" t="s">
        <v>3142</v>
      </c>
    </row>
    <row r="371" spans="1:23" ht="53.5" customHeight="1">
      <c r="A371" s="11" t="s">
        <v>3131</v>
      </c>
      <c r="B371" s="11" t="s">
        <v>3143</v>
      </c>
      <c r="C371" s="3" t="s">
        <v>24</v>
      </c>
      <c r="D371" s="3" t="s">
        <v>1105</v>
      </c>
      <c r="E371" s="4" t="s">
        <v>137</v>
      </c>
      <c r="F371" s="3" t="s">
        <v>1105</v>
      </c>
      <c r="G371" s="3"/>
      <c r="H371" s="4" t="s">
        <v>541</v>
      </c>
      <c r="I371" s="4" t="s">
        <v>2276</v>
      </c>
      <c r="J371" s="4" t="s">
        <v>2276</v>
      </c>
      <c r="K371" s="4" t="s">
        <v>2276</v>
      </c>
      <c r="L371" s="4" t="s">
        <v>2276</v>
      </c>
      <c r="M371" s="3" t="s">
        <v>2669</v>
      </c>
      <c r="N371" s="4" t="s">
        <v>2276</v>
      </c>
      <c r="O371" s="3" t="s">
        <v>534</v>
      </c>
      <c r="P371" s="4" t="s">
        <v>2276</v>
      </c>
      <c r="Q371" s="4" t="s">
        <v>2276</v>
      </c>
      <c r="R371" s="3" t="s">
        <v>537</v>
      </c>
      <c r="S371" s="4" t="s">
        <v>2276</v>
      </c>
      <c r="T371" s="3" t="s">
        <v>537</v>
      </c>
      <c r="U371" s="4" t="s">
        <v>2276</v>
      </c>
      <c r="V371" s="4" t="s">
        <v>2276</v>
      </c>
      <c r="W371" s="4" t="s">
        <v>3144</v>
      </c>
    </row>
    <row r="372" spans="1:23" ht="54.5" customHeight="1">
      <c r="A372" s="11" t="s">
        <v>3132</v>
      </c>
      <c r="B372" s="11" t="s">
        <v>3141</v>
      </c>
      <c r="C372" s="3" t="s">
        <v>24</v>
      </c>
      <c r="D372" s="3" t="s">
        <v>1105</v>
      </c>
      <c r="E372" s="3" t="s">
        <v>1105</v>
      </c>
      <c r="F372" s="3" t="s">
        <v>1105</v>
      </c>
      <c r="G372" s="3"/>
      <c r="H372" s="4" t="s">
        <v>541</v>
      </c>
      <c r="I372" s="4" t="s">
        <v>2276</v>
      </c>
      <c r="J372" s="4" t="s">
        <v>2276</v>
      </c>
      <c r="K372" s="4" t="s">
        <v>2276</v>
      </c>
      <c r="L372" s="4" t="s">
        <v>2276</v>
      </c>
      <c r="M372" s="4" t="s">
        <v>2276</v>
      </c>
      <c r="N372" s="4" t="s">
        <v>2276</v>
      </c>
      <c r="O372" s="4" t="s">
        <v>2276</v>
      </c>
      <c r="P372" s="4" t="s">
        <v>2276</v>
      </c>
      <c r="Q372" s="4" t="s">
        <v>2276</v>
      </c>
      <c r="R372" s="3" t="s">
        <v>534</v>
      </c>
      <c r="S372" s="4" t="s">
        <v>2276</v>
      </c>
      <c r="T372" s="3" t="s">
        <v>534</v>
      </c>
      <c r="U372" s="4" t="s">
        <v>2276</v>
      </c>
      <c r="V372" s="3"/>
      <c r="W372" s="4" t="s">
        <v>3142</v>
      </c>
    </row>
    <row r="373" spans="1:23" ht="71" customHeight="1">
      <c r="A373" s="23" t="s">
        <v>3297</v>
      </c>
      <c r="B373" s="23" t="s">
        <v>3308</v>
      </c>
      <c r="C373" s="3" t="s">
        <v>24</v>
      </c>
      <c r="D373" s="3" t="s">
        <v>2660</v>
      </c>
      <c r="E373" s="3" t="s">
        <v>5005</v>
      </c>
      <c r="F373" s="3" t="s">
        <v>55</v>
      </c>
      <c r="G373" s="3"/>
      <c r="H373" s="4" t="s">
        <v>541</v>
      </c>
      <c r="I373" s="3" t="s">
        <v>2276</v>
      </c>
      <c r="J373" s="3" t="s">
        <v>2276</v>
      </c>
      <c r="K373" s="3" t="s">
        <v>2276</v>
      </c>
      <c r="L373" s="3" t="s">
        <v>2276</v>
      </c>
      <c r="M373" s="3" t="s">
        <v>2669</v>
      </c>
      <c r="N373" s="3" t="s">
        <v>2669</v>
      </c>
      <c r="O373" s="3" t="s">
        <v>2669</v>
      </c>
      <c r="P373" s="3" t="s">
        <v>2276</v>
      </c>
      <c r="Q373" s="3" t="s">
        <v>2276</v>
      </c>
      <c r="R373" s="3" t="s">
        <v>2276</v>
      </c>
      <c r="S373" s="3" t="s">
        <v>2276</v>
      </c>
      <c r="T373" s="3" t="s">
        <v>2276</v>
      </c>
      <c r="U373" s="3" t="s">
        <v>2276</v>
      </c>
      <c r="V373" s="3" t="s">
        <v>2276</v>
      </c>
      <c r="W373" s="4" t="s">
        <v>3334</v>
      </c>
    </row>
    <row r="374" spans="1:23" ht="71" customHeight="1">
      <c r="A374" s="23" t="s">
        <v>3297</v>
      </c>
      <c r="B374" s="23" t="s">
        <v>3309</v>
      </c>
      <c r="C374" s="3" t="s">
        <v>24</v>
      </c>
      <c r="D374" s="3" t="s">
        <v>2660</v>
      </c>
      <c r="E374" s="3" t="s">
        <v>5005</v>
      </c>
      <c r="F374" s="4" t="s">
        <v>2662</v>
      </c>
      <c r="G374" s="3"/>
      <c r="H374" s="4" t="s">
        <v>541</v>
      </c>
      <c r="I374" s="3" t="s">
        <v>2276</v>
      </c>
      <c r="J374" s="3" t="s">
        <v>2276</v>
      </c>
      <c r="K374" s="3" t="s">
        <v>2276</v>
      </c>
      <c r="L374" s="3" t="s">
        <v>2276</v>
      </c>
      <c r="M374" s="3" t="s">
        <v>2669</v>
      </c>
      <c r="N374" s="3" t="s">
        <v>2669</v>
      </c>
      <c r="O374" s="3" t="s">
        <v>2669</v>
      </c>
      <c r="P374" s="3" t="s">
        <v>2276</v>
      </c>
      <c r="Q374" s="3" t="s">
        <v>2276</v>
      </c>
      <c r="R374" s="3" t="s">
        <v>2276</v>
      </c>
      <c r="S374" s="3" t="s">
        <v>2276</v>
      </c>
      <c r="T374" s="3" t="s">
        <v>2276</v>
      </c>
      <c r="U374" s="3" t="s">
        <v>2276</v>
      </c>
      <c r="V374" s="3" t="s">
        <v>2276</v>
      </c>
      <c r="W374" s="4" t="s">
        <v>3334</v>
      </c>
    </row>
    <row r="375" spans="1:23" ht="71" customHeight="1">
      <c r="A375" s="23" t="s">
        <v>3302</v>
      </c>
      <c r="B375" s="23" t="s">
        <v>3311</v>
      </c>
      <c r="C375" s="3" t="s">
        <v>24</v>
      </c>
      <c r="D375" s="3" t="s">
        <v>2660</v>
      </c>
      <c r="E375" s="3" t="s">
        <v>5005</v>
      </c>
      <c r="F375" s="3" t="s">
        <v>55</v>
      </c>
      <c r="G375" s="3"/>
      <c r="H375" s="4" t="s">
        <v>541</v>
      </c>
      <c r="I375" s="3" t="s">
        <v>2276</v>
      </c>
      <c r="J375" s="3" t="s">
        <v>2276</v>
      </c>
      <c r="K375" s="3" t="s">
        <v>2276</v>
      </c>
      <c r="L375" s="3" t="s">
        <v>2276</v>
      </c>
      <c r="M375" s="3" t="s">
        <v>2669</v>
      </c>
      <c r="N375" s="3" t="s">
        <v>2669</v>
      </c>
      <c r="O375" s="3" t="s">
        <v>2669</v>
      </c>
      <c r="P375" s="3" t="s">
        <v>2276</v>
      </c>
      <c r="Q375" s="3" t="s">
        <v>2276</v>
      </c>
      <c r="R375" s="3" t="s">
        <v>2276</v>
      </c>
      <c r="S375" s="3" t="s">
        <v>2276</v>
      </c>
      <c r="T375" s="3" t="s">
        <v>2276</v>
      </c>
      <c r="U375" s="3" t="s">
        <v>2276</v>
      </c>
      <c r="V375" s="3" t="s">
        <v>2276</v>
      </c>
      <c r="W375" s="4" t="s">
        <v>3334</v>
      </c>
    </row>
    <row r="376" spans="1:23" ht="71" customHeight="1">
      <c r="A376" s="23" t="s">
        <v>3302</v>
      </c>
      <c r="B376" s="23" t="s">
        <v>3312</v>
      </c>
      <c r="C376" s="3" t="s">
        <v>24</v>
      </c>
      <c r="D376" s="3" t="s">
        <v>2660</v>
      </c>
      <c r="E376" s="3" t="s">
        <v>5005</v>
      </c>
      <c r="F376" s="4" t="s">
        <v>2662</v>
      </c>
      <c r="G376" s="3"/>
      <c r="H376" s="4" t="s">
        <v>541</v>
      </c>
      <c r="I376" s="3" t="s">
        <v>2276</v>
      </c>
      <c r="J376" s="3" t="s">
        <v>2276</v>
      </c>
      <c r="K376" s="3" t="s">
        <v>2276</v>
      </c>
      <c r="L376" s="3" t="s">
        <v>2276</v>
      </c>
      <c r="M376" s="3" t="s">
        <v>2669</v>
      </c>
      <c r="N376" s="3" t="s">
        <v>2669</v>
      </c>
      <c r="O376" s="3" t="s">
        <v>2669</v>
      </c>
      <c r="P376" s="3" t="s">
        <v>2276</v>
      </c>
      <c r="Q376" s="3" t="s">
        <v>2276</v>
      </c>
      <c r="R376" s="3" t="s">
        <v>2276</v>
      </c>
      <c r="S376" s="3" t="s">
        <v>2276</v>
      </c>
      <c r="T376" s="3" t="s">
        <v>2276</v>
      </c>
      <c r="U376" s="3" t="s">
        <v>2276</v>
      </c>
      <c r="V376" s="3" t="s">
        <v>2276</v>
      </c>
      <c r="W376" s="4" t="s">
        <v>3334</v>
      </c>
    </row>
    <row r="377" spans="1:23" ht="71" customHeight="1">
      <c r="A377" s="23" t="s">
        <v>3303</v>
      </c>
      <c r="B377" s="23" t="s">
        <v>3313</v>
      </c>
      <c r="C377" s="3" t="s">
        <v>24</v>
      </c>
      <c r="D377" s="3" t="s">
        <v>2660</v>
      </c>
      <c r="E377" s="3" t="s">
        <v>5005</v>
      </c>
      <c r="F377" s="3" t="s">
        <v>55</v>
      </c>
      <c r="G377" s="3"/>
      <c r="H377" s="4" t="s">
        <v>541</v>
      </c>
      <c r="I377" s="3" t="s">
        <v>2276</v>
      </c>
      <c r="J377" s="3" t="s">
        <v>2276</v>
      </c>
      <c r="K377" s="3" t="s">
        <v>2276</v>
      </c>
      <c r="L377" s="3" t="s">
        <v>2276</v>
      </c>
      <c r="M377" s="3" t="s">
        <v>2669</v>
      </c>
      <c r="N377" s="3" t="s">
        <v>2669</v>
      </c>
      <c r="O377" s="3" t="s">
        <v>2669</v>
      </c>
      <c r="P377" s="3" t="s">
        <v>2276</v>
      </c>
      <c r="Q377" s="3" t="s">
        <v>2276</v>
      </c>
      <c r="R377" s="3" t="s">
        <v>2276</v>
      </c>
      <c r="S377" s="3" t="s">
        <v>2276</v>
      </c>
      <c r="T377" s="3" t="s">
        <v>2276</v>
      </c>
      <c r="U377" s="3" t="s">
        <v>2276</v>
      </c>
      <c r="V377" s="3" t="s">
        <v>2276</v>
      </c>
      <c r="W377" s="4" t="s">
        <v>3334</v>
      </c>
    </row>
    <row r="378" spans="1:23" ht="71" customHeight="1">
      <c r="A378" s="23" t="s">
        <v>3303</v>
      </c>
      <c r="B378" s="23" t="s">
        <v>3314</v>
      </c>
      <c r="C378" s="3" t="s">
        <v>24</v>
      </c>
      <c r="D378" s="3" t="s">
        <v>2660</v>
      </c>
      <c r="E378" s="3" t="s">
        <v>5005</v>
      </c>
      <c r="F378" s="4" t="s">
        <v>2662</v>
      </c>
      <c r="G378" s="3"/>
      <c r="H378" s="4" t="s">
        <v>541</v>
      </c>
      <c r="I378" s="3" t="s">
        <v>2276</v>
      </c>
      <c r="J378" s="3" t="s">
        <v>2276</v>
      </c>
      <c r="K378" s="3" t="s">
        <v>2276</v>
      </c>
      <c r="L378" s="3" t="s">
        <v>2276</v>
      </c>
      <c r="M378" s="3" t="s">
        <v>2669</v>
      </c>
      <c r="N378" s="3" t="s">
        <v>2669</v>
      </c>
      <c r="O378" s="3" t="s">
        <v>2669</v>
      </c>
      <c r="P378" s="3" t="s">
        <v>2276</v>
      </c>
      <c r="Q378" s="3" t="s">
        <v>2276</v>
      </c>
      <c r="R378" s="3" t="s">
        <v>2276</v>
      </c>
      <c r="S378" s="3" t="s">
        <v>2276</v>
      </c>
      <c r="T378" s="3" t="s">
        <v>2276</v>
      </c>
      <c r="U378" s="3" t="s">
        <v>2276</v>
      </c>
      <c r="V378" s="3" t="s">
        <v>2276</v>
      </c>
      <c r="W378" s="4" t="s">
        <v>3334</v>
      </c>
    </row>
    <row r="379" spans="1:23" ht="37.5" customHeight="1">
      <c r="A379" s="23" t="s">
        <v>3305</v>
      </c>
      <c r="B379" s="23" t="s">
        <v>3317</v>
      </c>
      <c r="C379" s="3" t="s">
        <v>24</v>
      </c>
      <c r="D379" s="3" t="s">
        <v>2660</v>
      </c>
      <c r="E379" s="4" t="s">
        <v>5005</v>
      </c>
      <c r="F379" s="3" t="s">
        <v>55</v>
      </c>
      <c r="G379" s="3"/>
      <c r="H379" s="4" t="s">
        <v>541</v>
      </c>
      <c r="I379" s="3" t="s">
        <v>2276</v>
      </c>
      <c r="J379" s="3" t="s">
        <v>2276</v>
      </c>
      <c r="K379" s="3" t="s">
        <v>2276</v>
      </c>
      <c r="L379" s="3" t="s">
        <v>2276</v>
      </c>
      <c r="M379" s="3" t="s">
        <v>537</v>
      </c>
      <c r="N379" s="3" t="s">
        <v>537</v>
      </c>
      <c r="O379" s="3" t="s">
        <v>537</v>
      </c>
      <c r="P379" s="3" t="s">
        <v>2276</v>
      </c>
      <c r="Q379" s="3" t="s">
        <v>2276</v>
      </c>
      <c r="R379" s="3" t="s">
        <v>2276</v>
      </c>
      <c r="S379" s="3" t="s">
        <v>2276</v>
      </c>
      <c r="T379" s="3" t="s">
        <v>2276</v>
      </c>
      <c r="U379" s="3" t="s">
        <v>2276</v>
      </c>
      <c r="V379" s="3" t="s">
        <v>2276</v>
      </c>
      <c r="W379" s="4" t="s">
        <v>3335</v>
      </c>
    </row>
    <row r="380" spans="1:23" ht="37.5" customHeight="1">
      <c r="A380" s="23" t="s">
        <v>3306</v>
      </c>
      <c r="B380" s="23" t="s">
        <v>3320</v>
      </c>
      <c r="C380" s="3" t="s">
        <v>24</v>
      </c>
      <c r="D380" s="3" t="s">
        <v>2660</v>
      </c>
      <c r="E380" s="4" t="s">
        <v>5005</v>
      </c>
      <c r="F380" s="3" t="s">
        <v>55</v>
      </c>
      <c r="G380" s="3"/>
      <c r="H380" s="4" t="s">
        <v>541</v>
      </c>
      <c r="I380" s="3" t="s">
        <v>2276</v>
      </c>
      <c r="J380" s="3" t="s">
        <v>2276</v>
      </c>
      <c r="K380" s="3" t="s">
        <v>2276</v>
      </c>
      <c r="L380" s="3" t="s">
        <v>2276</v>
      </c>
      <c r="M380" s="3" t="s">
        <v>537</v>
      </c>
      <c r="N380" s="3" t="s">
        <v>537</v>
      </c>
      <c r="O380" s="3" t="s">
        <v>537</v>
      </c>
      <c r="P380" s="3" t="s">
        <v>2276</v>
      </c>
      <c r="Q380" s="3" t="s">
        <v>2276</v>
      </c>
      <c r="R380" s="3" t="s">
        <v>2276</v>
      </c>
      <c r="S380" s="3" t="s">
        <v>2276</v>
      </c>
      <c r="T380" s="3" t="s">
        <v>2276</v>
      </c>
      <c r="U380" s="3" t="s">
        <v>2276</v>
      </c>
      <c r="V380" s="3" t="s">
        <v>2276</v>
      </c>
      <c r="W380" s="4" t="s">
        <v>3335</v>
      </c>
    </row>
    <row r="381" spans="1:23" ht="37.5" customHeight="1">
      <c r="A381" s="23" t="s">
        <v>3307</v>
      </c>
      <c r="B381" s="23" t="s">
        <v>3321</v>
      </c>
      <c r="C381" s="3" t="s">
        <v>24</v>
      </c>
      <c r="D381" s="3" t="s">
        <v>2660</v>
      </c>
      <c r="E381" s="4" t="s">
        <v>5005</v>
      </c>
      <c r="F381" s="3" t="s">
        <v>55</v>
      </c>
      <c r="G381" s="3"/>
      <c r="H381" s="4" t="s">
        <v>541</v>
      </c>
      <c r="I381" s="3" t="s">
        <v>2276</v>
      </c>
      <c r="J381" s="3" t="s">
        <v>2276</v>
      </c>
      <c r="K381" s="3" t="s">
        <v>2276</v>
      </c>
      <c r="L381" s="3" t="s">
        <v>2276</v>
      </c>
      <c r="M381" s="3" t="s">
        <v>537</v>
      </c>
      <c r="N381" s="3" t="s">
        <v>537</v>
      </c>
      <c r="O381" s="3" t="s">
        <v>537</v>
      </c>
      <c r="P381" s="3" t="s">
        <v>2276</v>
      </c>
      <c r="Q381" s="3" t="s">
        <v>2276</v>
      </c>
      <c r="R381" s="3" t="s">
        <v>2276</v>
      </c>
      <c r="S381" s="3" t="s">
        <v>2276</v>
      </c>
      <c r="T381" s="3" t="s">
        <v>2276</v>
      </c>
      <c r="U381" s="3" t="s">
        <v>2276</v>
      </c>
      <c r="V381" s="3" t="s">
        <v>2276</v>
      </c>
      <c r="W381" s="4" t="s">
        <v>3335</v>
      </c>
    </row>
    <row r="382" spans="1:23" ht="47.5" customHeight="1">
      <c r="A382" s="23" t="s">
        <v>3352</v>
      </c>
      <c r="B382" s="23" t="s">
        <v>3355</v>
      </c>
      <c r="C382" s="3" t="s">
        <v>24</v>
      </c>
      <c r="D382" s="3" t="s">
        <v>2305</v>
      </c>
      <c r="E382" s="3" t="s">
        <v>116</v>
      </c>
      <c r="F382" s="3" t="s">
        <v>55</v>
      </c>
      <c r="G382" s="3">
        <v>2000</v>
      </c>
      <c r="H382" s="4" t="s">
        <v>541</v>
      </c>
      <c r="I382" s="3" t="s">
        <v>2276</v>
      </c>
      <c r="J382" s="3" t="s">
        <v>2276</v>
      </c>
      <c r="K382" s="3" t="s">
        <v>2276</v>
      </c>
      <c r="L382" s="3" t="s">
        <v>2276</v>
      </c>
      <c r="M382" s="3" t="s">
        <v>2670</v>
      </c>
      <c r="N382" s="3" t="s">
        <v>2276</v>
      </c>
      <c r="O382" s="3" t="s">
        <v>534</v>
      </c>
      <c r="P382" s="3" t="s">
        <v>2276</v>
      </c>
      <c r="Q382" s="3">
        <v>1</v>
      </c>
      <c r="R382" s="3" t="s">
        <v>2276</v>
      </c>
      <c r="S382" s="3" t="s">
        <v>2276</v>
      </c>
      <c r="T382" s="3" t="s">
        <v>2276</v>
      </c>
      <c r="U382" s="3" t="s">
        <v>2276</v>
      </c>
      <c r="V382" s="3" t="s">
        <v>2276</v>
      </c>
      <c r="W382" s="4" t="s">
        <v>3360</v>
      </c>
    </row>
    <row r="383" spans="1:23" ht="47" customHeight="1">
      <c r="A383" s="23" t="s">
        <v>3352</v>
      </c>
      <c r="B383" s="23" t="s">
        <v>3356</v>
      </c>
      <c r="C383" s="3" t="s">
        <v>24</v>
      </c>
      <c r="D383" s="3" t="s">
        <v>2305</v>
      </c>
      <c r="E383" s="3" t="s">
        <v>116</v>
      </c>
      <c r="F383" s="3" t="s">
        <v>55</v>
      </c>
      <c r="G383" s="3">
        <v>2001</v>
      </c>
      <c r="H383" s="4" t="s">
        <v>541</v>
      </c>
      <c r="I383" s="3" t="s">
        <v>2276</v>
      </c>
      <c r="J383" s="3" t="s">
        <v>2276</v>
      </c>
      <c r="K383" s="3" t="s">
        <v>2276</v>
      </c>
      <c r="L383" s="3" t="s">
        <v>2276</v>
      </c>
      <c r="M383" s="3" t="s">
        <v>2670</v>
      </c>
      <c r="N383" s="3" t="s">
        <v>2276</v>
      </c>
      <c r="O383" s="3" t="s">
        <v>534</v>
      </c>
      <c r="P383" s="3" t="s">
        <v>2276</v>
      </c>
      <c r="Q383" s="3">
        <v>4</v>
      </c>
      <c r="R383" s="3" t="s">
        <v>2276</v>
      </c>
      <c r="S383" s="3" t="s">
        <v>2276</v>
      </c>
      <c r="T383" s="3" t="s">
        <v>2276</v>
      </c>
      <c r="U383" s="3" t="s">
        <v>2276</v>
      </c>
      <c r="V383" s="3" t="s">
        <v>2276</v>
      </c>
      <c r="W383" s="4" t="s">
        <v>3360</v>
      </c>
    </row>
    <row r="384" spans="1:23" ht="48.5" customHeight="1">
      <c r="A384" s="23" t="s">
        <v>3352</v>
      </c>
      <c r="B384" s="23" t="s">
        <v>3357</v>
      </c>
      <c r="C384" s="3" t="s">
        <v>24</v>
      </c>
      <c r="D384" s="3" t="s">
        <v>2305</v>
      </c>
      <c r="E384" s="3" t="s">
        <v>116</v>
      </c>
      <c r="F384" s="3" t="s">
        <v>55</v>
      </c>
      <c r="G384" s="3">
        <v>2002</v>
      </c>
      <c r="H384" s="4" t="s">
        <v>541</v>
      </c>
      <c r="I384" s="3" t="s">
        <v>2276</v>
      </c>
      <c r="J384" s="3" t="s">
        <v>2276</v>
      </c>
      <c r="K384" s="3" t="s">
        <v>2276</v>
      </c>
      <c r="L384" s="3" t="s">
        <v>2276</v>
      </c>
      <c r="M384" s="3" t="s">
        <v>2670</v>
      </c>
      <c r="N384" s="3" t="s">
        <v>2276</v>
      </c>
      <c r="O384" s="3" t="s">
        <v>534</v>
      </c>
      <c r="P384" s="3" t="s">
        <v>2276</v>
      </c>
      <c r="Q384" s="3">
        <v>4</v>
      </c>
      <c r="R384" s="3" t="s">
        <v>2276</v>
      </c>
      <c r="S384" s="3" t="s">
        <v>2276</v>
      </c>
      <c r="T384" s="3" t="s">
        <v>2276</v>
      </c>
      <c r="U384" s="3" t="s">
        <v>2276</v>
      </c>
      <c r="V384" s="3" t="s">
        <v>2276</v>
      </c>
      <c r="W384" s="4" t="s">
        <v>3360</v>
      </c>
    </row>
    <row r="385" spans="1:23" ht="44" customHeight="1">
      <c r="A385" s="23" t="s">
        <v>3352</v>
      </c>
      <c r="B385" s="23" t="s">
        <v>3358</v>
      </c>
      <c r="C385" s="3" t="s">
        <v>24</v>
      </c>
      <c r="D385" s="3" t="s">
        <v>2305</v>
      </c>
      <c r="E385" s="3" t="s">
        <v>116</v>
      </c>
      <c r="F385" s="3" t="s">
        <v>55</v>
      </c>
      <c r="G385" s="3">
        <v>2003</v>
      </c>
      <c r="H385" s="4" t="s">
        <v>541</v>
      </c>
      <c r="I385" s="3" t="s">
        <v>2276</v>
      </c>
      <c r="J385" s="3" t="s">
        <v>2276</v>
      </c>
      <c r="K385" s="3" t="s">
        <v>2276</v>
      </c>
      <c r="L385" s="3" t="s">
        <v>2276</v>
      </c>
      <c r="M385" s="3" t="s">
        <v>2670</v>
      </c>
      <c r="N385" s="3" t="s">
        <v>2276</v>
      </c>
      <c r="O385" s="3" t="s">
        <v>534</v>
      </c>
      <c r="P385" s="3" t="s">
        <v>2276</v>
      </c>
      <c r="Q385" s="3">
        <v>4</v>
      </c>
      <c r="R385" s="3" t="s">
        <v>2276</v>
      </c>
      <c r="S385" s="3" t="s">
        <v>2276</v>
      </c>
      <c r="T385" s="3" t="s">
        <v>2276</v>
      </c>
      <c r="U385" s="3" t="s">
        <v>2276</v>
      </c>
      <c r="V385" s="3" t="s">
        <v>2276</v>
      </c>
      <c r="W385" s="4" t="s">
        <v>3360</v>
      </c>
    </row>
    <row r="386" spans="1:23" ht="42" customHeight="1">
      <c r="A386" s="23" t="s">
        <v>3352</v>
      </c>
      <c r="B386" s="23" t="s">
        <v>6089</v>
      </c>
      <c r="C386" s="3" t="s">
        <v>24</v>
      </c>
      <c r="D386" s="3" t="s">
        <v>2305</v>
      </c>
      <c r="E386" s="3" t="s">
        <v>116</v>
      </c>
      <c r="F386" s="3" t="s">
        <v>55</v>
      </c>
      <c r="G386" s="3">
        <v>2000</v>
      </c>
      <c r="H386" s="4" t="s">
        <v>541</v>
      </c>
      <c r="I386" s="3" t="s">
        <v>2276</v>
      </c>
      <c r="J386" s="3" t="s">
        <v>2276</v>
      </c>
      <c r="K386" s="3" t="s">
        <v>2276</v>
      </c>
      <c r="L386" s="3" t="s">
        <v>2276</v>
      </c>
      <c r="M386" s="3" t="s">
        <v>2276</v>
      </c>
      <c r="N386" s="3" t="s">
        <v>2276</v>
      </c>
      <c r="O386" s="3" t="s">
        <v>2276</v>
      </c>
      <c r="P386" s="3" t="s">
        <v>2276</v>
      </c>
      <c r="Q386" s="3" t="s">
        <v>2276</v>
      </c>
      <c r="R386" s="3" t="s">
        <v>537</v>
      </c>
      <c r="S386" s="3" t="s">
        <v>2276</v>
      </c>
      <c r="T386" s="3" t="s">
        <v>537</v>
      </c>
      <c r="U386" s="3" t="s">
        <v>2276</v>
      </c>
      <c r="V386" s="3" t="s">
        <v>2276</v>
      </c>
      <c r="W386" s="4" t="s">
        <v>3362</v>
      </c>
    </row>
    <row r="387" spans="1:23" ht="43.5">
      <c r="A387" s="23" t="s">
        <v>3352</v>
      </c>
      <c r="B387" s="23" t="s">
        <v>6090</v>
      </c>
      <c r="C387" s="3" t="s">
        <v>24</v>
      </c>
      <c r="D387" s="3" t="s">
        <v>2305</v>
      </c>
      <c r="E387" s="3" t="s">
        <v>116</v>
      </c>
      <c r="F387" s="3" t="s">
        <v>55</v>
      </c>
      <c r="G387" s="3">
        <v>2001</v>
      </c>
      <c r="H387" s="4" t="s">
        <v>541</v>
      </c>
      <c r="I387" s="3" t="s">
        <v>2276</v>
      </c>
      <c r="J387" s="3" t="s">
        <v>2276</v>
      </c>
      <c r="K387" s="3" t="s">
        <v>2276</v>
      </c>
      <c r="L387" s="3" t="s">
        <v>2276</v>
      </c>
      <c r="M387" s="3" t="s">
        <v>2276</v>
      </c>
      <c r="N387" s="3" t="s">
        <v>2276</v>
      </c>
      <c r="O387" s="3" t="s">
        <v>2276</v>
      </c>
      <c r="P387" s="3" t="s">
        <v>2276</v>
      </c>
      <c r="Q387" s="3" t="s">
        <v>2276</v>
      </c>
      <c r="R387" s="3" t="s">
        <v>534</v>
      </c>
      <c r="S387" s="3" t="s">
        <v>2276</v>
      </c>
      <c r="T387" s="3" t="s">
        <v>534</v>
      </c>
      <c r="U387" s="3" t="s">
        <v>2276</v>
      </c>
      <c r="V387" s="3">
        <v>4</v>
      </c>
      <c r="W387" s="4" t="s">
        <v>3361</v>
      </c>
    </row>
    <row r="388" spans="1:23" ht="43.5">
      <c r="A388" s="23" t="s">
        <v>3352</v>
      </c>
      <c r="B388" s="23" t="s">
        <v>6091</v>
      </c>
      <c r="C388" s="3" t="s">
        <v>24</v>
      </c>
      <c r="D388" s="3" t="s">
        <v>2305</v>
      </c>
      <c r="E388" s="3" t="s">
        <v>116</v>
      </c>
      <c r="F388" s="3" t="s">
        <v>55</v>
      </c>
      <c r="G388" s="3">
        <v>2002</v>
      </c>
      <c r="H388" s="4" t="s">
        <v>541</v>
      </c>
      <c r="I388" s="3" t="s">
        <v>2276</v>
      </c>
      <c r="J388" s="3" t="s">
        <v>2276</v>
      </c>
      <c r="K388" s="3" t="s">
        <v>2276</v>
      </c>
      <c r="L388" s="3" t="s">
        <v>2276</v>
      </c>
      <c r="M388" s="3" t="s">
        <v>2276</v>
      </c>
      <c r="N388" s="3" t="s">
        <v>2276</v>
      </c>
      <c r="O388" s="3" t="s">
        <v>2276</v>
      </c>
      <c r="P388" s="3" t="s">
        <v>2276</v>
      </c>
      <c r="Q388" s="3" t="s">
        <v>2276</v>
      </c>
      <c r="R388" s="3" t="s">
        <v>534</v>
      </c>
      <c r="S388" s="3" t="s">
        <v>2276</v>
      </c>
      <c r="T388" s="3" t="s">
        <v>534</v>
      </c>
      <c r="U388" s="3" t="s">
        <v>2276</v>
      </c>
      <c r="V388" s="3">
        <v>4</v>
      </c>
      <c r="W388" s="4" t="s">
        <v>3361</v>
      </c>
    </row>
    <row r="389" spans="1:23" ht="43.5">
      <c r="A389" s="23" t="s">
        <v>3352</v>
      </c>
      <c r="B389" s="23" t="s">
        <v>6092</v>
      </c>
      <c r="C389" s="3" t="s">
        <v>24</v>
      </c>
      <c r="D389" s="3" t="s">
        <v>2305</v>
      </c>
      <c r="E389" s="3" t="s">
        <v>116</v>
      </c>
      <c r="F389" s="3" t="s">
        <v>55</v>
      </c>
      <c r="G389" s="3">
        <v>2003</v>
      </c>
      <c r="H389" s="4" t="s">
        <v>541</v>
      </c>
      <c r="I389" s="3" t="s">
        <v>2276</v>
      </c>
      <c r="J389" s="3" t="s">
        <v>2276</v>
      </c>
      <c r="K389" s="3" t="s">
        <v>2276</v>
      </c>
      <c r="L389" s="3" t="s">
        <v>2276</v>
      </c>
      <c r="M389" s="3" t="s">
        <v>2276</v>
      </c>
      <c r="N389" s="3" t="s">
        <v>2276</v>
      </c>
      <c r="O389" s="3" t="s">
        <v>2276</v>
      </c>
      <c r="P389" s="3" t="s">
        <v>2276</v>
      </c>
      <c r="Q389" s="3" t="s">
        <v>2276</v>
      </c>
      <c r="R389" s="3" t="s">
        <v>534</v>
      </c>
      <c r="S389" s="3" t="s">
        <v>2276</v>
      </c>
      <c r="T389" s="3" t="s">
        <v>534</v>
      </c>
      <c r="U389" s="3" t="s">
        <v>2276</v>
      </c>
      <c r="V389" s="3">
        <v>4</v>
      </c>
      <c r="W389" s="4" t="s">
        <v>3361</v>
      </c>
    </row>
    <row r="390" spans="1:23" ht="52" customHeight="1">
      <c r="A390" s="23" t="s">
        <v>3370</v>
      </c>
      <c r="B390" s="23" t="s">
        <v>3374</v>
      </c>
      <c r="C390" s="3" t="s">
        <v>24</v>
      </c>
      <c r="D390" s="3" t="s">
        <v>1105</v>
      </c>
      <c r="E390" s="3" t="s">
        <v>5005</v>
      </c>
      <c r="F390" s="4" t="s">
        <v>2662</v>
      </c>
      <c r="G390" s="3"/>
      <c r="H390" s="4" t="s">
        <v>541</v>
      </c>
      <c r="I390" s="3" t="s">
        <v>2276</v>
      </c>
      <c r="J390" s="3" t="s">
        <v>2276</v>
      </c>
      <c r="K390" s="3" t="s">
        <v>2276</v>
      </c>
      <c r="L390" s="3" t="s">
        <v>2276</v>
      </c>
      <c r="M390" s="3" t="s">
        <v>2276</v>
      </c>
      <c r="N390" s="3" t="s">
        <v>2276</v>
      </c>
      <c r="O390" s="3" t="s">
        <v>2276</v>
      </c>
      <c r="P390" s="3" t="s">
        <v>2276</v>
      </c>
      <c r="Q390" s="3" t="s">
        <v>2276</v>
      </c>
      <c r="R390" s="3" t="s">
        <v>534</v>
      </c>
      <c r="S390" s="3" t="s">
        <v>2276</v>
      </c>
      <c r="T390" s="3" t="s">
        <v>2276</v>
      </c>
      <c r="U390" s="3" t="s">
        <v>2276</v>
      </c>
      <c r="V390" s="3" t="s">
        <v>2276</v>
      </c>
      <c r="W390" s="3"/>
    </row>
    <row r="391" spans="1:23" ht="52" customHeight="1">
      <c r="A391" s="23" t="s">
        <v>3371</v>
      </c>
      <c r="B391" s="23" t="s">
        <v>3375</v>
      </c>
      <c r="C391" s="3" t="s">
        <v>24</v>
      </c>
      <c r="D391" s="3" t="s">
        <v>1105</v>
      </c>
      <c r="E391" s="3" t="s">
        <v>5005</v>
      </c>
      <c r="F391" s="4" t="s">
        <v>2662</v>
      </c>
      <c r="G391" s="3"/>
      <c r="H391" s="4" t="s">
        <v>541</v>
      </c>
      <c r="I391" s="3" t="s">
        <v>2276</v>
      </c>
      <c r="J391" s="3" t="s">
        <v>2276</v>
      </c>
      <c r="K391" s="3" t="s">
        <v>2276</v>
      </c>
      <c r="L391" s="3" t="s">
        <v>2276</v>
      </c>
      <c r="M391" s="3" t="s">
        <v>2276</v>
      </c>
      <c r="N391" s="3" t="s">
        <v>2276</v>
      </c>
      <c r="O391" s="3" t="s">
        <v>2276</v>
      </c>
      <c r="P391" s="3" t="s">
        <v>2276</v>
      </c>
      <c r="Q391" s="3" t="s">
        <v>2276</v>
      </c>
      <c r="R391" s="3" t="s">
        <v>534</v>
      </c>
      <c r="S391" s="3" t="s">
        <v>2276</v>
      </c>
      <c r="T391" s="3" t="s">
        <v>2276</v>
      </c>
      <c r="U391" s="3" t="s">
        <v>2276</v>
      </c>
      <c r="V391" s="3" t="s">
        <v>2276</v>
      </c>
      <c r="W391" s="3"/>
    </row>
    <row r="392" spans="1:23" ht="61" customHeight="1">
      <c r="A392" s="23" t="s">
        <v>3378</v>
      </c>
      <c r="B392" s="23" t="s">
        <v>3389</v>
      </c>
      <c r="C392" s="3" t="s">
        <v>24</v>
      </c>
      <c r="D392" s="3" t="s">
        <v>1105</v>
      </c>
      <c r="E392" s="3" t="s">
        <v>5005</v>
      </c>
      <c r="F392" s="4" t="s">
        <v>2662</v>
      </c>
      <c r="G392" s="3">
        <v>1968</v>
      </c>
      <c r="H392" s="4" t="s">
        <v>541</v>
      </c>
      <c r="I392" s="3" t="s">
        <v>2276</v>
      </c>
      <c r="J392" s="3" t="s">
        <v>2276</v>
      </c>
      <c r="K392" s="3" t="s">
        <v>2276</v>
      </c>
      <c r="L392" s="3" t="s">
        <v>2276</v>
      </c>
      <c r="M392" s="3" t="s">
        <v>2276</v>
      </c>
      <c r="N392" s="3" t="s">
        <v>2276</v>
      </c>
      <c r="O392" s="3" t="s">
        <v>2276</v>
      </c>
      <c r="P392" s="3" t="s">
        <v>2276</v>
      </c>
      <c r="Q392" s="3" t="s">
        <v>2276</v>
      </c>
      <c r="R392" s="3" t="s">
        <v>537</v>
      </c>
      <c r="S392" s="3" t="s">
        <v>2276</v>
      </c>
      <c r="T392" s="3" t="s">
        <v>537</v>
      </c>
      <c r="U392" s="3" t="s">
        <v>2276</v>
      </c>
      <c r="V392" s="3" t="s">
        <v>2276</v>
      </c>
      <c r="W392" s="4" t="s">
        <v>3401</v>
      </c>
    </row>
    <row r="393" spans="1:23" ht="64" customHeight="1">
      <c r="A393" s="23" t="s">
        <v>3379</v>
      </c>
      <c r="B393" s="23" t="s">
        <v>3390</v>
      </c>
      <c r="C393" s="3" t="s">
        <v>24</v>
      </c>
      <c r="D393" s="3" t="s">
        <v>1105</v>
      </c>
      <c r="E393" s="3" t="s">
        <v>5005</v>
      </c>
      <c r="F393" s="4" t="s">
        <v>2662</v>
      </c>
      <c r="G393" s="3">
        <v>1968</v>
      </c>
      <c r="H393" s="4" t="s">
        <v>541</v>
      </c>
      <c r="I393" s="3" t="s">
        <v>2276</v>
      </c>
      <c r="J393" s="3" t="s">
        <v>2276</v>
      </c>
      <c r="K393" s="3" t="s">
        <v>2276</v>
      </c>
      <c r="L393" s="3" t="s">
        <v>2276</v>
      </c>
      <c r="M393" s="3" t="s">
        <v>2276</v>
      </c>
      <c r="N393" s="3" t="s">
        <v>2276</v>
      </c>
      <c r="O393" s="3" t="s">
        <v>2276</v>
      </c>
      <c r="P393" s="3" t="s">
        <v>2276</v>
      </c>
      <c r="Q393" s="3" t="s">
        <v>2276</v>
      </c>
      <c r="R393" s="3" t="s">
        <v>537</v>
      </c>
      <c r="S393" s="3" t="s">
        <v>2276</v>
      </c>
      <c r="T393" s="3" t="s">
        <v>537</v>
      </c>
      <c r="U393" s="3" t="s">
        <v>2276</v>
      </c>
      <c r="V393" s="3" t="s">
        <v>2276</v>
      </c>
      <c r="W393" s="4" t="s">
        <v>3401</v>
      </c>
    </row>
    <row r="394" spans="1:23" ht="57.5" customHeight="1">
      <c r="A394" s="23" t="s">
        <v>3383</v>
      </c>
      <c r="B394" s="23" t="s">
        <v>3391</v>
      </c>
      <c r="C394" s="3" t="s">
        <v>24</v>
      </c>
      <c r="D394" s="3" t="s">
        <v>1105</v>
      </c>
      <c r="E394" s="3" t="s">
        <v>5005</v>
      </c>
      <c r="F394" s="4" t="s">
        <v>2662</v>
      </c>
      <c r="G394" s="3">
        <v>1968</v>
      </c>
      <c r="H394" s="4" t="s">
        <v>541</v>
      </c>
      <c r="I394" s="3" t="s">
        <v>2276</v>
      </c>
      <c r="J394" s="3" t="s">
        <v>2276</v>
      </c>
      <c r="K394" s="3" t="s">
        <v>2276</v>
      </c>
      <c r="L394" s="3" t="s">
        <v>2276</v>
      </c>
      <c r="M394" s="3" t="s">
        <v>2276</v>
      </c>
      <c r="N394" s="3" t="s">
        <v>2276</v>
      </c>
      <c r="O394" s="3" t="s">
        <v>2276</v>
      </c>
      <c r="P394" s="3" t="s">
        <v>2276</v>
      </c>
      <c r="Q394" s="3" t="s">
        <v>2276</v>
      </c>
      <c r="R394" s="3" t="s">
        <v>537</v>
      </c>
      <c r="S394" s="3" t="s">
        <v>2276</v>
      </c>
      <c r="T394" s="3" t="s">
        <v>537</v>
      </c>
      <c r="U394" s="3" t="s">
        <v>2276</v>
      </c>
      <c r="V394" s="3" t="s">
        <v>2276</v>
      </c>
      <c r="W394" s="4" t="s">
        <v>3401</v>
      </c>
    </row>
    <row r="395" spans="1:23" ht="53.5" customHeight="1">
      <c r="A395" s="23" t="s">
        <v>3378</v>
      </c>
      <c r="B395" s="23" t="s">
        <v>3392</v>
      </c>
      <c r="C395" s="3" t="s">
        <v>24</v>
      </c>
      <c r="D395" s="3" t="s">
        <v>1105</v>
      </c>
      <c r="E395" s="3" t="s">
        <v>5005</v>
      </c>
      <c r="F395" s="4" t="s">
        <v>2662</v>
      </c>
      <c r="G395" s="3">
        <v>2003</v>
      </c>
      <c r="H395" s="4" t="s">
        <v>541</v>
      </c>
      <c r="I395" s="3" t="s">
        <v>2690</v>
      </c>
      <c r="J395" s="3" t="s">
        <v>2690</v>
      </c>
      <c r="K395" s="3" t="s">
        <v>2276</v>
      </c>
      <c r="L395" s="3" t="s">
        <v>2276</v>
      </c>
      <c r="M395" s="3" t="s">
        <v>2276</v>
      </c>
      <c r="N395" s="3" t="s">
        <v>2276</v>
      </c>
      <c r="O395" s="3" t="s">
        <v>2276</v>
      </c>
      <c r="P395" s="3" t="s">
        <v>2276</v>
      </c>
      <c r="Q395" s="3" t="s">
        <v>2276</v>
      </c>
      <c r="R395" s="3" t="s">
        <v>534</v>
      </c>
      <c r="S395" s="3" t="s">
        <v>2276</v>
      </c>
      <c r="T395" s="3" t="s">
        <v>534</v>
      </c>
      <c r="U395" s="3" t="s">
        <v>2276</v>
      </c>
      <c r="V395" s="3" t="s">
        <v>2276</v>
      </c>
      <c r="W395" s="4" t="s">
        <v>3402</v>
      </c>
    </row>
    <row r="396" spans="1:23" ht="57" customHeight="1">
      <c r="A396" s="23" t="s">
        <v>3379</v>
      </c>
      <c r="B396" s="23" t="s">
        <v>3393</v>
      </c>
      <c r="C396" s="3" t="s">
        <v>24</v>
      </c>
      <c r="D396" s="3" t="s">
        <v>1105</v>
      </c>
      <c r="E396" s="3" t="s">
        <v>5005</v>
      </c>
      <c r="F396" s="4" t="s">
        <v>2662</v>
      </c>
      <c r="G396" s="3">
        <v>2003</v>
      </c>
      <c r="H396" s="4" t="s">
        <v>541</v>
      </c>
      <c r="I396" s="3" t="s">
        <v>2690</v>
      </c>
      <c r="J396" s="3" t="s">
        <v>2690</v>
      </c>
      <c r="K396" s="3" t="s">
        <v>2276</v>
      </c>
      <c r="L396" s="3" t="s">
        <v>2276</v>
      </c>
      <c r="M396" s="3" t="s">
        <v>2276</v>
      </c>
      <c r="N396" s="3" t="s">
        <v>2276</v>
      </c>
      <c r="O396" s="3" t="s">
        <v>2276</v>
      </c>
      <c r="P396" s="3" t="s">
        <v>2276</v>
      </c>
      <c r="Q396" s="3" t="s">
        <v>2276</v>
      </c>
      <c r="R396" s="3" t="s">
        <v>534</v>
      </c>
      <c r="S396" s="3" t="s">
        <v>2276</v>
      </c>
      <c r="T396" s="3" t="s">
        <v>534</v>
      </c>
      <c r="U396" s="3" t="s">
        <v>2276</v>
      </c>
      <c r="V396" s="3" t="s">
        <v>2276</v>
      </c>
      <c r="W396" s="4" t="s">
        <v>3402</v>
      </c>
    </row>
    <row r="397" spans="1:23" ht="58" customHeight="1">
      <c r="A397" s="23" t="s">
        <v>3383</v>
      </c>
      <c r="B397" s="23" t="s">
        <v>3394</v>
      </c>
      <c r="C397" s="3" t="s">
        <v>24</v>
      </c>
      <c r="D397" s="3" t="s">
        <v>1105</v>
      </c>
      <c r="E397" s="3" t="s">
        <v>5005</v>
      </c>
      <c r="F397" s="4" t="s">
        <v>2662</v>
      </c>
      <c r="G397" s="3">
        <v>2003</v>
      </c>
      <c r="H397" s="4" t="s">
        <v>541</v>
      </c>
      <c r="I397" s="3" t="s">
        <v>2690</v>
      </c>
      <c r="J397" s="3" t="s">
        <v>2690</v>
      </c>
      <c r="K397" s="3" t="s">
        <v>2276</v>
      </c>
      <c r="L397" s="3" t="s">
        <v>2276</v>
      </c>
      <c r="M397" s="3" t="s">
        <v>2276</v>
      </c>
      <c r="N397" s="3" t="s">
        <v>2276</v>
      </c>
      <c r="O397" s="3" t="s">
        <v>2276</v>
      </c>
      <c r="P397" s="3" t="s">
        <v>2276</v>
      </c>
      <c r="Q397" s="3" t="s">
        <v>2276</v>
      </c>
      <c r="R397" s="3" t="s">
        <v>534</v>
      </c>
      <c r="S397" s="3" t="s">
        <v>2276</v>
      </c>
      <c r="T397" s="3" t="s">
        <v>534</v>
      </c>
      <c r="U397" s="3" t="s">
        <v>2276</v>
      </c>
      <c r="V397" s="3" t="s">
        <v>2276</v>
      </c>
      <c r="W397" s="4" t="s">
        <v>3402</v>
      </c>
    </row>
    <row r="398" spans="1:23" ht="34.5" customHeight="1">
      <c r="A398" s="23" t="s">
        <v>3386</v>
      </c>
      <c r="B398" s="23" t="s">
        <v>3407</v>
      </c>
      <c r="C398" s="3" t="s">
        <v>24</v>
      </c>
      <c r="D398" s="3" t="s">
        <v>1105</v>
      </c>
      <c r="E398" s="3" t="s">
        <v>5005</v>
      </c>
      <c r="F398" s="4" t="s">
        <v>2662</v>
      </c>
      <c r="G398" s="3"/>
      <c r="H398" s="4" t="s">
        <v>541</v>
      </c>
      <c r="I398" s="3" t="s">
        <v>2276</v>
      </c>
      <c r="J398" s="3" t="s">
        <v>2276</v>
      </c>
      <c r="K398" s="3" t="s">
        <v>2276</v>
      </c>
      <c r="L398" s="3" t="s">
        <v>2276</v>
      </c>
      <c r="M398" s="3" t="s">
        <v>2276</v>
      </c>
      <c r="N398" s="3" t="s">
        <v>2276</v>
      </c>
      <c r="O398" s="3" t="s">
        <v>2276</v>
      </c>
      <c r="P398" s="3" t="s">
        <v>2276</v>
      </c>
      <c r="Q398" s="3" t="s">
        <v>2276</v>
      </c>
      <c r="R398" s="3" t="s">
        <v>537</v>
      </c>
      <c r="S398" s="3" t="s">
        <v>2276</v>
      </c>
      <c r="T398" s="3" t="s">
        <v>2276</v>
      </c>
      <c r="U398" s="3" t="s">
        <v>2276</v>
      </c>
      <c r="V398" s="3" t="s">
        <v>2276</v>
      </c>
      <c r="W398" s="4"/>
    </row>
    <row r="399" spans="1:23" ht="40.5" customHeight="1">
      <c r="A399" s="23" t="s">
        <v>3387</v>
      </c>
      <c r="B399" s="23" t="s">
        <v>3408</v>
      </c>
      <c r="C399" s="3" t="s">
        <v>24</v>
      </c>
      <c r="D399" s="3" t="s">
        <v>1105</v>
      </c>
      <c r="E399" s="3" t="s">
        <v>5005</v>
      </c>
      <c r="F399" s="4" t="s">
        <v>2662</v>
      </c>
      <c r="G399" s="3"/>
      <c r="H399" s="4" t="s">
        <v>541</v>
      </c>
      <c r="I399" s="3" t="s">
        <v>2276</v>
      </c>
      <c r="J399" s="3" t="s">
        <v>2276</v>
      </c>
      <c r="K399" s="3" t="s">
        <v>2276</v>
      </c>
      <c r="L399" s="3" t="s">
        <v>2276</v>
      </c>
      <c r="M399" s="3" t="s">
        <v>2276</v>
      </c>
      <c r="N399" s="3" t="s">
        <v>2276</v>
      </c>
      <c r="O399" s="3" t="s">
        <v>2276</v>
      </c>
      <c r="P399" s="3" t="s">
        <v>2276</v>
      </c>
      <c r="Q399" s="3" t="s">
        <v>2276</v>
      </c>
      <c r="R399" s="3" t="s">
        <v>534</v>
      </c>
      <c r="S399" s="3" t="s">
        <v>2276</v>
      </c>
      <c r="T399" s="3" t="s">
        <v>2276</v>
      </c>
      <c r="U399" s="3" t="s">
        <v>2276</v>
      </c>
      <c r="V399" s="3" t="s">
        <v>2276</v>
      </c>
      <c r="W399" s="4"/>
    </row>
    <row r="400" spans="1:23" ht="39" customHeight="1">
      <c r="A400" s="23" t="s">
        <v>3388</v>
      </c>
      <c r="B400" s="23" t="s">
        <v>3409</v>
      </c>
      <c r="C400" s="3" t="s">
        <v>24</v>
      </c>
      <c r="D400" s="3" t="s">
        <v>1105</v>
      </c>
      <c r="E400" s="3" t="s">
        <v>5005</v>
      </c>
      <c r="F400" s="4" t="s">
        <v>2662</v>
      </c>
      <c r="G400" s="3"/>
      <c r="H400" s="4" t="s">
        <v>541</v>
      </c>
      <c r="I400" s="3" t="s">
        <v>2276</v>
      </c>
      <c r="J400" s="3" t="s">
        <v>2276</v>
      </c>
      <c r="K400" s="3" t="s">
        <v>2276</v>
      </c>
      <c r="L400" s="3" t="s">
        <v>2276</v>
      </c>
      <c r="M400" s="3" t="s">
        <v>2276</v>
      </c>
      <c r="N400" s="3" t="s">
        <v>2276</v>
      </c>
      <c r="O400" s="3" t="s">
        <v>2276</v>
      </c>
      <c r="P400" s="3" t="s">
        <v>2276</v>
      </c>
      <c r="Q400" s="3" t="s">
        <v>2276</v>
      </c>
      <c r="R400" s="3" t="s">
        <v>534</v>
      </c>
      <c r="S400" s="3" t="s">
        <v>2276</v>
      </c>
      <c r="T400" s="3" t="s">
        <v>2276</v>
      </c>
      <c r="U400" s="3" t="s">
        <v>2276</v>
      </c>
      <c r="V400" s="3" t="s">
        <v>2276</v>
      </c>
      <c r="W400" s="4"/>
    </row>
    <row r="401" spans="1:23" ht="41" customHeight="1">
      <c r="A401" s="23" t="s">
        <v>3460</v>
      </c>
      <c r="B401" s="23" t="s">
        <v>3465</v>
      </c>
      <c r="C401" s="3" t="s">
        <v>1105</v>
      </c>
      <c r="D401" s="3" t="s">
        <v>1105</v>
      </c>
      <c r="E401" s="3" t="s">
        <v>1105</v>
      </c>
      <c r="F401" s="3" t="s">
        <v>1105</v>
      </c>
      <c r="G401" s="3"/>
      <c r="H401" s="4" t="s">
        <v>541</v>
      </c>
      <c r="I401" s="3" t="s">
        <v>2276</v>
      </c>
      <c r="J401" s="3" t="s">
        <v>2276</v>
      </c>
      <c r="K401" s="3" t="s">
        <v>2276</v>
      </c>
      <c r="L401" s="3" t="s">
        <v>2276</v>
      </c>
      <c r="M401" s="3" t="s">
        <v>2276</v>
      </c>
      <c r="N401" s="3" t="s">
        <v>2276</v>
      </c>
      <c r="O401" s="3" t="s">
        <v>2276</v>
      </c>
      <c r="P401" s="3" t="s">
        <v>2276</v>
      </c>
      <c r="Q401" s="3" t="s">
        <v>2276</v>
      </c>
      <c r="R401" s="3" t="s">
        <v>534</v>
      </c>
      <c r="S401" s="3" t="s">
        <v>2276</v>
      </c>
      <c r="T401" s="3" t="s">
        <v>2276</v>
      </c>
      <c r="U401" s="3" t="s">
        <v>2276</v>
      </c>
      <c r="V401" s="3" t="s">
        <v>2276</v>
      </c>
      <c r="W401" s="19" t="s">
        <v>3485</v>
      </c>
    </row>
    <row r="402" spans="1:23" ht="143.5" customHeight="1">
      <c r="A402" s="23" t="s">
        <v>3491</v>
      </c>
      <c r="B402" s="23" t="s">
        <v>3497</v>
      </c>
      <c r="C402" s="3" t="s">
        <v>1105</v>
      </c>
      <c r="D402" s="3" t="s">
        <v>1105</v>
      </c>
      <c r="E402" s="3" t="s">
        <v>1105</v>
      </c>
      <c r="F402" s="3" t="s">
        <v>1105</v>
      </c>
      <c r="G402" s="3"/>
      <c r="H402" s="4" t="s">
        <v>541</v>
      </c>
      <c r="I402" s="3" t="s">
        <v>2690</v>
      </c>
      <c r="J402" s="3" t="s">
        <v>2690</v>
      </c>
      <c r="K402" s="3" t="s">
        <v>2276</v>
      </c>
      <c r="L402" s="3" t="s">
        <v>2276</v>
      </c>
      <c r="M402" s="3" t="s">
        <v>2276</v>
      </c>
      <c r="N402" s="3" t="s">
        <v>2276</v>
      </c>
      <c r="O402" s="3" t="s">
        <v>2276</v>
      </c>
      <c r="P402" s="3" t="s">
        <v>2276</v>
      </c>
      <c r="Q402" s="3" t="s">
        <v>2276</v>
      </c>
      <c r="R402" s="3" t="s">
        <v>534</v>
      </c>
      <c r="S402" s="3" t="s">
        <v>2276</v>
      </c>
      <c r="T402" s="3" t="s">
        <v>2276</v>
      </c>
      <c r="U402" s="3" t="s">
        <v>2276</v>
      </c>
      <c r="V402" s="3">
        <v>1</v>
      </c>
      <c r="W402" s="4" t="s">
        <v>3527</v>
      </c>
    </row>
    <row r="403" spans="1:23" ht="39" customHeight="1">
      <c r="A403" s="23" t="s">
        <v>3530</v>
      </c>
      <c r="B403" s="23" t="s">
        <v>3533</v>
      </c>
      <c r="C403" s="3" t="s">
        <v>1105</v>
      </c>
      <c r="D403" s="3" t="s">
        <v>1105</v>
      </c>
      <c r="E403" s="3" t="s">
        <v>1105</v>
      </c>
      <c r="F403" s="3" t="s">
        <v>1105</v>
      </c>
      <c r="G403" s="3"/>
      <c r="H403" s="4" t="s">
        <v>541</v>
      </c>
      <c r="I403" s="3" t="s">
        <v>2276</v>
      </c>
      <c r="J403" s="3" t="s">
        <v>2276</v>
      </c>
      <c r="K403" s="3" t="s">
        <v>2276</v>
      </c>
      <c r="L403" s="3" t="s">
        <v>2276</v>
      </c>
      <c r="M403" s="3" t="s">
        <v>2276</v>
      </c>
      <c r="N403" s="3" t="s">
        <v>2276</v>
      </c>
      <c r="O403" s="3" t="s">
        <v>2276</v>
      </c>
      <c r="P403" s="3" t="s">
        <v>2276</v>
      </c>
      <c r="Q403" s="3" t="s">
        <v>2276</v>
      </c>
      <c r="R403" s="3" t="s">
        <v>537</v>
      </c>
      <c r="S403" s="3" t="s">
        <v>2276</v>
      </c>
      <c r="T403" s="3" t="s">
        <v>2276</v>
      </c>
      <c r="U403" s="3" t="s">
        <v>2276</v>
      </c>
      <c r="V403" s="3" t="s">
        <v>2276</v>
      </c>
      <c r="W403" s="3"/>
    </row>
    <row r="404" spans="1:23" ht="68" customHeight="1">
      <c r="A404" s="23" t="s">
        <v>3532</v>
      </c>
      <c r="B404" s="23" t="s">
        <v>3573</v>
      </c>
      <c r="C404" s="3" t="s">
        <v>1105</v>
      </c>
      <c r="D404" s="3" t="s">
        <v>1105</v>
      </c>
      <c r="E404" s="3" t="s">
        <v>1105</v>
      </c>
      <c r="F404" s="3" t="s">
        <v>1105</v>
      </c>
      <c r="G404" s="3"/>
      <c r="H404" s="4" t="s">
        <v>541</v>
      </c>
      <c r="I404" s="3" t="s">
        <v>2276</v>
      </c>
      <c r="J404" s="3" t="s">
        <v>2276</v>
      </c>
      <c r="K404" s="3" t="s">
        <v>2276</v>
      </c>
      <c r="L404" s="3" t="s">
        <v>2276</v>
      </c>
      <c r="M404" s="3" t="s">
        <v>2276</v>
      </c>
      <c r="N404" s="3" t="s">
        <v>2276</v>
      </c>
      <c r="O404" s="3" t="s">
        <v>2276</v>
      </c>
      <c r="P404" s="3" t="s">
        <v>2276</v>
      </c>
      <c r="Q404" s="3" t="s">
        <v>2276</v>
      </c>
      <c r="R404" s="3" t="s">
        <v>534</v>
      </c>
      <c r="S404" s="3" t="s">
        <v>534</v>
      </c>
      <c r="T404" s="3" t="s">
        <v>2276</v>
      </c>
      <c r="U404" s="3" t="s">
        <v>2276</v>
      </c>
      <c r="V404" s="3">
        <v>4</v>
      </c>
      <c r="W404" s="4" t="s">
        <v>3574</v>
      </c>
    </row>
    <row r="405" spans="1:23" ht="67" customHeight="1">
      <c r="A405" s="26" t="s">
        <v>3577</v>
      </c>
      <c r="B405" s="26" t="s">
        <v>3580</v>
      </c>
      <c r="C405" s="4" t="s">
        <v>1105</v>
      </c>
      <c r="D405" s="3" t="s">
        <v>1105</v>
      </c>
      <c r="E405" s="4" t="s">
        <v>5005</v>
      </c>
      <c r="F405" s="3" t="s">
        <v>1105</v>
      </c>
      <c r="G405" s="3"/>
      <c r="H405" s="4" t="s">
        <v>541</v>
      </c>
      <c r="I405" s="3" t="s">
        <v>2276</v>
      </c>
      <c r="J405" s="3" t="s">
        <v>2276</v>
      </c>
      <c r="K405" s="3" t="s">
        <v>2276</v>
      </c>
      <c r="L405" s="3" t="s">
        <v>2276</v>
      </c>
      <c r="M405" s="3" t="s">
        <v>2276</v>
      </c>
      <c r="N405" s="3" t="s">
        <v>2276</v>
      </c>
      <c r="O405" s="3" t="s">
        <v>2276</v>
      </c>
      <c r="P405" s="3" t="s">
        <v>2276</v>
      </c>
      <c r="Q405" s="3" t="s">
        <v>2276</v>
      </c>
      <c r="R405" s="3" t="s">
        <v>534</v>
      </c>
      <c r="S405" s="3" t="s">
        <v>534</v>
      </c>
      <c r="T405" s="3" t="s">
        <v>534</v>
      </c>
      <c r="U405" s="3" t="s">
        <v>2276</v>
      </c>
      <c r="V405" s="3" t="s">
        <v>2276</v>
      </c>
      <c r="W405" s="4" t="s">
        <v>3583</v>
      </c>
    </row>
    <row r="406" spans="1:23" ht="44.5" customHeight="1">
      <c r="A406" s="26" t="s">
        <v>3577</v>
      </c>
      <c r="B406" s="26" t="s">
        <v>3581</v>
      </c>
      <c r="C406" s="4" t="s">
        <v>1105</v>
      </c>
      <c r="D406" s="3" t="s">
        <v>1105</v>
      </c>
      <c r="E406" s="4" t="s">
        <v>137</v>
      </c>
      <c r="F406" s="3" t="s">
        <v>1105</v>
      </c>
      <c r="G406" s="3"/>
      <c r="H406" s="4" t="s">
        <v>541</v>
      </c>
      <c r="I406" s="3" t="s">
        <v>2276</v>
      </c>
      <c r="J406" s="3" t="s">
        <v>2276</v>
      </c>
      <c r="K406" s="3" t="s">
        <v>2276</v>
      </c>
      <c r="L406" s="3" t="s">
        <v>2276</v>
      </c>
      <c r="M406" s="3" t="s">
        <v>2276</v>
      </c>
      <c r="N406" s="3" t="s">
        <v>2276</v>
      </c>
      <c r="O406" s="3" t="s">
        <v>2276</v>
      </c>
      <c r="P406" s="3" t="s">
        <v>2276</v>
      </c>
      <c r="Q406" s="3" t="s">
        <v>2276</v>
      </c>
      <c r="R406" s="3" t="s">
        <v>537</v>
      </c>
      <c r="S406" s="3" t="s">
        <v>2276</v>
      </c>
      <c r="T406" s="3" t="s">
        <v>2276</v>
      </c>
      <c r="U406" s="3" t="s">
        <v>2276</v>
      </c>
      <c r="V406" s="3" t="s">
        <v>2276</v>
      </c>
      <c r="W406" s="4" t="s">
        <v>3582</v>
      </c>
    </row>
    <row r="407" spans="1:23" ht="51.5" customHeight="1">
      <c r="A407" s="23" t="s">
        <v>3625</v>
      </c>
      <c r="B407" s="23" t="s">
        <v>3635</v>
      </c>
      <c r="C407" s="3" t="s">
        <v>24</v>
      </c>
      <c r="D407" s="3" t="s">
        <v>144</v>
      </c>
      <c r="E407" s="4" t="s">
        <v>137</v>
      </c>
      <c r="F407" s="4" t="s">
        <v>2662</v>
      </c>
      <c r="G407" s="3"/>
      <c r="H407" s="4" t="s">
        <v>541</v>
      </c>
      <c r="I407" s="3" t="s">
        <v>2276</v>
      </c>
      <c r="J407" s="3" t="s">
        <v>2276</v>
      </c>
      <c r="K407" s="3" t="s">
        <v>2276</v>
      </c>
      <c r="L407" s="3" t="s">
        <v>2276</v>
      </c>
      <c r="M407" s="3" t="s">
        <v>2276</v>
      </c>
      <c r="N407" s="3" t="s">
        <v>2276</v>
      </c>
      <c r="O407" s="3" t="s">
        <v>2276</v>
      </c>
      <c r="P407" s="3" t="s">
        <v>2276</v>
      </c>
      <c r="Q407" s="3" t="s">
        <v>2276</v>
      </c>
      <c r="R407" s="3" t="s">
        <v>2276</v>
      </c>
      <c r="S407" s="3" t="s">
        <v>2276</v>
      </c>
      <c r="T407" s="3" t="s">
        <v>2276</v>
      </c>
      <c r="U407" s="3" t="s">
        <v>2276</v>
      </c>
      <c r="V407" s="3" t="s">
        <v>2276</v>
      </c>
      <c r="W407" s="4" t="s">
        <v>3643</v>
      </c>
    </row>
    <row r="408" spans="1:23" ht="51.5" customHeight="1">
      <c r="A408" s="23" t="s">
        <v>3626</v>
      </c>
      <c r="B408" s="23" t="s">
        <v>3636</v>
      </c>
      <c r="C408" s="3" t="s">
        <v>24</v>
      </c>
      <c r="D408" s="3" t="s">
        <v>144</v>
      </c>
      <c r="E408" s="4" t="s">
        <v>137</v>
      </c>
      <c r="F408" s="4" t="s">
        <v>2662</v>
      </c>
      <c r="G408" s="3"/>
      <c r="H408" s="4" t="s">
        <v>541</v>
      </c>
      <c r="I408" s="3" t="s">
        <v>2276</v>
      </c>
      <c r="J408" s="3" t="s">
        <v>2276</v>
      </c>
      <c r="K408" s="3" t="s">
        <v>2276</v>
      </c>
      <c r="L408" s="3" t="s">
        <v>2276</v>
      </c>
      <c r="M408" s="3" t="s">
        <v>2276</v>
      </c>
      <c r="N408" s="3" t="s">
        <v>2276</v>
      </c>
      <c r="O408" s="3" t="s">
        <v>2276</v>
      </c>
      <c r="P408" s="3" t="s">
        <v>2276</v>
      </c>
      <c r="Q408" s="3" t="s">
        <v>2276</v>
      </c>
      <c r="R408" s="3" t="s">
        <v>2276</v>
      </c>
      <c r="S408" s="3" t="s">
        <v>2276</v>
      </c>
      <c r="T408" s="3" t="s">
        <v>2276</v>
      </c>
      <c r="U408" s="3" t="s">
        <v>2276</v>
      </c>
      <c r="V408" s="3" t="s">
        <v>2276</v>
      </c>
      <c r="W408" s="4" t="s">
        <v>3643</v>
      </c>
    </row>
    <row r="409" spans="1:23" ht="54.5" customHeight="1">
      <c r="A409" s="23" t="s">
        <v>3629</v>
      </c>
      <c r="B409" s="23" t="s">
        <v>3637</v>
      </c>
      <c r="C409" s="3" t="s">
        <v>24</v>
      </c>
      <c r="D409" s="3" t="s">
        <v>144</v>
      </c>
      <c r="E409" s="4" t="s">
        <v>137</v>
      </c>
      <c r="F409" s="4" t="s">
        <v>2662</v>
      </c>
      <c r="G409" s="3"/>
      <c r="H409" s="4" t="s">
        <v>541</v>
      </c>
      <c r="I409" s="3" t="s">
        <v>2276</v>
      </c>
      <c r="J409" s="3" t="s">
        <v>2276</v>
      </c>
      <c r="K409" s="3" t="s">
        <v>2276</v>
      </c>
      <c r="L409" s="3" t="s">
        <v>2276</v>
      </c>
      <c r="M409" s="3" t="s">
        <v>2276</v>
      </c>
      <c r="N409" s="3" t="s">
        <v>2276</v>
      </c>
      <c r="O409" s="3" t="s">
        <v>2276</v>
      </c>
      <c r="P409" s="3" t="s">
        <v>2276</v>
      </c>
      <c r="Q409" s="3" t="s">
        <v>2276</v>
      </c>
      <c r="R409" s="3" t="s">
        <v>2276</v>
      </c>
      <c r="S409" s="3" t="s">
        <v>2276</v>
      </c>
      <c r="T409" s="3" t="s">
        <v>2276</v>
      </c>
      <c r="U409" s="3" t="s">
        <v>2276</v>
      </c>
      <c r="V409" s="3" t="s">
        <v>2276</v>
      </c>
      <c r="W409" s="4" t="s">
        <v>3643</v>
      </c>
    </row>
    <row r="410" spans="1:23" ht="56" customHeight="1">
      <c r="A410" s="23" t="s">
        <v>3625</v>
      </c>
      <c r="B410" s="23" t="s">
        <v>3639</v>
      </c>
      <c r="C410" s="3" t="s">
        <v>24</v>
      </c>
      <c r="D410" s="3" t="s">
        <v>144</v>
      </c>
      <c r="E410" s="4" t="s">
        <v>137</v>
      </c>
      <c r="F410" s="4" t="s">
        <v>55</v>
      </c>
      <c r="G410" s="3"/>
      <c r="H410" s="4" t="s">
        <v>541</v>
      </c>
      <c r="I410" s="3" t="s">
        <v>2276</v>
      </c>
      <c r="J410" s="3" t="s">
        <v>2276</v>
      </c>
      <c r="K410" s="3" t="s">
        <v>2276</v>
      </c>
      <c r="L410" s="3" t="s">
        <v>2276</v>
      </c>
      <c r="M410" s="3" t="s">
        <v>2276</v>
      </c>
      <c r="N410" s="3" t="s">
        <v>2276</v>
      </c>
      <c r="O410" s="3" t="s">
        <v>2276</v>
      </c>
      <c r="P410" s="3" t="s">
        <v>2276</v>
      </c>
      <c r="Q410" s="3" t="s">
        <v>2276</v>
      </c>
      <c r="R410" s="3" t="s">
        <v>537</v>
      </c>
      <c r="S410" s="3" t="s">
        <v>2276</v>
      </c>
      <c r="T410" s="3" t="s">
        <v>2276</v>
      </c>
      <c r="U410" s="3" t="s">
        <v>2276</v>
      </c>
      <c r="V410" s="3" t="s">
        <v>2276</v>
      </c>
      <c r="W410" s="4" t="s">
        <v>3643</v>
      </c>
    </row>
    <row r="411" spans="1:23" ht="51.5" customHeight="1">
      <c r="A411" s="23" t="s">
        <v>3626</v>
      </c>
      <c r="B411" s="23" t="s">
        <v>3640</v>
      </c>
      <c r="C411" s="3" t="s">
        <v>24</v>
      </c>
      <c r="D411" s="3" t="s">
        <v>144</v>
      </c>
      <c r="E411" s="4" t="s">
        <v>137</v>
      </c>
      <c r="F411" s="4" t="s">
        <v>55</v>
      </c>
      <c r="G411" s="3"/>
      <c r="H411" s="4" t="s">
        <v>541</v>
      </c>
      <c r="I411" s="3" t="s">
        <v>2276</v>
      </c>
      <c r="J411" s="3" t="s">
        <v>2276</v>
      </c>
      <c r="K411" s="3" t="s">
        <v>2276</v>
      </c>
      <c r="L411" s="3" t="s">
        <v>2276</v>
      </c>
      <c r="M411" s="3" t="s">
        <v>2276</v>
      </c>
      <c r="N411" s="3" t="s">
        <v>2276</v>
      </c>
      <c r="O411" s="3" t="s">
        <v>2276</v>
      </c>
      <c r="P411" s="3" t="s">
        <v>2276</v>
      </c>
      <c r="Q411" s="3" t="s">
        <v>2276</v>
      </c>
      <c r="R411" s="3" t="s">
        <v>537</v>
      </c>
      <c r="S411" s="3" t="s">
        <v>2276</v>
      </c>
      <c r="T411" s="3" t="s">
        <v>2276</v>
      </c>
      <c r="U411" s="3" t="s">
        <v>2276</v>
      </c>
      <c r="V411" s="3" t="s">
        <v>2276</v>
      </c>
      <c r="W411" s="4" t="s">
        <v>3643</v>
      </c>
    </row>
    <row r="412" spans="1:23" ht="60" customHeight="1">
      <c r="A412" s="23" t="s">
        <v>3629</v>
      </c>
      <c r="B412" s="23" t="s">
        <v>3641</v>
      </c>
      <c r="C412" s="3" t="s">
        <v>24</v>
      </c>
      <c r="D412" s="3" t="s">
        <v>144</v>
      </c>
      <c r="E412" s="4" t="s">
        <v>137</v>
      </c>
      <c r="F412" s="4" t="s">
        <v>55</v>
      </c>
      <c r="G412" s="3"/>
      <c r="H412" s="4" t="s">
        <v>541</v>
      </c>
      <c r="I412" s="3" t="s">
        <v>2276</v>
      </c>
      <c r="J412" s="3" t="s">
        <v>2276</v>
      </c>
      <c r="K412" s="3" t="s">
        <v>2276</v>
      </c>
      <c r="L412" s="3" t="s">
        <v>2276</v>
      </c>
      <c r="M412" s="3" t="s">
        <v>2276</v>
      </c>
      <c r="N412" s="3" t="s">
        <v>2276</v>
      </c>
      <c r="O412" s="3" t="s">
        <v>2276</v>
      </c>
      <c r="P412" s="3" t="s">
        <v>2276</v>
      </c>
      <c r="Q412" s="3" t="s">
        <v>2276</v>
      </c>
      <c r="R412" s="3" t="s">
        <v>537</v>
      </c>
      <c r="S412" s="3" t="s">
        <v>2276</v>
      </c>
      <c r="T412" s="3" t="s">
        <v>2276</v>
      </c>
      <c r="U412" s="3" t="s">
        <v>2276</v>
      </c>
      <c r="V412" s="3" t="s">
        <v>2276</v>
      </c>
      <c r="W412" s="4" t="s">
        <v>3643</v>
      </c>
    </row>
    <row r="413" spans="1:23" ht="80.5" customHeight="1">
      <c r="A413" s="23" t="s">
        <v>3625</v>
      </c>
      <c r="B413" s="23" t="s">
        <v>3644</v>
      </c>
      <c r="C413" s="3" t="s">
        <v>24</v>
      </c>
      <c r="D413" s="3" t="s">
        <v>1242</v>
      </c>
      <c r="E413" s="4" t="s">
        <v>1105</v>
      </c>
      <c r="F413" s="4" t="s">
        <v>2662</v>
      </c>
      <c r="G413" s="3"/>
      <c r="H413" s="4" t="s">
        <v>541</v>
      </c>
      <c r="I413" s="3" t="s">
        <v>2690</v>
      </c>
      <c r="J413" s="3" t="s">
        <v>2276</v>
      </c>
      <c r="K413" s="3" t="s">
        <v>2276</v>
      </c>
      <c r="L413" s="3" t="s">
        <v>2276</v>
      </c>
      <c r="M413" s="3" t="s">
        <v>2276</v>
      </c>
      <c r="N413" s="3" t="s">
        <v>2276</v>
      </c>
      <c r="O413" s="3" t="s">
        <v>2276</v>
      </c>
      <c r="P413" s="3" t="s">
        <v>2276</v>
      </c>
      <c r="Q413" s="3" t="s">
        <v>2276</v>
      </c>
      <c r="R413" s="3" t="s">
        <v>537</v>
      </c>
      <c r="S413" s="3" t="s">
        <v>2276</v>
      </c>
      <c r="T413" s="3" t="s">
        <v>2276</v>
      </c>
      <c r="U413" s="3" t="s">
        <v>2276</v>
      </c>
      <c r="V413" s="3" t="s">
        <v>2276</v>
      </c>
      <c r="W413" s="4" t="s">
        <v>3652</v>
      </c>
    </row>
    <row r="414" spans="1:23" ht="80.5" customHeight="1">
      <c r="A414" s="23" t="s">
        <v>3626</v>
      </c>
      <c r="B414" s="23" t="s">
        <v>3645</v>
      </c>
      <c r="C414" s="3" t="s">
        <v>24</v>
      </c>
      <c r="D414" s="3" t="s">
        <v>1242</v>
      </c>
      <c r="E414" s="4" t="s">
        <v>1105</v>
      </c>
      <c r="F414" s="4" t="s">
        <v>2662</v>
      </c>
      <c r="G414" s="3"/>
      <c r="H414" s="4" t="s">
        <v>541</v>
      </c>
      <c r="I414" s="3" t="s">
        <v>2690</v>
      </c>
      <c r="J414" s="3" t="s">
        <v>2276</v>
      </c>
      <c r="K414" s="3" t="s">
        <v>2276</v>
      </c>
      <c r="L414" s="3" t="s">
        <v>2276</v>
      </c>
      <c r="M414" s="3" t="s">
        <v>2276</v>
      </c>
      <c r="N414" s="3" t="s">
        <v>2276</v>
      </c>
      <c r="O414" s="3" t="s">
        <v>2276</v>
      </c>
      <c r="P414" s="3" t="s">
        <v>2276</v>
      </c>
      <c r="Q414" s="3" t="s">
        <v>2276</v>
      </c>
      <c r="R414" s="3" t="s">
        <v>537</v>
      </c>
      <c r="S414" s="3" t="s">
        <v>2276</v>
      </c>
      <c r="T414" s="3" t="s">
        <v>2276</v>
      </c>
      <c r="U414" s="3" t="s">
        <v>2276</v>
      </c>
      <c r="V414" s="3" t="s">
        <v>2276</v>
      </c>
      <c r="W414" s="4" t="s">
        <v>3652</v>
      </c>
    </row>
    <row r="415" spans="1:23" ht="80.5" customHeight="1">
      <c r="A415" s="23" t="s">
        <v>3629</v>
      </c>
      <c r="B415" s="23" t="s">
        <v>3646</v>
      </c>
      <c r="C415" s="3" t="s">
        <v>24</v>
      </c>
      <c r="D415" s="3" t="s">
        <v>1242</v>
      </c>
      <c r="E415" s="4" t="s">
        <v>1105</v>
      </c>
      <c r="F415" s="4" t="s">
        <v>2662</v>
      </c>
      <c r="G415" s="3"/>
      <c r="H415" s="4" t="s">
        <v>541</v>
      </c>
      <c r="I415" s="3" t="s">
        <v>2690</v>
      </c>
      <c r="J415" s="3" t="s">
        <v>2276</v>
      </c>
      <c r="K415" s="3" t="s">
        <v>2276</v>
      </c>
      <c r="L415" s="3" t="s">
        <v>2276</v>
      </c>
      <c r="M415" s="3" t="s">
        <v>2276</v>
      </c>
      <c r="N415" s="3" t="s">
        <v>2276</v>
      </c>
      <c r="O415" s="3" t="s">
        <v>2276</v>
      </c>
      <c r="P415" s="3" t="s">
        <v>2276</v>
      </c>
      <c r="Q415" s="3" t="s">
        <v>2276</v>
      </c>
      <c r="R415" s="3" t="s">
        <v>537</v>
      </c>
      <c r="S415" s="3" t="s">
        <v>2276</v>
      </c>
      <c r="T415" s="3" t="s">
        <v>2276</v>
      </c>
      <c r="U415" s="3" t="s">
        <v>2276</v>
      </c>
      <c r="V415" s="3" t="s">
        <v>2276</v>
      </c>
      <c r="W415" s="4" t="s">
        <v>3652</v>
      </c>
    </row>
    <row r="416" spans="1:23" ht="80.5" customHeight="1">
      <c r="A416" s="23" t="s">
        <v>3625</v>
      </c>
      <c r="B416" s="23" t="s">
        <v>3648</v>
      </c>
      <c r="C416" s="3" t="s">
        <v>24</v>
      </c>
      <c r="D416" s="3" t="s">
        <v>1242</v>
      </c>
      <c r="E416" s="4" t="s">
        <v>1105</v>
      </c>
      <c r="F416" s="4" t="s">
        <v>55</v>
      </c>
      <c r="G416" s="3"/>
      <c r="H416" s="4" t="s">
        <v>541</v>
      </c>
      <c r="I416" s="3" t="s">
        <v>2690</v>
      </c>
      <c r="J416" s="3" t="s">
        <v>2276</v>
      </c>
      <c r="K416" s="3" t="s">
        <v>2276</v>
      </c>
      <c r="L416" s="3" t="s">
        <v>2276</v>
      </c>
      <c r="M416" s="3" t="s">
        <v>2276</v>
      </c>
      <c r="N416" s="3" t="s">
        <v>2276</v>
      </c>
      <c r="O416" s="3" t="s">
        <v>2276</v>
      </c>
      <c r="P416" s="3" t="s">
        <v>2276</v>
      </c>
      <c r="Q416" s="3" t="s">
        <v>2276</v>
      </c>
      <c r="R416" s="3" t="s">
        <v>537</v>
      </c>
      <c r="S416" s="3" t="s">
        <v>2276</v>
      </c>
      <c r="T416" s="3" t="s">
        <v>2276</v>
      </c>
      <c r="U416" s="3" t="s">
        <v>2276</v>
      </c>
      <c r="V416" s="3" t="s">
        <v>2276</v>
      </c>
      <c r="W416" s="4" t="s">
        <v>3652</v>
      </c>
    </row>
    <row r="417" spans="1:23" ht="80.5" customHeight="1">
      <c r="A417" s="23" t="s">
        <v>3626</v>
      </c>
      <c r="B417" s="23" t="s">
        <v>3649</v>
      </c>
      <c r="C417" s="3" t="s">
        <v>24</v>
      </c>
      <c r="D417" s="3" t="s">
        <v>1242</v>
      </c>
      <c r="E417" s="4" t="s">
        <v>1105</v>
      </c>
      <c r="F417" s="4" t="s">
        <v>55</v>
      </c>
      <c r="G417" s="3"/>
      <c r="H417" s="4" t="s">
        <v>541</v>
      </c>
      <c r="I417" s="3" t="s">
        <v>2690</v>
      </c>
      <c r="J417" s="3" t="s">
        <v>2276</v>
      </c>
      <c r="K417" s="3" t="s">
        <v>2276</v>
      </c>
      <c r="L417" s="3" t="s">
        <v>2276</v>
      </c>
      <c r="M417" s="3" t="s">
        <v>2276</v>
      </c>
      <c r="N417" s="3" t="s">
        <v>2276</v>
      </c>
      <c r="O417" s="3" t="s">
        <v>2276</v>
      </c>
      <c r="P417" s="3" t="s">
        <v>2276</v>
      </c>
      <c r="Q417" s="3" t="s">
        <v>2276</v>
      </c>
      <c r="R417" s="3" t="s">
        <v>537</v>
      </c>
      <c r="S417" s="3" t="s">
        <v>2276</v>
      </c>
      <c r="T417" s="3" t="s">
        <v>2276</v>
      </c>
      <c r="U417" s="3" t="s">
        <v>2276</v>
      </c>
      <c r="V417" s="3" t="s">
        <v>2276</v>
      </c>
      <c r="W417" s="4" t="s">
        <v>3652</v>
      </c>
    </row>
    <row r="418" spans="1:23" ht="80.5" customHeight="1">
      <c r="A418" s="23" t="s">
        <v>3629</v>
      </c>
      <c r="B418" s="23" t="s">
        <v>3650</v>
      </c>
      <c r="C418" s="3" t="s">
        <v>24</v>
      </c>
      <c r="D418" s="3" t="s">
        <v>1242</v>
      </c>
      <c r="E418" s="4" t="s">
        <v>1105</v>
      </c>
      <c r="F418" s="4" t="s">
        <v>55</v>
      </c>
      <c r="G418" s="3"/>
      <c r="H418" s="4" t="s">
        <v>541</v>
      </c>
      <c r="I418" s="3" t="s">
        <v>2690</v>
      </c>
      <c r="J418" s="3" t="s">
        <v>2276</v>
      </c>
      <c r="K418" s="3" t="s">
        <v>2276</v>
      </c>
      <c r="L418" s="3" t="s">
        <v>2276</v>
      </c>
      <c r="M418" s="3" t="s">
        <v>2276</v>
      </c>
      <c r="N418" s="3" t="s">
        <v>2276</v>
      </c>
      <c r="O418" s="3" t="s">
        <v>2276</v>
      </c>
      <c r="P418" s="3" t="s">
        <v>2276</v>
      </c>
      <c r="Q418" s="3" t="s">
        <v>2276</v>
      </c>
      <c r="R418" s="3" t="s">
        <v>537</v>
      </c>
      <c r="S418" s="3" t="s">
        <v>2276</v>
      </c>
      <c r="T418" s="3" t="s">
        <v>2276</v>
      </c>
      <c r="U418" s="3" t="s">
        <v>2276</v>
      </c>
      <c r="V418" s="3" t="s">
        <v>2276</v>
      </c>
      <c r="W418" s="4" t="s">
        <v>3652</v>
      </c>
    </row>
    <row r="419" spans="1:23" ht="80.5" customHeight="1">
      <c r="A419" s="23" t="s">
        <v>3625</v>
      </c>
      <c r="B419" s="23" t="s">
        <v>3654</v>
      </c>
      <c r="C419" s="3" t="s">
        <v>24</v>
      </c>
      <c r="D419" s="3" t="s">
        <v>27</v>
      </c>
      <c r="E419" s="4" t="s">
        <v>130</v>
      </c>
      <c r="F419" s="4" t="s">
        <v>2662</v>
      </c>
      <c r="G419" s="3"/>
      <c r="H419" s="4" t="s">
        <v>541</v>
      </c>
      <c r="I419" s="3" t="s">
        <v>2690</v>
      </c>
      <c r="J419" s="3" t="s">
        <v>2276</v>
      </c>
      <c r="K419" s="3" t="s">
        <v>2276</v>
      </c>
      <c r="L419" s="3" t="s">
        <v>2276</v>
      </c>
      <c r="M419" s="3" t="s">
        <v>2276</v>
      </c>
      <c r="N419" s="3" t="s">
        <v>2276</v>
      </c>
      <c r="O419" s="3" t="s">
        <v>2276</v>
      </c>
      <c r="P419" s="3" t="s">
        <v>2276</v>
      </c>
      <c r="Q419" s="3" t="s">
        <v>2276</v>
      </c>
      <c r="R419" s="3" t="s">
        <v>537</v>
      </c>
      <c r="S419" s="3" t="s">
        <v>2276</v>
      </c>
      <c r="T419" s="3" t="s">
        <v>2276</v>
      </c>
      <c r="U419" s="3" t="s">
        <v>2276</v>
      </c>
      <c r="V419" s="3" t="s">
        <v>2276</v>
      </c>
      <c r="W419" s="4" t="s">
        <v>3652</v>
      </c>
    </row>
    <row r="420" spans="1:23" ht="80.5" customHeight="1">
      <c r="A420" s="23" t="s">
        <v>3626</v>
      </c>
      <c r="B420" s="23" t="s">
        <v>3655</v>
      </c>
      <c r="C420" s="3" t="s">
        <v>24</v>
      </c>
      <c r="D420" s="3" t="s">
        <v>27</v>
      </c>
      <c r="E420" s="4" t="s">
        <v>130</v>
      </c>
      <c r="F420" s="4" t="s">
        <v>2662</v>
      </c>
      <c r="G420" s="3"/>
      <c r="H420" s="4" t="s">
        <v>541</v>
      </c>
      <c r="I420" s="3" t="s">
        <v>2690</v>
      </c>
      <c r="J420" s="3" t="s">
        <v>2276</v>
      </c>
      <c r="K420" s="3" t="s">
        <v>2276</v>
      </c>
      <c r="L420" s="3" t="s">
        <v>2276</v>
      </c>
      <c r="M420" s="3" t="s">
        <v>2276</v>
      </c>
      <c r="N420" s="3" t="s">
        <v>2276</v>
      </c>
      <c r="O420" s="3" t="s">
        <v>2276</v>
      </c>
      <c r="P420" s="3" t="s">
        <v>2276</v>
      </c>
      <c r="Q420" s="3" t="s">
        <v>2276</v>
      </c>
      <c r="R420" s="3" t="s">
        <v>537</v>
      </c>
      <c r="S420" s="3" t="s">
        <v>2276</v>
      </c>
      <c r="T420" s="3" t="s">
        <v>2276</v>
      </c>
      <c r="U420" s="3" t="s">
        <v>2276</v>
      </c>
      <c r="V420" s="3" t="s">
        <v>2276</v>
      </c>
      <c r="W420" s="4" t="s">
        <v>3652</v>
      </c>
    </row>
    <row r="421" spans="1:23" ht="80.5" customHeight="1">
      <c r="A421" s="23" t="s">
        <v>3629</v>
      </c>
      <c r="B421" s="23" t="s">
        <v>3656</v>
      </c>
      <c r="C421" s="3" t="s">
        <v>24</v>
      </c>
      <c r="D421" s="3" t="s">
        <v>27</v>
      </c>
      <c r="E421" s="4" t="s">
        <v>130</v>
      </c>
      <c r="F421" s="4" t="s">
        <v>2662</v>
      </c>
      <c r="G421" s="3"/>
      <c r="H421" s="4" t="s">
        <v>541</v>
      </c>
      <c r="I421" s="3" t="s">
        <v>2690</v>
      </c>
      <c r="J421" s="3" t="s">
        <v>2276</v>
      </c>
      <c r="K421" s="3" t="s">
        <v>2276</v>
      </c>
      <c r="L421" s="3" t="s">
        <v>2276</v>
      </c>
      <c r="M421" s="3" t="s">
        <v>2276</v>
      </c>
      <c r="N421" s="3" t="s">
        <v>2276</v>
      </c>
      <c r="O421" s="3" t="s">
        <v>2276</v>
      </c>
      <c r="P421" s="3" t="s">
        <v>2276</v>
      </c>
      <c r="Q421" s="3" t="s">
        <v>2276</v>
      </c>
      <c r="R421" s="3" t="s">
        <v>537</v>
      </c>
      <c r="S421" s="3" t="s">
        <v>2276</v>
      </c>
      <c r="T421" s="3" t="s">
        <v>2276</v>
      </c>
      <c r="U421" s="3" t="s">
        <v>2276</v>
      </c>
      <c r="V421" s="3" t="s">
        <v>2276</v>
      </c>
      <c r="W421" s="4" t="s">
        <v>3652</v>
      </c>
    </row>
    <row r="422" spans="1:23" ht="80.5" customHeight="1">
      <c r="A422" s="23" t="s">
        <v>3625</v>
      </c>
      <c r="B422" s="23" t="s">
        <v>3657</v>
      </c>
      <c r="C422" s="3" t="s">
        <v>24</v>
      </c>
      <c r="D422" s="3" t="s">
        <v>27</v>
      </c>
      <c r="E422" s="4" t="s">
        <v>130</v>
      </c>
      <c r="F422" s="4" t="s">
        <v>55</v>
      </c>
      <c r="G422" s="3"/>
      <c r="H422" s="4" t="s">
        <v>541</v>
      </c>
      <c r="I422" s="3" t="s">
        <v>2690</v>
      </c>
      <c r="J422" s="3" t="s">
        <v>2276</v>
      </c>
      <c r="K422" s="3" t="s">
        <v>2276</v>
      </c>
      <c r="L422" s="3" t="s">
        <v>2276</v>
      </c>
      <c r="M422" s="3" t="s">
        <v>2276</v>
      </c>
      <c r="N422" s="3" t="s">
        <v>2276</v>
      </c>
      <c r="O422" s="3" t="s">
        <v>2276</v>
      </c>
      <c r="P422" s="3" t="s">
        <v>2276</v>
      </c>
      <c r="Q422" s="3" t="s">
        <v>2276</v>
      </c>
      <c r="R422" s="3" t="s">
        <v>537</v>
      </c>
      <c r="S422" s="3" t="s">
        <v>2276</v>
      </c>
      <c r="T422" s="3" t="s">
        <v>2276</v>
      </c>
      <c r="U422" s="3" t="s">
        <v>2276</v>
      </c>
      <c r="V422" s="3" t="s">
        <v>2276</v>
      </c>
      <c r="W422" s="4" t="s">
        <v>3652</v>
      </c>
    </row>
    <row r="423" spans="1:23" ht="80.5" customHeight="1">
      <c r="A423" s="23" t="s">
        <v>3626</v>
      </c>
      <c r="B423" s="23" t="s">
        <v>3658</v>
      </c>
      <c r="C423" s="3" t="s">
        <v>24</v>
      </c>
      <c r="D423" s="3" t="s">
        <v>27</v>
      </c>
      <c r="E423" s="4" t="s">
        <v>130</v>
      </c>
      <c r="F423" s="4" t="s">
        <v>55</v>
      </c>
      <c r="G423" s="3"/>
      <c r="H423" s="4" t="s">
        <v>541</v>
      </c>
      <c r="I423" s="3" t="s">
        <v>2690</v>
      </c>
      <c r="J423" s="3" t="s">
        <v>2276</v>
      </c>
      <c r="K423" s="3" t="s">
        <v>2276</v>
      </c>
      <c r="L423" s="3" t="s">
        <v>2276</v>
      </c>
      <c r="M423" s="3" t="s">
        <v>2276</v>
      </c>
      <c r="N423" s="3" t="s">
        <v>2276</v>
      </c>
      <c r="O423" s="3" t="s">
        <v>2276</v>
      </c>
      <c r="P423" s="3" t="s">
        <v>2276</v>
      </c>
      <c r="Q423" s="3" t="s">
        <v>2276</v>
      </c>
      <c r="R423" s="3" t="s">
        <v>537</v>
      </c>
      <c r="S423" s="3" t="s">
        <v>2276</v>
      </c>
      <c r="T423" s="3" t="s">
        <v>2276</v>
      </c>
      <c r="U423" s="3" t="s">
        <v>2276</v>
      </c>
      <c r="V423" s="3" t="s">
        <v>2276</v>
      </c>
      <c r="W423" s="4" t="s">
        <v>3652</v>
      </c>
    </row>
    <row r="424" spans="1:23" ht="80.5" customHeight="1">
      <c r="A424" s="23" t="s">
        <v>3629</v>
      </c>
      <c r="B424" s="23" t="s">
        <v>3659</v>
      </c>
      <c r="C424" s="3" t="s">
        <v>24</v>
      </c>
      <c r="D424" s="3" t="s">
        <v>27</v>
      </c>
      <c r="E424" s="4" t="s">
        <v>130</v>
      </c>
      <c r="F424" s="4" t="s">
        <v>55</v>
      </c>
      <c r="G424" s="3"/>
      <c r="H424" s="4" t="s">
        <v>541</v>
      </c>
      <c r="I424" s="3" t="s">
        <v>2690</v>
      </c>
      <c r="J424" s="3" t="s">
        <v>2276</v>
      </c>
      <c r="K424" s="3" t="s">
        <v>2276</v>
      </c>
      <c r="L424" s="3" t="s">
        <v>2276</v>
      </c>
      <c r="M424" s="3" t="s">
        <v>2276</v>
      </c>
      <c r="N424" s="3" t="s">
        <v>2276</v>
      </c>
      <c r="O424" s="3" t="s">
        <v>2276</v>
      </c>
      <c r="P424" s="3" t="s">
        <v>2276</v>
      </c>
      <c r="Q424" s="3" t="s">
        <v>2276</v>
      </c>
      <c r="R424" s="3" t="s">
        <v>537</v>
      </c>
      <c r="S424" s="3" t="s">
        <v>2276</v>
      </c>
      <c r="T424" s="3" t="s">
        <v>2276</v>
      </c>
      <c r="U424" s="3" t="s">
        <v>2276</v>
      </c>
      <c r="V424" s="3" t="s">
        <v>2276</v>
      </c>
      <c r="W424" s="4" t="s">
        <v>3652</v>
      </c>
    </row>
    <row r="425" spans="1:23" ht="42" customHeight="1">
      <c r="A425" s="23" t="s">
        <v>3630</v>
      </c>
      <c r="B425" s="23" t="s">
        <v>3638</v>
      </c>
      <c r="C425" s="3" t="s">
        <v>24</v>
      </c>
      <c r="D425" s="3" t="s">
        <v>1105</v>
      </c>
      <c r="E425" s="3" t="s">
        <v>1105</v>
      </c>
      <c r="F425" s="3" t="s">
        <v>1105</v>
      </c>
      <c r="G425" s="3">
        <v>1998</v>
      </c>
      <c r="H425" s="4" t="s">
        <v>541</v>
      </c>
      <c r="I425" s="3" t="s">
        <v>537</v>
      </c>
      <c r="J425" s="3" t="s">
        <v>2276</v>
      </c>
      <c r="K425" s="3" t="s">
        <v>2276</v>
      </c>
      <c r="L425" s="3" t="s">
        <v>2276</v>
      </c>
      <c r="M425" s="3" t="s">
        <v>2276</v>
      </c>
      <c r="N425" s="3" t="s">
        <v>2276</v>
      </c>
      <c r="O425" s="3" t="s">
        <v>2276</v>
      </c>
      <c r="P425" s="3" t="s">
        <v>2276</v>
      </c>
      <c r="Q425" s="3" t="s">
        <v>2276</v>
      </c>
      <c r="R425" s="3" t="s">
        <v>534</v>
      </c>
      <c r="S425" s="3" t="s">
        <v>2276</v>
      </c>
      <c r="T425" s="3" t="s">
        <v>2276</v>
      </c>
      <c r="U425" s="3" t="s">
        <v>2276</v>
      </c>
      <c r="V425" s="3" t="s">
        <v>2276</v>
      </c>
      <c r="W425" s="3" t="s">
        <v>3074</v>
      </c>
    </row>
    <row r="426" spans="1:23" ht="41.5" customHeight="1">
      <c r="A426" s="23" t="s">
        <v>3630</v>
      </c>
      <c r="B426" s="23" t="s">
        <v>3642</v>
      </c>
      <c r="C426" s="3" t="s">
        <v>24</v>
      </c>
      <c r="D426" s="3" t="s">
        <v>1105</v>
      </c>
      <c r="E426" s="3" t="s">
        <v>1105</v>
      </c>
      <c r="F426" s="3" t="s">
        <v>1105</v>
      </c>
      <c r="G426" s="3">
        <v>1998</v>
      </c>
      <c r="H426" s="4" t="s">
        <v>541</v>
      </c>
      <c r="I426" s="3" t="s">
        <v>537</v>
      </c>
      <c r="J426" s="3" t="s">
        <v>2276</v>
      </c>
      <c r="K426" s="3" t="s">
        <v>2276</v>
      </c>
      <c r="L426" s="3" t="s">
        <v>2276</v>
      </c>
      <c r="M426" s="3" t="s">
        <v>2276</v>
      </c>
      <c r="N426" s="3" t="s">
        <v>2276</v>
      </c>
      <c r="O426" s="3" t="s">
        <v>2276</v>
      </c>
      <c r="P426" s="3" t="s">
        <v>2276</v>
      </c>
      <c r="Q426" s="3" t="s">
        <v>2276</v>
      </c>
      <c r="R426" s="3" t="s">
        <v>534</v>
      </c>
      <c r="S426" s="3" t="s">
        <v>2276</v>
      </c>
      <c r="T426" s="3" t="s">
        <v>2276</v>
      </c>
      <c r="U426" s="3" t="s">
        <v>2276</v>
      </c>
      <c r="V426" s="3" t="s">
        <v>2276</v>
      </c>
      <c r="W426" s="3" t="s">
        <v>3074</v>
      </c>
    </row>
    <row r="427" spans="1:23" ht="49" customHeight="1">
      <c r="A427" s="23" t="s">
        <v>3630</v>
      </c>
      <c r="B427" s="23" t="s">
        <v>3647</v>
      </c>
      <c r="C427" s="3" t="s">
        <v>24</v>
      </c>
      <c r="D427" s="3" t="s">
        <v>1242</v>
      </c>
      <c r="E427" s="3" t="s">
        <v>1105</v>
      </c>
      <c r="F427" s="3" t="s">
        <v>1105</v>
      </c>
      <c r="G427" s="3">
        <v>2017</v>
      </c>
      <c r="H427" s="4" t="s">
        <v>541</v>
      </c>
      <c r="I427" s="3" t="s">
        <v>537</v>
      </c>
      <c r="J427" s="3" t="s">
        <v>2276</v>
      </c>
      <c r="K427" s="3" t="s">
        <v>2276</v>
      </c>
      <c r="L427" s="3" t="s">
        <v>2276</v>
      </c>
      <c r="M427" s="3" t="s">
        <v>2276</v>
      </c>
      <c r="N427" s="3" t="s">
        <v>2276</v>
      </c>
      <c r="O427" s="3" t="s">
        <v>2276</v>
      </c>
      <c r="P427" s="3" t="s">
        <v>2276</v>
      </c>
      <c r="Q427" s="3" t="s">
        <v>2276</v>
      </c>
      <c r="R427" s="3" t="s">
        <v>537</v>
      </c>
      <c r="S427" s="3" t="s">
        <v>2276</v>
      </c>
      <c r="T427" s="3" t="s">
        <v>2276</v>
      </c>
      <c r="U427" s="3" t="s">
        <v>2276</v>
      </c>
      <c r="V427" s="3" t="s">
        <v>2276</v>
      </c>
      <c r="W427" s="4" t="s">
        <v>3653</v>
      </c>
    </row>
    <row r="428" spans="1:23" ht="46" customHeight="1">
      <c r="A428" s="23" t="s">
        <v>3630</v>
      </c>
      <c r="B428" s="23" t="s">
        <v>3651</v>
      </c>
      <c r="C428" s="3" t="s">
        <v>24</v>
      </c>
      <c r="D428" s="3" t="s">
        <v>1242</v>
      </c>
      <c r="E428" s="3" t="s">
        <v>1105</v>
      </c>
      <c r="F428" s="3" t="s">
        <v>1105</v>
      </c>
      <c r="G428" s="3">
        <v>2017</v>
      </c>
      <c r="H428" s="4" t="s">
        <v>541</v>
      </c>
      <c r="I428" s="3" t="s">
        <v>537</v>
      </c>
      <c r="J428" s="3" t="s">
        <v>2276</v>
      </c>
      <c r="K428" s="3" t="s">
        <v>2276</v>
      </c>
      <c r="L428" s="3" t="s">
        <v>2276</v>
      </c>
      <c r="M428" s="3" t="s">
        <v>2276</v>
      </c>
      <c r="N428" s="3" t="s">
        <v>2276</v>
      </c>
      <c r="O428" s="3" t="s">
        <v>2276</v>
      </c>
      <c r="P428" s="3" t="s">
        <v>2276</v>
      </c>
      <c r="Q428" s="3" t="s">
        <v>2276</v>
      </c>
      <c r="R428" s="3" t="s">
        <v>537</v>
      </c>
      <c r="S428" s="3" t="s">
        <v>2276</v>
      </c>
      <c r="T428" s="3" t="s">
        <v>2276</v>
      </c>
      <c r="U428" s="3" t="s">
        <v>2276</v>
      </c>
      <c r="V428" s="3" t="s">
        <v>2276</v>
      </c>
      <c r="W428" s="4" t="s">
        <v>3653</v>
      </c>
    </row>
    <row r="429" spans="1:23" ht="72" customHeight="1">
      <c r="A429" s="23" t="s">
        <v>3664</v>
      </c>
      <c r="B429" s="23" t="s">
        <v>3669</v>
      </c>
      <c r="C429" s="3" t="s">
        <v>24</v>
      </c>
      <c r="D429" s="3" t="s">
        <v>1105</v>
      </c>
      <c r="E429" s="4" t="s">
        <v>397</v>
      </c>
      <c r="F429" s="3" t="s">
        <v>1105</v>
      </c>
      <c r="G429" s="3">
        <v>2009</v>
      </c>
      <c r="H429" s="4" t="s">
        <v>541</v>
      </c>
      <c r="I429" s="3" t="s">
        <v>2276</v>
      </c>
      <c r="J429" s="3" t="s">
        <v>2276</v>
      </c>
      <c r="K429" s="3" t="s">
        <v>2276</v>
      </c>
      <c r="L429" s="3" t="s">
        <v>2276</v>
      </c>
      <c r="M429" s="3" t="s">
        <v>2728</v>
      </c>
      <c r="N429" s="3" t="s">
        <v>2276</v>
      </c>
      <c r="O429" s="3" t="s">
        <v>2276</v>
      </c>
      <c r="P429" s="3" t="s">
        <v>2276</v>
      </c>
      <c r="Q429" s="3">
        <v>1</v>
      </c>
      <c r="R429" s="3" t="s">
        <v>537</v>
      </c>
      <c r="S429" s="3" t="s">
        <v>537</v>
      </c>
      <c r="T429" s="3" t="s">
        <v>537</v>
      </c>
      <c r="U429" s="3" t="s">
        <v>537</v>
      </c>
      <c r="V429" s="3" t="s">
        <v>2276</v>
      </c>
      <c r="W429" s="4" t="s">
        <v>3694</v>
      </c>
    </row>
    <row r="430" spans="1:23" ht="68.5" customHeight="1">
      <c r="A430" s="23" t="s">
        <v>3664</v>
      </c>
      <c r="B430" s="23" t="s">
        <v>3670</v>
      </c>
      <c r="C430" s="3" t="s">
        <v>24</v>
      </c>
      <c r="D430" s="3" t="s">
        <v>1105</v>
      </c>
      <c r="E430" s="4" t="s">
        <v>396</v>
      </c>
      <c r="F430" s="3" t="s">
        <v>1105</v>
      </c>
      <c r="G430" s="3">
        <v>2009</v>
      </c>
      <c r="H430" s="4" t="s">
        <v>541</v>
      </c>
      <c r="I430" s="3" t="s">
        <v>2276</v>
      </c>
      <c r="J430" s="3" t="s">
        <v>2276</v>
      </c>
      <c r="K430" s="3" t="s">
        <v>2276</v>
      </c>
      <c r="L430" s="3" t="s">
        <v>2276</v>
      </c>
      <c r="M430" s="3" t="s">
        <v>2728</v>
      </c>
      <c r="N430" s="3" t="s">
        <v>2276</v>
      </c>
      <c r="O430" s="3" t="s">
        <v>2276</v>
      </c>
      <c r="P430" s="3" t="s">
        <v>2276</v>
      </c>
      <c r="Q430" s="3">
        <v>1</v>
      </c>
      <c r="R430" s="3" t="s">
        <v>537</v>
      </c>
      <c r="S430" s="3" t="s">
        <v>537</v>
      </c>
      <c r="T430" s="3" t="s">
        <v>537</v>
      </c>
      <c r="U430" s="3" t="s">
        <v>537</v>
      </c>
      <c r="V430" s="3" t="s">
        <v>2276</v>
      </c>
      <c r="W430" s="4" t="s">
        <v>3694</v>
      </c>
    </row>
    <row r="431" spans="1:23" ht="65.5" customHeight="1">
      <c r="A431" s="23" t="s">
        <v>3664</v>
      </c>
      <c r="B431" s="23" t="s">
        <v>3671</v>
      </c>
      <c r="C431" s="3" t="s">
        <v>24</v>
      </c>
      <c r="D431" s="3" t="s">
        <v>1105</v>
      </c>
      <c r="E431" s="4" t="s">
        <v>397</v>
      </c>
      <c r="F431" s="3" t="s">
        <v>1105</v>
      </c>
      <c r="G431" s="3">
        <v>2010</v>
      </c>
      <c r="H431" s="4" t="s">
        <v>541</v>
      </c>
      <c r="I431" s="3" t="s">
        <v>2276</v>
      </c>
      <c r="J431" s="3" t="s">
        <v>2276</v>
      </c>
      <c r="K431" s="3" t="s">
        <v>2276</v>
      </c>
      <c r="L431" s="3" t="s">
        <v>2276</v>
      </c>
      <c r="M431" s="3" t="s">
        <v>2728</v>
      </c>
      <c r="N431" s="3" t="s">
        <v>2276</v>
      </c>
      <c r="O431" s="3" t="s">
        <v>2276</v>
      </c>
      <c r="P431" s="3" t="s">
        <v>2276</v>
      </c>
      <c r="Q431" s="3">
        <v>1</v>
      </c>
      <c r="R431" s="3" t="s">
        <v>537</v>
      </c>
      <c r="S431" s="3" t="s">
        <v>537</v>
      </c>
      <c r="T431" s="3" t="s">
        <v>537</v>
      </c>
      <c r="U431" s="3" t="s">
        <v>537</v>
      </c>
      <c r="V431" s="3" t="s">
        <v>2276</v>
      </c>
      <c r="W431" s="4" t="s">
        <v>3695</v>
      </c>
    </row>
    <row r="432" spans="1:23" ht="69" customHeight="1">
      <c r="A432" s="23" t="s">
        <v>3664</v>
      </c>
      <c r="B432" s="23" t="s">
        <v>3672</v>
      </c>
      <c r="C432" s="3" t="s">
        <v>24</v>
      </c>
      <c r="D432" s="3" t="s">
        <v>1105</v>
      </c>
      <c r="E432" s="4" t="s">
        <v>396</v>
      </c>
      <c r="F432" s="3" t="s">
        <v>1105</v>
      </c>
      <c r="G432" s="3">
        <v>2010</v>
      </c>
      <c r="H432" s="4" t="s">
        <v>541</v>
      </c>
      <c r="I432" s="3" t="s">
        <v>2276</v>
      </c>
      <c r="J432" s="3" t="s">
        <v>2276</v>
      </c>
      <c r="K432" s="3" t="s">
        <v>2276</v>
      </c>
      <c r="L432" s="3" t="s">
        <v>2276</v>
      </c>
      <c r="M432" s="3" t="s">
        <v>2728</v>
      </c>
      <c r="N432" s="3" t="s">
        <v>2276</v>
      </c>
      <c r="O432" s="3" t="s">
        <v>2276</v>
      </c>
      <c r="P432" s="3" t="s">
        <v>2276</v>
      </c>
      <c r="Q432" s="3">
        <v>1</v>
      </c>
      <c r="R432" s="3" t="s">
        <v>537</v>
      </c>
      <c r="S432" s="3" t="s">
        <v>537</v>
      </c>
      <c r="T432" s="3" t="s">
        <v>537</v>
      </c>
      <c r="U432" s="3" t="s">
        <v>537</v>
      </c>
      <c r="V432" s="3" t="s">
        <v>2276</v>
      </c>
      <c r="W432" s="4" t="s">
        <v>3695</v>
      </c>
    </row>
    <row r="433" spans="1:23" ht="69" customHeight="1">
      <c r="A433" s="23" t="s">
        <v>3664</v>
      </c>
      <c r="B433" s="23" t="s">
        <v>3674</v>
      </c>
      <c r="C433" s="3" t="s">
        <v>24</v>
      </c>
      <c r="D433" s="3" t="s">
        <v>1105</v>
      </c>
      <c r="E433" s="4" t="s">
        <v>397</v>
      </c>
      <c r="F433" s="3" t="s">
        <v>1105</v>
      </c>
      <c r="G433" s="3">
        <v>2011</v>
      </c>
      <c r="H433" s="4" t="s">
        <v>541</v>
      </c>
      <c r="I433" s="3" t="s">
        <v>2276</v>
      </c>
      <c r="J433" s="3" t="s">
        <v>2276</v>
      </c>
      <c r="K433" s="3" t="s">
        <v>2276</v>
      </c>
      <c r="L433" s="3" t="s">
        <v>2276</v>
      </c>
      <c r="M433" s="3" t="s">
        <v>2728</v>
      </c>
      <c r="N433" s="3" t="s">
        <v>2276</v>
      </c>
      <c r="O433" s="3" t="s">
        <v>2276</v>
      </c>
      <c r="P433" s="3" t="s">
        <v>2276</v>
      </c>
      <c r="Q433" s="3">
        <v>2</v>
      </c>
      <c r="R433" s="3" t="s">
        <v>537</v>
      </c>
      <c r="S433" s="3" t="s">
        <v>537</v>
      </c>
      <c r="T433" s="3" t="s">
        <v>537</v>
      </c>
      <c r="U433" s="3" t="s">
        <v>537</v>
      </c>
      <c r="V433" s="3" t="s">
        <v>2276</v>
      </c>
      <c r="W433" s="4" t="s">
        <v>3696</v>
      </c>
    </row>
    <row r="434" spans="1:23" ht="69" customHeight="1">
      <c r="A434" s="23" t="s">
        <v>3664</v>
      </c>
      <c r="B434" s="23" t="s">
        <v>3676</v>
      </c>
      <c r="C434" s="3" t="s">
        <v>24</v>
      </c>
      <c r="D434" s="3" t="s">
        <v>1105</v>
      </c>
      <c r="E434" s="4" t="s">
        <v>396</v>
      </c>
      <c r="F434" s="3" t="s">
        <v>1105</v>
      </c>
      <c r="G434" s="3">
        <v>2011</v>
      </c>
      <c r="H434" s="4" t="s">
        <v>541</v>
      </c>
      <c r="I434" s="3" t="s">
        <v>2276</v>
      </c>
      <c r="J434" s="3" t="s">
        <v>2276</v>
      </c>
      <c r="K434" s="3" t="s">
        <v>2276</v>
      </c>
      <c r="L434" s="3" t="s">
        <v>2276</v>
      </c>
      <c r="M434" s="3" t="s">
        <v>2728</v>
      </c>
      <c r="N434" s="3" t="s">
        <v>2276</v>
      </c>
      <c r="O434" s="3" t="s">
        <v>2276</v>
      </c>
      <c r="P434" s="3" t="s">
        <v>2276</v>
      </c>
      <c r="Q434" s="3">
        <v>2</v>
      </c>
      <c r="R434" s="3" t="s">
        <v>537</v>
      </c>
      <c r="S434" s="3" t="s">
        <v>537</v>
      </c>
      <c r="T434" s="3" t="s">
        <v>537</v>
      </c>
      <c r="U434" s="3" t="s">
        <v>537</v>
      </c>
      <c r="V434" s="3" t="s">
        <v>2276</v>
      </c>
      <c r="W434" s="4" t="s">
        <v>3696</v>
      </c>
    </row>
    <row r="435" spans="1:23" ht="69" customHeight="1">
      <c r="A435" s="23" t="s">
        <v>3664</v>
      </c>
      <c r="B435" s="23" t="s">
        <v>3677</v>
      </c>
      <c r="C435" s="3" t="s">
        <v>24</v>
      </c>
      <c r="D435" s="3" t="s">
        <v>1105</v>
      </c>
      <c r="E435" s="4" t="s">
        <v>397</v>
      </c>
      <c r="F435" s="3" t="s">
        <v>1105</v>
      </c>
      <c r="G435" s="3">
        <v>2012</v>
      </c>
      <c r="H435" s="4" t="s">
        <v>541</v>
      </c>
      <c r="I435" s="3" t="s">
        <v>2276</v>
      </c>
      <c r="J435" s="3" t="s">
        <v>2276</v>
      </c>
      <c r="K435" s="3" t="s">
        <v>2276</v>
      </c>
      <c r="L435" s="3" t="s">
        <v>2276</v>
      </c>
      <c r="M435" s="3" t="s">
        <v>2728</v>
      </c>
      <c r="N435" s="3" t="s">
        <v>2276</v>
      </c>
      <c r="O435" s="3" t="s">
        <v>2276</v>
      </c>
      <c r="P435" s="3" t="s">
        <v>2276</v>
      </c>
      <c r="Q435" s="3">
        <v>2</v>
      </c>
      <c r="R435" s="3" t="s">
        <v>537</v>
      </c>
      <c r="S435" s="3" t="s">
        <v>537</v>
      </c>
      <c r="T435" s="3" t="s">
        <v>537</v>
      </c>
      <c r="U435" s="3" t="s">
        <v>537</v>
      </c>
      <c r="V435" s="3" t="s">
        <v>2276</v>
      </c>
      <c r="W435" s="4" t="s">
        <v>3697</v>
      </c>
    </row>
    <row r="436" spans="1:23" ht="69" customHeight="1">
      <c r="A436" s="23" t="s">
        <v>3664</v>
      </c>
      <c r="B436" s="23" t="s">
        <v>3678</v>
      </c>
      <c r="C436" s="3" t="s">
        <v>24</v>
      </c>
      <c r="D436" s="3" t="s">
        <v>1105</v>
      </c>
      <c r="E436" s="4" t="s">
        <v>396</v>
      </c>
      <c r="F436" s="3" t="s">
        <v>1105</v>
      </c>
      <c r="G436" s="3">
        <v>2012</v>
      </c>
      <c r="H436" s="4" t="s">
        <v>541</v>
      </c>
      <c r="I436" s="3" t="s">
        <v>2276</v>
      </c>
      <c r="J436" s="3" t="s">
        <v>2276</v>
      </c>
      <c r="K436" s="3" t="s">
        <v>2276</v>
      </c>
      <c r="L436" s="3" t="s">
        <v>2276</v>
      </c>
      <c r="M436" s="3" t="s">
        <v>2728</v>
      </c>
      <c r="N436" s="3" t="s">
        <v>2276</v>
      </c>
      <c r="O436" s="3" t="s">
        <v>2276</v>
      </c>
      <c r="P436" s="3" t="s">
        <v>2276</v>
      </c>
      <c r="Q436" s="3">
        <v>2</v>
      </c>
      <c r="R436" s="3" t="s">
        <v>537</v>
      </c>
      <c r="S436" s="3" t="s">
        <v>537</v>
      </c>
      <c r="T436" s="3" t="s">
        <v>537</v>
      </c>
      <c r="U436" s="3" t="s">
        <v>537</v>
      </c>
      <c r="V436" s="3" t="s">
        <v>2276</v>
      </c>
      <c r="W436" s="4" t="s">
        <v>3697</v>
      </c>
    </row>
    <row r="437" spans="1:23" ht="49" customHeight="1">
      <c r="A437" s="3" t="s">
        <v>3716</v>
      </c>
      <c r="B437" s="3" t="s">
        <v>3720</v>
      </c>
      <c r="C437" s="3" t="s">
        <v>1105</v>
      </c>
      <c r="D437" s="3" t="s">
        <v>1105</v>
      </c>
      <c r="E437" s="3" t="s">
        <v>1105</v>
      </c>
      <c r="F437" s="3" t="s">
        <v>1105</v>
      </c>
      <c r="G437" s="3">
        <v>2000</v>
      </c>
      <c r="H437" s="4" t="s">
        <v>541</v>
      </c>
      <c r="I437" s="3" t="s">
        <v>2276</v>
      </c>
      <c r="J437" s="3" t="s">
        <v>2276</v>
      </c>
      <c r="K437" s="3" t="s">
        <v>2276</v>
      </c>
      <c r="L437" s="3" t="s">
        <v>2276</v>
      </c>
      <c r="M437" s="3" t="s">
        <v>2276</v>
      </c>
      <c r="N437" s="3" t="s">
        <v>2276</v>
      </c>
      <c r="O437" s="3" t="s">
        <v>2276</v>
      </c>
      <c r="P437" s="3" t="s">
        <v>2276</v>
      </c>
      <c r="Q437" s="3" t="s">
        <v>2276</v>
      </c>
      <c r="R437" s="3" t="s">
        <v>534</v>
      </c>
      <c r="S437" s="3" t="s">
        <v>2276</v>
      </c>
      <c r="T437" s="3" t="s">
        <v>2276</v>
      </c>
      <c r="U437" s="3" t="s">
        <v>2276</v>
      </c>
      <c r="V437">
        <v>2</v>
      </c>
      <c r="W437" s="4" t="s">
        <v>3730</v>
      </c>
    </row>
    <row r="438" spans="1:23" ht="42" customHeight="1">
      <c r="A438" s="3" t="s">
        <v>3716</v>
      </c>
      <c r="B438" s="3" t="s">
        <v>3721</v>
      </c>
      <c r="C438" s="3" t="s">
        <v>1105</v>
      </c>
      <c r="D438" s="3" t="s">
        <v>1105</v>
      </c>
      <c r="E438" s="3" t="s">
        <v>1105</v>
      </c>
      <c r="F438" s="3" t="s">
        <v>1105</v>
      </c>
      <c r="G438" s="3">
        <v>2006</v>
      </c>
      <c r="H438" s="4" t="s">
        <v>541</v>
      </c>
      <c r="I438" s="3" t="s">
        <v>2276</v>
      </c>
      <c r="J438" s="3" t="s">
        <v>2276</v>
      </c>
      <c r="K438" s="3" t="s">
        <v>2276</v>
      </c>
      <c r="L438" s="3" t="s">
        <v>2276</v>
      </c>
      <c r="M438" s="3" t="s">
        <v>2276</v>
      </c>
      <c r="N438" s="3" t="s">
        <v>2276</v>
      </c>
      <c r="O438" s="3" t="s">
        <v>2276</v>
      </c>
      <c r="P438" s="3" t="s">
        <v>2276</v>
      </c>
      <c r="Q438" s="3" t="s">
        <v>2276</v>
      </c>
      <c r="R438" s="3" t="s">
        <v>537</v>
      </c>
      <c r="S438" s="3" t="s">
        <v>2276</v>
      </c>
      <c r="T438" s="3" t="s">
        <v>2276</v>
      </c>
      <c r="U438" s="3" t="s">
        <v>2276</v>
      </c>
      <c r="V438" s="3" t="s">
        <v>2276</v>
      </c>
      <c r="W438" s="4" t="s">
        <v>3729</v>
      </c>
    </row>
    <row r="439" spans="1:23" ht="60.5" customHeight="1">
      <c r="A439" s="11" t="s">
        <v>3737</v>
      </c>
      <c r="B439" s="11" t="s">
        <v>3740</v>
      </c>
      <c r="C439" s="3" t="s">
        <v>24</v>
      </c>
      <c r="D439" s="3" t="s">
        <v>1105</v>
      </c>
      <c r="E439" s="4" t="s">
        <v>5005</v>
      </c>
      <c r="F439" s="3" t="s">
        <v>1105</v>
      </c>
      <c r="G439" s="3"/>
      <c r="H439" s="4" t="s">
        <v>541</v>
      </c>
      <c r="I439" s="3" t="s">
        <v>2276</v>
      </c>
      <c r="J439" s="3" t="s">
        <v>2276</v>
      </c>
      <c r="K439" s="3" t="s">
        <v>2276</v>
      </c>
      <c r="L439" s="3" t="s">
        <v>2276</v>
      </c>
      <c r="M439" s="3" t="s">
        <v>2276</v>
      </c>
      <c r="N439" s="3" t="s">
        <v>2276</v>
      </c>
      <c r="O439" s="3" t="s">
        <v>2276</v>
      </c>
      <c r="P439" s="3" t="s">
        <v>2276</v>
      </c>
      <c r="Q439" s="3" t="s">
        <v>2276</v>
      </c>
      <c r="R439" s="3" t="s">
        <v>534</v>
      </c>
      <c r="S439" s="3" t="s">
        <v>2276</v>
      </c>
      <c r="T439" s="3" t="s">
        <v>2276</v>
      </c>
      <c r="U439" s="3" t="s">
        <v>2276</v>
      </c>
      <c r="V439" s="3">
        <v>1</v>
      </c>
      <c r="W439" s="4" t="s">
        <v>3750</v>
      </c>
    </row>
    <row r="440" spans="1:23" ht="52" customHeight="1">
      <c r="A440" s="11" t="s">
        <v>3797</v>
      </c>
      <c r="B440" s="11" t="s">
        <v>3801</v>
      </c>
      <c r="C440" s="3" t="s">
        <v>24</v>
      </c>
      <c r="D440" s="3" t="s">
        <v>1105</v>
      </c>
      <c r="E440" s="3" t="s">
        <v>1105</v>
      </c>
      <c r="F440" s="3" t="s">
        <v>1105</v>
      </c>
      <c r="G440" s="3"/>
      <c r="H440" s="4" t="s">
        <v>541</v>
      </c>
      <c r="I440" s="3" t="s">
        <v>2276</v>
      </c>
      <c r="J440" s="3" t="s">
        <v>2276</v>
      </c>
      <c r="K440" s="3" t="s">
        <v>2276</v>
      </c>
      <c r="L440" s="3" t="s">
        <v>2276</v>
      </c>
      <c r="M440" s="3" t="s">
        <v>2276</v>
      </c>
      <c r="N440" s="3" t="s">
        <v>2276</v>
      </c>
      <c r="O440" s="3" t="s">
        <v>2276</v>
      </c>
      <c r="P440" s="3" t="s">
        <v>2276</v>
      </c>
      <c r="Q440" s="3" t="s">
        <v>2276</v>
      </c>
      <c r="R440" s="3" t="s">
        <v>534</v>
      </c>
      <c r="S440" s="3" t="s">
        <v>2276</v>
      </c>
      <c r="T440" s="3" t="s">
        <v>2276</v>
      </c>
      <c r="U440" s="3" t="s">
        <v>2276</v>
      </c>
      <c r="V440" s="3">
        <v>2</v>
      </c>
      <c r="W440" s="4" t="s">
        <v>3812</v>
      </c>
    </row>
    <row r="441" spans="1:23" ht="50" customHeight="1">
      <c r="A441" s="11" t="s">
        <v>3832</v>
      </c>
      <c r="B441" s="11" t="s">
        <v>3838</v>
      </c>
      <c r="C441" s="3" t="s">
        <v>24</v>
      </c>
      <c r="D441" s="4" t="s">
        <v>2804</v>
      </c>
      <c r="E441" s="4" t="s">
        <v>5005</v>
      </c>
      <c r="F441" s="4" t="s">
        <v>2662</v>
      </c>
      <c r="G441" s="3"/>
      <c r="H441" s="4" t="s">
        <v>541</v>
      </c>
      <c r="I441" s="3" t="s">
        <v>2690</v>
      </c>
      <c r="J441" s="3" t="s">
        <v>2276</v>
      </c>
      <c r="K441" s="3" t="s">
        <v>2276</v>
      </c>
      <c r="L441" s="3" t="s">
        <v>2276</v>
      </c>
      <c r="M441" s="3" t="s">
        <v>2276</v>
      </c>
      <c r="N441" s="3" t="s">
        <v>2276</v>
      </c>
      <c r="O441" s="3" t="s">
        <v>2276</v>
      </c>
      <c r="P441" s="3" t="s">
        <v>2276</v>
      </c>
      <c r="Q441" s="3" t="s">
        <v>2276</v>
      </c>
      <c r="R441" s="3" t="s">
        <v>2276</v>
      </c>
      <c r="S441" s="3" t="s">
        <v>2276</v>
      </c>
      <c r="T441" s="3" t="s">
        <v>2276</v>
      </c>
      <c r="U441" s="3" t="s">
        <v>2276</v>
      </c>
      <c r="V441" s="3" t="s">
        <v>2276</v>
      </c>
      <c r="W441" s="4" t="s">
        <v>3839</v>
      </c>
    </row>
    <row r="442" spans="1:23" ht="50" customHeight="1">
      <c r="A442" s="11" t="s">
        <v>3850</v>
      </c>
      <c r="B442" s="11" t="s">
        <v>3857</v>
      </c>
      <c r="C442" s="3" t="s">
        <v>24</v>
      </c>
      <c r="D442" s="3" t="s">
        <v>2660</v>
      </c>
      <c r="E442" s="3" t="s">
        <v>1105</v>
      </c>
      <c r="F442" s="4" t="s">
        <v>55</v>
      </c>
      <c r="G442" s="3"/>
      <c r="H442" s="4" t="s">
        <v>2673</v>
      </c>
      <c r="I442" s="3" t="s">
        <v>2276</v>
      </c>
      <c r="J442" s="3" t="s">
        <v>2276</v>
      </c>
      <c r="K442" s="3" t="s">
        <v>2276</v>
      </c>
      <c r="L442" s="3" t="s">
        <v>2276</v>
      </c>
      <c r="M442" s="3" t="s">
        <v>2276</v>
      </c>
      <c r="N442" s="3" t="s">
        <v>2276</v>
      </c>
      <c r="O442" s="3" t="s">
        <v>2276</v>
      </c>
      <c r="P442" s="3" t="s">
        <v>2276</v>
      </c>
      <c r="Q442" s="3" t="s">
        <v>2276</v>
      </c>
      <c r="R442" s="3" t="s">
        <v>534</v>
      </c>
      <c r="S442" s="3" t="s">
        <v>2276</v>
      </c>
      <c r="T442" s="3" t="s">
        <v>534</v>
      </c>
      <c r="U442" s="3" t="s">
        <v>2276</v>
      </c>
      <c r="V442" s="3">
        <v>4</v>
      </c>
      <c r="W442" s="4" t="s">
        <v>4127</v>
      </c>
    </row>
    <row r="443" spans="1:23" ht="82" customHeight="1">
      <c r="A443" s="11" t="s">
        <v>3930</v>
      </c>
      <c r="B443" s="3" t="s">
        <v>3947</v>
      </c>
      <c r="C443" s="3" t="s">
        <v>24</v>
      </c>
      <c r="D443" s="3" t="s">
        <v>1105</v>
      </c>
      <c r="E443" s="4" t="s">
        <v>5005</v>
      </c>
      <c r="F443" s="3" t="s">
        <v>1105</v>
      </c>
      <c r="G443" s="3"/>
      <c r="H443" s="4" t="s">
        <v>541</v>
      </c>
      <c r="I443" s="3" t="s">
        <v>2690</v>
      </c>
      <c r="J443" s="3" t="s">
        <v>534</v>
      </c>
      <c r="K443" s="3" t="s">
        <v>2276</v>
      </c>
      <c r="L443" s="3" t="s">
        <v>2276</v>
      </c>
      <c r="M443" s="3" t="s">
        <v>2276</v>
      </c>
      <c r="N443" s="3" t="s">
        <v>2276</v>
      </c>
      <c r="O443" s="3" t="s">
        <v>2276</v>
      </c>
      <c r="P443" s="3" t="s">
        <v>2276</v>
      </c>
      <c r="Q443" s="3" t="s">
        <v>2276</v>
      </c>
      <c r="R443" s="3" t="s">
        <v>2276</v>
      </c>
      <c r="S443" s="3" t="s">
        <v>2276</v>
      </c>
      <c r="T443" s="3" t="s">
        <v>2276</v>
      </c>
      <c r="U443" s="3" t="s">
        <v>2276</v>
      </c>
      <c r="V443" s="3" t="s">
        <v>2276</v>
      </c>
      <c r="W443" s="4" t="s">
        <v>3953</v>
      </c>
    </row>
    <row r="444" spans="1:23" ht="86" customHeight="1">
      <c r="A444" s="11" t="s">
        <v>3931</v>
      </c>
      <c r="B444" s="3" t="s">
        <v>3948</v>
      </c>
      <c r="C444" s="3" t="s">
        <v>24</v>
      </c>
      <c r="D444" s="3" t="s">
        <v>1105</v>
      </c>
      <c r="E444" s="4" t="s">
        <v>5005</v>
      </c>
      <c r="F444" s="3" t="s">
        <v>1105</v>
      </c>
      <c r="G444" s="3"/>
      <c r="H444" s="4" t="s">
        <v>541</v>
      </c>
      <c r="I444" s="3" t="s">
        <v>2690</v>
      </c>
      <c r="J444" s="3" t="s">
        <v>534</v>
      </c>
      <c r="K444" s="3" t="s">
        <v>2276</v>
      </c>
      <c r="L444" s="3" t="s">
        <v>2276</v>
      </c>
      <c r="M444" s="3" t="s">
        <v>2276</v>
      </c>
      <c r="N444" s="3" t="s">
        <v>2276</v>
      </c>
      <c r="O444" s="3" t="s">
        <v>2276</v>
      </c>
      <c r="P444" s="3" t="s">
        <v>2276</v>
      </c>
      <c r="Q444" s="3" t="s">
        <v>2276</v>
      </c>
      <c r="R444" s="3" t="s">
        <v>2276</v>
      </c>
      <c r="S444" s="3" t="s">
        <v>2276</v>
      </c>
      <c r="T444" s="3" t="s">
        <v>2276</v>
      </c>
      <c r="U444" s="3" t="s">
        <v>2276</v>
      </c>
      <c r="V444" s="3" t="s">
        <v>2276</v>
      </c>
      <c r="W444" s="4" t="s">
        <v>3953</v>
      </c>
    </row>
    <row r="445" spans="1:23" ht="79" customHeight="1">
      <c r="A445" s="11" t="s">
        <v>3932</v>
      </c>
      <c r="B445" s="3" t="s">
        <v>3949</v>
      </c>
      <c r="C445" s="3" t="s">
        <v>24</v>
      </c>
      <c r="D445" s="3" t="s">
        <v>1105</v>
      </c>
      <c r="E445" s="4" t="s">
        <v>5005</v>
      </c>
      <c r="F445" s="3" t="s">
        <v>1105</v>
      </c>
      <c r="G445" s="3"/>
      <c r="H445" s="4" t="s">
        <v>541</v>
      </c>
      <c r="I445" s="3" t="s">
        <v>2690</v>
      </c>
      <c r="J445" s="3" t="s">
        <v>534</v>
      </c>
      <c r="K445" s="3" t="s">
        <v>2276</v>
      </c>
      <c r="L445" s="3" t="s">
        <v>2276</v>
      </c>
      <c r="M445" s="3" t="s">
        <v>2276</v>
      </c>
      <c r="N445" s="3" t="s">
        <v>2276</v>
      </c>
      <c r="O445" s="3" t="s">
        <v>2276</v>
      </c>
      <c r="P445" s="3" t="s">
        <v>2276</v>
      </c>
      <c r="Q445" s="3" t="s">
        <v>2276</v>
      </c>
      <c r="R445" s="3" t="s">
        <v>2276</v>
      </c>
      <c r="S445" s="3" t="s">
        <v>2276</v>
      </c>
      <c r="T445" s="3" t="s">
        <v>2276</v>
      </c>
      <c r="U445" s="3" t="s">
        <v>2276</v>
      </c>
      <c r="V445" s="3" t="s">
        <v>2276</v>
      </c>
      <c r="W445" s="4" t="s">
        <v>3953</v>
      </c>
    </row>
    <row r="446" spans="1:23" ht="75.5" customHeight="1">
      <c r="A446" s="11" t="s">
        <v>3930</v>
      </c>
      <c r="B446" s="3" t="s">
        <v>3950</v>
      </c>
      <c r="C446" s="3" t="s">
        <v>24</v>
      </c>
      <c r="D446" s="3" t="s">
        <v>1105</v>
      </c>
      <c r="E446" s="4" t="s">
        <v>5005</v>
      </c>
      <c r="F446" s="3" t="s">
        <v>1105</v>
      </c>
      <c r="G446" s="3"/>
      <c r="H446" s="4" t="s">
        <v>541</v>
      </c>
      <c r="I446" s="3" t="s">
        <v>2691</v>
      </c>
      <c r="J446" s="3" t="s">
        <v>534</v>
      </c>
      <c r="K446" s="3" t="s">
        <v>2276</v>
      </c>
      <c r="L446" s="3" t="s">
        <v>2276</v>
      </c>
      <c r="M446" s="3" t="s">
        <v>2276</v>
      </c>
      <c r="N446" s="3" t="s">
        <v>2276</v>
      </c>
      <c r="O446" s="3" t="s">
        <v>2276</v>
      </c>
      <c r="P446" s="3" t="s">
        <v>2276</v>
      </c>
      <c r="Q446" s="3" t="s">
        <v>2276</v>
      </c>
      <c r="R446" s="3" t="s">
        <v>2276</v>
      </c>
      <c r="S446" s="3" t="s">
        <v>2276</v>
      </c>
      <c r="T446" s="3" t="s">
        <v>2276</v>
      </c>
      <c r="U446" s="3" t="s">
        <v>2276</v>
      </c>
      <c r="V446" s="3" t="s">
        <v>2276</v>
      </c>
      <c r="W446" s="4" t="s">
        <v>3953</v>
      </c>
    </row>
    <row r="447" spans="1:23" ht="84.5" customHeight="1">
      <c r="A447" s="11" t="s">
        <v>3931</v>
      </c>
      <c r="B447" s="3" t="s">
        <v>3951</v>
      </c>
      <c r="C447" s="3" t="s">
        <v>24</v>
      </c>
      <c r="D447" s="3" t="s">
        <v>1105</v>
      </c>
      <c r="E447" s="4" t="s">
        <v>5005</v>
      </c>
      <c r="F447" s="3" t="s">
        <v>1105</v>
      </c>
      <c r="G447" s="3"/>
      <c r="H447" s="4" t="s">
        <v>541</v>
      </c>
      <c r="I447" s="3" t="s">
        <v>2691</v>
      </c>
      <c r="J447" s="3" t="s">
        <v>534</v>
      </c>
      <c r="K447" s="3" t="s">
        <v>2276</v>
      </c>
      <c r="L447" s="3" t="s">
        <v>2276</v>
      </c>
      <c r="M447" s="3" t="s">
        <v>2276</v>
      </c>
      <c r="N447" s="3" t="s">
        <v>2276</v>
      </c>
      <c r="O447" s="3" t="s">
        <v>2276</v>
      </c>
      <c r="P447" s="3" t="s">
        <v>2276</v>
      </c>
      <c r="Q447" s="3" t="s">
        <v>2276</v>
      </c>
      <c r="R447" s="3" t="s">
        <v>2276</v>
      </c>
      <c r="S447" s="3" t="s">
        <v>2276</v>
      </c>
      <c r="T447" s="3" t="s">
        <v>2276</v>
      </c>
      <c r="U447" s="3" t="s">
        <v>2276</v>
      </c>
      <c r="V447" s="3" t="s">
        <v>2276</v>
      </c>
      <c r="W447" s="4" t="s">
        <v>3953</v>
      </c>
    </row>
    <row r="448" spans="1:23" ht="84" customHeight="1">
      <c r="A448" s="11" t="s">
        <v>3932</v>
      </c>
      <c r="B448" s="3" t="s">
        <v>3952</v>
      </c>
      <c r="C448" s="3" t="s">
        <v>24</v>
      </c>
      <c r="D448" s="3" t="s">
        <v>1105</v>
      </c>
      <c r="E448" s="4" t="s">
        <v>5005</v>
      </c>
      <c r="F448" s="3" t="s">
        <v>1105</v>
      </c>
      <c r="G448" s="3"/>
      <c r="H448" s="4" t="s">
        <v>541</v>
      </c>
      <c r="I448" s="3" t="s">
        <v>2691</v>
      </c>
      <c r="J448" s="3" t="s">
        <v>534</v>
      </c>
      <c r="K448" s="3" t="s">
        <v>2276</v>
      </c>
      <c r="L448" s="3" t="s">
        <v>2276</v>
      </c>
      <c r="M448" s="3" t="s">
        <v>2276</v>
      </c>
      <c r="N448" s="3" t="s">
        <v>2276</v>
      </c>
      <c r="O448" s="3" t="s">
        <v>2276</v>
      </c>
      <c r="P448" s="3" t="s">
        <v>2276</v>
      </c>
      <c r="Q448" s="3" t="s">
        <v>2276</v>
      </c>
      <c r="R448" s="3" t="s">
        <v>2276</v>
      </c>
      <c r="S448" s="3" t="s">
        <v>2276</v>
      </c>
      <c r="T448" s="3" t="s">
        <v>2276</v>
      </c>
      <c r="U448" s="3" t="s">
        <v>2276</v>
      </c>
      <c r="V448" s="3" t="s">
        <v>2276</v>
      </c>
      <c r="W448" s="4" t="s">
        <v>3953</v>
      </c>
    </row>
    <row r="449" spans="1:23" ht="69.5" customHeight="1">
      <c r="A449" s="11" t="s">
        <v>3972</v>
      </c>
      <c r="B449" s="11" t="s">
        <v>3976</v>
      </c>
      <c r="C449" s="3" t="s">
        <v>24</v>
      </c>
      <c r="D449" s="3" t="s">
        <v>3476</v>
      </c>
      <c r="E449" s="3" t="s">
        <v>116</v>
      </c>
      <c r="F449" s="3" t="s">
        <v>74</v>
      </c>
      <c r="G449" s="3"/>
      <c r="H449" s="4" t="s">
        <v>2673</v>
      </c>
      <c r="I449" s="3" t="s">
        <v>2276</v>
      </c>
      <c r="J449" s="3" t="s">
        <v>2276</v>
      </c>
      <c r="K449" s="3" t="s">
        <v>2276</v>
      </c>
      <c r="L449" s="3" t="s">
        <v>2276</v>
      </c>
      <c r="M449" s="3" t="s">
        <v>2276</v>
      </c>
      <c r="N449" s="3" t="s">
        <v>2276</v>
      </c>
      <c r="O449" s="3" t="s">
        <v>2276</v>
      </c>
      <c r="P449" s="3" t="s">
        <v>2276</v>
      </c>
      <c r="Q449" s="3" t="s">
        <v>2276</v>
      </c>
      <c r="R449" s="3" t="s">
        <v>534</v>
      </c>
      <c r="S449" s="3" t="s">
        <v>534</v>
      </c>
      <c r="T449" s="3" t="s">
        <v>534</v>
      </c>
      <c r="U449" s="3" t="s">
        <v>2276</v>
      </c>
      <c r="V449" s="3" t="s">
        <v>2276</v>
      </c>
      <c r="W449" s="4" t="s">
        <v>3986</v>
      </c>
    </row>
    <row r="450" spans="1:23" ht="98" customHeight="1">
      <c r="A450" s="11" t="s">
        <v>3972</v>
      </c>
      <c r="B450" s="11" t="s">
        <v>3978</v>
      </c>
      <c r="C450" s="3" t="s">
        <v>24</v>
      </c>
      <c r="D450" s="3" t="s">
        <v>3476</v>
      </c>
      <c r="E450" s="3" t="s">
        <v>116</v>
      </c>
      <c r="F450" s="4" t="s">
        <v>2662</v>
      </c>
      <c r="G450" s="3"/>
      <c r="H450" s="4" t="s">
        <v>2673</v>
      </c>
      <c r="I450" s="3" t="s">
        <v>2276</v>
      </c>
      <c r="J450" s="3" t="s">
        <v>2276</v>
      </c>
      <c r="K450" s="3" t="s">
        <v>2276</v>
      </c>
      <c r="L450" s="3" t="s">
        <v>2276</v>
      </c>
      <c r="M450" s="3" t="s">
        <v>2669</v>
      </c>
      <c r="N450" s="3" t="s">
        <v>534</v>
      </c>
      <c r="O450" s="3" t="s">
        <v>534</v>
      </c>
      <c r="P450" s="3" t="s">
        <v>2276</v>
      </c>
      <c r="Q450" s="3" t="s">
        <v>2276</v>
      </c>
      <c r="R450" s="3" t="s">
        <v>537</v>
      </c>
      <c r="S450" s="3" t="s">
        <v>2276</v>
      </c>
      <c r="T450" s="3" t="s">
        <v>2276</v>
      </c>
      <c r="U450" s="3" t="s">
        <v>2276</v>
      </c>
      <c r="V450" s="3" t="s">
        <v>2276</v>
      </c>
      <c r="W450" s="4" t="s">
        <v>3987</v>
      </c>
    </row>
    <row r="451" spans="1:23" ht="67.5" customHeight="1">
      <c r="A451" s="11" t="s">
        <v>3972</v>
      </c>
      <c r="B451" s="11" t="s">
        <v>3983</v>
      </c>
      <c r="C451" s="3" t="s">
        <v>24</v>
      </c>
      <c r="D451" s="3" t="s">
        <v>26</v>
      </c>
      <c r="E451" s="3" t="s">
        <v>5005</v>
      </c>
      <c r="F451" s="4" t="s">
        <v>1105</v>
      </c>
      <c r="G451" s="3"/>
      <c r="H451" s="4" t="s">
        <v>2673</v>
      </c>
      <c r="I451" s="3" t="s">
        <v>2276</v>
      </c>
      <c r="J451" s="3" t="s">
        <v>2276</v>
      </c>
      <c r="K451" s="3" t="s">
        <v>2276</v>
      </c>
      <c r="L451" s="3" t="s">
        <v>2276</v>
      </c>
      <c r="M451" s="3" t="s">
        <v>2276</v>
      </c>
      <c r="N451" s="3" t="s">
        <v>2276</v>
      </c>
      <c r="O451" s="3" t="s">
        <v>2276</v>
      </c>
      <c r="P451" s="3" t="s">
        <v>2276</v>
      </c>
      <c r="Q451" s="3" t="s">
        <v>2276</v>
      </c>
      <c r="R451" s="3" t="s">
        <v>2276</v>
      </c>
      <c r="S451" s="3" t="s">
        <v>2276</v>
      </c>
      <c r="T451" s="3" t="s">
        <v>2276</v>
      </c>
      <c r="U451" s="3" t="s">
        <v>2276</v>
      </c>
      <c r="V451" s="3" t="s">
        <v>2276</v>
      </c>
      <c r="W451" s="4" t="s">
        <v>3986</v>
      </c>
    </row>
    <row r="452" spans="1:23" ht="67.5" customHeight="1">
      <c r="A452" s="11" t="s">
        <v>3972</v>
      </c>
      <c r="B452" s="11" t="s">
        <v>3984</v>
      </c>
      <c r="C452" s="3" t="s">
        <v>24</v>
      </c>
      <c r="D452" s="3" t="s">
        <v>26</v>
      </c>
      <c r="E452" s="3" t="s">
        <v>45</v>
      </c>
      <c r="F452" s="4" t="s">
        <v>1105</v>
      </c>
      <c r="G452" s="3"/>
      <c r="H452" s="4" t="s">
        <v>2673</v>
      </c>
      <c r="I452" s="3" t="s">
        <v>2276</v>
      </c>
      <c r="J452" s="3" t="s">
        <v>2276</v>
      </c>
      <c r="K452" s="3" t="s">
        <v>2276</v>
      </c>
      <c r="L452" s="3" t="s">
        <v>2276</v>
      </c>
      <c r="M452" s="3" t="s">
        <v>2276</v>
      </c>
      <c r="N452" s="3" t="s">
        <v>2276</v>
      </c>
      <c r="O452" s="3" t="s">
        <v>2276</v>
      </c>
      <c r="P452" s="3" t="s">
        <v>2276</v>
      </c>
      <c r="Q452" s="3" t="s">
        <v>2276</v>
      </c>
      <c r="R452" s="3" t="s">
        <v>534</v>
      </c>
      <c r="S452" s="3" t="s">
        <v>2276</v>
      </c>
      <c r="T452" s="3" t="s">
        <v>2276</v>
      </c>
      <c r="U452" s="3" t="s">
        <v>2276</v>
      </c>
      <c r="V452" s="3" t="s">
        <v>2276</v>
      </c>
      <c r="W452" s="4" t="s">
        <v>3986</v>
      </c>
    </row>
    <row r="453" spans="1:23" ht="40" customHeight="1">
      <c r="A453" s="11" t="s">
        <v>3989</v>
      </c>
      <c r="B453" s="11" t="s">
        <v>3997</v>
      </c>
      <c r="C453" s="3" t="s">
        <v>24</v>
      </c>
      <c r="D453" s="3" t="s">
        <v>1105</v>
      </c>
      <c r="E453" s="3" t="s">
        <v>5005</v>
      </c>
      <c r="F453" s="3" t="s">
        <v>1105</v>
      </c>
      <c r="G453" s="3"/>
      <c r="H453" s="4" t="s">
        <v>541</v>
      </c>
      <c r="I453" s="3" t="s">
        <v>2690</v>
      </c>
      <c r="J453" s="3" t="s">
        <v>2276</v>
      </c>
      <c r="K453" s="3" t="s">
        <v>2276</v>
      </c>
      <c r="L453" s="3" t="s">
        <v>2276</v>
      </c>
      <c r="M453" s="3" t="s">
        <v>2276</v>
      </c>
      <c r="N453" s="3" t="s">
        <v>2276</v>
      </c>
      <c r="O453" s="3" t="s">
        <v>2276</v>
      </c>
      <c r="P453" s="3" t="s">
        <v>2276</v>
      </c>
      <c r="Q453" s="3" t="s">
        <v>2276</v>
      </c>
      <c r="R453" s="3" t="s">
        <v>534</v>
      </c>
      <c r="S453" s="3" t="s">
        <v>2276</v>
      </c>
      <c r="T453" s="3" t="s">
        <v>2276</v>
      </c>
      <c r="U453" s="3" t="s">
        <v>2276</v>
      </c>
      <c r="V453" s="3" t="s">
        <v>2276</v>
      </c>
      <c r="W453" s="4" t="s">
        <v>4000</v>
      </c>
    </row>
    <row r="454" spans="1:23" ht="40" customHeight="1">
      <c r="A454" s="11" t="s">
        <v>3990</v>
      </c>
      <c r="B454" s="11" t="s">
        <v>3998</v>
      </c>
      <c r="C454" s="3" t="s">
        <v>24</v>
      </c>
      <c r="D454" s="3" t="s">
        <v>1105</v>
      </c>
      <c r="E454" s="3" t="s">
        <v>5005</v>
      </c>
      <c r="F454" s="3" t="s">
        <v>1105</v>
      </c>
      <c r="G454" s="3"/>
      <c r="H454" s="4" t="s">
        <v>541</v>
      </c>
      <c r="I454" s="3" t="s">
        <v>2690</v>
      </c>
      <c r="J454" s="3" t="s">
        <v>2276</v>
      </c>
      <c r="K454" s="3" t="s">
        <v>2276</v>
      </c>
      <c r="L454" s="3" t="s">
        <v>2276</v>
      </c>
      <c r="M454" s="3" t="s">
        <v>2276</v>
      </c>
      <c r="N454" s="3" t="s">
        <v>2276</v>
      </c>
      <c r="O454" s="3" t="s">
        <v>2276</v>
      </c>
      <c r="P454" s="3" t="s">
        <v>2276</v>
      </c>
      <c r="Q454" s="3" t="s">
        <v>2276</v>
      </c>
      <c r="R454" s="3" t="s">
        <v>534</v>
      </c>
      <c r="S454" s="3" t="s">
        <v>2276</v>
      </c>
      <c r="T454" s="3" t="s">
        <v>2276</v>
      </c>
      <c r="U454" s="3" t="s">
        <v>2276</v>
      </c>
      <c r="V454" s="3" t="s">
        <v>2276</v>
      </c>
      <c r="W454" s="4" t="s">
        <v>4000</v>
      </c>
    </row>
    <row r="455" spans="1:23" ht="40" customHeight="1">
      <c r="A455" s="11" t="s">
        <v>3995</v>
      </c>
      <c r="B455" s="11" t="s">
        <v>3999</v>
      </c>
      <c r="C455" s="3" t="s">
        <v>24</v>
      </c>
      <c r="D455" s="3" t="s">
        <v>1105</v>
      </c>
      <c r="E455" s="3" t="s">
        <v>5005</v>
      </c>
      <c r="F455" s="3" t="s">
        <v>1105</v>
      </c>
      <c r="G455" s="3"/>
      <c r="H455" s="4" t="s">
        <v>541</v>
      </c>
      <c r="I455" s="3" t="s">
        <v>2690</v>
      </c>
      <c r="J455" s="3" t="s">
        <v>2276</v>
      </c>
      <c r="K455" s="3" t="s">
        <v>2276</v>
      </c>
      <c r="L455" s="3" t="s">
        <v>2276</v>
      </c>
      <c r="M455" s="3" t="s">
        <v>2276</v>
      </c>
      <c r="N455" s="3" t="s">
        <v>2276</v>
      </c>
      <c r="O455" s="3" t="s">
        <v>2276</v>
      </c>
      <c r="P455" s="3" t="s">
        <v>2276</v>
      </c>
      <c r="Q455" s="3" t="s">
        <v>2276</v>
      </c>
      <c r="R455" s="3" t="s">
        <v>534</v>
      </c>
      <c r="S455" s="3" t="s">
        <v>2276</v>
      </c>
      <c r="T455" s="3" t="s">
        <v>2276</v>
      </c>
      <c r="U455" s="3" t="s">
        <v>2276</v>
      </c>
      <c r="V455" s="3" t="s">
        <v>2276</v>
      </c>
      <c r="W455" s="4" t="s">
        <v>4000</v>
      </c>
    </row>
    <row r="456" spans="1:23" ht="83" customHeight="1">
      <c r="A456" s="23" t="s">
        <v>4048</v>
      </c>
      <c r="B456" s="11" t="s">
        <v>4049</v>
      </c>
      <c r="C456" s="3" t="s">
        <v>1105</v>
      </c>
      <c r="D456" s="3" t="s">
        <v>2276</v>
      </c>
      <c r="E456" s="3" t="s">
        <v>2276</v>
      </c>
      <c r="F456" s="4" t="s">
        <v>2662</v>
      </c>
      <c r="G456" s="3">
        <v>1992</v>
      </c>
      <c r="H456" s="4" t="s">
        <v>4077</v>
      </c>
      <c r="I456" s="3" t="s">
        <v>2691</v>
      </c>
      <c r="J456" s="3" t="s">
        <v>534</v>
      </c>
      <c r="K456" s="3" t="s">
        <v>2276</v>
      </c>
      <c r="L456" s="3" t="s">
        <v>2276</v>
      </c>
      <c r="M456" s="3" t="s">
        <v>2276</v>
      </c>
      <c r="N456" s="3" t="s">
        <v>2276</v>
      </c>
      <c r="O456" s="3" t="s">
        <v>2276</v>
      </c>
      <c r="P456" s="3" t="s">
        <v>2276</v>
      </c>
      <c r="Q456" s="3" t="s">
        <v>2276</v>
      </c>
      <c r="R456" s="3" t="s">
        <v>2276</v>
      </c>
      <c r="S456" s="3" t="s">
        <v>2276</v>
      </c>
      <c r="T456" s="3" t="s">
        <v>2276</v>
      </c>
      <c r="U456" s="3" t="s">
        <v>2276</v>
      </c>
      <c r="V456" s="3" t="s">
        <v>2276</v>
      </c>
      <c r="W456" s="4" t="s">
        <v>4078</v>
      </c>
    </row>
    <row r="457" spans="1:23" ht="83" customHeight="1">
      <c r="A457" s="23" t="s">
        <v>4059</v>
      </c>
      <c r="B457" s="11" t="s">
        <v>4072</v>
      </c>
      <c r="C457" s="3" t="s">
        <v>1105</v>
      </c>
      <c r="D457" s="3" t="s">
        <v>2276</v>
      </c>
      <c r="E457" s="3" t="s">
        <v>2276</v>
      </c>
      <c r="F457" s="4" t="s">
        <v>2662</v>
      </c>
      <c r="G457" s="3">
        <v>1992</v>
      </c>
      <c r="H457" s="4" t="s">
        <v>4077</v>
      </c>
      <c r="I457" s="3" t="s">
        <v>2691</v>
      </c>
      <c r="J457" s="3" t="s">
        <v>534</v>
      </c>
      <c r="K457" s="3" t="s">
        <v>2276</v>
      </c>
      <c r="L457" s="3" t="s">
        <v>2276</v>
      </c>
      <c r="M457" s="3" t="s">
        <v>2276</v>
      </c>
      <c r="N457" s="3" t="s">
        <v>2276</v>
      </c>
      <c r="O457" s="3" t="s">
        <v>2276</v>
      </c>
      <c r="P457" s="3" t="s">
        <v>2276</v>
      </c>
      <c r="Q457" s="3" t="s">
        <v>2276</v>
      </c>
      <c r="R457" s="3" t="s">
        <v>2276</v>
      </c>
      <c r="S457" s="3" t="s">
        <v>2276</v>
      </c>
      <c r="T457" s="3" t="s">
        <v>2276</v>
      </c>
      <c r="U457" s="3" t="s">
        <v>2276</v>
      </c>
      <c r="V457" s="3" t="s">
        <v>2276</v>
      </c>
      <c r="W457" s="4" t="s">
        <v>4078</v>
      </c>
    </row>
    <row r="458" spans="1:23" ht="83" customHeight="1">
      <c r="A458" s="23" t="s">
        <v>4060</v>
      </c>
      <c r="B458" s="11" t="s">
        <v>4073</v>
      </c>
      <c r="C458" s="3" t="s">
        <v>1105</v>
      </c>
      <c r="D458" s="3" t="s">
        <v>2276</v>
      </c>
      <c r="E458" s="3" t="s">
        <v>2276</v>
      </c>
      <c r="F458" s="4" t="s">
        <v>2662</v>
      </c>
      <c r="G458" s="3">
        <v>1992</v>
      </c>
      <c r="H458" s="4" t="s">
        <v>4077</v>
      </c>
      <c r="I458" s="3" t="s">
        <v>2691</v>
      </c>
      <c r="J458" s="3" t="s">
        <v>534</v>
      </c>
      <c r="K458" s="3" t="s">
        <v>2276</v>
      </c>
      <c r="L458" s="3" t="s">
        <v>2276</v>
      </c>
      <c r="M458" s="3" t="s">
        <v>2276</v>
      </c>
      <c r="N458" s="3" t="s">
        <v>2276</v>
      </c>
      <c r="O458" s="3" t="s">
        <v>2276</v>
      </c>
      <c r="P458" s="3" t="s">
        <v>2276</v>
      </c>
      <c r="Q458" s="3" t="s">
        <v>2276</v>
      </c>
      <c r="R458" s="3" t="s">
        <v>2276</v>
      </c>
      <c r="S458" s="3" t="s">
        <v>2276</v>
      </c>
      <c r="T458" s="3" t="s">
        <v>2276</v>
      </c>
      <c r="U458" s="3" t="s">
        <v>2276</v>
      </c>
      <c r="V458" s="3" t="s">
        <v>2276</v>
      </c>
      <c r="W458" s="4" t="s">
        <v>4078</v>
      </c>
    </row>
    <row r="459" spans="1:23" ht="83" customHeight="1">
      <c r="A459" s="23" t="s">
        <v>4061</v>
      </c>
      <c r="B459" s="11" t="s">
        <v>4074</v>
      </c>
      <c r="C459" s="3" t="s">
        <v>1105</v>
      </c>
      <c r="D459" s="3" t="s">
        <v>2276</v>
      </c>
      <c r="E459" s="3" t="s">
        <v>2276</v>
      </c>
      <c r="F459" s="4" t="s">
        <v>2662</v>
      </c>
      <c r="G459" s="3">
        <v>1992</v>
      </c>
      <c r="H459" s="4" t="s">
        <v>4077</v>
      </c>
      <c r="I459" s="3" t="s">
        <v>2691</v>
      </c>
      <c r="J459" s="3" t="s">
        <v>534</v>
      </c>
      <c r="K459" s="3" t="s">
        <v>2276</v>
      </c>
      <c r="L459" s="3" t="s">
        <v>2276</v>
      </c>
      <c r="M459" s="3" t="s">
        <v>2276</v>
      </c>
      <c r="N459" s="3" t="s">
        <v>2276</v>
      </c>
      <c r="O459" s="3" t="s">
        <v>2276</v>
      </c>
      <c r="P459" s="3" t="s">
        <v>2276</v>
      </c>
      <c r="Q459" s="3" t="s">
        <v>2276</v>
      </c>
      <c r="R459" s="3" t="s">
        <v>2276</v>
      </c>
      <c r="S459" s="3" t="s">
        <v>2276</v>
      </c>
      <c r="T459" s="3" t="s">
        <v>2276</v>
      </c>
      <c r="U459" s="3" t="s">
        <v>2276</v>
      </c>
      <c r="V459" s="3" t="s">
        <v>2276</v>
      </c>
      <c r="W459" s="4" t="s">
        <v>4078</v>
      </c>
    </row>
    <row r="460" spans="1:23" ht="83" customHeight="1">
      <c r="A460" s="23" t="s">
        <v>4062</v>
      </c>
      <c r="B460" s="11" t="s">
        <v>4075</v>
      </c>
      <c r="C460" s="3" t="s">
        <v>1105</v>
      </c>
      <c r="D460" s="3" t="s">
        <v>2276</v>
      </c>
      <c r="E460" s="3" t="s">
        <v>2276</v>
      </c>
      <c r="F460" s="4" t="s">
        <v>2662</v>
      </c>
      <c r="G460" s="3">
        <v>1992</v>
      </c>
      <c r="H460" s="4" t="s">
        <v>4077</v>
      </c>
      <c r="I460" s="3" t="s">
        <v>2691</v>
      </c>
      <c r="J460" s="3" t="s">
        <v>534</v>
      </c>
      <c r="K460" s="3" t="s">
        <v>2276</v>
      </c>
      <c r="L460" s="3" t="s">
        <v>2276</v>
      </c>
      <c r="M460" s="3" t="s">
        <v>2276</v>
      </c>
      <c r="N460" s="3" t="s">
        <v>2276</v>
      </c>
      <c r="O460" s="3" t="s">
        <v>2276</v>
      </c>
      <c r="P460" s="3" t="s">
        <v>2276</v>
      </c>
      <c r="Q460" s="3" t="s">
        <v>2276</v>
      </c>
      <c r="R460" s="3" t="s">
        <v>2276</v>
      </c>
      <c r="S460" s="3" t="s">
        <v>2276</v>
      </c>
      <c r="T460" s="3" t="s">
        <v>2276</v>
      </c>
      <c r="U460" s="3" t="s">
        <v>2276</v>
      </c>
      <c r="V460" s="3" t="s">
        <v>2276</v>
      </c>
      <c r="W460" s="4" t="s">
        <v>4078</v>
      </c>
    </row>
    <row r="461" spans="1:23" ht="83" customHeight="1">
      <c r="A461" s="23" t="s">
        <v>4063</v>
      </c>
      <c r="B461" s="11" t="s">
        <v>4066</v>
      </c>
      <c r="C461" s="3" t="s">
        <v>1105</v>
      </c>
      <c r="D461" s="3" t="s">
        <v>2276</v>
      </c>
      <c r="E461" s="3" t="s">
        <v>2276</v>
      </c>
      <c r="F461" s="4" t="s">
        <v>2662</v>
      </c>
      <c r="G461" s="3">
        <v>1992</v>
      </c>
      <c r="H461" s="4" t="s">
        <v>4077</v>
      </c>
      <c r="I461" s="3" t="s">
        <v>2691</v>
      </c>
      <c r="J461" s="3" t="s">
        <v>534</v>
      </c>
      <c r="K461" s="3" t="s">
        <v>2276</v>
      </c>
      <c r="L461" s="3" t="s">
        <v>2276</v>
      </c>
      <c r="M461" s="3" t="s">
        <v>2276</v>
      </c>
      <c r="N461" s="3" t="s">
        <v>2276</v>
      </c>
      <c r="O461" s="3" t="s">
        <v>2276</v>
      </c>
      <c r="P461" s="3" t="s">
        <v>2276</v>
      </c>
      <c r="Q461" s="3" t="s">
        <v>2276</v>
      </c>
      <c r="R461" s="3" t="s">
        <v>2276</v>
      </c>
      <c r="S461" s="3" t="s">
        <v>2276</v>
      </c>
      <c r="T461" s="3" t="s">
        <v>2276</v>
      </c>
      <c r="U461" s="3" t="s">
        <v>2276</v>
      </c>
      <c r="V461" s="3" t="s">
        <v>2276</v>
      </c>
      <c r="W461" s="4" t="s">
        <v>4078</v>
      </c>
    </row>
    <row r="462" spans="1:23" ht="44.5" customHeight="1">
      <c r="A462" s="23" t="s">
        <v>4048</v>
      </c>
      <c r="B462" s="11" t="s">
        <v>4067</v>
      </c>
      <c r="C462" s="3" t="s">
        <v>1105</v>
      </c>
      <c r="D462" s="3" t="s">
        <v>2276</v>
      </c>
      <c r="E462" s="3" t="s">
        <v>2276</v>
      </c>
      <c r="F462" s="4" t="s">
        <v>2662</v>
      </c>
      <c r="G462" s="11">
        <v>2005</v>
      </c>
      <c r="H462" s="4" t="s">
        <v>4077</v>
      </c>
      <c r="I462" s="3" t="s">
        <v>2690</v>
      </c>
      <c r="J462" s="3" t="s">
        <v>534</v>
      </c>
      <c r="K462" s="3" t="s">
        <v>2276</v>
      </c>
      <c r="L462" s="3" t="s">
        <v>2276</v>
      </c>
      <c r="M462" s="3" t="s">
        <v>2276</v>
      </c>
      <c r="N462" s="3" t="s">
        <v>2276</v>
      </c>
      <c r="O462" s="3" t="s">
        <v>2276</v>
      </c>
      <c r="P462" s="3" t="s">
        <v>2276</v>
      </c>
      <c r="Q462" s="3" t="s">
        <v>2276</v>
      </c>
      <c r="R462" s="3" t="s">
        <v>2276</v>
      </c>
      <c r="S462" s="3" t="s">
        <v>2276</v>
      </c>
      <c r="T462" s="3" t="s">
        <v>2276</v>
      </c>
      <c r="U462" s="3" t="s">
        <v>2276</v>
      </c>
      <c r="V462" s="3" t="s">
        <v>2276</v>
      </c>
      <c r="W462" s="4" t="s">
        <v>4084</v>
      </c>
    </row>
    <row r="463" spans="1:23" ht="44.5" customHeight="1">
      <c r="A463" s="23" t="s">
        <v>4059</v>
      </c>
      <c r="B463" s="11" t="s">
        <v>4079</v>
      </c>
      <c r="C463" s="3" t="s">
        <v>1105</v>
      </c>
      <c r="D463" s="3" t="s">
        <v>2276</v>
      </c>
      <c r="E463" s="3" t="s">
        <v>2276</v>
      </c>
      <c r="F463" s="4" t="s">
        <v>2662</v>
      </c>
      <c r="G463" s="11">
        <v>2005</v>
      </c>
      <c r="H463" s="4" t="s">
        <v>4077</v>
      </c>
      <c r="I463" s="3" t="s">
        <v>2690</v>
      </c>
      <c r="J463" s="3" t="s">
        <v>534</v>
      </c>
      <c r="K463" s="3" t="s">
        <v>2276</v>
      </c>
      <c r="L463" s="3" t="s">
        <v>2276</v>
      </c>
      <c r="M463" s="3" t="s">
        <v>2276</v>
      </c>
      <c r="N463" s="3" t="s">
        <v>2276</v>
      </c>
      <c r="O463" s="3" t="s">
        <v>2276</v>
      </c>
      <c r="P463" s="3" t="s">
        <v>2276</v>
      </c>
      <c r="Q463" s="3" t="s">
        <v>2276</v>
      </c>
      <c r="R463" s="3" t="s">
        <v>2276</v>
      </c>
      <c r="S463" s="3" t="s">
        <v>2276</v>
      </c>
      <c r="T463" s="3" t="s">
        <v>2276</v>
      </c>
      <c r="U463" s="3" t="s">
        <v>2276</v>
      </c>
      <c r="V463" s="3" t="s">
        <v>2276</v>
      </c>
      <c r="W463" s="4" t="s">
        <v>4084</v>
      </c>
    </row>
    <row r="464" spans="1:23" ht="44.5" customHeight="1">
      <c r="A464" s="23" t="s">
        <v>4060</v>
      </c>
      <c r="B464" s="11" t="s">
        <v>4080</v>
      </c>
      <c r="C464" s="3" t="s">
        <v>1105</v>
      </c>
      <c r="D464" s="3" t="s">
        <v>2276</v>
      </c>
      <c r="E464" s="3" t="s">
        <v>2276</v>
      </c>
      <c r="F464" s="4" t="s">
        <v>2662</v>
      </c>
      <c r="G464" s="11">
        <v>2005</v>
      </c>
      <c r="H464" s="4" t="s">
        <v>4077</v>
      </c>
      <c r="I464" s="3" t="s">
        <v>2690</v>
      </c>
      <c r="J464" s="3" t="s">
        <v>534</v>
      </c>
      <c r="K464" s="3" t="s">
        <v>2276</v>
      </c>
      <c r="L464" s="3" t="s">
        <v>2276</v>
      </c>
      <c r="M464" s="3" t="s">
        <v>2276</v>
      </c>
      <c r="N464" s="3" t="s">
        <v>2276</v>
      </c>
      <c r="O464" s="3" t="s">
        <v>2276</v>
      </c>
      <c r="P464" s="3" t="s">
        <v>2276</v>
      </c>
      <c r="Q464" s="3" t="s">
        <v>2276</v>
      </c>
      <c r="R464" s="3" t="s">
        <v>2276</v>
      </c>
      <c r="S464" s="3" t="s">
        <v>2276</v>
      </c>
      <c r="T464" s="3" t="s">
        <v>2276</v>
      </c>
      <c r="U464" s="3" t="s">
        <v>2276</v>
      </c>
      <c r="V464" s="3" t="s">
        <v>2276</v>
      </c>
      <c r="W464" s="4" t="s">
        <v>4084</v>
      </c>
    </row>
    <row r="465" spans="1:23" ht="44.5" customHeight="1">
      <c r="A465" s="23" t="s">
        <v>4061</v>
      </c>
      <c r="B465" s="11" t="s">
        <v>4081</v>
      </c>
      <c r="C465" s="3" t="s">
        <v>1105</v>
      </c>
      <c r="D465" s="3" t="s">
        <v>2276</v>
      </c>
      <c r="E465" s="3" t="s">
        <v>2276</v>
      </c>
      <c r="F465" s="4" t="s">
        <v>2662</v>
      </c>
      <c r="G465" s="11">
        <v>2005</v>
      </c>
      <c r="H465" s="4" t="s">
        <v>4077</v>
      </c>
      <c r="I465" s="3" t="s">
        <v>2690</v>
      </c>
      <c r="J465" s="3" t="s">
        <v>534</v>
      </c>
      <c r="K465" s="3" t="s">
        <v>2276</v>
      </c>
      <c r="L465" s="3" t="s">
        <v>2276</v>
      </c>
      <c r="M465" s="3" t="s">
        <v>2276</v>
      </c>
      <c r="N465" s="3" t="s">
        <v>2276</v>
      </c>
      <c r="O465" s="3" t="s">
        <v>2276</v>
      </c>
      <c r="P465" s="3" t="s">
        <v>2276</v>
      </c>
      <c r="Q465" s="3" t="s">
        <v>2276</v>
      </c>
      <c r="R465" s="3" t="s">
        <v>2276</v>
      </c>
      <c r="S465" s="3" t="s">
        <v>2276</v>
      </c>
      <c r="T465" s="3" t="s">
        <v>2276</v>
      </c>
      <c r="U465" s="3" t="s">
        <v>2276</v>
      </c>
      <c r="V465" s="3" t="s">
        <v>2276</v>
      </c>
      <c r="W465" s="4" t="s">
        <v>4084</v>
      </c>
    </row>
    <row r="466" spans="1:23" ht="44.5" customHeight="1">
      <c r="A466" s="23" t="s">
        <v>4062</v>
      </c>
      <c r="B466" s="11" t="s">
        <v>4082</v>
      </c>
      <c r="C466" s="3" t="s">
        <v>1105</v>
      </c>
      <c r="D466" s="3" t="s">
        <v>2276</v>
      </c>
      <c r="E466" s="3" t="s">
        <v>2276</v>
      </c>
      <c r="F466" s="4" t="s">
        <v>2662</v>
      </c>
      <c r="G466" s="11">
        <v>2005</v>
      </c>
      <c r="H466" s="4" t="s">
        <v>4077</v>
      </c>
      <c r="I466" s="3" t="s">
        <v>2690</v>
      </c>
      <c r="J466" s="3" t="s">
        <v>534</v>
      </c>
      <c r="K466" s="3" t="s">
        <v>2276</v>
      </c>
      <c r="L466" s="3" t="s">
        <v>2276</v>
      </c>
      <c r="M466" s="3" t="s">
        <v>2276</v>
      </c>
      <c r="N466" s="3" t="s">
        <v>2276</v>
      </c>
      <c r="O466" s="3" t="s">
        <v>2276</v>
      </c>
      <c r="P466" s="3" t="s">
        <v>2276</v>
      </c>
      <c r="Q466" s="3" t="s">
        <v>2276</v>
      </c>
      <c r="R466" s="3" t="s">
        <v>2276</v>
      </c>
      <c r="S466" s="3" t="s">
        <v>2276</v>
      </c>
      <c r="T466" s="3" t="s">
        <v>2276</v>
      </c>
      <c r="U466" s="3" t="s">
        <v>2276</v>
      </c>
      <c r="V466" s="3" t="s">
        <v>2276</v>
      </c>
      <c r="W466" s="4" t="s">
        <v>4084</v>
      </c>
    </row>
    <row r="467" spans="1:23" ht="44.5" customHeight="1">
      <c r="A467" s="23" t="s">
        <v>4063</v>
      </c>
      <c r="B467" s="11" t="s">
        <v>4068</v>
      </c>
      <c r="C467" s="3" t="s">
        <v>1105</v>
      </c>
      <c r="D467" s="3" t="s">
        <v>2276</v>
      </c>
      <c r="E467" s="3" t="s">
        <v>2276</v>
      </c>
      <c r="F467" s="4" t="s">
        <v>2662</v>
      </c>
      <c r="G467" s="11">
        <v>2005</v>
      </c>
      <c r="H467" s="4" t="s">
        <v>4077</v>
      </c>
      <c r="I467" s="3" t="s">
        <v>2690</v>
      </c>
      <c r="J467" s="3" t="s">
        <v>534</v>
      </c>
      <c r="K467" s="3" t="s">
        <v>2276</v>
      </c>
      <c r="L467" s="3" t="s">
        <v>2276</v>
      </c>
      <c r="M467" s="3" t="s">
        <v>2276</v>
      </c>
      <c r="N467" s="3" t="s">
        <v>2276</v>
      </c>
      <c r="O467" s="3" t="s">
        <v>2276</v>
      </c>
      <c r="P467" s="3" t="s">
        <v>2276</v>
      </c>
      <c r="Q467" s="3" t="s">
        <v>2276</v>
      </c>
      <c r="R467" s="3" t="s">
        <v>2276</v>
      </c>
      <c r="S467" s="3" t="s">
        <v>2276</v>
      </c>
      <c r="T467" s="3" t="s">
        <v>2276</v>
      </c>
      <c r="U467" s="3" t="s">
        <v>2276</v>
      </c>
      <c r="V467" s="3" t="s">
        <v>2276</v>
      </c>
      <c r="W467" s="4" t="s">
        <v>4084</v>
      </c>
    </row>
    <row r="468" spans="1:23" ht="40" customHeight="1">
      <c r="A468" s="11" t="s">
        <v>4108</v>
      </c>
      <c r="B468" s="3" t="s">
        <v>4118</v>
      </c>
      <c r="C468" s="3" t="s">
        <v>24</v>
      </c>
      <c r="D468" s="3" t="s">
        <v>2660</v>
      </c>
      <c r="E468" s="4" t="s">
        <v>5005</v>
      </c>
      <c r="F468" s="3" t="s">
        <v>55</v>
      </c>
      <c r="G468" s="3"/>
      <c r="H468" s="4" t="s">
        <v>2673</v>
      </c>
      <c r="I468" s="3" t="s">
        <v>2276</v>
      </c>
      <c r="J468" s="3" t="s">
        <v>2276</v>
      </c>
      <c r="K468" s="3" t="s">
        <v>2276</v>
      </c>
      <c r="L468" s="3" t="s">
        <v>2276</v>
      </c>
      <c r="M468" s="3" t="s">
        <v>2669</v>
      </c>
      <c r="N468" s="3" t="s">
        <v>2276</v>
      </c>
      <c r="O468" s="3" t="s">
        <v>2276</v>
      </c>
      <c r="P468" s="3" t="s">
        <v>2276</v>
      </c>
      <c r="Q468" s="3" t="s">
        <v>2276</v>
      </c>
      <c r="R468" s="3" t="s">
        <v>2276</v>
      </c>
      <c r="S468" s="3" t="s">
        <v>2276</v>
      </c>
      <c r="T468" s="3" t="s">
        <v>2276</v>
      </c>
      <c r="U468" s="3" t="s">
        <v>2276</v>
      </c>
      <c r="V468" s="3" t="s">
        <v>2276</v>
      </c>
      <c r="W468" s="4" t="s">
        <v>4126</v>
      </c>
    </row>
    <row r="469" spans="1:23" ht="40" customHeight="1">
      <c r="A469" s="11" t="s">
        <v>4108</v>
      </c>
      <c r="B469" s="3" t="s">
        <v>4119</v>
      </c>
      <c r="C469" s="3" t="s">
        <v>24</v>
      </c>
      <c r="D469" s="3" t="s">
        <v>2660</v>
      </c>
      <c r="E469" s="4" t="s">
        <v>45</v>
      </c>
      <c r="F469" s="3" t="s">
        <v>55</v>
      </c>
      <c r="G469" s="3"/>
      <c r="H469" s="4" t="s">
        <v>2673</v>
      </c>
      <c r="I469" s="3" t="s">
        <v>2276</v>
      </c>
      <c r="J469" s="3" t="s">
        <v>2276</v>
      </c>
      <c r="K469" s="3" t="s">
        <v>2276</v>
      </c>
      <c r="L469" s="3" t="s">
        <v>2276</v>
      </c>
      <c r="M469" s="3" t="s">
        <v>2669</v>
      </c>
      <c r="N469" s="3" t="s">
        <v>2276</v>
      </c>
      <c r="O469" s="3" t="s">
        <v>2276</v>
      </c>
      <c r="P469" s="3" t="s">
        <v>2276</v>
      </c>
      <c r="Q469" s="3" t="s">
        <v>2276</v>
      </c>
      <c r="R469" s="3" t="s">
        <v>2276</v>
      </c>
      <c r="S469" s="3" t="s">
        <v>2276</v>
      </c>
      <c r="T469" s="3" t="s">
        <v>2276</v>
      </c>
      <c r="U469" s="3" t="s">
        <v>2276</v>
      </c>
      <c r="V469" s="3" t="s">
        <v>2276</v>
      </c>
      <c r="W469" s="4" t="s">
        <v>4126</v>
      </c>
    </row>
    <row r="470" spans="1:23" ht="40" customHeight="1">
      <c r="A470" s="11" t="s">
        <v>4109</v>
      </c>
      <c r="B470" s="3" t="s">
        <v>4120</v>
      </c>
      <c r="C470" s="3" t="s">
        <v>24</v>
      </c>
      <c r="D470" s="3" t="s">
        <v>2660</v>
      </c>
      <c r="E470" s="4" t="s">
        <v>5005</v>
      </c>
      <c r="F470" s="3" t="s">
        <v>55</v>
      </c>
      <c r="G470" s="3">
        <v>1989</v>
      </c>
      <c r="H470" s="4" t="s">
        <v>2673</v>
      </c>
      <c r="I470" s="3" t="s">
        <v>2276</v>
      </c>
      <c r="J470" s="3" t="s">
        <v>2276</v>
      </c>
      <c r="K470" s="3" t="s">
        <v>2276</v>
      </c>
      <c r="L470" s="3" t="s">
        <v>2276</v>
      </c>
      <c r="M470" s="3" t="s">
        <v>2728</v>
      </c>
      <c r="N470" s="3" t="s">
        <v>2276</v>
      </c>
      <c r="O470" s="3" t="s">
        <v>2276</v>
      </c>
      <c r="P470" s="3" t="s">
        <v>2276</v>
      </c>
      <c r="Q470" s="3" t="s">
        <v>2276</v>
      </c>
      <c r="R470" s="3" t="s">
        <v>2276</v>
      </c>
      <c r="S470" s="3" t="s">
        <v>2276</v>
      </c>
      <c r="T470" s="3" t="s">
        <v>2276</v>
      </c>
      <c r="U470" s="3" t="s">
        <v>2276</v>
      </c>
      <c r="V470" s="3" t="s">
        <v>2276</v>
      </c>
      <c r="W470" s="3" t="s">
        <v>4125</v>
      </c>
    </row>
    <row r="471" spans="1:23" ht="40" customHeight="1">
      <c r="A471" s="11" t="s">
        <v>4109</v>
      </c>
      <c r="B471" s="3" t="s">
        <v>4121</v>
      </c>
      <c r="C471" s="3" t="s">
        <v>24</v>
      </c>
      <c r="D471" s="3" t="s">
        <v>2660</v>
      </c>
      <c r="E471" s="4" t="s">
        <v>45</v>
      </c>
      <c r="F471" s="3" t="s">
        <v>55</v>
      </c>
      <c r="G471" s="3">
        <v>1989</v>
      </c>
      <c r="H471" s="4" t="s">
        <v>2673</v>
      </c>
      <c r="I471" s="3" t="s">
        <v>2276</v>
      </c>
      <c r="J471" s="3" t="s">
        <v>2276</v>
      </c>
      <c r="K471" s="3" t="s">
        <v>2276</v>
      </c>
      <c r="L471" s="3" t="s">
        <v>2276</v>
      </c>
      <c r="M471" s="3" t="s">
        <v>2728</v>
      </c>
      <c r="N471" s="3" t="s">
        <v>2276</v>
      </c>
      <c r="O471" s="3" t="s">
        <v>2276</v>
      </c>
      <c r="P471" s="3" t="s">
        <v>2276</v>
      </c>
      <c r="Q471" s="3" t="s">
        <v>2276</v>
      </c>
      <c r="R471" s="3" t="s">
        <v>2276</v>
      </c>
      <c r="S471" s="3" t="s">
        <v>2276</v>
      </c>
      <c r="T471" s="3" t="s">
        <v>2276</v>
      </c>
      <c r="U471" s="3" t="s">
        <v>2276</v>
      </c>
      <c r="V471" s="3" t="s">
        <v>2276</v>
      </c>
      <c r="W471" s="3" t="s">
        <v>4125</v>
      </c>
    </row>
    <row r="472" spans="1:23" ht="64" customHeight="1">
      <c r="A472" s="11" t="s">
        <v>4129</v>
      </c>
      <c r="B472" s="11" t="s">
        <v>4133</v>
      </c>
      <c r="C472" s="3" t="s">
        <v>24</v>
      </c>
      <c r="D472" s="3" t="s">
        <v>2660</v>
      </c>
      <c r="E472" s="4" t="s">
        <v>5005</v>
      </c>
      <c r="F472" s="4" t="s">
        <v>2662</v>
      </c>
      <c r="G472" s="3"/>
      <c r="H472" s="4" t="s">
        <v>541</v>
      </c>
      <c r="I472" s="3" t="s">
        <v>2276</v>
      </c>
      <c r="J472" s="3" t="s">
        <v>2276</v>
      </c>
      <c r="K472" s="3" t="s">
        <v>2276</v>
      </c>
      <c r="L472" s="3" t="s">
        <v>2276</v>
      </c>
      <c r="M472" s="3" t="s">
        <v>2669</v>
      </c>
      <c r="N472" s="3" t="s">
        <v>2276</v>
      </c>
      <c r="O472" s="3" t="s">
        <v>2276</v>
      </c>
      <c r="P472" s="3" t="s">
        <v>2276</v>
      </c>
      <c r="Q472" s="3">
        <v>4</v>
      </c>
      <c r="R472" s="3" t="s">
        <v>2276</v>
      </c>
      <c r="S472" s="3" t="s">
        <v>2276</v>
      </c>
      <c r="T472" s="3" t="s">
        <v>2276</v>
      </c>
      <c r="U472" s="3" t="s">
        <v>2276</v>
      </c>
      <c r="V472" s="3" t="s">
        <v>2276</v>
      </c>
      <c r="W472" s="4" t="s">
        <v>4136</v>
      </c>
    </row>
    <row r="473" spans="1:23" ht="75.5" customHeight="1">
      <c r="A473" s="11" t="s">
        <v>4129</v>
      </c>
      <c r="B473" s="11" t="s">
        <v>4134</v>
      </c>
      <c r="C473" s="3" t="s">
        <v>24</v>
      </c>
      <c r="D473" s="3" t="s">
        <v>2660</v>
      </c>
      <c r="E473" s="4" t="s">
        <v>45</v>
      </c>
      <c r="F473" s="4" t="s">
        <v>2662</v>
      </c>
      <c r="G473" s="3"/>
      <c r="H473" s="4" t="s">
        <v>541</v>
      </c>
      <c r="I473" s="3" t="s">
        <v>2276</v>
      </c>
      <c r="J473" s="3" t="s">
        <v>2276</v>
      </c>
      <c r="K473" s="3" t="s">
        <v>2276</v>
      </c>
      <c r="L473" s="3" t="s">
        <v>2276</v>
      </c>
      <c r="M473" s="3" t="s">
        <v>2669</v>
      </c>
      <c r="N473" s="3" t="s">
        <v>2276</v>
      </c>
      <c r="O473" s="3" t="s">
        <v>2276</v>
      </c>
      <c r="P473" s="3" t="s">
        <v>2276</v>
      </c>
      <c r="Q473" s="3">
        <v>4</v>
      </c>
      <c r="R473" s="3" t="s">
        <v>2276</v>
      </c>
      <c r="S473" s="3" t="s">
        <v>2276</v>
      </c>
      <c r="T473" s="3" t="s">
        <v>2276</v>
      </c>
      <c r="U473" s="3" t="s">
        <v>2276</v>
      </c>
      <c r="V473" s="3" t="s">
        <v>2276</v>
      </c>
      <c r="W473" s="4" t="s">
        <v>4136</v>
      </c>
    </row>
    <row r="474" spans="1:23" ht="52" customHeight="1">
      <c r="A474" s="11" t="s">
        <v>4146</v>
      </c>
      <c r="B474" s="3" t="s">
        <v>4154</v>
      </c>
      <c r="C474" s="3" t="s">
        <v>24</v>
      </c>
      <c r="D474" s="3" t="s">
        <v>1105</v>
      </c>
      <c r="E474" s="4" t="s">
        <v>3854</v>
      </c>
      <c r="F474" s="3" t="s">
        <v>2276</v>
      </c>
      <c r="G474" s="3"/>
      <c r="H474" s="4" t="s">
        <v>541</v>
      </c>
      <c r="I474" s="3" t="s">
        <v>2276</v>
      </c>
      <c r="J474" s="3" t="s">
        <v>2276</v>
      </c>
      <c r="K474" s="3" t="s">
        <v>2276</v>
      </c>
      <c r="L474" s="3" t="s">
        <v>2276</v>
      </c>
      <c r="M474" s="3" t="s">
        <v>2276</v>
      </c>
      <c r="N474" s="3" t="s">
        <v>2276</v>
      </c>
      <c r="O474" s="3" t="s">
        <v>2276</v>
      </c>
      <c r="P474" s="3" t="s">
        <v>2276</v>
      </c>
      <c r="Q474" s="3" t="s">
        <v>2276</v>
      </c>
      <c r="R474" s="3" t="s">
        <v>534</v>
      </c>
      <c r="S474" s="3" t="s">
        <v>534</v>
      </c>
      <c r="T474" s="3" t="s">
        <v>534</v>
      </c>
      <c r="U474" s="3" t="s">
        <v>2276</v>
      </c>
      <c r="V474" s="3">
        <v>3</v>
      </c>
      <c r="W474" s="4" t="s">
        <v>4178</v>
      </c>
    </row>
    <row r="475" spans="1:23" ht="57.5" customHeight="1">
      <c r="A475" s="11" t="s">
        <v>4146</v>
      </c>
      <c r="B475" s="3" t="s">
        <v>4155</v>
      </c>
      <c r="C475" s="3" t="s">
        <v>24</v>
      </c>
      <c r="D475" s="3" t="s">
        <v>1105</v>
      </c>
      <c r="E475" s="4" t="s">
        <v>863</v>
      </c>
      <c r="F475" s="3" t="s">
        <v>2276</v>
      </c>
      <c r="G475" s="3"/>
      <c r="H475" s="4" t="s">
        <v>541</v>
      </c>
      <c r="I475" s="3" t="s">
        <v>2276</v>
      </c>
      <c r="J475" s="3" t="s">
        <v>2276</v>
      </c>
      <c r="K475" s="3" t="s">
        <v>2276</v>
      </c>
      <c r="L475" s="3" t="s">
        <v>2276</v>
      </c>
      <c r="M475" s="3" t="s">
        <v>2276</v>
      </c>
      <c r="N475" s="3" t="s">
        <v>2276</v>
      </c>
      <c r="O475" s="3" t="s">
        <v>2276</v>
      </c>
      <c r="P475" s="3" t="s">
        <v>2276</v>
      </c>
      <c r="Q475" s="3" t="s">
        <v>2276</v>
      </c>
      <c r="R475" s="3" t="s">
        <v>534</v>
      </c>
      <c r="S475" s="3" t="s">
        <v>534</v>
      </c>
      <c r="T475" s="3" t="s">
        <v>534</v>
      </c>
      <c r="U475" s="3" t="s">
        <v>2276</v>
      </c>
      <c r="V475" s="3">
        <v>3</v>
      </c>
      <c r="W475" s="4" t="s">
        <v>4178</v>
      </c>
    </row>
    <row r="476" spans="1:23" ht="53" customHeight="1">
      <c r="A476" s="11" t="s">
        <v>4147</v>
      </c>
      <c r="B476" s="3" t="s">
        <v>4164</v>
      </c>
      <c r="C476" s="3" t="s">
        <v>24</v>
      </c>
      <c r="D476" s="3" t="s">
        <v>1105</v>
      </c>
      <c r="E476" s="4" t="s">
        <v>5005</v>
      </c>
      <c r="F476" s="3" t="s">
        <v>2276</v>
      </c>
      <c r="G476" s="3"/>
      <c r="H476" s="4" t="s">
        <v>541</v>
      </c>
      <c r="I476" s="3" t="s">
        <v>2276</v>
      </c>
      <c r="J476" s="3" t="s">
        <v>2276</v>
      </c>
      <c r="K476" s="3" t="s">
        <v>2276</v>
      </c>
      <c r="L476" s="3" t="s">
        <v>2276</v>
      </c>
      <c r="M476" s="3" t="s">
        <v>2276</v>
      </c>
      <c r="N476" s="3" t="s">
        <v>2276</v>
      </c>
      <c r="O476" s="3" t="s">
        <v>2276</v>
      </c>
      <c r="P476" s="3" t="s">
        <v>2276</v>
      </c>
      <c r="Q476" s="3" t="s">
        <v>2276</v>
      </c>
      <c r="R476" s="3" t="s">
        <v>534</v>
      </c>
      <c r="S476" s="3" t="s">
        <v>534</v>
      </c>
      <c r="T476" s="3" t="s">
        <v>534</v>
      </c>
      <c r="U476" s="3" t="s">
        <v>2276</v>
      </c>
      <c r="V476" s="3">
        <v>3</v>
      </c>
      <c r="W476" s="4" t="s">
        <v>4178</v>
      </c>
    </row>
    <row r="477" spans="1:23" ht="52" customHeight="1">
      <c r="A477" s="11" t="s">
        <v>4147</v>
      </c>
      <c r="B477" s="3" t="s">
        <v>4165</v>
      </c>
      <c r="C477" s="3" t="s">
        <v>24</v>
      </c>
      <c r="D477" s="3" t="s">
        <v>1105</v>
      </c>
      <c r="E477" s="4" t="s">
        <v>45</v>
      </c>
      <c r="F477" s="3" t="s">
        <v>2276</v>
      </c>
      <c r="G477" s="3"/>
      <c r="H477" s="4" t="s">
        <v>541</v>
      </c>
      <c r="I477" s="3" t="s">
        <v>2276</v>
      </c>
      <c r="J477" s="3" t="s">
        <v>2276</v>
      </c>
      <c r="K477" s="3" t="s">
        <v>2276</v>
      </c>
      <c r="L477" s="3" t="s">
        <v>2276</v>
      </c>
      <c r="M477" s="3" t="s">
        <v>2276</v>
      </c>
      <c r="N477" s="3" t="s">
        <v>2276</v>
      </c>
      <c r="O477" s="3" t="s">
        <v>2276</v>
      </c>
      <c r="P477" s="3" t="s">
        <v>2276</v>
      </c>
      <c r="Q477" s="3" t="s">
        <v>2276</v>
      </c>
      <c r="R477" s="3" t="s">
        <v>534</v>
      </c>
      <c r="S477" s="3" t="s">
        <v>534</v>
      </c>
      <c r="T477" s="3" t="s">
        <v>534</v>
      </c>
      <c r="U477" s="3" t="s">
        <v>2276</v>
      </c>
      <c r="V477" s="3">
        <v>3</v>
      </c>
      <c r="W477" s="4" t="s">
        <v>4178</v>
      </c>
    </row>
    <row r="478" spans="1:23" ht="49" customHeight="1">
      <c r="A478" s="11" t="s">
        <v>4210</v>
      </c>
      <c r="B478" s="11" t="s">
        <v>4214</v>
      </c>
      <c r="C478" s="3" t="s">
        <v>24</v>
      </c>
      <c r="D478" s="3" t="s">
        <v>1105</v>
      </c>
      <c r="E478" s="3" t="s">
        <v>1105</v>
      </c>
      <c r="F478" s="3" t="s">
        <v>1105</v>
      </c>
      <c r="G478" s="3"/>
      <c r="H478" s="4" t="s">
        <v>541</v>
      </c>
      <c r="I478" s="3" t="s">
        <v>2276</v>
      </c>
      <c r="J478" s="3" t="s">
        <v>2276</v>
      </c>
      <c r="K478" s="3" t="s">
        <v>2276</v>
      </c>
      <c r="L478" s="3" t="s">
        <v>2276</v>
      </c>
      <c r="M478" s="3" t="s">
        <v>2276</v>
      </c>
      <c r="N478" s="3" t="s">
        <v>2276</v>
      </c>
      <c r="O478" s="3" t="s">
        <v>2276</v>
      </c>
      <c r="P478" s="3" t="s">
        <v>2276</v>
      </c>
      <c r="Q478" s="3" t="s">
        <v>2276</v>
      </c>
      <c r="R478" s="3" t="s">
        <v>537</v>
      </c>
      <c r="S478" s="3" t="s">
        <v>537</v>
      </c>
      <c r="T478" s="3" t="s">
        <v>537</v>
      </c>
      <c r="U478" s="3" t="s">
        <v>537</v>
      </c>
      <c r="V478" s="3" t="s">
        <v>2276</v>
      </c>
      <c r="W478" s="4" t="s">
        <v>4216</v>
      </c>
    </row>
    <row r="479" spans="1:23" ht="52.5" customHeight="1">
      <c r="A479" s="11" t="s">
        <v>4210</v>
      </c>
      <c r="B479" s="11" t="s">
        <v>4217</v>
      </c>
      <c r="C479" s="3" t="s">
        <v>24</v>
      </c>
      <c r="D479" s="3" t="s">
        <v>1105</v>
      </c>
      <c r="E479" s="3" t="s">
        <v>1105</v>
      </c>
      <c r="F479" s="3" t="s">
        <v>1105</v>
      </c>
      <c r="G479" s="3">
        <v>1974</v>
      </c>
      <c r="H479" s="4" t="s">
        <v>541</v>
      </c>
      <c r="I479" s="3" t="s">
        <v>2276</v>
      </c>
      <c r="J479" s="3" t="s">
        <v>2276</v>
      </c>
      <c r="K479" s="3" t="s">
        <v>2276</v>
      </c>
      <c r="L479" s="3" t="s">
        <v>2276</v>
      </c>
      <c r="M479" s="3" t="s">
        <v>2276</v>
      </c>
      <c r="N479" s="3" t="s">
        <v>2276</v>
      </c>
      <c r="O479" s="3" t="s">
        <v>2276</v>
      </c>
      <c r="P479" s="3" t="s">
        <v>2276</v>
      </c>
      <c r="Q479" s="3" t="s">
        <v>2276</v>
      </c>
      <c r="R479" s="3" t="s">
        <v>534</v>
      </c>
      <c r="S479" s="3" t="s">
        <v>537</v>
      </c>
      <c r="T479" s="3" t="s">
        <v>537</v>
      </c>
      <c r="U479" s="3" t="s">
        <v>537</v>
      </c>
      <c r="V479" s="3" t="s">
        <v>2276</v>
      </c>
      <c r="W479" s="4" t="s">
        <v>4218</v>
      </c>
    </row>
    <row r="480" spans="1:23" ht="67.5" customHeight="1">
      <c r="A480" s="11" t="s">
        <v>4220</v>
      </c>
      <c r="B480" s="11" t="s">
        <v>4224</v>
      </c>
      <c r="C480" s="3" t="s">
        <v>24</v>
      </c>
      <c r="D480" s="3" t="s">
        <v>1105</v>
      </c>
      <c r="E480" s="3" t="s">
        <v>1105</v>
      </c>
      <c r="F480" s="3" t="s">
        <v>1105</v>
      </c>
      <c r="G480" s="3"/>
      <c r="H480" s="4" t="s">
        <v>541</v>
      </c>
      <c r="I480" s="3" t="s">
        <v>2276</v>
      </c>
      <c r="J480" s="3" t="s">
        <v>2276</v>
      </c>
      <c r="K480" s="3" t="s">
        <v>2276</v>
      </c>
      <c r="L480" s="3" t="s">
        <v>2276</v>
      </c>
      <c r="M480" s="3" t="s">
        <v>2670</v>
      </c>
      <c r="N480" s="3" t="s">
        <v>534</v>
      </c>
      <c r="O480" s="3" t="s">
        <v>534</v>
      </c>
      <c r="P480" s="3" t="s">
        <v>2276</v>
      </c>
      <c r="Q480" s="3" t="s">
        <v>2276</v>
      </c>
      <c r="R480" s="3" t="s">
        <v>2276</v>
      </c>
      <c r="S480" s="3" t="s">
        <v>2276</v>
      </c>
      <c r="T480" s="3" t="s">
        <v>2276</v>
      </c>
      <c r="U480" s="3" t="s">
        <v>2276</v>
      </c>
      <c r="V480" s="3" t="s">
        <v>2276</v>
      </c>
      <c r="W480" s="19" t="s">
        <v>4254</v>
      </c>
    </row>
    <row r="481" spans="1:23" ht="92.5" customHeight="1">
      <c r="A481" s="11" t="s">
        <v>4221</v>
      </c>
      <c r="B481" s="11" t="s">
        <v>4232</v>
      </c>
      <c r="C481" s="3" t="s">
        <v>24</v>
      </c>
      <c r="D481" s="3" t="s">
        <v>1105</v>
      </c>
      <c r="E481" s="3" t="s">
        <v>1105</v>
      </c>
      <c r="F481" s="3" t="s">
        <v>1105</v>
      </c>
      <c r="G481" s="3"/>
      <c r="H481" s="4" t="s">
        <v>541</v>
      </c>
      <c r="I481" s="3" t="s">
        <v>2276</v>
      </c>
      <c r="J481" s="3" t="s">
        <v>2276</v>
      </c>
      <c r="K481" s="3" t="s">
        <v>2276</v>
      </c>
      <c r="L481" s="3" t="s">
        <v>2276</v>
      </c>
      <c r="M481" s="3" t="s">
        <v>2671</v>
      </c>
      <c r="N481" s="3" t="s">
        <v>534</v>
      </c>
      <c r="O481" s="3" t="s">
        <v>534</v>
      </c>
      <c r="P481" s="3" t="s">
        <v>2276</v>
      </c>
      <c r="Q481" s="3">
        <v>1</v>
      </c>
      <c r="R481" s="3" t="s">
        <v>2276</v>
      </c>
      <c r="S481" s="3" t="s">
        <v>2276</v>
      </c>
      <c r="T481" s="3" t="s">
        <v>2276</v>
      </c>
      <c r="U481" s="3" t="s">
        <v>2276</v>
      </c>
      <c r="V481" s="3" t="s">
        <v>2276</v>
      </c>
      <c r="W481" s="19" t="s">
        <v>4253</v>
      </c>
    </row>
    <row r="482" spans="1:23" ht="82" customHeight="1">
      <c r="A482" s="11" t="s">
        <v>4313</v>
      </c>
      <c r="B482" s="11" t="s">
        <v>4332</v>
      </c>
      <c r="C482" s="3" t="s">
        <v>24</v>
      </c>
      <c r="D482" s="3" t="s">
        <v>1105</v>
      </c>
      <c r="E482" s="3" t="s">
        <v>45</v>
      </c>
      <c r="F482" s="3" t="s">
        <v>74</v>
      </c>
      <c r="G482" s="3">
        <v>2007</v>
      </c>
      <c r="H482" s="4" t="s">
        <v>541</v>
      </c>
      <c r="I482" s="3" t="s">
        <v>2690</v>
      </c>
      <c r="J482" s="3" t="s">
        <v>534</v>
      </c>
      <c r="K482" s="3" t="s">
        <v>534</v>
      </c>
      <c r="L482" s="3" t="s">
        <v>2276</v>
      </c>
      <c r="M482" s="3" t="s">
        <v>2276</v>
      </c>
      <c r="N482" s="3" t="s">
        <v>2276</v>
      </c>
      <c r="O482" s="3" t="s">
        <v>2276</v>
      </c>
      <c r="P482" s="3" t="s">
        <v>2276</v>
      </c>
      <c r="Q482" s="3" t="s">
        <v>2276</v>
      </c>
      <c r="R482" s="3" t="s">
        <v>2276</v>
      </c>
      <c r="S482" s="3" t="s">
        <v>2276</v>
      </c>
      <c r="T482" s="3" t="s">
        <v>2276</v>
      </c>
      <c r="U482" s="3" t="s">
        <v>2276</v>
      </c>
      <c r="V482" s="3" t="s">
        <v>2276</v>
      </c>
      <c r="W482" s="4" t="s">
        <v>4357</v>
      </c>
    </row>
    <row r="483" spans="1:23" ht="82" customHeight="1">
      <c r="A483" s="11" t="s">
        <v>4317</v>
      </c>
      <c r="B483" s="11" t="s">
        <v>4333</v>
      </c>
      <c r="C483" s="3" t="s">
        <v>24</v>
      </c>
      <c r="D483" s="3" t="s">
        <v>1105</v>
      </c>
      <c r="E483" s="3" t="s">
        <v>45</v>
      </c>
      <c r="F483" s="3" t="s">
        <v>74</v>
      </c>
      <c r="G483" s="3">
        <v>2007</v>
      </c>
      <c r="H483" s="4" t="s">
        <v>541</v>
      </c>
      <c r="I483" s="3" t="s">
        <v>2690</v>
      </c>
      <c r="J483" s="3" t="s">
        <v>534</v>
      </c>
      <c r="K483" s="3" t="s">
        <v>534</v>
      </c>
      <c r="L483" s="3" t="s">
        <v>2276</v>
      </c>
      <c r="M483" s="3" t="s">
        <v>2276</v>
      </c>
      <c r="N483" s="3" t="s">
        <v>2276</v>
      </c>
      <c r="O483" s="3" t="s">
        <v>2276</v>
      </c>
      <c r="P483" s="3" t="s">
        <v>2276</v>
      </c>
      <c r="Q483" s="3" t="s">
        <v>2276</v>
      </c>
      <c r="R483" s="3" t="s">
        <v>2276</v>
      </c>
      <c r="S483" s="3" t="s">
        <v>2276</v>
      </c>
      <c r="T483" s="3" t="s">
        <v>2276</v>
      </c>
      <c r="U483" s="3" t="s">
        <v>2276</v>
      </c>
      <c r="V483" s="3" t="s">
        <v>2276</v>
      </c>
      <c r="W483" s="4" t="s">
        <v>4357</v>
      </c>
    </row>
    <row r="484" spans="1:23" ht="82" customHeight="1">
      <c r="A484" s="11" t="s">
        <v>4318</v>
      </c>
      <c r="B484" s="11" t="s">
        <v>4334</v>
      </c>
      <c r="C484" s="3" t="s">
        <v>24</v>
      </c>
      <c r="D484" s="3" t="s">
        <v>1105</v>
      </c>
      <c r="E484" s="3" t="s">
        <v>45</v>
      </c>
      <c r="F484" s="3" t="s">
        <v>74</v>
      </c>
      <c r="G484" s="3">
        <v>2007</v>
      </c>
      <c r="H484" s="4" t="s">
        <v>541</v>
      </c>
      <c r="I484" s="3" t="s">
        <v>2690</v>
      </c>
      <c r="J484" s="3" t="s">
        <v>534</v>
      </c>
      <c r="K484" s="3" t="s">
        <v>534</v>
      </c>
      <c r="L484" s="3" t="s">
        <v>2276</v>
      </c>
      <c r="M484" s="3" t="s">
        <v>2276</v>
      </c>
      <c r="N484" s="3" t="s">
        <v>2276</v>
      </c>
      <c r="O484" s="3" t="s">
        <v>2276</v>
      </c>
      <c r="P484" s="3" t="s">
        <v>2276</v>
      </c>
      <c r="Q484" s="3" t="s">
        <v>2276</v>
      </c>
      <c r="R484" s="3" t="s">
        <v>2276</v>
      </c>
      <c r="S484" s="3" t="s">
        <v>2276</v>
      </c>
      <c r="T484" s="3" t="s">
        <v>2276</v>
      </c>
      <c r="U484" s="3" t="s">
        <v>2276</v>
      </c>
      <c r="V484" s="3" t="s">
        <v>2276</v>
      </c>
      <c r="W484" s="4" t="s">
        <v>4357</v>
      </c>
    </row>
    <row r="485" spans="1:23" ht="82" customHeight="1">
      <c r="A485" s="11" t="s">
        <v>4319</v>
      </c>
      <c r="B485" s="11" t="s">
        <v>4335</v>
      </c>
      <c r="C485" s="3" t="s">
        <v>24</v>
      </c>
      <c r="D485" s="3" t="s">
        <v>1105</v>
      </c>
      <c r="E485" s="3" t="s">
        <v>45</v>
      </c>
      <c r="F485" s="3" t="s">
        <v>74</v>
      </c>
      <c r="G485" s="3">
        <v>2007</v>
      </c>
      <c r="H485" s="4" t="s">
        <v>541</v>
      </c>
      <c r="I485" s="3" t="s">
        <v>2690</v>
      </c>
      <c r="J485" s="3" t="s">
        <v>534</v>
      </c>
      <c r="K485" s="3" t="s">
        <v>534</v>
      </c>
      <c r="L485" s="3" t="s">
        <v>2276</v>
      </c>
      <c r="M485" s="3" t="s">
        <v>2276</v>
      </c>
      <c r="N485" s="3" t="s">
        <v>2276</v>
      </c>
      <c r="O485" s="3" t="s">
        <v>2276</v>
      </c>
      <c r="P485" s="3" t="s">
        <v>2276</v>
      </c>
      <c r="Q485" s="3" t="s">
        <v>2276</v>
      </c>
      <c r="R485" s="3" t="s">
        <v>2276</v>
      </c>
      <c r="S485" s="3" t="s">
        <v>2276</v>
      </c>
      <c r="T485" s="3" t="s">
        <v>2276</v>
      </c>
      <c r="U485" s="3" t="s">
        <v>2276</v>
      </c>
      <c r="V485" s="3" t="s">
        <v>2276</v>
      </c>
      <c r="W485" s="4" t="s">
        <v>4357</v>
      </c>
    </row>
    <row r="486" spans="1:23" ht="82" customHeight="1">
      <c r="A486" s="11" t="s">
        <v>4320</v>
      </c>
      <c r="B486" s="11" t="s">
        <v>4336</v>
      </c>
      <c r="C486" s="3" t="s">
        <v>24</v>
      </c>
      <c r="D486" s="3" t="s">
        <v>1105</v>
      </c>
      <c r="E486" s="3" t="s">
        <v>45</v>
      </c>
      <c r="F486" s="3" t="s">
        <v>74</v>
      </c>
      <c r="G486" s="3">
        <v>2007</v>
      </c>
      <c r="H486" s="4" t="s">
        <v>541</v>
      </c>
      <c r="I486" s="3" t="s">
        <v>2690</v>
      </c>
      <c r="J486" s="3" t="s">
        <v>534</v>
      </c>
      <c r="K486" s="3" t="s">
        <v>534</v>
      </c>
      <c r="L486" s="3" t="s">
        <v>2276</v>
      </c>
      <c r="M486" s="3" t="s">
        <v>2276</v>
      </c>
      <c r="N486" s="3" t="s">
        <v>2276</v>
      </c>
      <c r="O486" s="3" t="s">
        <v>2276</v>
      </c>
      <c r="P486" s="3" t="s">
        <v>2276</v>
      </c>
      <c r="Q486" s="3" t="s">
        <v>2276</v>
      </c>
      <c r="R486" s="3" t="s">
        <v>2276</v>
      </c>
      <c r="S486" s="3" t="s">
        <v>2276</v>
      </c>
      <c r="T486" s="3" t="s">
        <v>2276</v>
      </c>
      <c r="U486" s="3" t="s">
        <v>2276</v>
      </c>
      <c r="V486" s="3" t="s">
        <v>2276</v>
      </c>
      <c r="W486" s="4" t="s">
        <v>4357</v>
      </c>
    </row>
    <row r="487" spans="1:23" ht="82" customHeight="1">
      <c r="A487" s="11" t="s">
        <v>4321</v>
      </c>
      <c r="B487" s="11" t="s">
        <v>4337</v>
      </c>
      <c r="C487" s="3" t="s">
        <v>24</v>
      </c>
      <c r="D487" s="3" t="s">
        <v>1105</v>
      </c>
      <c r="E487" s="3" t="s">
        <v>45</v>
      </c>
      <c r="F487" s="3" t="s">
        <v>74</v>
      </c>
      <c r="G487" s="3">
        <v>2007</v>
      </c>
      <c r="H487" s="4" t="s">
        <v>541</v>
      </c>
      <c r="I487" s="3" t="s">
        <v>2690</v>
      </c>
      <c r="J487" s="3" t="s">
        <v>534</v>
      </c>
      <c r="K487" s="3" t="s">
        <v>534</v>
      </c>
      <c r="L487" s="3" t="s">
        <v>2276</v>
      </c>
      <c r="M487" s="3" t="s">
        <v>2276</v>
      </c>
      <c r="N487" s="3" t="s">
        <v>2276</v>
      </c>
      <c r="O487" s="3" t="s">
        <v>2276</v>
      </c>
      <c r="P487" s="3" t="s">
        <v>2276</v>
      </c>
      <c r="Q487" s="3" t="s">
        <v>2276</v>
      </c>
      <c r="R487" s="3" t="s">
        <v>2276</v>
      </c>
      <c r="S487" s="3" t="s">
        <v>2276</v>
      </c>
      <c r="T487" s="3" t="s">
        <v>2276</v>
      </c>
      <c r="U487" s="3" t="s">
        <v>2276</v>
      </c>
      <c r="V487" s="3" t="s">
        <v>2276</v>
      </c>
      <c r="W487" s="4" t="s">
        <v>4357</v>
      </c>
    </row>
    <row r="488" spans="1:23" ht="82" customHeight="1">
      <c r="A488" s="11" t="s">
        <v>4322</v>
      </c>
      <c r="B488" s="11" t="s">
        <v>4338</v>
      </c>
      <c r="C488" s="3" t="s">
        <v>24</v>
      </c>
      <c r="D488" s="3" t="s">
        <v>1105</v>
      </c>
      <c r="E488" s="3" t="s">
        <v>45</v>
      </c>
      <c r="F488" s="3" t="s">
        <v>74</v>
      </c>
      <c r="G488" s="3">
        <v>2007</v>
      </c>
      <c r="H488" s="4" t="s">
        <v>541</v>
      </c>
      <c r="I488" s="3" t="s">
        <v>2690</v>
      </c>
      <c r="J488" s="3" t="s">
        <v>534</v>
      </c>
      <c r="K488" s="3" t="s">
        <v>534</v>
      </c>
      <c r="L488" s="3" t="s">
        <v>2276</v>
      </c>
      <c r="M488" s="3" t="s">
        <v>2276</v>
      </c>
      <c r="N488" s="3" t="s">
        <v>2276</v>
      </c>
      <c r="O488" s="3" t="s">
        <v>2276</v>
      </c>
      <c r="P488" s="3" t="s">
        <v>2276</v>
      </c>
      <c r="Q488" s="3" t="s">
        <v>2276</v>
      </c>
      <c r="R488" s="3" t="s">
        <v>2276</v>
      </c>
      <c r="S488" s="3" t="s">
        <v>2276</v>
      </c>
      <c r="T488" s="3" t="s">
        <v>2276</v>
      </c>
      <c r="U488" s="3" t="s">
        <v>2276</v>
      </c>
      <c r="V488" s="3" t="s">
        <v>2276</v>
      </c>
      <c r="W488" s="4" t="s">
        <v>4357</v>
      </c>
    </row>
    <row r="489" spans="1:23" ht="82" customHeight="1">
      <c r="A489" s="11" t="s">
        <v>4323</v>
      </c>
      <c r="B489" s="11" t="s">
        <v>4339</v>
      </c>
      <c r="C489" s="3" t="s">
        <v>24</v>
      </c>
      <c r="D489" s="3" t="s">
        <v>1105</v>
      </c>
      <c r="E489" s="3" t="s">
        <v>45</v>
      </c>
      <c r="F489" s="3" t="s">
        <v>74</v>
      </c>
      <c r="G489" s="3">
        <v>2007</v>
      </c>
      <c r="H489" s="4" t="s">
        <v>541</v>
      </c>
      <c r="I489" s="3" t="s">
        <v>2690</v>
      </c>
      <c r="J489" s="3" t="s">
        <v>534</v>
      </c>
      <c r="K489" s="3" t="s">
        <v>534</v>
      </c>
      <c r="L489" s="3" t="s">
        <v>2276</v>
      </c>
      <c r="M489" s="3" t="s">
        <v>2276</v>
      </c>
      <c r="N489" s="3" t="s">
        <v>2276</v>
      </c>
      <c r="O489" s="3" t="s">
        <v>2276</v>
      </c>
      <c r="P489" s="3" t="s">
        <v>2276</v>
      </c>
      <c r="Q489" s="3" t="s">
        <v>2276</v>
      </c>
      <c r="R489" s="3" t="s">
        <v>2276</v>
      </c>
      <c r="S489" s="3" t="s">
        <v>2276</v>
      </c>
      <c r="T489" s="3" t="s">
        <v>2276</v>
      </c>
      <c r="U489" s="3" t="s">
        <v>2276</v>
      </c>
      <c r="V489" s="3" t="s">
        <v>2276</v>
      </c>
      <c r="W489" s="4" t="s">
        <v>4357</v>
      </c>
    </row>
    <row r="490" spans="1:23" ht="82" customHeight="1">
      <c r="A490" s="11" t="s">
        <v>4324</v>
      </c>
      <c r="B490" s="11" t="s">
        <v>4340</v>
      </c>
      <c r="C490" s="3" t="s">
        <v>24</v>
      </c>
      <c r="D490" s="3" t="s">
        <v>1105</v>
      </c>
      <c r="E490" s="3" t="s">
        <v>45</v>
      </c>
      <c r="F490" s="3" t="s">
        <v>74</v>
      </c>
      <c r="G490" s="3">
        <v>2007</v>
      </c>
      <c r="H490" s="4" t="s">
        <v>541</v>
      </c>
      <c r="I490" s="3" t="s">
        <v>2690</v>
      </c>
      <c r="J490" s="3" t="s">
        <v>534</v>
      </c>
      <c r="K490" s="3" t="s">
        <v>534</v>
      </c>
      <c r="L490" s="3" t="s">
        <v>2276</v>
      </c>
      <c r="M490" s="3" t="s">
        <v>2276</v>
      </c>
      <c r="N490" s="3" t="s">
        <v>2276</v>
      </c>
      <c r="O490" s="3" t="s">
        <v>2276</v>
      </c>
      <c r="P490" s="3" t="s">
        <v>2276</v>
      </c>
      <c r="Q490" s="3" t="s">
        <v>2276</v>
      </c>
      <c r="R490" s="3" t="s">
        <v>2276</v>
      </c>
      <c r="S490" s="3" t="s">
        <v>2276</v>
      </c>
      <c r="T490" s="3" t="s">
        <v>2276</v>
      </c>
      <c r="U490" s="3" t="s">
        <v>2276</v>
      </c>
      <c r="V490" s="3" t="s">
        <v>2276</v>
      </c>
      <c r="W490" s="4" t="s">
        <v>4357</v>
      </c>
    </row>
    <row r="491" spans="1:23" ht="82" customHeight="1">
      <c r="A491" s="11" t="s">
        <v>4325</v>
      </c>
      <c r="B491" s="11" t="s">
        <v>4341</v>
      </c>
      <c r="C491" s="3" t="s">
        <v>24</v>
      </c>
      <c r="D491" s="3" t="s">
        <v>1105</v>
      </c>
      <c r="E491" s="3" t="s">
        <v>45</v>
      </c>
      <c r="F491" s="3" t="s">
        <v>74</v>
      </c>
      <c r="G491" s="3">
        <v>2007</v>
      </c>
      <c r="H491" s="4" t="s">
        <v>541</v>
      </c>
      <c r="I491" s="3" t="s">
        <v>2690</v>
      </c>
      <c r="J491" s="3" t="s">
        <v>534</v>
      </c>
      <c r="K491" s="3" t="s">
        <v>534</v>
      </c>
      <c r="L491" s="3" t="s">
        <v>2276</v>
      </c>
      <c r="M491" s="3" t="s">
        <v>2276</v>
      </c>
      <c r="N491" s="3" t="s">
        <v>2276</v>
      </c>
      <c r="O491" s="3" t="s">
        <v>2276</v>
      </c>
      <c r="P491" s="3" t="s">
        <v>2276</v>
      </c>
      <c r="Q491" s="3" t="s">
        <v>2276</v>
      </c>
      <c r="R491" s="3" t="s">
        <v>2276</v>
      </c>
      <c r="S491" s="3" t="s">
        <v>2276</v>
      </c>
      <c r="T491" s="3" t="s">
        <v>2276</v>
      </c>
      <c r="U491" s="3" t="s">
        <v>2276</v>
      </c>
      <c r="V491" s="3" t="s">
        <v>2276</v>
      </c>
      <c r="W491" s="4" t="s">
        <v>4357</v>
      </c>
    </row>
    <row r="492" spans="1:23" ht="82" customHeight="1">
      <c r="A492" s="11" t="s">
        <v>4326</v>
      </c>
      <c r="B492" s="11" t="s">
        <v>4342</v>
      </c>
      <c r="C492" s="3" t="s">
        <v>24</v>
      </c>
      <c r="D492" s="3" t="s">
        <v>1105</v>
      </c>
      <c r="E492" s="3" t="s">
        <v>45</v>
      </c>
      <c r="F492" s="3" t="s">
        <v>74</v>
      </c>
      <c r="G492" s="3">
        <v>2007</v>
      </c>
      <c r="H492" s="4" t="s">
        <v>541</v>
      </c>
      <c r="I492" s="3" t="s">
        <v>2690</v>
      </c>
      <c r="J492" s="3" t="s">
        <v>534</v>
      </c>
      <c r="K492" s="3" t="s">
        <v>534</v>
      </c>
      <c r="L492" s="3" t="s">
        <v>2276</v>
      </c>
      <c r="M492" s="3" t="s">
        <v>2276</v>
      </c>
      <c r="N492" s="3" t="s">
        <v>2276</v>
      </c>
      <c r="O492" s="3" t="s">
        <v>2276</v>
      </c>
      <c r="P492" s="3" t="s">
        <v>2276</v>
      </c>
      <c r="Q492" s="3" t="s">
        <v>2276</v>
      </c>
      <c r="R492" s="3" t="s">
        <v>2276</v>
      </c>
      <c r="S492" s="3" t="s">
        <v>2276</v>
      </c>
      <c r="T492" s="3" t="s">
        <v>2276</v>
      </c>
      <c r="U492" s="3" t="s">
        <v>2276</v>
      </c>
      <c r="V492" s="3" t="s">
        <v>2276</v>
      </c>
      <c r="W492" s="4" t="s">
        <v>4357</v>
      </c>
    </row>
    <row r="493" spans="1:23" ht="82" customHeight="1">
      <c r="A493" s="11" t="s">
        <v>4313</v>
      </c>
      <c r="B493" s="11" t="s">
        <v>4345</v>
      </c>
      <c r="C493" s="3" t="s">
        <v>24</v>
      </c>
      <c r="D493" s="3" t="s">
        <v>1105</v>
      </c>
      <c r="E493" s="3" t="s">
        <v>45</v>
      </c>
      <c r="F493" s="4" t="s">
        <v>2662</v>
      </c>
      <c r="G493" s="3">
        <v>2007</v>
      </c>
      <c r="H493" s="4" t="s">
        <v>541</v>
      </c>
      <c r="I493" s="3" t="s">
        <v>2690</v>
      </c>
      <c r="J493" s="3" t="s">
        <v>534</v>
      </c>
      <c r="K493" s="3" t="s">
        <v>534</v>
      </c>
      <c r="L493" s="3" t="s">
        <v>2276</v>
      </c>
      <c r="M493" s="3" t="s">
        <v>2276</v>
      </c>
      <c r="N493" s="3" t="s">
        <v>2276</v>
      </c>
      <c r="O493" s="3" t="s">
        <v>2276</v>
      </c>
      <c r="P493" s="3" t="s">
        <v>2276</v>
      </c>
      <c r="Q493" s="3" t="s">
        <v>2276</v>
      </c>
      <c r="R493" s="3" t="s">
        <v>2276</v>
      </c>
      <c r="S493" s="3" t="s">
        <v>2276</v>
      </c>
      <c r="T493" s="3" t="s">
        <v>2276</v>
      </c>
      <c r="U493" s="3" t="s">
        <v>2276</v>
      </c>
      <c r="V493" s="3" t="s">
        <v>2276</v>
      </c>
      <c r="W493" s="4" t="s">
        <v>4357</v>
      </c>
    </row>
    <row r="494" spans="1:23" ht="82" customHeight="1">
      <c r="A494" s="11" t="s">
        <v>4317</v>
      </c>
      <c r="B494" s="11" t="s">
        <v>4346</v>
      </c>
      <c r="C494" s="3" t="s">
        <v>24</v>
      </c>
      <c r="D494" s="3" t="s">
        <v>1105</v>
      </c>
      <c r="E494" s="3" t="s">
        <v>45</v>
      </c>
      <c r="F494" s="4" t="s">
        <v>2662</v>
      </c>
      <c r="G494" s="3">
        <v>2007</v>
      </c>
      <c r="H494" s="4" t="s">
        <v>541</v>
      </c>
      <c r="I494" s="3" t="s">
        <v>2690</v>
      </c>
      <c r="J494" s="3" t="s">
        <v>534</v>
      </c>
      <c r="K494" s="3" t="s">
        <v>534</v>
      </c>
      <c r="L494" s="3" t="s">
        <v>2276</v>
      </c>
      <c r="M494" s="3" t="s">
        <v>2276</v>
      </c>
      <c r="N494" s="3" t="s">
        <v>2276</v>
      </c>
      <c r="O494" s="3" t="s">
        <v>2276</v>
      </c>
      <c r="P494" s="3" t="s">
        <v>2276</v>
      </c>
      <c r="Q494" s="3" t="s">
        <v>2276</v>
      </c>
      <c r="R494" s="3" t="s">
        <v>2276</v>
      </c>
      <c r="S494" s="3" t="s">
        <v>2276</v>
      </c>
      <c r="T494" s="3" t="s">
        <v>2276</v>
      </c>
      <c r="U494" s="3" t="s">
        <v>2276</v>
      </c>
      <c r="V494" s="3" t="s">
        <v>2276</v>
      </c>
      <c r="W494" s="4" t="s">
        <v>4357</v>
      </c>
    </row>
    <row r="495" spans="1:23" ht="82" customHeight="1">
      <c r="A495" s="11" t="s">
        <v>4318</v>
      </c>
      <c r="B495" s="11" t="s">
        <v>4347</v>
      </c>
      <c r="C495" s="3" t="s">
        <v>24</v>
      </c>
      <c r="D495" s="3" t="s">
        <v>1105</v>
      </c>
      <c r="E495" s="3" t="s">
        <v>45</v>
      </c>
      <c r="F495" s="4" t="s">
        <v>2662</v>
      </c>
      <c r="G495" s="3">
        <v>2007</v>
      </c>
      <c r="H495" s="4" t="s">
        <v>541</v>
      </c>
      <c r="I495" s="3" t="s">
        <v>2690</v>
      </c>
      <c r="J495" s="3" t="s">
        <v>534</v>
      </c>
      <c r="K495" s="3" t="s">
        <v>534</v>
      </c>
      <c r="L495" s="3" t="s">
        <v>2276</v>
      </c>
      <c r="M495" s="3" t="s">
        <v>2276</v>
      </c>
      <c r="N495" s="3" t="s">
        <v>2276</v>
      </c>
      <c r="O495" s="3" t="s">
        <v>2276</v>
      </c>
      <c r="P495" s="3" t="s">
        <v>2276</v>
      </c>
      <c r="Q495" s="3" t="s">
        <v>2276</v>
      </c>
      <c r="R495" s="3" t="s">
        <v>2276</v>
      </c>
      <c r="S495" s="3" t="s">
        <v>2276</v>
      </c>
      <c r="T495" s="3" t="s">
        <v>2276</v>
      </c>
      <c r="U495" s="3" t="s">
        <v>2276</v>
      </c>
      <c r="V495" s="3" t="s">
        <v>2276</v>
      </c>
      <c r="W495" s="4" t="s">
        <v>4357</v>
      </c>
    </row>
    <row r="496" spans="1:23" ht="82" customHeight="1">
      <c r="A496" s="11" t="s">
        <v>4319</v>
      </c>
      <c r="B496" s="11" t="s">
        <v>4348</v>
      </c>
      <c r="C496" s="3" t="s">
        <v>24</v>
      </c>
      <c r="D496" s="3" t="s">
        <v>1105</v>
      </c>
      <c r="E496" s="3" t="s">
        <v>45</v>
      </c>
      <c r="F496" s="4" t="s">
        <v>2662</v>
      </c>
      <c r="G496" s="3">
        <v>2007</v>
      </c>
      <c r="H496" s="4" t="s">
        <v>541</v>
      </c>
      <c r="I496" s="3" t="s">
        <v>2690</v>
      </c>
      <c r="J496" s="3" t="s">
        <v>534</v>
      </c>
      <c r="K496" s="3" t="s">
        <v>534</v>
      </c>
      <c r="L496" s="3" t="s">
        <v>2276</v>
      </c>
      <c r="M496" s="3" t="s">
        <v>2276</v>
      </c>
      <c r="N496" s="3" t="s">
        <v>2276</v>
      </c>
      <c r="O496" s="3" t="s">
        <v>2276</v>
      </c>
      <c r="P496" s="3" t="s">
        <v>2276</v>
      </c>
      <c r="Q496" s="3" t="s">
        <v>2276</v>
      </c>
      <c r="R496" s="3" t="s">
        <v>2276</v>
      </c>
      <c r="S496" s="3" t="s">
        <v>2276</v>
      </c>
      <c r="T496" s="3" t="s">
        <v>2276</v>
      </c>
      <c r="U496" s="3" t="s">
        <v>2276</v>
      </c>
      <c r="V496" s="3" t="s">
        <v>2276</v>
      </c>
      <c r="W496" s="4" t="s">
        <v>4357</v>
      </c>
    </row>
    <row r="497" spans="1:23" ht="82" customHeight="1">
      <c r="A497" s="11" t="s">
        <v>4320</v>
      </c>
      <c r="B497" s="11" t="s">
        <v>4349</v>
      </c>
      <c r="C497" s="3" t="s">
        <v>24</v>
      </c>
      <c r="D497" s="3" t="s">
        <v>1105</v>
      </c>
      <c r="E497" s="3" t="s">
        <v>45</v>
      </c>
      <c r="F497" s="4" t="s">
        <v>2662</v>
      </c>
      <c r="G497" s="3">
        <v>2007</v>
      </c>
      <c r="H497" s="4" t="s">
        <v>541</v>
      </c>
      <c r="I497" s="3" t="s">
        <v>2690</v>
      </c>
      <c r="J497" s="3" t="s">
        <v>534</v>
      </c>
      <c r="K497" s="3" t="s">
        <v>534</v>
      </c>
      <c r="L497" s="3" t="s">
        <v>2276</v>
      </c>
      <c r="M497" s="3" t="s">
        <v>2276</v>
      </c>
      <c r="N497" s="3" t="s">
        <v>2276</v>
      </c>
      <c r="O497" s="3" t="s">
        <v>2276</v>
      </c>
      <c r="P497" s="3" t="s">
        <v>2276</v>
      </c>
      <c r="Q497" s="3" t="s">
        <v>2276</v>
      </c>
      <c r="R497" s="3" t="s">
        <v>2276</v>
      </c>
      <c r="S497" s="3" t="s">
        <v>2276</v>
      </c>
      <c r="T497" s="3" t="s">
        <v>2276</v>
      </c>
      <c r="U497" s="3" t="s">
        <v>2276</v>
      </c>
      <c r="V497" s="3" t="s">
        <v>2276</v>
      </c>
      <c r="W497" s="4" t="s">
        <v>4357</v>
      </c>
    </row>
    <row r="498" spans="1:23" ht="82" customHeight="1">
      <c r="A498" s="11" t="s">
        <v>4321</v>
      </c>
      <c r="B498" s="11" t="s">
        <v>4350</v>
      </c>
      <c r="C498" s="3" t="s">
        <v>24</v>
      </c>
      <c r="D498" s="3" t="s">
        <v>1105</v>
      </c>
      <c r="E498" s="3" t="s">
        <v>45</v>
      </c>
      <c r="F498" s="4" t="s">
        <v>2662</v>
      </c>
      <c r="G498" s="3">
        <v>2007</v>
      </c>
      <c r="H498" s="4" t="s">
        <v>541</v>
      </c>
      <c r="I498" s="3" t="s">
        <v>2690</v>
      </c>
      <c r="J498" s="3" t="s">
        <v>534</v>
      </c>
      <c r="K498" s="3" t="s">
        <v>534</v>
      </c>
      <c r="L498" s="3" t="s">
        <v>2276</v>
      </c>
      <c r="M498" s="3" t="s">
        <v>2276</v>
      </c>
      <c r="N498" s="3" t="s">
        <v>2276</v>
      </c>
      <c r="O498" s="3" t="s">
        <v>2276</v>
      </c>
      <c r="P498" s="3" t="s">
        <v>2276</v>
      </c>
      <c r="Q498" s="3" t="s">
        <v>2276</v>
      </c>
      <c r="R498" s="3" t="s">
        <v>2276</v>
      </c>
      <c r="S498" s="3" t="s">
        <v>2276</v>
      </c>
      <c r="T498" s="3" t="s">
        <v>2276</v>
      </c>
      <c r="U498" s="3" t="s">
        <v>2276</v>
      </c>
      <c r="V498" s="3" t="s">
        <v>2276</v>
      </c>
      <c r="W498" s="4" t="s">
        <v>4357</v>
      </c>
    </row>
    <row r="499" spans="1:23" ht="82" customHeight="1">
      <c r="A499" s="11" t="s">
        <v>4322</v>
      </c>
      <c r="B499" s="11" t="s">
        <v>4351</v>
      </c>
      <c r="C499" s="3" t="s">
        <v>24</v>
      </c>
      <c r="D499" s="3" t="s">
        <v>1105</v>
      </c>
      <c r="E499" s="3" t="s">
        <v>45</v>
      </c>
      <c r="F499" s="4" t="s">
        <v>2662</v>
      </c>
      <c r="G499" s="3">
        <v>2007</v>
      </c>
      <c r="H499" s="4" t="s">
        <v>541</v>
      </c>
      <c r="I499" s="3" t="s">
        <v>2690</v>
      </c>
      <c r="J499" s="3" t="s">
        <v>534</v>
      </c>
      <c r="K499" s="3" t="s">
        <v>534</v>
      </c>
      <c r="L499" s="3" t="s">
        <v>2276</v>
      </c>
      <c r="M499" s="3" t="s">
        <v>2276</v>
      </c>
      <c r="N499" s="3" t="s">
        <v>2276</v>
      </c>
      <c r="O499" s="3" t="s">
        <v>2276</v>
      </c>
      <c r="P499" s="3" t="s">
        <v>2276</v>
      </c>
      <c r="Q499" s="3" t="s">
        <v>2276</v>
      </c>
      <c r="R499" s="3" t="s">
        <v>2276</v>
      </c>
      <c r="S499" s="3" t="s">
        <v>2276</v>
      </c>
      <c r="T499" s="3" t="s">
        <v>2276</v>
      </c>
      <c r="U499" s="3" t="s">
        <v>2276</v>
      </c>
      <c r="V499" s="3" t="s">
        <v>2276</v>
      </c>
      <c r="W499" s="4" t="s">
        <v>4357</v>
      </c>
    </row>
    <row r="500" spans="1:23" ht="82" customHeight="1">
      <c r="A500" s="11" t="s">
        <v>4323</v>
      </c>
      <c r="B500" s="11" t="s">
        <v>4352</v>
      </c>
      <c r="C500" s="3" t="s">
        <v>24</v>
      </c>
      <c r="D500" s="3" t="s">
        <v>1105</v>
      </c>
      <c r="E500" s="3" t="s">
        <v>45</v>
      </c>
      <c r="F500" s="4" t="s">
        <v>2662</v>
      </c>
      <c r="G500" s="3">
        <v>2007</v>
      </c>
      <c r="H500" s="4" t="s">
        <v>541</v>
      </c>
      <c r="I500" s="3" t="s">
        <v>2690</v>
      </c>
      <c r="J500" s="3" t="s">
        <v>534</v>
      </c>
      <c r="K500" s="3" t="s">
        <v>534</v>
      </c>
      <c r="L500" s="3" t="s">
        <v>2276</v>
      </c>
      <c r="M500" s="3" t="s">
        <v>2276</v>
      </c>
      <c r="N500" s="3" t="s">
        <v>2276</v>
      </c>
      <c r="O500" s="3" t="s">
        <v>2276</v>
      </c>
      <c r="P500" s="3" t="s">
        <v>2276</v>
      </c>
      <c r="Q500" s="3" t="s">
        <v>2276</v>
      </c>
      <c r="R500" s="3" t="s">
        <v>2276</v>
      </c>
      <c r="S500" s="3" t="s">
        <v>2276</v>
      </c>
      <c r="T500" s="3" t="s">
        <v>2276</v>
      </c>
      <c r="U500" s="3" t="s">
        <v>2276</v>
      </c>
      <c r="V500" s="3" t="s">
        <v>2276</v>
      </c>
      <c r="W500" s="4" t="s">
        <v>4357</v>
      </c>
    </row>
    <row r="501" spans="1:23" ht="82" customHeight="1">
      <c r="A501" s="11" t="s">
        <v>4324</v>
      </c>
      <c r="B501" s="11" t="s">
        <v>4353</v>
      </c>
      <c r="C501" s="3" t="s">
        <v>24</v>
      </c>
      <c r="D501" s="3" t="s">
        <v>1105</v>
      </c>
      <c r="E501" s="3" t="s">
        <v>45</v>
      </c>
      <c r="F501" s="4" t="s">
        <v>2662</v>
      </c>
      <c r="G501" s="3">
        <v>2007</v>
      </c>
      <c r="H501" s="4" t="s">
        <v>541</v>
      </c>
      <c r="I501" s="3" t="s">
        <v>2690</v>
      </c>
      <c r="J501" s="3" t="s">
        <v>534</v>
      </c>
      <c r="K501" s="3" t="s">
        <v>534</v>
      </c>
      <c r="L501" s="3" t="s">
        <v>2276</v>
      </c>
      <c r="M501" s="3" t="s">
        <v>2276</v>
      </c>
      <c r="N501" s="3" t="s">
        <v>2276</v>
      </c>
      <c r="O501" s="3" t="s">
        <v>2276</v>
      </c>
      <c r="P501" s="3" t="s">
        <v>2276</v>
      </c>
      <c r="Q501" s="3" t="s">
        <v>2276</v>
      </c>
      <c r="R501" s="3" t="s">
        <v>2276</v>
      </c>
      <c r="S501" s="3" t="s">
        <v>2276</v>
      </c>
      <c r="T501" s="3" t="s">
        <v>2276</v>
      </c>
      <c r="U501" s="3" t="s">
        <v>2276</v>
      </c>
      <c r="V501" s="3" t="s">
        <v>2276</v>
      </c>
      <c r="W501" s="4" t="s">
        <v>4357</v>
      </c>
    </row>
    <row r="502" spans="1:23" ht="82" customHeight="1">
      <c r="A502" s="11" t="s">
        <v>4325</v>
      </c>
      <c r="B502" s="11" t="s">
        <v>4354</v>
      </c>
      <c r="C502" s="3" t="s">
        <v>24</v>
      </c>
      <c r="D502" s="3" t="s">
        <v>1105</v>
      </c>
      <c r="E502" s="3" t="s">
        <v>45</v>
      </c>
      <c r="F502" s="4" t="s">
        <v>2662</v>
      </c>
      <c r="G502" s="3">
        <v>2007</v>
      </c>
      <c r="H502" s="4" t="s">
        <v>541</v>
      </c>
      <c r="I502" s="3" t="s">
        <v>2690</v>
      </c>
      <c r="J502" s="3" t="s">
        <v>534</v>
      </c>
      <c r="K502" s="3" t="s">
        <v>534</v>
      </c>
      <c r="L502" s="3" t="s">
        <v>2276</v>
      </c>
      <c r="M502" s="3" t="s">
        <v>2276</v>
      </c>
      <c r="N502" s="3" t="s">
        <v>2276</v>
      </c>
      <c r="O502" s="3" t="s">
        <v>2276</v>
      </c>
      <c r="P502" s="3" t="s">
        <v>2276</v>
      </c>
      <c r="Q502" s="3" t="s">
        <v>2276</v>
      </c>
      <c r="R502" s="3" t="s">
        <v>2276</v>
      </c>
      <c r="S502" s="3" t="s">
        <v>2276</v>
      </c>
      <c r="T502" s="3" t="s">
        <v>2276</v>
      </c>
      <c r="U502" s="3" t="s">
        <v>2276</v>
      </c>
      <c r="V502" s="3" t="s">
        <v>2276</v>
      </c>
      <c r="W502" s="4" t="s">
        <v>4357</v>
      </c>
    </row>
    <row r="503" spans="1:23" ht="82" customHeight="1">
      <c r="A503" s="11" t="s">
        <v>4326</v>
      </c>
      <c r="B503" s="11" t="s">
        <v>4355</v>
      </c>
      <c r="C503" s="3" t="s">
        <v>24</v>
      </c>
      <c r="D503" s="3" t="s">
        <v>1105</v>
      </c>
      <c r="E503" s="3" t="s">
        <v>45</v>
      </c>
      <c r="F503" s="4" t="s">
        <v>2662</v>
      </c>
      <c r="G503" s="3">
        <v>2007</v>
      </c>
      <c r="H503" s="4" t="s">
        <v>541</v>
      </c>
      <c r="I503" s="3" t="s">
        <v>2690</v>
      </c>
      <c r="J503" s="3" t="s">
        <v>534</v>
      </c>
      <c r="K503" s="3" t="s">
        <v>534</v>
      </c>
      <c r="L503" s="3" t="s">
        <v>2276</v>
      </c>
      <c r="M503" s="3" t="s">
        <v>2276</v>
      </c>
      <c r="N503" s="3" t="s">
        <v>2276</v>
      </c>
      <c r="O503" s="3" t="s">
        <v>2276</v>
      </c>
      <c r="P503" s="3" t="s">
        <v>2276</v>
      </c>
      <c r="Q503" s="3" t="s">
        <v>2276</v>
      </c>
      <c r="R503" s="3" t="s">
        <v>2276</v>
      </c>
      <c r="S503" s="3" t="s">
        <v>2276</v>
      </c>
      <c r="T503" s="3" t="s">
        <v>2276</v>
      </c>
      <c r="U503" s="3" t="s">
        <v>2276</v>
      </c>
      <c r="V503" s="3" t="s">
        <v>2276</v>
      </c>
      <c r="W503" s="4" t="s">
        <v>4357</v>
      </c>
    </row>
    <row r="504" spans="1:23" ht="53.5" customHeight="1">
      <c r="A504" s="3" t="s">
        <v>4360</v>
      </c>
      <c r="B504" s="11" t="s">
        <v>4363</v>
      </c>
      <c r="C504" s="3" t="s">
        <v>24</v>
      </c>
      <c r="D504" s="3" t="s">
        <v>1105</v>
      </c>
      <c r="E504" s="3" t="s">
        <v>1105</v>
      </c>
      <c r="F504" s="3" t="s">
        <v>2276</v>
      </c>
      <c r="G504" s="3"/>
      <c r="H504" s="4" t="s">
        <v>541</v>
      </c>
      <c r="I504" s="3" t="s">
        <v>2276</v>
      </c>
      <c r="J504" s="3" t="s">
        <v>2276</v>
      </c>
      <c r="K504" s="3" t="s">
        <v>2276</v>
      </c>
      <c r="L504" s="3" t="s">
        <v>2276</v>
      </c>
      <c r="M504" s="3" t="s">
        <v>537</v>
      </c>
      <c r="N504" s="3" t="s">
        <v>537</v>
      </c>
      <c r="O504" s="3" t="s">
        <v>537</v>
      </c>
      <c r="P504" s="3" t="s">
        <v>537</v>
      </c>
      <c r="Q504" s="3" t="s">
        <v>2276</v>
      </c>
      <c r="R504" s="3" t="s">
        <v>537</v>
      </c>
      <c r="S504" s="3" t="s">
        <v>537</v>
      </c>
      <c r="T504" s="3" t="s">
        <v>537</v>
      </c>
      <c r="U504" s="3" t="s">
        <v>537</v>
      </c>
      <c r="V504" s="3" t="s">
        <v>2276</v>
      </c>
      <c r="W504" s="19" t="s">
        <v>4379</v>
      </c>
    </row>
    <row r="505" spans="1:23" ht="115.5" customHeight="1">
      <c r="A505" s="3" t="s">
        <v>4362</v>
      </c>
      <c r="B505" s="11" t="s">
        <v>4366</v>
      </c>
      <c r="C505" s="3" t="s">
        <v>24</v>
      </c>
      <c r="D505" s="3" t="s">
        <v>1105</v>
      </c>
      <c r="E505" s="3" t="s">
        <v>45</v>
      </c>
      <c r="F505" s="3" t="s">
        <v>2276</v>
      </c>
      <c r="G505" s="3"/>
      <c r="H505" s="4" t="s">
        <v>541</v>
      </c>
      <c r="I505" s="3" t="s">
        <v>2276</v>
      </c>
      <c r="J505" s="3" t="s">
        <v>2276</v>
      </c>
      <c r="K505" s="3" t="s">
        <v>2276</v>
      </c>
      <c r="L505" s="3" t="s">
        <v>2276</v>
      </c>
      <c r="M505" s="3" t="s">
        <v>2728</v>
      </c>
      <c r="N505" s="3" t="s">
        <v>2276</v>
      </c>
      <c r="O505" s="3" t="s">
        <v>534</v>
      </c>
      <c r="P505" s="3" t="s">
        <v>2276</v>
      </c>
      <c r="Q505" s="3">
        <v>4</v>
      </c>
      <c r="R505" s="3" t="s">
        <v>2276</v>
      </c>
      <c r="S505" s="3" t="s">
        <v>2276</v>
      </c>
      <c r="T505" s="3" t="s">
        <v>2276</v>
      </c>
      <c r="U505" s="3" t="s">
        <v>2276</v>
      </c>
      <c r="V505" s="3" t="s">
        <v>2276</v>
      </c>
      <c r="W505" s="4" t="s">
        <v>4380</v>
      </c>
    </row>
    <row r="506" spans="1:23" ht="86.5" customHeight="1">
      <c r="A506" s="3" t="s">
        <v>4362</v>
      </c>
      <c r="B506" s="11" t="s">
        <v>4367</v>
      </c>
      <c r="C506" s="3" t="s">
        <v>24</v>
      </c>
      <c r="D506" s="3" t="s">
        <v>1105</v>
      </c>
      <c r="E506" s="3" t="s">
        <v>2276</v>
      </c>
      <c r="F506" s="3" t="s">
        <v>2276</v>
      </c>
      <c r="G506" s="3"/>
      <c r="H506" s="4" t="s">
        <v>541</v>
      </c>
      <c r="I506" s="3" t="s">
        <v>2276</v>
      </c>
      <c r="J506" s="3" t="s">
        <v>2276</v>
      </c>
      <c r="K506" s="3" t="s">
        <v>2276</v>
      </c>
      <c r="L506" s="3" t="s">
        <v>2276</v>
      </c>
      <c r="M506" s="3" t="s">
        <v>2276</v>
      </c>
      <c r="N506" s="3" t="s">
        <v>2276</v>
      </c>
      <c r="O506" s="3" t="s">
        <v>2276</v>
      </c>
      <c r="P506" s="3" t="s">
        <v>2276</v>
      </c>
      <c r="Q506" s="3" t="s">
        <v>2276</v>
      </c>
      <c r="R506" s="3" t="s">
        <v>534</v>
      </c>
      <c r="S506" s="3" t="s">
        <v>2276</v>
      </c>
      <c r="T506" s="3" t="s">
        <v>534</v>
      </c>
      <c r="U506" s="3" t="s">
        <v>2276</v>
      </c>
      <c r="V506" s="3">
        <v>4</v>
      </c>
      <c r="W506" s="3"/>
    </row>
    <row r="507" spans="1:23" ht="103" customHeight="1">
      <c r="A507" s="3" t="s">
        <v>4620</v>
      </c>
      <c r="B507" s="11" t="s">
        <v>4629</v>
      </c>
      <c r="C507" s="3" t="s">
        <v>24</v>
      </c>
      <c r="D507" s="4" t="s">
        <v>2804</v>
      </c>
      <c r="E507" s="3" t="s">
        <v>1105</v>
      </c>
      <c r="F507" s="4" t="s">
        <v>2662</v>
      </c>
      <c r="G507" s="3">
        <v>1980</v>
      </c>
      <c r="H507" s="4" t="s">
        <v>541</v>
      </c>
      <c r="I507" s="3" t="s">
        <v>2276</v>
      </c>
      <c r="J507" s="3" t="s">
        <v>2276</v>
      </c>
      <c r="K507" s="3" t="s">
        <v>2276</v>
      </c>
      <c r="L507" s="3" t="s">
        <v>2276</v>
      </c>
      <c r="M507" s="3" t="s">
        <v>2276</v>
      </c>
      <c r="N507" s="3" t="s">
        <v>2276</v>
      </c>
      <c r="O507" s="3" t="s">
        <v>2276</v>
      </c>
      <c r="P507" s="3" t="s">
        <v>2276</v>
      </c>
      <c r="Q507" s="3" t="s">
        <v>2276</v>
      </c>
      <c r="R507" s="3" t="s">
        <v>534</v>
      </c>
      <c r="S507" s="3" t="s">
        <v>2276</v>
      </c>
      <c r="T507" s="3" t="s">
        <v>2276</v>
      </c>
      <c r="U507" s="3" t="s">
        <v>2276</v>
      </c>
      <c r="V507" s="3">
        <v>2</v>
      </c>
      <c r="W507" s="4" t="s">
        <v>4635</v>
      </c>
    </row>
    <row r="508" spans="1:23" ht="103" customHeight="1">
      <c r="A508" s="3" t="s">
        <v>4621</v>
      </c>
      <c r="B508" s="11" t="s">
        <v>4630</v>
      </c>
      <c r="C508" s="3" t="s">
        <v>24</v>
      </c>
      <c r="D508" s="4" t="s">
        <v>2804</v>
      </c>
      <c r="E508" s="3" t="s">
        <v>1105</v>
      </c>
      <c r="F508" s="4" t="s">
        <v>2662</v>
      </c>
      <c r="G508" s="3">
        <v>1980</v>
      </c>
      <c r="H508" s="4" t="s">
        <v>541</v>
      </c>
      <c r="I508" s="3" t="s">
        <v>2276</v>
      </c>
      <c r="J508" s="3" t="s">
        <v>2276</v>
      </c>
      <c r="K508" s="3" t="s">
        <v>2276</v>
      </c>
      <c r="L508" s="3" t="s">
        <v>2276</v>
      </c>
      <c r="M508" s="3" t="s">
        <v>2276</v>
      </c>
      <c r="N508" s="3" t="s">
        <v>2276</v>
      </c>
      <c r="O508" s="3" t="s">
        <v>2276</v>
      </c>
      <c r="P508" s="3" t="s">
        <v>2276</v>
      </c>
      <c r="Q508" s="3" t="s">
        <v>2276</v>
      </c>
      <c r="R508" s="3" t="s">
        <v>534</v>
      </c>
      <c r="S508" s="3" t="s">
        <v>2276</v>
      </c>
      <c r="T508" s="3" t="s">
        <v>2276</v>
      </c>
      <c r="U508" s="3" t="s">
        <v>2276</v>
      </c>
      <c r="V508" s="3">
        <v>2</v>
      </c>
      <c r="W508" s="4" t="s">
        <v>4635</v>
      </c>
    </row>
    <row r="509" spans="1:23" ht="103" customHeight="1">
      <c r="A509" s="3" t="s">
        <v>4622</v>
      </c>
      <c r="B509" s="11" t="s">
        <v>4631</v>
      </c>
      <c r="C509" s="3" t="s">
        <v>24</v>
      </c>
      <c r="D509" s="4" t="s">
        <v>2804</v>
      </c>
      <c r="E509" s="3" t="s">
        <v>1105</v>
      </c>
      <c r="F509" s="4" t="s">
        <v>2662</v>
      </c>
      <c r="G509" s="3">
        <v>1980</v>
      </c>
      <c r="H509" s="4" t="s">
        <v>541</v>
      </c>
      <c r="I509" s="3" t="s">
        <v>2276</v>
      </c>
      <c r="J509" s="3" t="s">
        <v>2276</v>
      </c>
      <c r="K509" s="3" t="s">
        <v>2276</v>
      </c>
      <c r="L509" s="3" t="s">
        <v>2276</v>
      </c>
      <c r="M509" s="3" t="s">
        <v>2276</v>
      </c>
      <c r="N509" s="3" t="s">
        <v>2276</v>
      </c>
      <c r="O509" s="3" t="s">
        <v>2276</v>
      </c>
      <c r="P509" s="3" t="s">
        <v>2276</v>
      </c>
      <c r="Q509" s="3" t="s">
        <v>2276</v>
      </c>
      <c r="R509" s="3" t="s">
        <v>534</v>
      </c>
      <c r="S509" s="3" t="s">
        <v>2276</v>
      </c>
      <c r="T509" s="3" t="s">
        <v>2276</v>
      </c>
      <c r="U509" s="3" t="s">
        <v>2276</v>
      </c>
      <c r="V509" s="3">
        <v>2</v>
      </c>
      <c r="W509" s="4" t="s">
        <v>4635</v>
      </c>
    </row>
    <row r="510" spans="1:23" ht="103" customHeight="1">
      <c r="A510" s="3" t="s">
        <v>4620</v>
      </c>
      <c r="B510" s="11" t="s">
        <v>4632</v>
      </c>
      <c r="C510" s="3" t="s">
        <v>24</v>
      </c>
      <c r="D510" s="179" t="s">
        <v>2660</v>
      </c>
      <c r="E510" s="3" t="s">
        <v>1105</v>
      </c>
      <c r="F510" s="4" t="s">
        <v>2662</v>
      </c>
      <c r="G510" s="3">
        <v>1980</v>
      </c>
      <c r="H510" s="4" t="s">
        <v>541</v>
      </c>
      <c r="I510" s="3" t="s">
        <v>2276</v>
      </c>
      <c r="J510" s="3" t="s">
        <v>2276</v>
      </c>
      <c r="K510" s="3" t="s">
        <v>2276</v>
      </c>
      <c r="L510" s="3" t="s">
        <v>2276</v>
      </c>
      <c r="M510" s="3" t="s">
        <v>2276</v>
      </c>
      <c r="N510" s="3" t="s">
        <v>2276</v>
      </c>
      <c r="O510" s="3" t="s">
        <v>2276</v>
      </c>
      <c r="P510" s="3" t="s">
        <v>2276</v>
      </c>
      <c r="Q510" s="3" t="s">
        <v>2276</v>
      </c>
      <c r="R510" s="3" t="s">
        <v>534</v>
      </c>
      <c r="S510" s="3" t="s">
        <v>2276</v>
      </c>
      <c r="T510" s="3" t="s">
        <v>2276</v>
      </c>
      <c r="U510" s="3" t="s">
        <v>2276</v>
      </c>
      <c r="V510" s="3">
        <v>2</v>
      </c>
      <c r="W510" s="4" t="s">
        <v>4635</v>
      </c>
    </row>
    <row r="511" spans="1:23" ht="103" customHeight="1">
      <c r="A511" s="3" t="s">
        <v>4621</v>
      </c>
      <c r="B511" s="11" t="s">
        <v>4633</v>
      </c>
      <c r="C511" s="3" t="s">
        <v>24</v>
      </c>
      <c r="D511" s="179" t="s">
        <v>2660</v>
      </c>
      <c r="E511" s="3" t="s">
        <v>1105</v>
      </c>
      <c r="F511" s="4" t="s">
        <v>2662</v>
      </c>
      <c r="G511" s="3">
        <v>1980</v>
      </c>
      <c r="H511" s="4" t="s">
        <v>541</v>
      </c>
      <c r="I511" s="3" t="s">
        <v>2276</v>
      </c>
      <c r="J511" s="3" t="s">
        <v>2276</v>
      </c>
      <c r="K511" s="3" t="s">
        <v>2276</v>
      </c>
      <c r="L511" s="3" t="s">
        <v>2276</v>
      </c>
      <c r="M511" s="3" t="s">
        <v>2276</v>
      </c>
      <c r="N511" s="3" t="s">
        <v>2276</v>
      </c>
      <c r="O511" s="3" t="s">
        <v>2276</v>
      </c>
      <c r="P511" s="3" t="s">
        <v>2276</v>
      </c>
      <c r="Q511" s="3" t="s">
        <v>2276</v>
      </c>
      <c r="R511" s="3" t="s">
        <v>534</v>
      </c>
      <c r="S511" s="3" t="s">
        <v>2276</v>
      </c>
      <c r="T511" s="3" t="s">
        <v>2276</v>
      </c>
      <c r="U511" s="3" t="s">
        <v>2276</v>
      </c>
      <c r="V511" s="3">
        <v>2</v>
      </c>
      <c r="W511" s="4" t="s">
        <v>4635</v>
      </c>
    </row>
    <row r="512" spans="1:23" ht="103" customHeight="1">
      <c r="A512" s="3" t="s">
        <v>4622</v>
      </c>
      <c r="B512" s="11" t="s">
        <v>4634</v>
      </c>
      <c r="C512" s="3" t="s">
        <v>24</v>
      </c>
      <c r="D512" s="179" t="s">
        <v>2660</v>
      </c>
      <c r="E512" s="3" t="s">
        <v>1105</v>
      </c>
      <c r="F512" s="4" t="s">
        <v>2662</v>
      </c>
      <c r="G512" s="3">
        <v>1980</v>
      </c>
      <c r="H512" s="4" t="s">
        <v>541</v>
      </c>
      <c r="I512" s="3" t="s">
        <v>2276</v>
      </c>
      <c r="J512" s="3" t="s">
        <v>2276</v>
      </c>
      <c r="K512" s="3" t="s">
        <v>2276</v>
      </c>
      <c r="L512" s="3" t="s">
        <v>2276</v>
      </c>
      <c r="M512" s="3" t="s">
        <v>2276</v>
      </c>
      <c r="N512" s="3" t="s">
        <v>2276</v>
      </c>
      <c r="O512" s="3" t="s">
        <v>2276</v>
      </c>
      <c r="P512" s="3" t="s">
        <v>2276</v>
      </c>
      <c r="Q512" s="3" t="s">
        <v>2276</v>
      </c>
      <c r="R512" s="3" t="s">
        <v>534</v>
      </c>
      <c r="S512" s="3" t="s">
        <v>2276</v>
      </c>
      <c r="T512" s="3" t="s">
        <v>2276</v>
      </c>
      <c r="U512" s="3" t="s">
        <v>2276</v>
      </c>
      <c r="V512" s="3">
        <v>2</v>
      </c>
      <c r="W512" s="4" t="s">
        <v>4635</v>
      </c>
    </row>
    <row r="513" spans="1:23" ht="51" customHeight="1">
      <c r="A513" s="11" t="s">
        <v>4643</v>
      </c>
      <c r="B513" s="11" t="s">
        <v>4650</v>
      </c>
      <c r="C513" s="3" t="s">
        <v>1105</v>
      </c>
      <c r="D513" s="3" t="s">
        <v>1105</v>
      </c>
      <c r="E513" s="3" t="s">
        <v>5005</v>
      </c>
      <c r="F513" s="3" t="s">
        <v>74</v>
      </c>
      <c r="G513" s="3"/>
      <c r="H513" s="4" t="s">
        <v>1093</v>
      </c>
      <c r="I513" s="3" t="s">
        <v>2690</v>
      </c>
      <c r="J513" s="3" t="s">
        <v>2276</v>
      </c>
      <c r="K513" s="3" t="s">
        <v>2276</v>
      </c>
      <c r="L513" s="3" t="s">
        <v>2276</v>
      </c>
      <c r="M513" s="3" t="s">
        <v>2276</v>
      </c>
      <c r="N513" s="3" t="s">
        <v>2276</v>
      </c>
      <c r="O513" s="3" t="s">
        <v>2276</v>
      </c>
      <c r="P513" s="3" t="s">
        <v>2276</v>
      </c>
      <c r="Q513" s="3" t="s">
        <v>2276</v>
      </c>
      <c r="R513" s="3" t="s">
        <v>2276</v>
      </c>
      <c r="S513" s="3" t="s">
        <v>2276</v>
      </c>
      <c r="T513" s="3" t="s">
        <v>2276</v>
      </c>
      <c r="U513" s="3" t="s">
        <v>2276</v>
      </c>
      <c r="V513" s="3" t="s">
        <v>2276</v>
      </c>
      <c r="W513" s="4" t="s">
        <v>4659</v>
      </c>
    </row>
    <row r="514" spans="1:23" ht="52" customHeight="1">
      <c r="A514" s="3" t="s">
        <v>4644</v>
      </c>
      <c r="B514" s="11" t="s">
        <v>4653</v>
      </c>
      <c r="C514" s="3" t="s">
        <v>1105</v>
      </c>
      <c r="D514" s="3" t="s">
        <v>1105</v>
      </c>
      <c r="E514" s="3" t="s">
        <v>5005</v>
      </c>
      <c r="F514" s="3" t="s">
        <v>74</v>
      </c>
      <c r="G514" s="3"/>
      <c r="H514" s="4" t="s">
        <v>1093</v>
      </c>
      <c r="I514" s="3" t="s">
        <v>2690</v>
      </c>
      <c r="J514" s="3" t="s">
        <v>2276</v>
      </c>
      <c r="K514" s="3" t="s">
        <v>2276</v>
      </c>
      <c r="L514" s="3" t="s">
        <v>2276</v>
      </c>
      <c r="M514" s="3" t="s">
        <v>2276</v>
      </c>
      <c r="N514" s="3" t="s">
        <v>2276</v>
      </c>
      <c r="O514" s="3" t="s">
        <v>2276</v>
      </c>
      <c r="P514" s="3" t="s">
        <v>2276</v>
      </c>
      <c r="Q514" s="3" t="s">
        <v>2276</v>
      </c>
      <c r="R514" s="3" t="s">
        <v>2276</v>
      </c>
      <c r="S514" s="3" t="s">
        <v>2276</v>
      </c>
      <c r="T514" s="3" t="s">
        <v>2276</v>
      </c>
      <c r="U514" s="3" t="s">
        <v>2276</v>
      </c>
      <c r="V514" s="3" t="s">
        <v>2276</v>
      </c>
      <c r="W514" s="4" t="s">
        <v>4659</v>
      </c>
    </row>
    <row r="515" spans="1:23" ht="55.5" customHeight="1">
      <c r="A515" s="3" t="s">
        <v>4734</v>
      </c>
      <c r="B515" s="11" t="s">
        <v>4738</v>
      </c>
      <c r="C515" s="3" t="s">
        <v>1105</v>
      </c>
      <c r="D515" s="3" t="s">
        <v>1105</v>
      </c>
      <c r="E515" s="3" t="s">
        <v>1105</v>
      </c>
      <c r="F515" s="3" t="s">
        <v>74</v>
      </c>
      <c r="G515" s="3"/>
      <c r="H515" s="4" t="s">
        <v>541</v>
      </c>
      <c r="I515" s="3" t="s">
        <v>2691</v>
      </c>
      <c r="J515" s="3" t="s">
        <v>2276</v>
      </c>
      <c r="K515" s="3" t="s">
        <v>2276</v>
      </c>
      <c r="L515" s="3" t="s">
        <v>2276</v>
      </c>
      <c r="M515" s="3" t="s">
        <v>2276</v>
      </c>
      <c r="N515" s="3" t="s">
        <v>2276</v>
      </c>
      <c r="O515" s="3" t="s">
        <v>2276</v>
      </c>
      <c r="P515" s="3" t="s">
        <v>2276</v>
      </c>
      <c r="Q515" s="3" t="s">
        <v>2276</v>
      </c>
      <c r="R515" s="3" t="s">
        <v>2276</v>
      </c>
      <c r="S515" s="3" t="s">
        <v>2276</v>
      </c>
      <c r="T515" s="3" t="s">
        <v>2276</v>
      </c>
      <c r="U515" s="3" t="s">
        <v>2276</v>
      </c>
      <c r="V515" s="3" t="s">
        <v>2276</v>
      </c>
      <c r="W515" s="4" t="s">
        <v>4741</v>
      </c>
    </row>
    <row r="516" spans="1:23" ht="55.5" customHeight="1">
      <c r="A516" s="11" t="s">
        <v>4735</v>
      </c>
      <c r="B516" s="11" t="s">
        <v>4739</v>
      </c>
      <c r="C516" s="3" t="s">
        <v>1105</v>
      </c>
      <c r="D516" s="3" t="s">
        <v>1105</v>
      </c>
      <c r="E516" s="3" t="s">
        <v>1105</v>
      </c>
      <c r="F516" s="3" t="s">
        <v>74</v>
      </c>
      <c r="G516" s="3"/>
      <c r="H516" s="4" t="s">
        <v>541</v>
      </c>
      <c r="I516" s="3" t="s">
        <v>2691</v>
      </c>
      <c r="J516" s="3" t="s">
        <v>2276</v>
      </c>
      <c r="K516" s="3" t="s">
        <v>2276</v>
      </c>
      <c r="L516" s="3" t="s">
        <v>2276</v>
      </c>
      <c r="M516" s="3" t="s">
        <v>2276</v>
      </c>
      <c r="N516" s="3" t="s">
        <v>2276</v>
      </c>
      <c r="O516" s="3" t="s">
        <v>2276</v>
      </c>
      <c r="P516" s="3" t="s">
        <v>2276</v>
      </c>
      <c r="Q516" s="3" t="s">
        <v>2276</v>
      </c>
      <c r="R516" s="3" t="s">
        <v>2276</v>
      </c>
      <c r="S516" s="3" t="s">
        <v>2276</v>
      </c>
      <c r="T516" s="3" t="s">
        <v>2276</v>
      </c>
      <c r="U516" s="3" t="s">
        <v>2276</v>
      </c>
      <c r="V516" s="3" t="s">
        <v>2276</v>
      </c>
      <c r="W516" s="4" t="s">
        <v>4741</v>
      </c>
    </row>
    <row r="517" spans="1:23" ht="35" customHeight="1">
      <c r="A517" s="11" t="s">
        <v>4777</v>
      </c>
      <c r="B517" s="11" t="s">
        <v>4783</v>
      </c>
      <c r="C517" s="3" t="s">
        <v>1105</v>
      </c>
      <c r="D517" s="3" t="s">
        <v>1105</v>
      </c>
      <c r="E517" s="3" t="s">
        <v>5005</v>
      </c>
      <c r="F517" s="4" t="s">
        <v>2662</v>
      </c>
      <c r="G517" s="3">
        <v>1968</v>
      </c>
      <c r="H517" s="4" t="s">
        <v>541</v>
      </c>
      <c r="I517" s="3" t="s">
        <v>2276</v>
      </c>
      <c r="J517" s="3" t="s">
        <v>2276</v>
      </c>
      <c r="K517" s="3" t="s">
        <v>2276</v>
      </c>
      <c r="L517" s="3" t="s">
        <v>2276</v>
      </c>
      <c r="M517" s="3" t="s">
        <v>2276</v>
      </c>
      <c r="N517" s="3" t="s">
        <v>2276</v>
      </c>
      <c r="O517" s="3" t="s">
        <v>2276</v>
      </c>
      <c r="P517" s="3" t="s">
        <v>2276</v>
      </c>
      <c r="Q517" s="3" t="s">
        <v>2276</v>
      </c>
      <c r="R517" s="3" t="s">
        <v>534</v>
      </c>
      <c r="S517" s="3" t="s">
        <v>2276</v>
      </c>
      <c r="T517" s="3" t="s">
        <v>2276</v>
      </c>
      <c r="U517" s="3" t="s">
        <v>2276</v>
      </c>
      <c r="V517" s="3" t="s">
        <v>2276</v>
      </c>
      <c r="W517" s="3"/>
    </row>
    <row r="518" spans="1:23" ht="35" customHeight="1">
      <c r="A518" s="11" t="s">
        <v>4781</v>
      </c>
      <c r="B518" s="11" t="s">
        <v>4784</v>
      </c>
      <c r="C518" s="3" t="s">
        <v>1105</v>
      </c>
      <c r="D518" s="3" t="s">
        <v>1105</v>
      </c>
      <c r="E518" s="3" t="s">
        <v>5005</v>
      </c>
      <c r="F518" s="4" t="s">
        <v>2662</v>
      </c>
      <c r="G518" s="3">
        <v>1968</v>
      </c>
      <c r="H518" s="4" t="s">
        <v>541</v>
      </c>
      <c r="I518" s="3" t="s">
        <v>2276</v>
      </c>
      <c r="J518" s="3" t="s">
        <v>2276</v>
      </c>
      <c r="K518" s="3" t="s">
        <v>2276</v>
      </c>
      <c r="L518" s="3" t="s">
        <v>2276</v>
      </c>
      <c r="M518" s="3" t="s">
        <v>2276</v>
      </c>
      <c r="N518" s="3" t="s">
        <v>2276</v>
      </c>
      <c r="O518" s="3" t="s">
        <v>2276</v>
      </c>
      <c r="P518" s="3" t="s">
        <v>2276</v>
      </c>
      <c r="Q518" s="3" t="s">
        <v>2276</v>
      </c>
      <c r="R518" s="3" t="s">
        <v>534</v>
      </c>
      <c r="S518" s="3" t="s">
        <v>2276</v>
      </c>
      <c r="T518" s="3" t="s">
        <v>2276</v>
      </c>
      <c r="U518" s="3" t="s">
        <v>2276</v>
      </c>
      <c r="V518" s="3" t="s">
        <v>2276</v>
      </c>
      <c r="W518" s="3"/>
    </row>
    <row r="519" spans="1:23" ht="37" customHeight="1">
      <c r="A519" s="11" t="s">
        <v>4777</v>
      </c>
      <c r="B519" s="11" t="s">
        <v>4787</v>
      </c>
      <c r="C519" s="3" t="s">
        <v>1105</v>
      </c>
      <c r="D519" s="3" t="s">
        <v>1105</v>
      </c>
      <c r="E519" s="3" t="s">
        <v>5005</v>
      </c>
      <c r="F519" s="4" t="s">
        <v>55</v>
      </c>
      <c r="G519" s="3">
        <v>1968</v>
      </c>
      <c r="H519" s="4" t="s">
        <v>541</v>
      </c>
      <c r="I519" s="3" t="s">
        <v>2276</v>
      </c>
      <c r="J519" s="3" t="s">
        <v>2276</v>
      </c>
      <c r="K519" s="3" t="s">
        <v>2276</v>
      </c>
      <c r="L519" s="3" t="s">
        <v>2276</v>
      </c>
      <c r="M519" s="3" t="s">
        <v>2276</v>
      </c>
      <c r="N519" s="3" t="s">
        <v>2276</v>
      </c>
      <c r="O519" s="3" t="s">
        <v>2276</v>
      </c>
      <c r="P519" s="3" t="s">
        <v>2276</v>
      </c>
      <c r="Q519" s="3" t="s">
        <v>2276</v>
      </c>
      <c r="R519" s="3" t="s">
        <v>534</v>
      </c>
      <c r="S519" s="3" t="s">
        <v>2276</v>
      </c>
      <c r="T519" s="3" t="s">
        <v>2276</v>
      </c>
      <c r="U519" s="3" t="s">
        <v>2276</v>
      </c>
      <c r="V519" s="3" t="s">
        <v>2276</v>
      </c>
      <c r="W519" s="3"/>
    </row>
    <row r="520" spans="1:23" ht="37" customHeight="1">
      <c r="A520" s="11" t="s">
        <v>4781</v>
      </c>
      <c r="B520" s="11" t="s">
        <v>4788</v>
      </c>
      <c r="C520" s="3" t="s">
        <v>1105</v>
      </c>
      <c r="D520" s="3" t="s">
        <v>1105</v>
      </c>
      <c r="E520" s="3" t="s">
        <v>5005</v>
      </c>
      <c r="F520" s="4" t="s">
        <v>55</v>
      </c>
      <c r="G520" s="3">
        <v>1968</v>
      </c>
      <c r="H520" s="4" t="s">
        <v>541</v>
      </c>
      <c r="I520" s="3" t="s">
        <v>2276</v>
      </c>
      <c r="J520" s="3" t="s">
        <v>2276</v>
      </c>
      <c r="K520" s="3" t="s">
        <v>2276</v>
      </c>
      <c r="L520" s="3" t="s">
        <v>2276</v>
      </c>
      <c r="M520" s="3" t="s">
        <v>2276</v>
      </c>
      <c r="N520" s="3" t="s">
        <v>2276</v>
      </c>
      <c r="O520" s="3" t="s">
        <v>2276</v>
      </c>
      <c r="P520" s="3" t="s">
        <v>2276</v>
      </c>
      <c r="Q520" s="3" t="s">
        <v>2276</v>
      </c>
      <c r="R520" s="3" t="s">
        <v>534</v>
      </c>
      <c r="S520" s="3" t="s">
        <v>2276</v>
      </c>
      <c r="T520" s="3" t="s">
        <v>2276</v>
      </c>
      <c r="U520" s="3" t="s">
        <v>2276</v>
      </c>
      <c r="V520" s="3" t="s">
        <v>2276</v>
      </c>
      <c r="W520" s="3"/>
    </row>
    <row r="521" spans="1:23" ht="61" customHeight="1">
      <c r="A521" s="11" t="s">
        <v>4833</v>
      </c>
      <c r="B521" s="11" t="s">
        <v>4834</v>
      </c>
      <c r="C521" s="3" t="s">
        <v>1105</v>
      </c>
      <c r="D521" s="3" t="s">
        <v>1105</v>
      </c>
      <c r="E521" s="3" t="s">
        <v>5005</v>
      </c>
      <c r="F521" s="4" t="s">
        <v>2662</v>
      </c>
      <c r="G521" s="3"/>
      <c r="H521" s="4" t="s">
        <v>541</v>
      </c>
      <c r="I521" s="3" t="s">
        <v>2690</v>
      </c>
      <c r="J521" s="3" t="s">
        <v>534</v>
      </c>
      <c r="K521" s="3" t="s">
        <v>534</v>
      </c>
      <c r="L521" s="3" t="s">
        <v>2276</v>
      </c>
      <c r="M521" s="3" t="s">
        <v>2276</v>
      </c>
      <c r="N521" s="3" t="s">
        <v>2276</v>
      </c>
      <c r="O521" s="3" t="s">
        <v>2276</v>
      </c>
      <c r="P521" s="3" t="s">
        <v>2276</v>
      </c>
      <c r="Q521" s="3" t="s">
        <v>2276</v>
      </c>
      <c r="R521" s="3" t="s">
        <v>2276</v>
      </c>
      <c r="S521" s="3" t="s">
        <v>2276</v>
      </c>
      <c r="T521" s="3" t="s">
        <v>2276</v>
      </c>
      <c r="U521" s="3" t="s">
        <v>2276</v>
      </c>
      <c r="V521" s="3" t="s">
        <v>2276</v>
      </c>
      <c r="W521" s="19" t="s">
        <v>4846</v>
      </c>
    </row>
    <row r="522" spans="1:23" ht="49" customHeight="1">
      <c r="A522" s="19" t="s">
        <v>4850</v>
      </c>
      <c r="B522" s="19" t="s">
        <v>4900</v>
      </c>
      <c r="C522" s="4" t="s">
        <v>24</v>
      </c>
      <c r="D522" s="4" t="s">
        <v>1105</v>
      </c>
      <c r="E522" s="3" t="s">
        <v>5005</v>
      </c>
      <c r="F522" s="4" t="s">
        <v>2662</v>
      </c>
      <c r="G522" s="3">
        <v>1974</v>
      </c>
      <c r="H522" s="4" t="s">
        <v>541</v>
      </c>
      <c r="I522" s="3" t="s">
        <v>2690</v>
      </c>
      <c r="J522" s="3" t="s">
        <v>534</v>
      </c>
      <c r="K522" s="3" t="s">
        <v>2276</v>
      </c>
      <c r="L522" s="3" t="s">
        <v>2276</v>
      </c>
      <c r="M522" s="3" t="s">
        <v>2276</v>
      </c>
      <c r="N522" s="3" t="s">
        <v>2276</v>
      </c>
      <c r="O522" s="3" t="s">
        <v>2276</v>
      </c>
      <c r="P522" s="3" t="s">
        <v>2276</v>
      </c>
      <c r="Q522" s="3" t="s">
        <v>2276</v>
      </c>
      <c r="R522" s="3" t="s">
        <v>534</v>
      </c>
      <c r="S522" s="3" t="s">
        <v>2276</v>
      </c>
      <c r="T522" s="3" t="s">
        <v>2276</v>
      </c>
      <c r="U522" s="3" t="s">
        <v>2276</v>
      </c>
      <c r="V522" s="3" t="s">
        <v>2276</v>
      </c>
      <c r="W522" s="4" t="s">
        <v>4968</v>
      </c>
    </row>
    <row r="523" spans="1:23" ht="38" customHeight="1">
      <c r="A523" s="11" t="s">
        <v>4977</v>
      </c>
      <c r="B523" s="11" t="s">
        <v>4983</v>
      </c>
      <c r="C523" s="4" t="s">
        <v>24</v>
      </c>
      <c r="D523" s="3" t="s">
        <v>1105</v>
      </c>
      <c r="E523" s="3" t="s">
        <v>5005</v>
      </c>
      <c r="F523" s="4" t="s">
        <v>2662</v>
      </c>
      <c r="G523" s="3">
        <v>1976</v>
      </c>
      <c r="H523" s="4" t="s">
        <v>541</v>
      </c>
      <c r="I523" s="3" t="s">
        <v>2276</v>
      </c>
      <c r="J523" s="3" t="s">
        <v>2276</v>
      </c>
      <c r="K523" s="3" t="s">
        <v>2276</v>
      </c>
      <c r="L523" s="3" t="s">
        <v>2276</v>
      </c>
      <c r="M523" s="3" t="s">
        <v>2276</v>
      </c>
      <c r="N523" s="3" t="s">
        <v>2276</v>
      </c>
      <c r="O523" s="3" t="s">
        <v>2276</v>
      </c>
      <c r="P523" s="3" t="s">
        <v>2276</v>
      </c>
      <c r="Q523" s="3" t="s">
        <v>2276</v>
      </c>
      <c r="R523" s="3" t="s">
        <v>537</v>
      </c>
      <c r="S523" s="3" t="s">
        <v>2276</v>
      </c>
      <c r="T523" s="3" t="s">
        <v>2276</v>
      </c>
      <c r="U523" s="3" t="s">
        <v>2276</v>
      </c>
      <c r="V523" s="3" t="s">
        <v>2276</v>
      </c>
      <c r="W523" s="3"/>
    </row>
    <row r="524" spans="1:23" ht="38" customHeight="1">
      <c r="A524" s="11" t="s">
        <v>4977</v>
      </c>
      <c r="B524" s="11" t="s">
        <v>4984</v>
      </c>
      <c r="C524" s="4" t="s">
        <v>24</v>
      </c>
      <c r="D524" s="3" t="s">
        <v>1105</v>
      </c>
      <c r="E524" s="3" t="s">
        <v>116</v>
      </c>
      <c r="F524" s="4" t="s">
        <v>2662</v>
      </c>
      <c r="G524" s="3">
        <v>1976</v>
      </c>
      <c r="H524" s="4" t="s">
        <v>541</v>
      </c>
      <c r="I524" s="3" t="s">
        <v>2276</v>
      </c>
      <c r="J524" s="3" t="s">
        <v>2276</v>
      </c>
      <c r="K524" s="3" t="s">
        <v>2276</v>
      </c>
      <c r="L524" s="3" t="s">
        <v>2276</v>
      </c>
      <c r="M524" s="3" t="s">
        <v>2276</v>
      </c>
      <c r="N524" s="3" t="s">
        <v>2276</v>
      </c>
      <c r="O524" s="3" t="s">
        <v>2276</v>
      </c>
      <c r="P524" s="3" t="s">
        <v>2276</v>
      </c>
      <c r="Q524" s="3" t="s">
        <v>2276</v>
      </c>
      <c r="R524" s="3" t="s">
        <v>537</v>
      </c>
      <c r="S524" s="3" t="s">
        <v>2276</v>
      </c>
      <c r="T524" s="3" t="s">
        <v>2276</v>
      </c>
      <c r="U524" s="3" t="s">
        <v>2276</v>
      </c>
      <c r="V524" s="3" t="s">
        <v>2276</v>
      </c>
      <c r="W524" s="3"/>
    </row>
    <row r="525" spans="1:23" ht="69" customHeight="1">
      <c r="A525" s="11" t="s">
        <v>4977</v>
      </c>
      <c r="B525" s="11" t="s">
        <v>4985</v>
      </c>
      <c r="C525" s="4" t="s">
        <v>24</v>
      </c>
      <c r="D525" s="3" t="s">
        <v>1105</v>
      </c>
      <c r="E525" s="3" t="s">
        <v>5005</v>
      </c>
      <c r="F525" s="4" t="s">
        <v>2662</v>
      </c>
      <c r="G525" s="3">
        <v>1977</v>
      </c>
      <c r="H525" s="4" t="s">
        <v>541</v>
      </c>
      <c r="I525" s="3" t="s">
        <v>2276</v>
      </c>
      <c r="J525" s="3" t="s">
        <v>2276</v>
      </c>
      <c r="K525" s="3" t="s">
        <v>2276</v>
      </c>
      <c r="L525" s="3" t="s">
        <v>2276</v>
      </c>
      <c r="M525" s="3" t="s">
        <v>2276</v>
      </c>
      <c r="N525" s="3" t="s">
        <v>2276</v>
      </c>
      <c r="O525" s="3" t="s">
        <v>2276</v>
      </c>
      <c r="P525" s="3" t="s">
        <v>2276</v>
      </c>
      <c r="Q525" s="3" t="s">
        <v>2276</v>
      </c>
      <c r="R525" s="3" t="s">
        <v>534</v>
      </c>
      <c r="S525" s="3" t="s">
        <v>2276</v>
      </c>
      <c r="T525" s="3" t="s">
        <v>2276</v>
      </c>
      <c r="U525" s="3" t="s">
        <v>2276</v>
      </c>
      <c r="V525" s="3">
        <v>3</v>
      </c>
      <c r="W525" s="4" t="s">
        <v>4992</v>
      </c>
    </row>
    <row r="526" spans="1:23" ht="64.5" customHeight="1">
      <c r="A526" s="11" t="s">
        <v>4977</v>
      </c>
      <c r="B526" s="11" t="s">
        <v>4986</v>
      </c>
      <c r="C526" s="4" t="s">
        <v>24</v>
      </c>
      <c r="D526" s="3" t="s">
        <v>1105</v>
      </c>
      <c r="E526" s="3" t="s">
        <v>116</v>
      </c>
      <c r="F526" s="4" t="s">
        <v>2662</v>
      </c>
      <c r="G526" s="3">
        <v>1977</v>
      </c>
      <c r="H526" s="4" t="s">
        <v>541</v>
      </c>
      <c r="I526" s="3" t="s">
        <v>2276</v>
      </c>
      <c r="J526" s="3" t="s">
        <v>2276</v>
      </c>
      <c r="K526" s="3" t="s">
        <v>2276</v>
      </c>
      <c r="L526" s="3" t="s">
        <v>2276</v>
      </c>
      <c r="M526" s="3" t="s">
        <v>2276</v>
      </c>
      <c r="N526" s="3" t="s">
        <v>2276</v>
      </c>
      <c r="O526" s="3" t="s">
        <v>2276</v>
      </c>
      <c r="P526" s="3" t="s">
        <v>2276</v>
      </c>
      <c r="Q526" s="3" t="s">
        <v>2276</v>
      </c>
      <c r="R526" s="3" t="s">
        <v>534</v>
      </c>
      <c r="S526" s="3" t="s">
        <v>2276</v>
      </c>
      <c r="T526" s="3" t="s">
        <v>2276</v>
      </c>
      <c r="U526" s="3" t="s">
        <v>2276</v>
      </c>
      <c r="V526" s="3">
        <v>3</v>
      </c>
      <c r="W526" s="4" t="s">
        <v>4992</v>
      </c>
    </row>
    <row r="527" spans="1:23" ht="33.5" customHeight="1">
      <c r="A527" s="11" t="s">
        <v>4994</v>
      </c>
      <c r="B527" s="11" t="s">
        <v>4998</v>
      </c>
      <c r="C527" s="3" t="s">
        <v>24</v>
      </c>
      <c r="D527" s="3" t="s">
        <v>2660</v>
      </c>
      <c r="E527" s="3" t="s">
        <v>5005</v>
      </c>
      <c r="F527" s="4" t="s">
        <v>2662</v>
      </c>
      <c r="G527" s="3"/>
      <c r="H527" s="4" t="s">
        <v>541</v>
      </c>
      <c r="I527" s="3" t="s">
        <v>2276</v>
      </c>
      <c r="J527" s="3" t="s">
        <v>2276</v>
      </c>
      <c r="K527" s="3" t="s">
        <v>2276</v>
      </c>
      <c r="L527" s="3" t="s">
        <v>2276</v>
      </c>
      <c r="M527" s="3" t="s">
        <v>2276</v>
      </c>
      <c r="N527" s="3" t="s">
        <v>2276</v>
      </c>
      <c r="O527" s="3" t="s">
        <v>2276</v>
      </c>
      <c r="P527" s="3" t="s">
        <v>2276</v>
      </c>
      <c r="Q527" s="3" t="s">
        <v>2276</v>
      </c>
      <c r="R527" s="3" t="s">
        <v>537</v>
      </c>
      <c r="S527" s="3" t="s">
        <v>2276</v>
      </c>
      <c r="T527" s="3" t="s">
        <v>2276</v>
      </c>
      <c r="U527" s="3" t="s">
        <v>2276</v>
      </c>
      <c r="V527" s="3" t="s">
        <v>2276</v>
      </c>
      <c r="W527" s="3"/>
    </row>
    <row r="528" spans="1:23" ht="29">
      <c r="A528" s="11" t="s">
        <v>4994</v>
      </c>
      <c r="B528" s="11" t="s">
        <v>4999</v>
      </c>
      <c r="C528" s="3" t="s">
        <v>24</v>
      </c>
      <c r="D528" s="3" t="s">
        <v>1245</v>
      </c>
      <c r="E528" s="3" t="s">
        <v>116</v>
      </c>
      <c r="F528" s="4" t="s">
        <v>2662</v>
      </c>
      <c r="G528" s="3"/>
      <c r="H528" s="4" t="s">
        <v>541</v>
      </c>
      <c r="I528" s="3" t="s">
        <v>2276</v>
      </c>
      <c r="J528" s="3" t="s">
        <v>2276</v>
      </c>
      <c r="K528" s="3" t="s">
        <v>2276</v>
      </c>
      <c r="L528" s="3" t="s">
        <v>2276</v>
      </c>
      <c r="M528" s="3" t="s">
        <v>2276</v>
      </c>
      <c r="N528" s="3" t="s">
        <v>2276</v>
      </c>
      <c r="O528" s="3" t="s">
        <v>2276</v>
      </c>
      <c r="P528" s="3" t="s">
        <v>2276</v>
      </c>
      <c r="Q528" s="3" t="s">
        <v>2276</v>
      </c>
      <c r="R528" s="3" t="s">
        <v>537</v>
      </c>
      <c r="S528" s="3" t="s">
        <v>2276</v>
      </c>
      <c r="T528" s="3" t="s">
        <v>2276</v>
      </c>
      <c r="U528" s="3" t="s">
        <v>2276</v>
      </c>
      <c r="V528" s="3" t="s">
        <v>2276</v>
      </c>
      <c r="W528" s="3"/>
    </row>
    <row r="529" spans="1:23" ht="29">
      <c r="A529" s="11" t="s">
        <v>4994</v>
      </c>
      <c r="B529" s="11" t="s">
        <v>5000</v>
      </c>
      <c r="C529" s="3" t="s">
        <v>24</v>
      </c>
      <c r="D529" s="3" t="s">
        <v>1131</v>
      </c>
      <c r="E529" s="3" t="s">
        <v>5005</v>
      </c>
      <c r="F529" s="4" t="s">
        <v>2662</v>
      </c>
      <c r="G529" s="3"/>
      <c r="H529" s="4" t="s">
        <v>541</v>
      </c>
      <c r="I529" s="3" t="s">
        <v>2276</v>
      </c>
      <c r="J529" s="3" t="s">
        <v>2276</v>
      </c>
      <c r="K529" s="3" t="s">
        <v>2276</v>
      </c>
      <c r="L529" s="3" t="s">
        <v>2276</v>
      </c>
      <c r="M529" s="3" t="s">
        <v>2276</v>
      </c>
      <c r="N529" s="3" t="s">
        <v>2276</v>
      </c>
      <c r="O529" s="3" t="s">
        <v>2276</v>
      </c>
      <c r="P529" s="3" t="s">
        <v>2276</v>
      </c>
      <c r="Q529" s="3" t="s">
        <v>2276</v>
      </c>
      <c r="R529" s="3" t="s">
        <v>537</v>
      </c>
      <c r="S529" s="3" t="s">
        <v>2276</v>
      </c>
      <c r="T529" s="3" t="s">
        <v>2276</v>
      </c>
      <c r="U529" s="3" t="s">
        <v>2276</v>
      </c>
      <c r="V529" s="3" t="s">
        <v>2276</v>
      </c>
      <c r="W529" s="3"/>
    </row>
    <row r="530" spans="1:23" ht="29">
      <c r="A530" s="11" t="s">
        <v>4994</v>
      </c>
      <c r="B530" s="11" t="s">
        <v>5001</v>
      </c>
      <c r="C530" s="3" t="s">
        <v>24</v>
      </c>
      <c r="D530" s="3" t="s">
        <v>1131</v>
      </c>
      <c r="E530" s="3" t="s">
        <v>116</v>
      </c>
      <c r="F530" s="4" t="s">
        <v>2662</v>
      </c>
      <c r="G530" s="3"/>
      <c r="H530" s="4" t="s">
        <v>541</v>
      </c>
      <c r="I530" s="3" t="s">
        <v>2276</v>
      </c>
      <c r="J530" s="3" t="s">
        <v>2276</v>
      </c>
      <c r="K530" s="3" t="s">
        <v>2276</v>
      </c>
      <c r="L530" s="3" t="s">
        <v>2276</v>
      </c>
      <c r="M530" s="3" t="s">
        <v>2276</v>
      </c>
      <c r="N530" s="3" t="s">
        <v>2276</v>
      </c>
      <c r="O530" s="3" t="s">
        <v>2276</v>
      </c>
      <c r="P530" s="3" t="s">
        <v>2276</v>
      </c>
      <c r="Q530" s="3" t="s">
        <v>2276</v>
      </c>
      <c r="R530" s="3" t="s">
        <v>537</v>
      </c>
      <c r="S530" s="3" t="s">
        <v>2276</v>
      </c>
      <c r="T530" s="3" t="s">
        <v>2276</v>
      </c>
      <c r="U530" s="3" t="s">
        <v>2276</v>
      </c>
      <c r="V530" s="3" t="s">
        <v>2276</v>
      </c>
      <c r="W530" s="3"/>
    </row>
    <row r="531" spans="1:23" ht="36.5" customHeight="1">
      <c r="A531" s="19" t="s">
        <v>5109</v>
      </c>
      <c r="B531" s="19" t="s">
        <v>5111</v>
      </c>
      <c r="C531" s="4" t="s">
        <v>24</v>
      </c>
      <c r="D531" s="4" t="s">
        <v>1105</v>
      </c>
      <c r="E531" s="4" t="s">
        <v>1105</v>
      </c>
      <c r="F531" s="4" t="s">
        <v>2662</v>
      </c>
      <c r="G531" s="4"/>
      <c r="H531" s="4" t="s">
        <v>541</v>
      </c>
      <c r="I531" s="3" t="s">
        <v>2276</v>
      </c>
      <c r="J531" s="3" t="s">
        <v>2276</v>
      </c>
      <c r="K531" s="3" t="s">
        <v>2276</v>
      </c>
      <c r="L531" s="3" t="s">
        <v>2276</v>
      </c>
      <c r="M531" s="3" t="s">
        <v>2276</v>
      </c>
      <c r="N531" s="3" t="s">
        <v>2276</v>
      </c>
      <c r="O531" s="3" t="s">
        <v>2276</v>
      </c>
      <c r="P531" s="3" t="s">
        <v>2276</v>
      </c>
      <c r="Q531" s="3" t="s">
        <v>2276</v>
      </c>
      <c r="R531" s="4" t="s">
        <v>534</v>
      </c>
      <c r="S531" s="3" t="s">
        <v>2276</v>
      </c>
      <c r="T531" s="3" t="s">
        <v>2276</v>
      </c>
      <c r="U531" s="3" t="s">
        <v>2276</v>
      </c>
      <c r="V531" s="4">
        <v>1</v>
      </c>
      <c r="W531" s="4" t="s">
        <v>5115</v>
      </c>
    </row>
    <row r="532" spans="1:23" ht="43.5" customHeight="1">
      <c r="A532" s="11" t="s">
        <v>5123</v>
      </c>
      <c r="B532" s="3" t="s">
        <v>5140</v>
      </c>
      <c r="C532" s="4" t="s">
        <v>24</v>
      </c>
      <c r="D532" s="3" t="s">
        <v>1242</v>
      </c>
      <c r="E532" s="4" t="s">
        <v>137</v>
      </c>
      <c r="F532" s="4" t="s">
        <v>2662</v>
      </c>
      <c r="G532" s="3"/>
      <c r="H532" s="4" t="s">
        <v>541</v>
      </c>
      <c r="I532" s="3" t="s">
        <v>537</v>
      </c>
      <c r="J532" s="3" t="s">
        <v>537</v>
      </c>
      <c r="K532" s="3" t="s">
        <v>537</v>
      </c>
      <c r="L532" s="3" t="s">
        <v>537</v>
      </c>
      <c r="M532" s="3" t="s">
        <v>2276</v>
      </c>
      <c r="N532" s="3" t="s">
        <v>2276</v>
      </c>
      <c r="O532" s="3" t="s">
        <v>2276</v>
      </c>
      <c r="P532" s="3" t="s">
        <v>2276</v>
      </c>
      <c r="Q532" s="3" t="s">
        <v>2276</v>
      </c>
      <c r="R532" s="3" t="s">
        <v>2276</v>
      </c>
      <c r="S532" s="3" t="s">
        <v>2276</v>
      </c>
      <c r="T532" s="3" t="s">
        <v>2276</v>
      </c>
      <c r="U532" s="3" t="s">
        <v>2276</v>
      </c>
      <c r="V532" s="3" t="s">
        <v>2276</v>
      </c>
      <c r="W532" s="3"/>
    </row>
    <row r="533" spans="1:23" ht="43.5" customHeight="1">
      <c r="A533" s="11" t="s">
        <v>5124</v>
      </c>
      <c r="B533" s="3" t="s">
        <v>5141</v>
      </c>
      <c r="C533" s="4" t="s">
        <v>24</v>
      </c>
      <c r="D533" s="3" t="s">
        <v>1242</v>
      </c>
      <c r="E533" s="4" t="s">
        <v>137</v>
      </c>
      <c r="F533" s="4" t="s">
        <v>2662</v>
      </c>
      <c r="G533" s="3"/>
      <c r="H533" s="4" t="s">
        <v>541</v>
      </c>
      <c r="I533" s="3" t="s">
        <v>537</v>
      </c>
      <c r="J533" s="3" t="s">
        <v>537</v>
      </c>
      <c r="K533" s="3" t="s">
        <v>537</v>
      </c>
      <c r="L533" s="3" t="s">
        <v>537</v>
      </c>
      <c r="M533" s="3" t="s">
        <v>2276</v>
      </c>
      <c r="N533" s="3" t="s">
        <v>2276</v>
      </c>
      <c r="O533" s="3" t="s">
        <v>2276</v>
      </c>
      <c r="P533" s="3" t="s">
        <v>2276</v>
      </c>
      <c r="Q533" s="3" t="s">
        <v>2276</v>
      </c>
      <c r="R533" s="3" t="s">
        <v>2276</v>
      </c>
      <c r="S533" s="3" t="s">
        <v>2276</v>
      </c>
      <c r="T533" s="3" t="s">
        <v>2276</v>
      </c>
      <c r="U533" s="3" t="s">
        <v>2276</v>
      </c>
      <c r="V533" s="3" t="s">
        <v>2276</v>
      </c>
      <c r="W533" s="3"/>
    </row>
    <row r="534" spans="1:23" ht="43.5" customHeight="1">
      <c r="A534" s="11" t="s">
        <v>5125</v>
      </c>
      <c r="B534" s="3" t="s">
        <v>5142</v>
      </c>
      <c r="C534" s="4" t="s">
        <v>24</v>
      </c>
      <c r="D534" s="3" t="s">
        <v>1242</v>
      </c>
      <c r="E534" s="4" t="s">
        <v>137</v>
      </c>
      <c r="F534" s="4" t="s">
        <v>2662</v>
      </c>
      <c r="G534" s="3"/>
      <c r="H534" s="4" t="s">
        <v>541</v>
      </c>
      <c r="I534" s="3" t="s">
        <v>537</v>
      </c>
      <c r="J534" s="3" t="s">
        <v>537</v>
      </c>
      <c r="K534" s="3" t="s">
        <v>537</v>
      </c>
      <c r="L534" s="3" t="s">
        <v>537</v>
      </c>
      <c r="M534" s="3" t="s">
        <v>2276</v>
      </c>
      <c r="N534" s="3" t="s">
        <v>2276</v>
      </c>
      <c r="O534" s="3" t="s">
        <v>2276</v>
      </c>
      <c r="P534" s="3" t="s">
        <v>2276</v>
      </c>
      <c r="Q534" s="3" t="s">
        <v>2276</v>
      </c>
      <c r="R534" s="3" t="s">
        <v>2276</v>
      </c>
      <c r="S534" s="3" t="s">
        <v>2276</v>
      </c>
      <c r="T534" s="3" t="s">
        <v>2276</v>
      </c>
      <c r="U534" s="3" t="s">
        <v>2276</v>
      </c>
      <c r="V534" s="3" t="s">
        <v>2276</v>
      </c>
      <c r="W534" s="3"/>
    </row>
    <row r="535" spans="1:23" ht="43.5" customHeight="1">
      <c r="A535" s="11" t="s">
        <v>5126</v>
      </c>
      <c r="B535" s="3" t="s">
        <v>5143</v>
      </c>
      <c r="C535" s="4" t="s">
        <v>24</v>
      </c>
      <c r="D535" s="3" t="s">
        <v>1242</v>
      </c>
      <c r="E535" s="4" t="s">
        <v>137</v>
      </c>
      <c r="F535" s="4" t="s">
        <v>2662</v>
      </c>
      <c r="G535" s="3"/>
      <c r="H535" s="4" t="s">
        <v>541</v>
      </c>
      <c r="I535" s="3" t="s">
        <v>537</v>
      </c>
      <c r="J535" s="3" t="s">
        <v>537</v>
      </c>
      <c r="K535" s="3" t="s">
        <v>537</v>
      </c>
      <c r="L535" s="3" t="s">
        <v>537</v>
      </c>
      <c r="M535" s="3" t="s">
        <v>2276</v>
      </c>
      <c r="N535" s="3" t="s">
        <v>2276</v>
      </c>
      <c r="O535" s="3" t="s">
        <v>2276</v>
      </c>
      <c r="P535" s="3" t="s">
        <v>2276</v>
      </c>
      <c r="Q535" s="3" t="s">
        <v>2276</v>
      </c>
      <c r="R535" s="3" t="s">
        <v>2276</v>
      </c>
      <c r="S535" s="3" t="s">
        <v>2276</v>
      </c>
      <c r="T535" s="3" t="s">
        <v>2276</v>
      </c>
      <c r="U535" s="3" t="s">
        <v>2276</v>
      </c>
      <c r="V535" s="3" t="s">
        <v>2276</v>
      </c>
      <c r="W535" s="3"/>
    </row>
    <row r="536" spans="1:23" ht="43.5" customHeight="1">
      <c r="A536" s="11" t="s">
        <v>5127</v>
      </c>
      <c r="B536" s="3" t="s">
        <v>5144</v>
      </c>
      <c r="C536" s="4" t="s">
        <v>24</v>
      </c>
      <c r="D536" s="3" t="s">
        <v>1242</v>
      </c>
      <c r="E536" s="4" t="s">
        <v>137</v>
      </c>
      <c r="F536" s="4" t="s">
        <v>2662</v>
      </c>
      <c r="G536" s="3"/>
      <c r="H536" s="4" t="s">
        <v>541</v>
      </c>
      <c r="I536" s="3" t="s">
        <v>537</v>
      </c>
      <c r="J536" s="3" t="s">
        <v>537</v>
      </c>
      <c r="K536" s="3" t="s">
        <v>537</v>
      </c>
      <c r="L536" s="3" t="s">
        <v>537</v>
      </c>
      <c r="M536" s="3" t="s">
        <v>2276</v>
      </c>
      <c r="N536" s="3" t="s">
        <v>2276</v>
      </c>
      <c r="O536" s="3" t="s">
        <v>2276</v>
      </c>
      <c r="P536" s="3" t="s">
        <v>2276</v>
      </c>
      <c r="Q536" s="3" t="s">
        <v>2276</v>
      </c>
      <c r="R536" s="3" t="s">
        <v>2276</v>
      </c>
      <c r="S536" s="3" t="s">
        <v>2276</v>
      </c>
      <c r="T536" s="3" t="s">
        <v>2276</v>
      </c>
      <c r="U536" s="3" t="s">
        <v>2276</v>
      </c>
      <c r="V536" s="3" t="s">
        <v>2276</v>
      </c>
      <c r="W536" s="3"/>
    </row>
    <row r="537" spans="1:23" ht="43.5" customHeight="1">
      <c r="A537" s="11" t="s">
        <v>5128</v>
      </c>
      <c r="B537" s="3" t="s">
        <v>5145</v>
      </c>
      <c r="C537" s="4" t="s">
        <v>24</v>
      </c>
      <c r="D537" s="3" t="s">
        <v>1242</v>
      </c>
      <c r="E537" s="4" t="s">
        <v>137</v>
      </c>
      <c r="F537" s="4" t="s">
        <v>2662</v>
      </c>
      <c r="G537" s="3"/>
      <c r="H537" s="4" t="s">
        <v>541</v>
      </c>
      <c r="I537" s="3" t="s">
        <v>2691</v>
      </c>
      <c r="J537" s="3" t="s">
        <v>2276</v>
      </c>
      <c r="K537" s="3" t="s">
        <v>534</v>
      </c>
      <c r="L537" s="3" t="s">
        <v>2276</v>
      </c>
      <c r="M537" s="3" t="s">
        <v>2276</v>
      </c>
      <c r="N537" s="3" t="s">
        <v>2276</v>
      </c>
      <c r="O537" s="3" t="s">
        <v>2276</v>
      </c>
      <c r="P537" s="3" t="s">
        <v>2276</v>
      </c>
      <c r="Q537" s="3" t="s">
        <v>2276</v>
      </c>
      <c r="R537" s="3" t="s">
        <v>537</v>
      </c>
      <c r="S537" s="3" t="s">
        <v>537</v>
      </c>
      <c r="T537" s="3" t="s">
        <v>537</v>
      </c>
      <c r="U537" s="3" t="s">
        <v>537</v>
      </c>
      <c r="V537" s="3" t="s">
        <v>2276</v>
      </c>
      <c r="W537" s="4" t="s">
        <v>5164</v>
      </c>
    </row>
    <row r="538" spans="1:23" ht="43.5" customHeight="1">
      <c r="A538" s="11" t="s">
        <v>5129</v>
      </c>
      <c r="B538" s="3" t="s">
        <v>5146</v>
      </c>
      <c r="C538" s="4" t="s">
        <v>24</v>
      </c>
      <c r="D538" s="3" t="s">
        <v>1242</v>
      </c>
      <c r="E538" s="4" t="s">
        <v>137</v>
      </c>
      <c r="F538" s="4" t="s">
        <v>2662</v>
      </c>
      <c r="G538" s="3"/>
      <c r="H538" s="4" t="s">
        <v>541</v>
      </c>
      <c r="I538" s="3" t="s">
        <v>2691</v>
      </c>
      <c r="J538" s="3" t="s">
        <v>2276</v>
      </c>
      <c r="K538" s="3" t="s">
        <v>534</v>
      </c>
      <c r="L538" s="3" t="s">
        <v>2276</v>
      </c>
      <c r="M538" s="3" t="s">
        <v>2276</v>
      </c>
      <c r="N538" s="3" t="s">
        <v>2276</v>
      </c>
      <c r="O538" s="3" t="s">
        <v>2276</v>
      </c>
      <c r="P538" s="3" t="s">
        <v>2276</v>
      </c>
      <c r="Q538" s="3" t="s">
        <v>2276</v>
      </c>
      <c r="R538" s="3" t="s">
        <v>537</v>
      </c>
      <c r="S538" s="3" t="s">
        <v>537</v>
      </c>
      <c r="T538" s="3" t="s">
        <v>537</v>
      </c>
      <c r="U538" s="3" t="s">
        <v>537</v>
      </c>
      <c r="V538" s="3" t="s">
        <v>2276</v>
      </c>
      <c r="W538" s="4" t="s">
        <v>5164</v>
      </c>
    </row>
    <row r="539" spans="1:23" ht="43.5" customHeight="1">
      <c r="A539" s="11" t="s">
        <v>5130</v>
      </c>
      <c r="B539" s="3" t="s">
        <v>5147</v>
      </c>
      <c r="C539" s="4" t="s">
        <v>24</v>
      </c>
      <c r="D539" s="3" t="s">
        <v>1242</v>
      </c>
      <c r="E539" s="4" t="s">
        <v>137</v>
      </c>
      <c r="F539" s="4" t="s">
        <v>2662</v>
      </c>
      <c r="G539" s="3"/>
      <c r="H539" s="4" t="s">
        <v>541</v>
      </c>
      <c r="I539" s="3" t="s">
        <v>2691</v>
      </c>
      <c r="J539" s="3" t="s">
        <v>2276</v>
      </c>
      <c r="K539" s="3" t="s">
        <v>534</v>
      </c>
      <c r="L539" s="3" t="s">
        <v>2276</v>
      </c>
      <c r="M539" s="3" t="s">
        <v>2276</v>
      </c>
      <c r="N539" s="3" t="s">
        <v>2276</v>
      </c>
      <c r="O539" s="3" t="s">
        <v>2276</v>
      </c>
      <c r="P539" s="3" t="s">
        <v>2276</v>
      </c>
      <c r="Q539" s="3" t="s">
        <v>2276</v>
      </c>
      <c r="R539" s="3" t="s">
        <v>537</v>
      </c>
      <c r="S539" s="3" t="s">
        <v>537</v>
      </c>
      <c r="T539" s="3" t="s">
        <v>537</v>
      </c>
      <c r="U539" s="3" t="s">
        <v>537</v>
      </c>
      <c r="V539" s="3" t="s">
        <v>2276</v>
      </c>
      <c r="W539" s="4" t="s">
        <v>5164</v>
      </c>
    </row>
    <row r="540" spans="1:23" ht="43.5" customHeight="1">
      <c r="A540" s="11" t="s">
        <v>5131</v>
      </c>
      <c r="B540" s="3" t="s">
        <v>5148</v>
      </c>
      <c r="C540" s="4" t="s">
        <v>24</v>
      </c>
      <c r="D540" s="3" t="s">
        <v>1242</v>
      </c>
      <c r="E540" s="4" t="s">
        <v>137</v>
      </c>
      <c r="F540" s="4" t="s">
        <v>2662</v>
      </c>
      <c r="G540" s="3"/>
      <c r="H540" s="4" t="s">
        <v>541</v>
      </c>
      <c r="I540" s="3" t="s">
        <v>2691</v>
      </c>
      <c r="J540" s="3" t="s">
        <v>2276</v>
      </c>
      <c r="K540" s="3" t="s">
        <v>534</v>
      </c>
      <c r="L540" s="3" t="s">
        <v>2276</v>
      </c>
      <c r="M540" s="3" t="s">
        <v>2276</v>
      </c>
      <c r="N540" s="3" t="s">
        <v>2276</v>
      </c>
      <c r="O540" s="3" t="s">
        <v>2276</v>
      </c>
      <c r="P540" s="3" t="s">
        <v>2276</v>
      </c>
      <c r="Q540" s="3" t="s">
        <v>2276</v>
      </c>
      <c r="R540" s="3" t="s">
        <v>537</v>
      </c>
      <c r="S540" s="3" t="s">
        <v>537</v>
      </c>
      <c r="T540" s="3" t="s">
        <v>537</v>
      </c>
      <c r="U540" s="3" t="s">
        <v>537</v>
      </c>
      <c r="V540" s="3" t="s">
        <v>2276</v>
      </c>
      <c r="W540" s="4" t="s">
        <v>5164</v>
      </c>
    </row>
    <row r="541" spans="1:23" ht="43.5" customHeight="1">
      <c r="A541" s="11" t="s">
        <v>5132</v>
      </c>
      <c r="B541" s="3" t="s">
        <v>5149</v>
      </c>
      <c r="C541" s="4" t="s">
        <v>24</v>
      </c>
      <c r="D541" s="3" t="s">
        <v>1242</v>
      </c>
      <c r="E541" s="4" t="s">
        <v>137</v>
      </c>
      <c r="F541" s="4" t="s">
        <v>2662</v>
      </c>
      <c r="G541" s="3"/>
      <c r="H541" s="4" t="s">
        <v>541</v>
      </c>
      <c r="I541" s="3" t="s">
        <v>2691</v>
      </c>
      <c r="J541" s="3" t="s">
        <v>2276</v>
      </c>
      <c r="K541" s="3" t="s">
        <v>534</v>
      </c>
      <c r="L541" s="3" t="s">
        <v>2276</v>
      </c>
      <c r="M541" s="3" t="s">
        <v>2276</v>
      </c>
      <c r="N541" s="3" t="s">
        <v>2276</v>
      </c>
      <c r="O541" s="3" t="s">
        <v>2276</v>
      </c>
      <c r="P541" s="3" t="s">
        <v>2276</v>
      </c>
      <c r="Q541" s="3" t="s">
        <v>2276</v>
      </c>
      <c r="R541" s="3" t="s">
        <v>537</v>
      </c>
      <c r="S541" s="3" t="s">
        <v>537</v>
      </c>
      <c r="T541" s="3" t="s">
        <v>537</v>
      </c>
      <c r="U541" s="3" t="s">
        <v>537</v>
      </c>
      <c r="V541" s="3" t="s">
        <v>2276</v>
      </c>
      <c r="W541" s="4" t="s">
        <v>5164</v>
      </c>
    </row>
    <row r="542" spans="1:23" ht="42.5" customHeight="1">
      <c r="A542" s="3" t="s">
        <v>5190</v>
      </c>
      <c r="B542" s="11" t="s">
        <v>5193</v>
      </c>
      <c r="C542" s="4" t="s">
        <v>24</v>
      </c>
      <c r="D542" s="3" t="s">
        <v>1105</v>
      </c>
      <c r="E542" s="3" t="s">
        <v>396</v>
      </c>
      <c r="F542" s="3" t="s">
        <v>74</v>
      </c>
      <c r="G542" s="3">
        <v>2015</v>
      </c>
      <c r="H542" s="4" t="s">
        <v>541</v>
      </c>
      <c r="I542" s="3" t="s">
        <v>2276</v>
      </c>
      <c r="J542" s="3" t="s">
        <v>2276</v>
      </c>
      <c r="K542" s="3" t="s">
        <v>2276</v>
      </c>
      <c r="L542" s="3" t="s">
        <v>2276</v>
      </c>
      <c r="M542" s="3" t="s">
        <v>2276</v>
      </c>
      <c r="N542" s="3" t="s">
        <v>2276</v>
      </c>
      <c r="O542" s="3" t="s">
        <v>2276</v>
      </c>
      <c r="P542" s="3" t="s">
        <v>2276</v>
      </c>
      <c r="Q542" s="3" t="s">
        <v>2276</v>
      </c>
      <c r="R542" s="3" t="s">
        <v>534</v>
      </c>
      <c r="S542" s="3" t="s">
        <v>2276</v>
      </c>
      <c r="T542" s="3" t="s">
        <v>2276</v>
      </c>
      <c r="U542" s="3" t="s">
        <v>2276</v>
      </c>
      <c r="V542" s="3">
        <v>3</v>
      </c>
      <c r="W542" s="19" t="s">
        <v>5206</v>
      </c>
    </row>
    <row r="543" spans="1:23" ht="43.5">
      <c r="A543" s="3" t="s">
        <v>5190</v>
      </c>
      <c r="B543" s="11" t="s">
        <v>5194</v>
      </c>
      <c r="C543" s="4" t="s">
        <v>24</v>
      </c>
      <c r="D543" s="3" t="s">
        <v>1105</v>
      </c>
      <c r="E543" s="3" t="s">
        <v>130</v>
      </c>
      <c r="F543" s="3" t="s">
        <v>74</v>
      </c>
      <c r="G543" s="3">
        <v>2015</v>
      </c>
      <c r="H543" s="4" t="s">
        <v>541</v>
      </c>
      <c r="I543" s="3" t="s">
        <v>2276</v>
      </c>
      <c r="J543" s="3" t="s">
        <v>2276</v>
      </c>
      <c r="K543" s="3" t="s">
        <v>2276</v>
      </c>
      <c r="L543" s="3" t="s">
        <v>2276</v>
      </c>
      <c r="M543" s="3" t="s">
        <v>2276</v>
      </c>
      <c r="N543" s="3" t="s">
        <v>2276</v>
      </c>
      <c r="O543" s="3" t="s">
        <v>2276</v>
      </c>
      <c r="P543" s="3" t="s">
        <v>2276</v>
      </c>
      <c r="Q543" s="3" t="s">
        <v>2276</v>
      </c>
      <c r="R543" s="3" t="s">
        <v>534</v>
      </c>
      <c r="S543" s="3" t="s">
        <v>2276</v>
      </c>
      <c r="T543" s="3" t="s">
        <v>2276</v>
      </c>
      <c r="U543" s="3" t="s">
        <v>2276</v>
      </c>
      <c r="V543" s="3">
        <v>3</v>
      </c>
      <c r="W543" s="19" t="s">
        <v>5206</v>
      </c>
    </row>
    <row r="544" spans="1:23" ht="43.5">
      <c r="A544" s="3" t="s">
        <v>5190</v>
      </c>
      <c r="B544" s="11" t="s">
        <v>5195</v>
      </c>
      <c r="C544" s="4" t="s">
        <v>24</v>
      </c>
      <c r="D544" s="3" t="s">
        <v>1105</v>
      </c>
      <c r="E544" s="3" t="s">
        <v>863</v>
      </c>
      <c r="F544" s="3" t="s">
        <v>74</v>
      </c>
      <c r="G544" s="3">
        <v>2015</v>
      </c>
      <c r="H544" s="4" t="s">
        <v>541</v>
      </c>
      <c r="I544" s="3" t="s">
        <v>2276</v>
      </c>
      <c r="J544" s="3" t="s">
        <v>2276</v>
      </c>
      <c r="K544" s="3" t="s">
        <v>2276</v>
      </c>
      <c r="L544" s="3" t="s">
        <v>2276</v>
      </c>
      <c r="M544" s="3" t="s">
        <v>2276</v>
      </c>
      <c r="N544" s="3" t="s">
        <v>2276</v>
      </c>
      <c r="O544" s="3" t="s">
        <v>2276</v>
      </c>
      <c r="P544" s="3" t="s">
        <v>2276</v>
      </c>
      <c r="Q544" s="3" t="s">
        <v>2276</v>
      </c>
      <c r="R544" s="3" t="s">
        <v>534</v>
      </c>
      <c r="S544" s="3" t="s">
        <v>2276</v>
      </c>
      <c r="T544" s="3" t="s">
        <v>2276</v>
      </c>
      <c r="U544" s="3" t="s">
        <v>2276</v>
      </c>
      <c r="V544" s="3">
        <v>3</v>
      </c>
      <c r="W544" s="19" t="s">
        <v>5206</v>
      </c>
    </row>
    <row r="545" spans="1:23" ht="62" customHeight="1">
      <c r="A545" s="4" t="s">
        <v>5209</v>
      </c>
      <c r="B545" s="19" t="s">
        <v>5216</v>
      </c>
      <c r="C545" s="4" t="s">
        <v>24</v>
      </c>
      <c r="D545" s="4" t="s">
        <v>137</v>
      </c>
      <c r="E545" s="4" t="s">
        <v>144</v>
      </c>
      <c r="F545" s="4" t="s">
        <v>55</v>
      </c>
      <c r="G545" s="3"/>
      <c r="H545" s="4" t="s">
        <v>541</v>
      </c>
      <c r="I545" s="3" t="s">
        <v>2691</v>
      </c>
      <c r="J545" s="3" t="s">
        <v>2276</v>
      </c>
      <c r="K545" s="3" t="s">
        <v>534</v>
      </c>
      <c r="L545" s="3" t="s">
        <v>2276</v>
      </c>
      <c r="M545" s="3" t="s">
        <v>2728</v>
      </c>
      <c r="N545" s="3" t="s">
        <v>2276</v>
      </c>
      <c r="O545" s="3" t="s">
        <v>2276</v>
      </c>
      <c r="P545" s="3" t="s">
        <v>2276</v>
      </c>
      <c r="Q545" s="3" t="s">
        <v>2276</v>
      </c>
      <c r="R545" s="3" t="s">
        <v>537</v>
      </c>
      <c r="S545" s="3" t="s">
        <v>537</v>
      </c>
      <c r="T545" s="3" t="s">
        <v>537</v>
      </c>
      <c r="U545" s="3" t="s">
        <v>537</v>
      </c>
      <c r="V545" s="3" t="s">
        <v>2276</v>
      </c>
      <c r="W545" s="4" t="s">
        <v>5221</v>
      </c>
    </row>
    <row r="546" spans="1:23" ht="67.5" customHeight="1">
      <c r="A546" s="4" t="s">
        <v>5209</v>
      </c>
      <c r="B546" s="19" t="s">
        <v>5217</v>
      </c>
      <c r="C546" s="4" t="s">
        <v>24</v>
      </c>
      <c r="D546" s="4" t="s">
        <v>137</v>
      </c>
      <c r="E546" s="4" t="s">
        <v>406</v>
      </c>
      <c r="F546" s="4" t="s">
        <v>55</v>
      </c>
      <c r="G546" s="3"/>
      <c r="H546" s="4" t="s">
        <v>541</v>
      </c>
      <c r="I546" s="3" t="s">
        <v>2691</v>
      </c>
      <c r="J546" s="3" t="s">
        <v>2276</v>
      </c>
      <c r="K546" s="3" t="s">
        <v>534</v>
      </c>
      <c r="L546" s="3" t="s">
        <v>2276</v>
      </c>
      <c r="M546" s="3" t="s">
        <v>2728</v>
      </c>
      <c r="N546" s="3" t="s">
        <v>2276</v>
      </c>
      <c r="O546" s="3" t="s">
        <v>2276</v>
      </c>
      <c r="P546" s="3" t="s">
        <v>2276</v>
      </c>
      <c r="Q546" s="3" t="s">
        <v>2276</v>
      </c>
      <c r="R546" s="3" t="s">
        <v>537</v>
      </c>
      <c r="S546" s="3" t="s">
        <v>537</v>
      </c>
      <c r="T546" s="3" t="s">
        <v>537</v>
      </c>
      <c r="U546" s="3" t="s">
        <v>537</v>
      </c>
      <c r="V546" s="3" t="s">
        <v>2276</v>
      </c>
      <c r="W546" s="4" t="s">
        <v>5221</v>
      </c>
    </row>
    <row r="547" spans="1:23" ht="61" customHeight="1">
      <c r="A547" s="3" t="s">
        <v>5223</v>
      </c>
      <c r="B547" s="11" t="s">
        <v>5227</v>
      </c>
      <c r="C547" s="4" t="s">
        <v>24</v>
      </c>
      <c r="D547" s="3" t="s">
        <v>1105</v>
      </c>
      <c r="E547" s="3" t="s">
        <v>1105</v>
      </c>
      <c r="F547" s="3" t="s">
        <v>1105</v>
      </c>
      <c r="G547" s="3"/>
      <c r="H547" s="4" t="s">
        <v>541</v>
      </c>
      <c r="I547" s="3" t="s">
        <v>2276</v>
      </c>
      <c r="J547" s="3" t="s">
        <v>2276</v>
      </c>
      <c r="K547" s="3" t="s">
        <v>2276</v>
      </c>
      <c r="L547" s="3" t="s">
        <v>2276</v>
      </c>
      <c r="M547" s="3" t="s">
        <v>2728</v>
      </c>
      <c r="N547" s="3" t="s">
        <v>2276</v>
      </c>
      <c r="O547" s="3" t="s">
        <v>2276</v>
      </c>
      <c r="P547" s="3" t="s">
        <v>2276</v>
      </c>
      <c r="Q547" s="3">
        <v>1</v>
      </c>
      <c r="R547" s="3" t="s">
        <v>2276</v>
      </c>
      <c r="S547" s="3" t="s">
        <v>2276</v>
      </c>
      <c r="T547" s="3" t="s">
        <v>2276</v>
      </c>
      <c r="U547" s="3" t="s">
        <v>2276</v>
      </c>
      <c r="V547" s="3" t="s">
        <v>2276</v>
      </c>
      <c r="W547" s="19" t="s">
        <v>5232</v>
      </c>
    </row>
    <row r="548" spans="1:23" ht="41.5" customHeight="1">
      <c r="A548" s="3" t="s">
        <v>5337</v>
      </c>
      <c r="B548" s="11" t="s">
        <v>5346</v>
      </c>
      <c r="C548" s="4" t="s">
        <v>24</v>
      </c>
      <c r="D548" s="3" t="s">
        <v>1105</v>
      </c>
      <c r="E548" s="3" t="s">
        <v>1105</v>
      </c>
      <c r="F548" s="3" t="s">
        <v>74</v>
      </c>
      <c r="G548" s="3"/>
      <c r="H548" s="4" t="s">
        <v>541</v>
      </c>
      <c r="I548" s="3" t="s">
        <v>537</v>
      </c>
      <c r="J548" s="3" t="s">
        <v>537</v>
      </c>
      <c r="K548" s="3" t="s">
        <v>537</v>
      </c>
      <c r="L548" s="3" t="s">
        <v>537</v>
      </c>
      <c r="M548" s="3" t="s">
        <v>2276</v>
      </c>
      <c r="N548" s="3" t="s">
        <v>2276</v>
      </c>
      <c r="O548" s="3" t="s">
        <v>2276</v>
      </c>
      <c r="P548" s="3" t="s">
        <v>2276</v>
      </c>
      <c r="Q548" s="3" t="s">
        <v>2276</v>
      </c>
      <c r="R548" s="3" t="s">
        <v>2276</v>
      </c>
      <c r="S548" s="3" t="s">
        <v>2276</v>
      </c>
      <c r="T548" s="3" t="s">
        <v>2276</v>
      </c>
      <c r="U548" s="3" t="s">
        <v>2276</v>
      </c>
      <c r="V548" s="3" t="s">
        <v>2276</v>
      </c>
      <c r="W548" s="3"/>
    </row>
    <row r="549" spans="1:23" ht="67" customHeight="1">
      <c r="A549" s="3" t="s">
        <v>5338</v>
      </c>
      <c r="B549" s="11" t="s">
        <v>5349</v>
      </c>
      <c r="C549" s="4" t="s">
        <v>24</v>
      </c>
      <c r="D549" s="3" t="s">
        <v>1105</v>
      </c>
      <c r="E549" s="3" t="s">
        <v>84</v>
      </c>
      <c r="F549" s="3" t="s">
        <v>74</v>
      </c>
      <c r="G549" s="3"/>
      <c r="H549" s="4" t="s">
        <v>541</v>
      </c>
      <c r="I549" s="3" t="s">
        <v>537</v>
      </c>
      <c r="J549" s="3" t="s">
        <v>537</v>
      </c>
      <c r="K549" s="3" t="s">
        <v>537</v>
      </c>
      <c r="L549" s="3" t="s">
        <v>537</v>
      </c>
      <c r="M549" s="3" t="s">
        <v>2276</v>
      </c>
      <c r="N549" s="3" t="s">
        <v>2276</v>
      </c>
      <c r="O549" s="3" t="s">
        <v>2276</v>
      </c>
      <c r="P549" s="3" t="s">
        <v>2276</v>
      </c>
      <c r="Q549" s="3" t="s">
        <v>2276</v>
      </c>
      <c r="R549" s="3" t="s">
        <v>534</v>
      </c>
      <c r="S549" s="3" t="s">
        <v>2276</v>
      </c>
      <c r="T549" s="3" t="s">
        <v>2276</v>
      </c>
      <c r="U549" s="3" t="s">
        <v>534</v>
      </c>
      <c r="V549" s="3">
        <v>4</v>
      </c>
      <c r="W549" s="4" t="s">
        <v>5358</v>
      </c>
    </row>
    <row r="550" spans="1:23" ht="67" customHeight="1">
      <c r="A550" s="3" t="s">
        <v>5338</v>
      </c>
      <c r="B550" s="11" t="s">
        <v>5350</v>
      </c>
      <c r="C550" s="4" t="s">
        <v>24</v>
      </c>
      <c r="D550" s="3" t="s">
        <v>1105</v>
      </c>
      <c r="E550" s="3" t="s">
        <v>130</v>
      </c>
      <c r="F550" s="3" t="s">
        <v>74</v>
      </c>
      <c r="G550" s="3"/>
      <c r="H550" s="4" t="s">
        <v>541</v>
      </c>
      <c r="I550" s="3" t="s">
        <v>537</v>
      </c>
      <c r="J550" s="3" t="s">
        <v>537</v>
      </c>
      <c r="K550" s="3" t="s">
        <v>537</v>
      </c>
      <c r="L550" s="3" t="s">
        <v>537</v>
      </c>
      <c r="M550" s="3" t="s">
        <v>2276</v>
      </c>
      <c r="N550" s="3" t="s">
        <v>2276</v>
      </c>
      <c r="O550" s="3" t="s">
        <v>2276</v>
      </c>
      <c r="P550" s="3" t="s">
        <v>2276</v>
      </c>
      <c r="Q550" s="3" t="s">
        <v>2276</v>
      </c>
      <c r="R550" s="3" t="s">
        <v>534</v>
      </c>
      <c r="S550" s="3" t="s">
        <v>2276</v>
      </c>
      <c r="T550" s="3" t="s">
        <v>2276</v>
      </c>
      <c r="U550" s="3" t="s">
        <v>534</v>
      </c>
      <c r="V550" s="3">
        <v>2</v>
      </c>
      <c r="W550" s="4" t="s">
        <v>5358</v>
      </c>
    </row>
    <row r="551" spans="1:23" ht="67" customHeight="1">
      <c r="A551" s="3" t="s">
        <v>5338</v>
      </c>
      <c r="B551" s="11" t="s">
        <v>5351</v>
      </c>
      <c r="C551" s="4" t="s">
        <v>24</v>
      </c>
      <c r="D551" s="3" t="s">
        <v>1105</v>
      </c>
      <c r="E551" s="3" t="s">
        <v>130</v>
      </c>
      <c r="F551" s="3" t="s">
        <v>74</v>
      </c>
      <c r="G551" s="3"/>
      <c r="H551" s="4" t="s">
        <v>2674</v>
      </c>
      <c r="I551" s="3" t="s">
        <v>2690</v>
      </c>
      <c r="J551" s="3" t="s">
        <v>2276</v>
      </c>
      <c r="K551" s="3" t="s">
        <v>2276</v>
      </c>
      <c r="L551" s="3" t="s">
        <v>534</v>
      </c>
      <c r="M551" s="3" t="s">
        <v>2276</v>
      </c>
      <c r="N551" s="3" t="s">
        <v>2276</v>
      </c>
      <c r="O551" s="3" t="s">
        <v>2276</v>
      </c>
      <c r="P551" s="3" t="s">
        <v>2276</v>
      </c>
      <c r="Q551" s="3" t="s">
        <v>2276</v>
      </c>
      <c r="R551" s="3" t="s">
        <v>2276</v>
      </c>
      <c r="S551" s="3" t="s">
        <v>2276</v>
      </c>
      <c r="T551" s="3" t="s">
        <v>2276</v>
      </c>
      <c r="U551" s="3" t="s">
        <v>2276</v>
      </c>
      <c r="V551" s="3" t="s">
        <v>2276</v>
      </c>
      <c r="W551" s="19" t="s">
        <v>5360</v>
      </c>
    </row>
    <row r="552" spans="1:23" ht="67" customHeight="1">
      <c r="A552" s="3" t="s">
        <v>5338</v>
      </c>
      <c r="B552" s="11" t="s">
        <v>5359</v>
      </c>
      <c r="C552" s="4" t="s">
        <v>24</v>
      </c>
      <c r="D552" s="3" t="s">
        <v>1105</v>
      </c>
      <c r="E552" s="4" t="s">
        <v>116</v>
      </c>
      <c r="F552" s="3" t="s">
        <v>74</v>
      </c>
      <c r="G552" s="3"/>
      <c r="H552" s="4" t="s">
        <v>2674</v>
      </c>
      <c r="I552" s="3" t="s">
        <v>2690</v>
      </c>
      <c r="J552" s="3" t="s">
        <v>2276</v>
      </c>
      <c r="K552" s="3" t="s">
        <v>2276</v>
      </c>
      <c r="L552" s="3" t="s">
        <v>534</v>
      </c>
      <c r="M552" s="3" t="s">
        <v>2276</v>
      </c>
      <c r="N552" s="3" t="s">
        <v>2276</v>
      </c>
      <c r="O552" s="3" t="s">
        <v>2276</v>
      </c>
      <c r="P552" s="3" t="s">
        <v>2276</v>
      </c>
      <c r="Q552" s="3" t="s">
        <v>2276</v>
      </c>
      <c r="R552" s="3" t="s">
        <v>2276</v>
      </c>
      <c r="S552" s="3" t="s">
        <v>2276</v>
      </c>
      <c r="T552" s="3" t="s">
        <v>2276</v>
      </c>
      <c r="U552" s="3" t="s">
        <v>2276</v>
      </c>
      <c r="V552" s="3" t="s">
        <v>2276</v>
      </c>
      <c r="W552" s="19" t="s">
        <v>5360</v>
      </c>
    </row>
    <row r="553" spans="1:23" ht="67" customHeight="1">
      <c r="A553" s="3" t="s">
        <v>5339</v>
      </c>
      <c r="B553" s="11" t="s">
        <v>5353</v>
      </c>
      <c r="C553" s="4" t="s">
        <v>24</v>
      </c>
      <c r="D553" s="3" t="s">
        <v>1105</v>
      </c>
      <c r="E553" s="3" t="s">
        <v>1105</v>
      </c>
      <c r="F553" s="3" t="s">
        <v>74</v>
      </c>
      <c r="G553" s="3"/>
      <c r="H553" s="4" t="s">
        <v>541</v>
      </c>
      <c r="I553" s="3" t="s">
        <v>537</v>
      </c>
      <c r="J553" s="3" t="s">
        <v>537</v>
      </c>
      <c r="K553" s="3" t="s">
        <v>537</v>
      </c>
      <c r="L553" s="3" t="s">
        <v>537</v>
      </c>
      <c r="M553" s="3" t="s">
        <v>2276</v>
      </c>
      <c r="N553" s="3" t="s">
        <v>2276</v>
      </c>
      <c r="O553" s="3" t="s">
        <v>2276</v>
      </c>
      <c r="P553" s="3" t="s">
        <v>2276</v>
      </c>
      <c r="Q553" s="3" t="s">
        <v>2276</v>
      </c>
      <c r="R553" s="3" t="s">
        <v>2276</v>
      </c>
      <c r="S553" s="3" t="s">
        <v>2276</v>
      </c>
      <c r="T553" s="3" t="s">
        <v>2276</v>
      </c>
      <c r="U553" s="3" t="s">
        <v>2276</v>
      </c>
      <c r="V553" s="3" t="s">
        <v>2276</v>
      </c>
      <c r="W553" s="3"/>
    </row>
    <row r="554" spans="1:23" ht="67" customHeight="1">
      <c r="A554" s="3" t="s">
        <v>5340</v>
      </c>
      <c r="B554" s="11" t="s">
        <v>5356</v>
      </c>
      <c r="C554" s="4" t="s">
        <v>24</v>
      </c>
      <c r="D554" s="3" t="s">
        <v>1105</v>
      </c>
      <c r="E554" s="3" t="s">
        <v>84</v>
      </c>
      <c r="F554" s="3" t="s">
        <v>74</v>
      </c>
      <c r="G554" s="3"/>
      <c r="H554" s="4" t="s">
        <v>541</v>
      </c>
      <c r="I554" s="3" t="s">
        <v>537</v>
      </c>
      <c r="J554" s="3" t="s">
        <v>537</v>
      </c>
      <c r="K554" s="3" t="s">
        <v>537</v>
      </c>
      <c r="L554" s="3" t="s">
        <v>537</v>
      </c>
      <c r="M554" s="3" t="s">
        <v>2276</v>
      </c>
      <c r="N554" s="3" t="s">
        <v>2276</v>
      </c>
      <c r="O554" s="3" t="s">
        <v>2276</v>
      </c>
      <c r="P554" s="3" t="s">
        <v>2276</v>
      </c>
      <c r="Q554" s="3" t="s">
        <v>2276</v>
      </c>
      <c r="R554" s="3" t="s">
        <v>534</v>
      </c>
      <c r="S554" s="3" t="s">
        <v>2276</v>
      </c>
      <c r="T554" s="3" t="s">
        <v>2276</v>
      </c>
      <c r="U554" s="3" t="s">
        <v>534</v>
      </c>
      <c r="V554" s="3">
        <v>4</v>
      </c>
      <c r="W554" s="4" t="s">
        <v>5358</v>
      </c>
    </row>
    <row r="555" spans="1:23" ht="67" customHeight="1">
      <c r="A555" s="3" t="s">
        <v>5340</v>
      </c>
      <c r="B555" s="11" t="s">
        <v>5357</v>
      </c>
      <c r="C555" s="4" t="s">
        <v>24</v>
      </c>
      <c r="D555" s="3" t="s">
        <v>1105</v>
      </c>
      <c r="E555" s="3" t="s">
        <v>130</v>
      </c>
      <c r="F555" s="3" t="s">
        <v>74</v>
      </c>
      <c r="G555" s="3"/>
      <c r="H555" s="4" t="s">
        <v>541</v>
      </c>
      <c r="I555" s="3" t="s">
        <v>537</v>
      </c>
      <c r="J555" s="3" t="s">
        <v>537</v>
      </c>
      <c r="K555" s="3" t="s">
        <v>537</v>
      </c>
      <c r="L555" s="3" t="s">
        <v>537</v>
      </c>
      <c r="M555" s="3" t="s">
        <v>2276</v>
      </c>
      <c r="N555" s="3" t="s">
        <v>2276</v>
      </c>
      <c r="O555" s="3" t="s">
        <v>2276</v>
      </c>
      <c r="P555" s="3" t="s">
        <v>2276</v>
      </c>
      <c r="Q555" s="3" t="s">
        <v>2276</v>
      </c>
      <c r="R555" s="3" t="s">
        <v>534</v>
      </c>
      <c r="S555" s="3" t="s">
        <v>2276</v>
      </c>
      <c r="T555" s="3" t="s">
        <v>2276</v>
      </c>
      <c r="U555" s="3" t="s">
        <v>534</v>
      </c>
      <c r="V555" s="3">
        <v>2</v>
      </c>
      <c r="W555" s="4" t="s">
        <v>5358</v>
      </c>
    </row>
    <row r="556" spans="1:23" ht="79" customHeight="1">
      <c r="A556" s="155" t="s">
        <v>5370</v>
      </c>
      <c r="B556" s="155" t="s">
        <v>5374</v>
      </c>
      <c r="C556" s="155" t="s">
        <v>24</v>
      </c>
      <c r="D556" s="3" t="s">
        <v>1105</v>
      </c>
      <c r="E556" s="3" t="s">
        <v>1105</v>
      </c>
      <c r="F556" s="3" t="s">
        <v>74</v>
      </c>
      <c r="G556" s="3"/>
      <c r="H556" s="4" t="s">
        <v>541</v>
      </c>
      <c r="I556" s="3" t="s">
        <v>2276</v>
      </c>
      <c r="J556" s="3" t="s">
        <v>2276</v>
      </c>
      <c r="K556" s="3" t="s">
        <v>2276</v>
      </c>
      <c r="L556" s="3" t="s">
        <v>2276</v>
      </c>
      <c r="M556" s="3" t="s">
        <v>2670</v>
      </c>
      <c r="N556" s="3" t="s">
        <v>2276</v>
      </c>
      <c r="O556" s="3" t="s">
        <v>2276</v>
      </c>
      <c r="P556" s="3" t="s">
        <v>2276</v>
      </c>
      <c r="Q556" s="3">
        <v>4</v>
      </c>
      <c r="R556" s="3" t="s">
        <v>537</v>
      </c>
      <c r="S556" s="3" t="s">
        <v>2276</v>
      </c>
      <c r="T556" s="3" t="s">
        <v>2276</v>
      </c>
      <c r="U556" s="3" t="s">
        <v>2276</v>
      </c>
      <c r="V556" s="3" t="s">
        <v>2276</v>
      </c>
      <c r="W556" s="4" t="s">
        <v>5381</v>
      </c>
    </row>
    <row r="557" spans="1:23" ht="54.5" customHeight="1">
      <c r="A557" s="11" t="s">
        <v>5385</v>
      </c>
      <c r="B557" s="11" t="s">
        <v>5388</v>
      </c>
      <c r="C557" s="3" t="s">
        <v>24</v>
      </c>
      <c r="D557" s="3" t="s">
        <v>1242</v>
      </c>
      <c r="E557" s="4" t="s">
        <v>137</v>
      </c>
      <c r="F557" s="4" t="s">
        <v>2662</v>
      </c>
      <c r="G557" s="3"/>
      <c r="H557" s="4" t="s">
        <v>541</v>
      </c>
      <c r="I557" t="s">
        <v>2691</v>
      </c>
      <c r="J557" s="3" t="s">
        <v>2276</v>
      </c>
      <c r="K557" s="3" t="s">
        <v>2276</v>
      </c>
      <c r="L557" s="3" t="s">
        <v>2276</v>
      </c>
      <c r="M557" s="3" t="s">
        <v>2276</v>
      </c>
      <c r="N557" s="3" t="s">
        <v>2276</v>
      </c>
      <c r="O557" s="3" t="s">
        <v>2276</v>
      </c>
      <c r="P557" s="3" t="s">
        <v>2276</v>
      </c>
      <c r="Q557" s="3" t="s">
        <v>2276</v>
      </c>
      <c r="R557" s="3" t="s">
        <v>537</v>
      </c>
      <c r="S557" s="3" t="s">
        <v>537</v>
      </c>
      <c r="T557" s="3" t="s">
        <v>537</v>
      </c>
      <c r="U557" s="3" t="s">
        <v>537</v>
      </c>
      <c r="V557" s="3" t="s">
        <v>2276</v>
      </c>
      <c r="W557" s="19" t="s">
        <v>5400</v>
      </c>
    </row>
    <row r="558" spans="1:23" ht="47" customHeight="1">
      <c r="A558" s="35" t="s">
        <v>5385</v>
      </c>
      <c r="B558" s="35" t="s">
        <v>5389</v>
      </c>
      <c r="C558" s="38" t="s">
        <v>24</v>
      </c>
      <c r="D558" s="38" t="s">
        <v>1242</v>
      </c>
      <c r="E558" s="38" t="s">
        <v>116</v>
      </c>
      <c r="F558" s="171" t="s">
        <v>2662</v>
      </c>
      <c r="G558" s="38"/>
      <c r="H558" s="171" t="s">
        <v>541</v>
      </c>
      <c r="I558" t="s">
        <v>2691</v>
      </c>
      <c r="J558" s="38" t="s">
        <v>2276</v>
      </c>
      <c r="K558" s="38" t="s">
        <v>2276</v>
      </c>
      <c r="L558" s="38" t="s">
        <v>2276</v>
      </c>
      <c r="M558" s="38" t="s">
        <v>2276</v>
      </c>
      <c r="N558" s="38" t="s">
        <v>2276</v>
      </c>
      <c r="O558" s="38" t="s">
        <v>2276</v>
      </c>
      <c r="P558" s="38" t="s">
        <v>2276</v>
      </c>
      <c r="Q558" s="38" t="s">
        <v>2276</v>
      </c>
      <c r="R558" s="38" t="s">
        <v>537</v>
      </c>
      <c r="S558" s="38" t="s">
        <v>537</v>
      </c>
      <c r="T558" s="38" t="s">
        <v>537</v>
      </c>
      <c r="U558" s="38" t="s">
        <v>537</v>
      </c>
      <c r="V558" s="38" t="s">
        <v>2276</v>
      </c>
      <c r="W558" s="55" t="s">
        <v>5401</v>
      </c>
    </row>
    <row r="559" spans="1:23" ht="80" customHeight="1">
      <c r="A559" s="11" t="s">
        <v>5421</v>
      </c>
      <c r="B559" s="11" t="s">
        <v>5423</v>
      </c>
      <c r="C559" s="3" t="s">
        <v>24</v>
      </c>
      <c r="D559" s="3" t="s">
        <v>1242</v>
      </c>
      <c r="E559" s="4" t="s">
        <v>137</v>
      </c>
      <c r="F559" s="4" t="s">
        <v>2662</v>
      </c>
      <c r="G559" s="3"/>
      <c r="H559" s="4" t="s">
        <v>541</v>
      </c>
      <c r="I559" s="3" t="s">
        <v>2691</v>
      </c>
      <c r="J559" s="3" t="s">
        <v>2276</v>
      </c>
      <c r="K559" s="3" t="s">
        <v>534</v>
      </c>
      <c r="L559" s="3" t="s">
        <v>2276</v>
      </c>
      <c r="M559" s="3" t="s">
        <v>2276</v>
      </c>
      <c r="N559" s="3" t="s">
        <v>2276</v>
      </c>
      <c r="O559" s="3" t="s">
        <v>2276</v>
      </c>
      <c r="P559" s="3" t="s">
        <v>2276</v>
      </c>
      <c r="Q559" s="3" t="s">
        <v>2276</v>
      </c>
      <c r="R559" s="3" t="s">
        <v>537</v>
      </c>
      <c r="S559" s="3" t="s">
        <v>537</v>
      </c>
      <c r="T559" s="3" t="s">
        <v>537</v>
      </c>
      <c r="U559" s="3" t="s">
        <v>537</v>
      </c>
      <c r="V559" s="3" t="s">
        <v>2276</v>
      </c>
      <c r="W559" s="4" t="s">
        <v>5426</v>
      </c>
    </row>
    <row r="560" spans="1:23" ht="80" customHeight="1">
      <c r="A560" s="11" t="s">
        <v>5421</v>
      </c>
      <c r="B560" s="11" t="s">
        <v>5424</v>
      </c>
      <c r="C560" s="3" t="s">
        <v>24</v>
      </c>
      <c r="D560" s="3" t="s">
        <v>1242</v>
      </c>
      <c r="E560" s="4" t="s">
        <v>116</v>
      </c>
      <c r="F560" s="4" t="s">
        <v>2662</v>
      </c>
      <c r="G560" s="3"/>
      <c r="H560" s="4" t="s">
        <v>541</v>
      </c>
      <c r="I560" s="3" t="s">
        <v>2691</v>
      </c>
      <c r="J560" s="3" t="s">
        <v>2276</v>
      </c>
      <c r="K560" s="3" t="s">
        <v>534</v>
      </c>
      <c r="L560" s="3" t="s">
        <v>2276</v>
      </c>
      <c r="M560" s="3" t="s">
        <v>2276</v>
      </c>
      <c r="N560" s="3" t="s">
        <v>2276</v>
      </c>
      <c r="O560" s="3" t="s">
        <v>2276</v>
      </c>
      <c r="P560" s="3" t="s">
        <v>2276</v>
      </c>
      <c r="Q560" s="3" t="s">
        <v>2276</v>
      </c>
      <c r="R560" s="3" t="s">
        <v>537</v>
      </c>
      <c r="S560" s="3" t="s">
        <v>537</v>
      </c>
      <c r="T560" s="3" t="s">
        <v>537</v>
      </c>
      <c r="U560" s="3" t="s">
        <v>537</v>
      </c>
      <c r="V560" s="3" t="s">
        <v>2276</v>
      </c>
      <c r="W560" s="4" t="s">
        <v>5426</v>
      </c>
    </row>
    <row r="561" spans="1:23" ht="43" customHeight="1">
      <c r="A561" s="11" t="s">
        <v>5427</v>
      </c>
      <c r="B561" s="11" t="s">
        <v>5430</v>
      </c>
      <c r="C561" s="3" t="s">
        <v>24</v>
      </c>
      <c r="D561" s="3" t="s">
        <v>1105</v>
      </c>
      <c r="E561" s="3" t="s">
        <v>1105</v>
      </c>
      <c r="F561" s="3" t="s">
        <v>74</v>
      </c>
      <c r="G561" s="3">
        <v>2005</v>
      </c>
      <c r="H561" s="4" t="s">
        <v>541</v>
      </c>
      <c r="I561" s="3" t="s">
        <v>2276</v>
      </c>
      <c r="J561" s="3" t="s">
        <v>2276</v>
      </c>
      <c r="K561" s="3" t="s">
        <v>2276</v>
      </c>
      <c r="L561" s="3" t="s">
        <v>2276</v>
      </c>
      <c r="M561" s="3" t="s">
        <v>2276</v>
      </c>
      <c r="N561" s="3" t="s">
        <v>2276</v>
      </c>
      <c r="O561" s="3" t="s">
        <v>2276</v>
      </c>
      <c r="P561" s="3" t="s">
        <v>2276</v>
      </c>
      <c r="Q561" s="3" t="s">
        <v>2276</v>
      </c>
      <c r="R561" s="3" t="s">
        <v>534</v>
      </c>
      <c r="S561" s="3" t="s">
        <v>2276</v>
      </c>
      <c r="T561" s="3" t="s">
        <v>2276</v>
      </c>
      <c r="U561" s="3" t="s">
        <v>2276</v>
      </c>
      <c r="V561" s="3">
        <v>4</v>
      </c>
      <c r="W561" s="4" t="s">
        <v>5437</v>
      </c>
    </row>
    <row r="562" spans="1:23" ht="30.5" customHeight="1">
      <c r="A562" s="11" t="s">
        <v>5440</v>
      </c>
      <c r="B562" s="11" t="s">
        <v>5456</v>
      </c>
      <c r="C562" s="3" t="s">
        <v>24</v>
      </c>
      <c r="D562" s="3" t="s">
        <v>1105</v>
      </c>
      <c r="E562" s="3" t="s">
        <v>1105</v>
      </c>
      <c r="F562" s="3" t="s">
        <v>1105</v>
      </c>
      <c r="G562" s="3"/>
      <c r="H562" s="4" t="s">
        <v>541</v>
      </c>
      <c r="I562" s="3" t="s">
        <v>2276</v>
      </c>
      <c r="J562" s="3" t="s">
        <v>2276</v>
      </c>
      <c r="K562" s="3" t="s">
        <v>2276</v>
      </c>
      <c r="L562" s="3" t="s">
        <v>2276</v>
      </c>
      <c r="M562" s="3" t="s">
        <v>2276</v>
      </c>
      <c r="N562" s="3" t="s">
        <v>2276</v>
      </c>
      <c r="O562" s="3" t="s">
        <v>2276</v>
      </c>
      <c r="P562" s="3" t="s">
        <v>2276</v>
      </c>
      <c r="Q562" s="3" t="s">
        <v>2276</v>
      </c>
      <c r="R562" s="3" t="s">
        <v>534</v>
      </c>
      <c r="S562" s="3" t="s">
        <v>2276</v>
      </c>
      <c r="T562" s="3" t="s">
        <v>2276</v>
      </c>
      <c r="U562" s="3" t="s">
        <v>2276</v>
      </c>
      <c r="V562" s="3">
        <v>1</v>
      </c>
      <c r="W562" s="19" t="s">
        <v>5526</v>
      </c>
    </row>
    <row r="563" spans="1:23" ht="30.5" customHeight="1">
      <c r="A563" s="11" t="s">
        <v>5443</v>
      </c>
      <c r="B563" s="11" t="s">
        <v>5483</v>
      </c>
      <c r="C563" s="3" t="s">
        <v>24</v>
      </c>
      <c r="D563" s="3" t="s">
        <v>1105</v>
      </c>
      <c r="E563" s="3" t="s">
        <v>1105</v>
      </c>
      <c r="F563" s="3" t="s">
        <v>1105</v>
      </c>
      <c r="G563" s="3"/>
      <c r="H563" s="4" t="s">
        <v>541</v>
      </c>
      <c r="I563" s="3" t="s">
        <v>2276</v>
      </c>
      <c r="J563" s="3" t="s">
        <v>2276</v>
      </c>
      <c r="K563" s="3" t="s">
        <v>2276</v>
      </c>
      <c r="L563" s="3" t="s">
        <v>2276</v>
      </c>
      <c r="M563" s="3" t="s">
        <v>2276</v>
      </c>
      <c r="N563" s="3" t="s">
        <v>2276</v>
      </c>
      <c r="O563" s="3" t="s">
        <v>2276</v>
      </c>
      <c r="P563" s="3" t="s">
        <v>2276</v>
      </c>
      <c r="Q563" s="3" t="s">
        <v>2276</v>
      </c>
      <c r="R563" s="3" t="s">
        <v>534</v>
      </c>
      <c r="S563" s="3" t="s">
        <v>2276</v>
      </c>
      <c r="T563" s="3" t="s">
        <v>2276</v>
      </c>
      <c r="U563" s="3" t="s">
        <v>2276</v>
      </c>
      <c r="V563" s="3">
        <v>1</v>
      </c>
      <c r="W563" s="19" t="s">
        <v>5526</v>
      </c>
    </row>
    <row r="564" spans="1:23" ht="30.5" customHeight="1">
      <c r="A564" s="11" t="s">
        <v>5444</v>
      </c>
      <c r="B564" s="11" t="s">
        <v>5495</v>
      </c>
      <c r="C564" s="3" t="s">
        <v>24</v>
      </c>
      <c r="D564" s="3" t="s">
        <v>1105</v>
      </c>
      <c r="E564" s="3" t="s">
        <v>1105</v>
      </c>
      <c r="F564" s="3" t="s">
        <v>1105</v>
      </c>
      <c r="G564" s="3"/>
      <c r="H564" s="4" t="s">
        <v>541</v>
      </c>
      <c r="I564" s="3" t="s">
        <v>2276</v>
      </c>
      <c r="J564" s="3" t="s">
        <v>2276</v>
      </c>
      <c r="K564" s="3" t="s">
        <v>2276</v>
      </c>
      <c r="L564" s="3" t="s">
        <v>2276</v>
      </c>
      <c r="M564" s="3" t="s">
        <v>2276</v>
      </c>
      <c r="N564" s="3" t="s">
        <v>2276</v>
      </c>
      <c r="O564" s="3" t="s">
        <v>2276</v>
      </c>
      <c r="P564" s="3" t="s">
        <v>2276</v>
      </c>
      <c r="Q564" s="3" t="s">
        <v>2276</v>
      </c>
      <c r="R564" s="3" t="s">
        <v>534</v>
      </c>
      <c r="S564" s="3" t="s">
        <v>2276</v>
      </c>
      <c r="T564" s="3" t="s">
        <v>2276</v>
      </c>
      <c r="U564" s="3" t="s">
        <v>2276</v>
      </c>
      <c r="V564" s="3">
        <v>1</v>
      </c>
      <c r="W564" s="19" t="s">
        <v>5526</v>
      </c>
    </row>
    <row r="565" spans="1:23" ht="30.5" customHeight="1">
      <c r="A565" s="11" t="s">
        <v>5446</v>
      </c>
      <c r="B565" s="11" t="s">
        <v>5507</v>
      </c>
      <c r="C565" s="3" t="s">
        <v>24</v>
      </c>
      <c r="D565" s="3" t="s">
        <v>1105</v>
      </c>
      <c r="E565" s="3" t="s">
        <v>1105</v>
      </c>
      <c r="F565" s="3" t="s">
        <v>1105</v>
      </c>
      <c r="G565" s="3"/>
      <c r="H565" s="4" t="s">
        <v>541</v>
      </c>
      <c r="I565" s="3" t="s">
        <v>2276</v>
      </c>
      <c r="J565" s="3" t="s">
        <v>2276</v>
      </c>
      <c r="K565" s="3" t="s">
        <v>2276</v>
      </c>
      <c r="L565" s="3" t="s">
        <v>2276</v>
      </c>
      <c r="M565" s="3" t="s">
        <v>2276</v>
      </c>
      <c r="N565" s="3" t="s">
        <v>2276</v>
      </c>
      <c r="O565" s="3" t="s">
        <v>2276</v>
      </c>
      <c r="P565" s="3" t="s">
        <v>2276</v>
      </c>
      <c r="Q565" s="3" t="s">
        <v>2276</v>
      </c>
      <c r="R565" s="3" t="s">
        <v>534</v>
      </c>
      <c r="S565" s="3" t="s">
        <v>2276</v>
      </c>
      <c r="T565" s="3" t="s">
        <v>2276</v>
      </c>
      <c r="U565" s="3" t="s">
        <v>2276</v>
      </c>
      <c r="V565" s="3">
        <v>1</v>
      </c>
      <c r="W565" s="19" t="s">
        <v>5526</v>
      </c>
    </row>
    <row r="566" spans="1:23" ht="30.5" customHeight="1">
      <c r="A566" s="11" t="s">
        <v>5445</v>
      </c>
      <c r="B566" s="11" t="s">
        <v>5517</v>
      </c>
      <c r="C566" s="3" t="s">
        <v>24</v>
      </c>
      <c r="D566" s="3" t="s">
        <v>1105</v>
      </c>
      <c r="E566" s="3" t="s">
        <v>1105</v>
      </c>
      <c r="F566" s="3" t="s">
        <v>1105</v>
      </c>
      <c r="G566" s="3"/>
      <c r="H566" s="4" t="s">
        <v>541</v>
      </c>
      <c r="I566" s="3" t="s">
        <v>2276</v>
      </c>
      <c r="J566" s="3" t="s">
        <v>2276</v>
      </c>
      <c r="K566" s="3" t="s">
        <v>2276</v>
      </c>
      <c r="L566" s="3" t="s">
        <v>2276</v>
      </c>
      <c r="M566" s="3" t="s">
        <v>2276</v>
      </c>
      <c r="N566" s="3" t="s">
        <v>2276</v>
      </c>
      <c r="O566" s="3" t="s">
        <v>2276</v>
      </c>
      <c r="P566" s="3" t="s">
        <v>2276</v>
      </c>
      <c r="Q566" s="3" t="s">
        <v>2276</v>
      </c>
      <c r="R566" s="3" t="s">
        <v>534</v>
      </c>
      <c r="S566" s="3" t="s">
        <v>2276</v>
      </c>
      <c r="T566" s="3" t="s">
        <v>2276</v>
      </c>
      <c r="U566" s="3" t="s">
        <v>2276</v>
      </c>
      <c r="V566" s="3">
        <v>1</v>
      </c>
      <c r="W566" s="19" t="s">
        <v>5526</v>
      </c>
    </row>
    <row r="567" spans="1:23" ht="32" customHeight="1">
      <c r="A567" s="11" t="s">
        <v>5527</v>
      </c>
      <c r="B567" s="11" t="s">
        <v>5551</v>
      </c>
      <c r="C567" s="3" t="s">
        <v>24</v>
      </c>
      <c r="D567" s="3" t="s">
        <v>27</v>
      </c>
      <c r="E567" s="3" t="s">
        <v>1105</v>
      </c>
      <c r="F567" s="4" t="s">
        <v>160</v>
      </c>
      <c r="G567" s="3"/>
      <c r="H567" s="4" t="s">
        <v>541</v>
      </c>
      <c r="I567" s="3" t="s">
        <v>2690</v>
      </c>
      <c r="J567" s="3" t="s">
        <v>534</v>
      </c>
      <c r="K567" s="3" t="s">
        <v>2276</v>
      </c>
      <c r="L567" s="3" t="s">
        <v>2276</v>
      </c>
      <c r="M567" s="3" t="s">
        <v>2276</v>
      </c>
      <c r="N567" s="3" t="s">
        <v>2276</v>
      </c>
      <c r="O567" s="3" t="s">
        <v>2276</v>
      </c>
      <c r="P567" s="3" t="s">
        <v>2276</v>
      </c>
      <c r="Q567" s="3" t="s">
        <v>2276</v>
      </c>
      <c r="R567" s="3" t="s">
        <v>2276</v>
      </c>
      <c r="S567" s="3" t="s">
        <v>2276</v>
      </c>
      <c r="T567" s="3" t="s">
        <v>2276</v>
      </c>
      <c r="U567" s="3" t="s">
        <v>2276</v>
      </c>
      <c r="V567" s="3" t="s">
        <v>2276</v>
      </c>
      <c r="W567" s="154" t="s">
        <v>5576</v>
      </c>
    </row>
    <row r="568" spans="1:23" ht="32" customHeight="1">
      <c r="A568" s="11" t="s">
        <v>5539</v>
      </c>
      <c r="B568" s="11" t="s">
        <v>5552</v>
      </c>
      <c r="C568" s="3" t="s">
        <v>24</v>
      </c>
      <c r="D568" s="3" t="s">
        <v>27</v>
      </c>
      <c r="E568" s="3" t="s">
        <v>1105</v>
      </c>
      <c r="F568" s="4" t="s">
        <v>160</v>
      </c>
      <c r="G568" s="3"/>
      <c r="H568" s="4" t="s">
        <v>541</v>
      </c>
      <c r="I568" s="3" t="s">
        <v>2690</v>
      </c>
      <c r="J568" s="3" t="s">
        <v>534</v>
      </c>
      <c r="K568" s="3" t="s">
        <v>2276</v>
      </c>
      <c r="L568" s="3" t="s">
        <v>2276</v>
      </c>
      <c r="M568" s="3" t="s">
        <v>2276</v>
      </c>
      <c r="N568" s="3" t="s">
        <v>2276</v>
      </c>
      <c r="O568" s="3" t="s">
        <v>2276</v>
      </c>
      <c r="P568" s="3" t="s">
        <v>2276</v>
      </c>
      <c r="Q568" s="3" t="s">
        <v>2276</v>
      </c>
      <c r="R568" s="3" t="s">
        <v>2276</v>
      </c>
      <c r="S568" s="3" t="s">
        <v>2276</v>
      </c>
      <c r="T568" s="3" t="s">
        <v>2276</v>
      </c>
      <c r="U568" s="3" t="s">
        <v>2276</v>
      </c>
      <c r="V568" s="3" t="s">
        <v>2276</v>
      </c>
      <c r="W568" s="154" t="s">
        <v>5576</v>
      </c>
    </row>
    <row r="569" spans="1:23" ht="32" customHeight="1">
      <c r="A569" s="11" t="s">
        <v>5540</v>
      </c>
      <c r="B569" s="11" t="s">
        <v>5553</v>
      </c>
      <c r="C569" s="3" t="s">
        <v>24</v>
      </c>
      <c r="D569" s="3" t="s">
        <v>27</v>
      </c>
      <c r="E569" s="3" t="s">
        <v>1105</v>
      </c>
      <c r="F569" s="4" t="s">
        <v>160</v>
      </c>
      <c r="G569" s="3"/>
      <c r="H569" s="4" t="s">
        <v>541</v>
      </c>
      <c r="I569" s="3" t="s">
        <v>2690</v>
      </c>
      <c r="J569" s="3" t="s">
        <v>534</v>
      </c>
      <c r="K569" s="3" t="s">
        <v>2276</v>
      </c>
      <c r="L569" s="3" t="s">
        <v>2276</v>
      </c>
      <c r="M569" s="3" t="s">
        <v>2276</v>
      </c>
      <c r="N569" s="3" t="s">
        <v>2276</v>
      </c>
      <c r="O569" s="3" t="s">
        <v>2276</v>
      </c>
      <c r="P569" s="3" t="s">
        <v>2276</v>
      </c>
      <c r="Q569" s="3" t="s">
        <v>2276</v>
      </c>
      <c r="R569" s="3" t="s">
        <v>2276</v>
      </c>
      <c r="S569" s="3" t="s">
        <v>2276</v>
      </c>
      <c r="T569" s="3" t="s">
        <v>2276</v>
      </c>
      <c r="U569" s="3" t="s">
        <v>2276</v>
      </c>
      <c r="V569" s="3" t="s">
        <v>2276</v>
      </c>
      <c r="W569" s="154" t="s">
        <v>5576</v>
      </c>
    </row>
    <row r="570" spans="1:23" ht="32" customHeight="1">
      <c r="A570" s="11" t="s">
        <v>5541</v>
      </c>
      <c r="B570" s="11" t="s">
        <v>5554</v>
      </c>
      <c r="C570" s="3" t="s">
        <v>24</v>
      </c>
      <c r="D570" s="3" t="s">
        <v>27</v>
      </c>
      <c r="E570" s="3" t="s">
        <v>1105</v>
      </c>
      <c r="F570" s="4" t="s">
        <v>160</v>
      </c>
      <c r="G570" s="3"/>
      <c r="H570" s="4" t="s">
        <v>541</v>
      </c>
      <c r="I570" s="3" t="s">
        <v>2690</v>
      </c>
      <c r="J570" s="3" t="s">
        <v>534</v>
      </c>
      <c r="K570" s="3" t="s">
        <v>2276</v>
      </c>
      <c r="L570" s="3" t="s">
        <v>2276</v>
      </c>
      <c r="M570" s="3" t="s">
        <v>2276</v>
      </c>
      <c r="N570" s="3" t="s">
        <v>2276</v>
      </c>
      <c r="O570" s="3" t="s">
        <v>2276</v>
      </c>
      <c r="P570" s="3" t="s">
        <v>2276</v>
      </c>
      <c r="Q570" s="3" t="s">
        <v>2276</v>
      </c>
      <c r="R570" s="3" t="s">
        <v>2276</v>
      </c>
      <c r="S570" s="3" t="s">
        <v>2276</v>
      </c>
      <c r="T570" s="3" t="s">
        <v>2276</v>
      </c>
      <c r="U570" s="3" t="s">
        <v>2276</v>
      </c>
      <c r="V570" s="3" t="s">
        <v>2276</v>
      </c>
      <c r="W570" s="154" t="s">
        <v>5576</v>
      </c>
    </row>
    <row r="571" spans="1:23" ht="32" customHeight="1">
      <c r="A571" s="11" t="s">
        <v>5542</v>
      </c>
      <c r="B571" s="11" t="s">
        <v>5555</v>
      </c>
      <c r="C571" s="3" t="s">
        <v>24</v>
      </c>
      <c r="D571" s="3" t="s">
        <v>27</v>
      </c>
      <c r="E571" s="3" t="s">
        <v>1105</v>
      </c>
      <c r="F571" s="4" t="s">
        <v>160</v>
      </c>
      <c r="G571" s="3"/>
      <c r="H571" s="4" t="s">
        <v>541</v>
      </c>
      <c r="I571" s="3" t="s">
        <v>2690</v>
      </c>
      <c r="J571" s="3" t="s">
        <v>534</v>
      </c>
      <c r="K571" s="3" t="s">
        <v>2276</v>
      </c>
      <c r="L571" s="3" t="s">
        <v>2276</v>
      </c>
      <c r="M571" s="3" t="s">
        <v>2276</v>
      </c>
      <c r="N571" s="3" t="s">
        <v>2276</v>
      </c>
      <c r="O571" s="3" t="s">
        <v>2276</v>
      </c>
      <c r="P571" s="3" t="s">
        <v>2276</v>
      </c>
      <c r="Q571" s="3" t="s">
        <v>2276</v>
      </c>
      <c r="R571" s="3" t="s">
        <v>2276</v>
      </c>
      <c r="S571" s="3" t="s">
        <v>2276</v>
      </c>
      <c r="T571" s="3" t="s">
        <v>2276</v>
      </c>
      <c r="U571" s="3" t="s">
        <v>2276</v>
      </c>
      <c r="V571" s="3" t="s">
        <v>2276</v>
      </c>
      <c r="W571" s="154" t="s">
        <v>5576</v>
      </c>
    </row>
    <row r="572" spans="1:23" ht="32" customHeight="1">
      <c r="A572" s="11" t="s">
        <v>5543</v>
      </c>
      <c r="B572" s="11" t="s">
        <v>5556</v>
      </c>
      <c r="C572" s="3" t="s">
        <v>24</v>
      </c>
      <c r="D572" s="3" t="s">
        <v>27</v>
      </c>
      <c r="E572" s="3" t="s">
        <v>1105</v>
      </c>
      <c r="F572" s="4" t="s">
        <v>160</v>
      </c>
      <c r="G572" s="3"/>
      <c r="H572" s="4" t="s">
        <v>541</v>
      </c>
      <c r="I572" s="3" t="s">
        <v>2690</v>
      </c>
      <c r="J572" s="3" t="s">
        <v>534</v>
      </c>
      <c r="K572" s="3" t="s">
        <v>2276</v>
      </c>
      <c r="L572" s="3" t="s">
        <v>2276</v>
      </c>
      <c r="M572" s="3" t="s">
        <v>2276</v>
      </c>
      <c r="N572" s="3" t="s">
        <v>2276</v>
      </c>
      <c r="O572" s="3" t="s">
        <v>2276</v>
      </c>
      <c r="P572" s="3" t="s">
        <v>2276</v>
      </c>
      <c r="Q572" s="3" t="s">
        <v>2276</v>
      </c>
      <c r="R572" s="3" t="s">
        <v>2276</v>
      </c>
      <c r="S572" s="3" t="s">
        <v>2276</v>
      </c>
      <c r="T572" s="3" t="s">
        <v>2276</v>
      </c>
      <c r="U572" s="3" t="s">
        <v>2276</v>
      </c>
      <c r="V572" s="3" t="s">
        <v>2276</v>
      </c>
      <c r="W572" s="154" t="s">
        <v>5576</v>
      </c>
    </row>
    <row r="573" spans="1:23" ht="32" customHeight="1">
      <c r="A573" s="11" t="s">
        <v>5547</v>
      </c>
      <c r="B573" s="11" t="s">
        <v>5557</v>
      </c>
      <c r="C573" s="3" t="s">
        <v>24</v>
      </c>
      <c r="D573" s="3" t="s">
        <v>27</v>
      </c>
      <c r="E573" s="3" t="s">
        <v>1105</v>
      </c>
      <c r="F573" s="4" t="s">
        <v>160</v>
      </c>
      <c r="G573" s="3"/>
      <c r="H573" s="4" t="s">
        <v>541</v>
      </c>
      <c r="I573" s="3" t="s">
        <v>2690</v>
      </c>
      <c r="J573" s="3" t="s">
        <v>534</v>
      </c>
      <c r="K573" s="3" t="s">
        <v>2276</v>
      </c>
      <c r="L573" s="3" t="s">
        <v>2276</v>
      </c>
      <c r="M573" s="3" t="s">
        <v>2276</v>
      </c>
      <c r="N573" s="3" t="s">
        <v>2276</v>
      </c>
      <c r="O573" s="3" t="s">
        <v>2276</v>
      </c>
      <c r="P573" s="3" t="s">
        <v>2276</v>
      </c>
      <c r="Q573" s="3" t="s">
        <v>2276</v>
      </c>
      <c r="R573" s="3" t="s">
        <v>2276</v>
      </c>
      <c r="S573" s="3" t="s">
        <v>2276</v>
      </c>
      <c r="T573" s="3" t="s">
        <v>2276</v>
      </c>
      <c r="U573" s="3" t="s">
        <v>2276</v>
      </c>
      <c r="V573" s="3" t="s">
        <v>2276</v>
      </c>
      <c r="W573" s="154" t="s">
        <v>5576</v>
      </c>
    </row>
    <row r="574" spans="1:23" ht="32" customHeight="1">
      <c r="A574" s="35" t="s">
        <v>5548</v>
      </c>
      <c r="B574" s="35" t="s">
        <v>5558</v>
      </c>
      <c r="C574" s="38" t="s">
        <v>24</v>
      </c>
      <c r="D574" s="38" t="s">
        <v>27</v>
      </c>
      <c r="E574" s="38" t="s">
        <v>1105</v>
      </c>
      <c r="F574" s="171" t="s">
        <v>160</v>
      </c>
      <c r="G574" s="38"/>
      <c r="H574" s="171" t="s">
        <v>541</v>
      </c>
      <c r="I574" s="38" t="s">
        <v>2690</v>
      </c>
      <c r="J574" s="38" t="s">
        <v>534</v>
      </c>
      <c r="K574" s="38" t="s">
        <v>2276</v>
      </c>
      <c r="L574" s="38" t="s">
        <v>2276</v>
      </c>
      <c r="M574" s="38" t="s">
        <v>2276</v>
      </c>
      <c r="N574" s="38" t="s">
        <v>2276</v>
      </c>
      <c r="O574" s="38" t="s">
        <v>2276</v>
      </c>
      <c r="P574" s="38" t="s">
        <v>2276</v>
      </c>
      <c r="Q574" s="38" t="s">
        <v>2276</v>
      </c>
      <c r="R574" s="38" t="s">
        <v>2276</v>
      </c>
      <c r="S574" s="38" t="s">
        <v>2276</v>
      </c>
      <c r="T574" s="38" t="s">
        <v>2276</v>
      </c>
      <c r="U574" s="38" t="s">
        <v>2276</v>
      </c>
      <c r="V574" s="38" t="s">
        <v>2276</v>
      </c>
      <c r="W574" s="154" t="s">
        <v>5576</v>
      </c>
    </row>
    <row r="575" spans="1:23" ht="45.5" customHeight="1">
      <c r="A575" s="3" t="s">
        <v>5578</v>
      </c>
      <c r="B575" s="11" t="s">
        <v>5582</v>
      </c>
      <c r="C575" s="3" t="s">
        <v>24</v>
      </c>
      <c r="D575" s="3" t="s">
        <v>1242</v>
      </c>
      <c r="E575" s="4" t="s">
        <v>397</v>
      </c>
      <c r="F575" s="3" t="s">
        <v>2276</v>
      </c>
      <c r="G575" s="3"/>
      <c r="H575" s="4" t="s">
        <v>541</v>
      </c>
      <c r="I575" s="3" t="s">
        <v>2691</v>
      </c>
      <c r="J575" s="3" t="s">
        <v>2276</v>
      </c>
      <c r="K575" s="3" t="s">
        <v>534</v>
      </c>
      <c r="L575" s="3" t="s">
        <v>2276</v>
      </c>
      <c r="M575" s="3" t="s">
        <v>2276</v>
      </c>
      <c r="N575" s="3" t="s">
        <v>2276</v>
      </c>
      <c r="O575" s="3" t="s">
        <v>2276</v>
      </c>
      <c r="P575" s="3" t="s">
        <v>2276</v>
      </c>
      <c r="Q575" s="3" t="s">
        <v>2276</v>
      </c>
      <c r="R575" s="3" t="s">
        <v>2276</v>
      </c>
      <c r="S575" s="3" t="s">
        <v>2276</v>
      </c>
      <c r="T575" s="3" t="s">
        <v>2276</v>
      </c>
      <c r="U575" s="3" t="s">
        <v>2276</v>
      </c>
      <c r="V575" s="3" t="s">
        <v>2276</v>
      </c>
      <c r="W575" s="19" t="s">
        <v>5585</v>
      </c>
    </row>
    <row r="576" spans="1:23" ht="36.5" customHeight="1">
      <c r="A576" s="3" t="s">
        <v>5578</v>
      </c>
      <c r="B576" s="11" t="s">
        <v>5583</v>
      </c>
      <c r="C576" s="3" t="s">
        <v>24</v>
      </c>
      <c r="D576" s="3" t="s">
        <v>1242</v>
      </c>
      <c r="E576" s="4" t="s">
        <v>2651</v>
      </c>
      <c r="F576" s="3" t="s">
        <v>2276</v>
      </c>
      <c r="G576" s="3"/>
      <c r="H576" s="4" t="s">
        <v>541</v>
      </c>
      <c r="I576" s="3" t="s">
        <v>2691</v>
      </c>
      <c r="J576" s="3" t="s">
        <v>2276</v>
      </c>
      <c r="K576" s="3" t="s">
        <v>534</v>
      </c>
      <c r="L576" s="3" t="s">
        <v>2276</v>
      </c>
      <c r="M576" s="3" t="s">
        <v>2276</v>
      </c>
      <c r="N576" s="3" t="s">
        <v>2276</v>
      </c>
      <c r="O576" s="3" t="s">
        <v>2276</v>
      </c>
      <c r="P576" s="3" t="s">
        <v>2276</v>
      </c>
      <c r="Q576" s="3" t="s">
        <v>2276</v>
      </c>
      <c r="R576" s="3" t="s">
        <v>2276</v>
      </c>
      <c r="S576" s="3" t="s">
        <v>2276</v>
      </c>
      <c r="T576" s="3" t="s">
        <v>2276</v>
      </c>
      <c r="U576" s="3" t="s">
        <v>2276</v>
      </c>
      <c r="V576" s="3" t="s">
        <v>2276</v>
      </c>
      <c r="W576" s="19" t="s">
        <v>5585</v>
      </c>
    </row>
    <row r="577" spans="1:23" ht="29">
      <c r="A577" s="3" t="s">
        <v>5578</v>
      </c>
      <c r="B577" s="11" t="s">
        <v>5586</v>
      </c>
      <c r="C577" s="3" t="s">
        <v>1105</v>
      </c>
      <c r="D577" s="3" t="s">
        <v>1105</v>
      </c>
      <c r="E577" s="4" t="s">
        <v>397</v>
      </c>
      <c r="F577" s="3" t="s">
        <v>2276</v>
      </c>
      <c r="G577" s="3"/>
      <c r="H577" s="4" t="s">
        <v>541</v>
      </c>
      <c r="I577" s="3" t="s">
        <v>2690</v>
      </c>
      <c r="J577" s="3" t="s">
        <v>2276</v>
      </c>
      <c r="K577" s="3" t="s">
        <v>534</v>
      </c>
      <c r="L577" s="3" t="s">
        <v>2276</v>
      </c>
      <c r="M577" s="3" t="s">
        <v>2276</v>
      </c>
      <c r="N577" s="3" t="s">
        <v>2276</v>
      </c>
      <c r="O577" s="3" t="s">
        <v>2276</v>
      </c>
      <c r="P577" s="3" t="s">
        <v>2276</v>
      </c>
      <c r="Q577" s="3" t="s">
        <v>2276</v>
      </c>
      <c r="R577" s="3" t="s">
        <v>2276</v>
      </c>
      <c r="S577" s="3" t="s">
        <v>2276</v>
      </c>
      <c r="T577" s="3" t="s">
        <v>2276</v>
      </c>
      <c r="U577" s="3" t="s">
        <v>2276</v>
      </c>
      <c r="V577" s="3" t="s">
        <v>2276</v>
      </c>
      <c r="W577" s="4" t="s">
        <v>5588</v>
      </c>
    </row>
    <row r="578" spans="1:23" ht="29">
      <c r="A578" s="3" t="s">
        <v>5578</v>
      </c>
      <c r="B578" s="11" t="s">
        <v>5587</v>
      </c>
      <c r="C578" s="3" t="s">
        <v>1105</v>
      </c>
      <c r="D578" s="3" t="s">
        <v>1105</v>
      </c>
      <c r="E578" s="4" t="s">
        <v>2651</v>
      </c>
      <c r="F578" s="3" t="s">
        <v>2276</v>
      </c>
      <c r="G578" s="3"/>
      <c r="H578" s="4" t="s">
        <v>541</v>
      </c>
      <c r="I578" s="3" t="s">
        <v>2690</v>
      </c>
      <c r="J578" s="3" t="s">
        <v>2276</v>
      </c>
      <c r="K578" s="3" t="s">
        <v>534</v>
      </c>
      <c r="L578" s="3" t="s">
        <v>2276</v>
      </c>
      <c r="M578" s="3" t="s">
        <v>2276</v>
      </c>
      <c r="N578" s="3" t="s">
        <v>2276</v>
      </c>
      <c r="O578" s="3" t="s">
        <v>2276</v>
      </c>
      <c r="P578" s="3" t="s">
        <v>2276</v>
      </c>
      <c r="Q578" s="3" t="s">
        <v>2276</v>
      </c>
      <c r="R578" s="3" t="s">
        <v>2276</v>
      </c>
      <c r="S578" s="3" t="s">
        <v>2276</v>
      </c>
      <c r="T578" s="3" t="s">
        <v>2276</v>
      </c>
      <c r="U578" s="3" t="s">
        <v>2276</v>
      </c>
      <c r="V578" s="3" t="s">
        <v>2276</v>
      </c>
      <c r="W578" s="4" t="s">
        <v>5588</v>
      </c>
    </row>
    <row r="579" spans="1:23" ht="35.5" customHeight="1">
      <c r="A579" s="11" t="s">
        <v>5590</v>
      </c>
      <c r="B579" s="11" t="s">
        <v>5593</v>
      </c>
      <c r="C579" s="3" t="s">
        <v>24</v>
      </c>
      <c r="D579" s="3" t="s">
        <v>1105</v>
      </c>
      <c r="E579" s="3" t="s">
        <v>1105</v>
      </c>
      <c r="F579" s="4" t="s">
        <v>74</v>
      </c>
      <c r="G579" s="3"/>
      <c r="H579" s="4" t="s">
        <v>541</v>
      </c>
      <c r="I579" s="3" t="s">
        <v>2276</v>
      </c>
      <c r="J579" s="3" t="s">
        <v>2276</v>
      </c>
      <c r="K579" s="3" t="s">
        <v>2276</v>
      </c>
      <c r="L579" s="3" t="s">
        <v>2276</v>
      </c>
      <c r="M579" s="3" t="s">
        <v>2276</v>
      </c>
      <c r="N579" s="3" t="s">
        <v>2276</v>
      </c>
      <c r="O579" s="3" t="s">
        <v>2276</v>
      </c>
      <c r="P579" s="3" t="s">
        <v>2276</v>
      </c>
      <c r="Q579" s="3" t="s">
        <v>2276</v>
      </c>
      <c r="R579" s="3" t="s">
        <v>534</v>
      </c>
      <c r="S579" s="3" t="s">
        <v>2276</v>
      </c>
      <c r="T579" s="3" t="s">
        <v>2276</v>
      </c>
      <c r="U579" s="3" t="s">
        <v>534</v>
      </c>
      <c r="V579" s="3">
        <v>3</v>
      </c>
      <c r="W579" s="4" t="s">
        <v>5596</v>
      </c>
    </row>
    <row r="580" spans="1:23" ht="51" customHeight="1">
      <c r="A580" s="11" t="s">
        <v>5590</v>
      </c>
      <c r="B580" s="11" t="s">
        <v>5594</v>
      </c>
      <c r="C580" s="3" t="s">
        <v>24</v>
      </c>
      <c r="D580" s="3" t="s">
        <v>27</v>
      </c>
      <c r="E580" s="3" t="s">
        <v>130</v>
      </c>
      <c r="F580" s="4" t="s">
        <v>74</v>
      </c>
      <c r="G580" s="3"/>
      <c r="H580" s="4" t="s">
        <v>2673</v>
      </c>
      <c r="I580" s="3" t="s">
        <v>2276</v>
      </c>
      <c r="J580" s="3" t="s">
        <v>2276</v>
      </c>
      <c r="K580" s="3" t="s">
        <v>2276</v>
      </c>
      <c r="L580" s="3" t="s">
        <v>2276</v>
      </c>
      <c r="M580" s="3" t="s">
        <v>2276</v>
      </c>
      <c r="N580" s="3" t="s">
        <v>2276</v>
      </c>
      <c r="O580" s="3" t="s">
        <v>2276</v>
      </c>
      <c r="P580" s="3" t="s">
        <v>2276</v>
      </c>
      <c r="Q580" s="3" t="s">
        <v>2276</v>
      </c>
      <c r="R580" s="3" t="s">
        <v>537</v>
      </c>
      <c r="S580" s="3" t="s">
        <v>2276</v>
      </c>
      <c r="T580" s="3" t="s">
        <v>2276</v>
      </c>
      <c r="U580" s="3" t="s">
        <v>537</v>
      </c>
      <c r="V580" s="3" t="s">
        <v>2276</v>
      </c>
      <c r="W580" s="4" t="s">
        <v>5597</v>
      </c>
    </row>
    <row r="581" spans="1:23" ht="33.5" customHeight="1">
      <c r="A581" s="11" t="s">
        <v>5599</v>
      </c>
      <c r="B581" s="11" t="s">
        <v>5603</v>
      </c>
      <c r="C581" s="3" t="s">
        <v>24</v>
      </c>
      <c r="D581" s="3" t="s">
        <v>1105</v>
      </c>
      <c r="E581" s="3" t="s">
        <v>1105</v>
      </c>
      <c r="F581" s="3" t="s">
        <v>1105</v>
      </c>
      <c r="G581" s="3"/>
      <c r="H581" s="4" t="s">
        <v>541</v>
      </c>
      <c r="I581" s="3" t="s">
        <v>537</v>
      </c>
      <c r="J581" s="3" t="s">
        <v>537</v>
      </c>
      <c r="K581" s="3" t="s">
        <v>537</v>
      </c>
      <c r="L581" s="3" t="s">
        <v>537</v>
      </c>
      <c r="M581" s="3" t="s">
        <v>2728</v>
      </c>
      <c r="N581" s="3" t="s">
        <v>2276</v>
      </c>
      <c r="O581" s="3" t="s">
        <v>2276</v>
      </c>
      <c r="P581" s="3" t="s">
        <v>2276</v>
      </c>
      <c r="Q581" s="3">
        <v>1</v>
      </c>
      <c r="R581" s="3" t="s">
        <v>2276</v>
      </c>
      <c r="S581" s="3" t="s">
        <v>2276</v>
      </c>
      <c r="T581" s="3" t="s">
        <v>2276</v>
      </c>
      <c r="U581" s="3" t="s">
        <v>2276</v>
      </c>
      <c r="V581" s="3" t="s">
        <v>2276</v>
      </c>
      <c r="W581" s="3" t="s">
        <v>5621</v>
      </c>
    </row>
    <row r="582" spans="1:23" ht="33.5" customHeight="1">
      <c r="A582" s="11" t="s">
        <v>5600</v>
      </c>
      <c r="B582" s="11" t="s">
        <v>5604</v>
      </c>
      <c r="C582" s="3" t="s">
        <v>24</v>
      </c>
      <c r="D582" s="3" t="s">
        <v>1105</v>
      </c>
      <c r="E582" s="3" t="s">
        <v>1105</v>
      </c>
      <c r="F582" s="3" t="s">
        <v>1105</v>
      </c>
      <c r="G582" s="3"/>
      <c r="H582" s="4" t="s">
        <v>541</v>
      </c>
      <c r="I582" s="3" t="s">
        <v>537</v>
      </c>
      <c r="J582" s="3" t="s">
        <v>537</v>
      </c>
      <c r="K582" s="3" t="s">
        <v>537</v>
      </c>
      <c r="L582" s="3" t="s">
        <v>537</v>
      </c>
      <c r="M582" s="3" t="s">
        <v>2728</v>
      </c>
      <c r="N582" s="3" t="s">
        <v>2276</v>
      </c>
      <c r="O582" s="3" t="s">
        <v>2276</v>
      </c>
      <c r="P582" s="3" t="s">
        <v>2276</v>
      </c>
      <c r="Q582" s="3">
        <v>1</v>
      </c>
      <c r="R582" s="3" t="s">
        <v>2276</v>
      </c>
      <c r="S582" s="3" t="s">
        <v>2276</v>
      </c>
      <c r="T582" s="3" t="s">
        <v>2276</v>
      </c>
      <c r="U582" s="3" t="s">
        <v>2276</v>
      </c>
      <c r="V582" s="3" t="s">
        <v>2276</v>
      </c>
      <c r="W582" s="3" t="s">
        <v>5621</v>
      </c>
    </row>
    <row r="583" spans="1:23" ht="33.5" customHeight="1">
      <c r="A583" s="11" t="s">
        <v>5599</v>
      </c>
      <c r="B583" s="11" t="s">
        <v>5605</v>
      </c>
      <c r="C583" s="3" t="s">
        <v>24</v>
      </c>
      <c r="D583" s="3" t="s">
        <v>1105</v>
      </c>
      <c r="E583" s="3" t="s">
        <v>1105</v>
      </c>
      <c r="F583" s="3" t="s">
        <v>1105</v>
      </c>
      <c r="G583" s="3"/>
      <c r="H583" s="4" t="s">
        <v>2673</v>
      </c>
      <c r="I583" s="3" t="s">
        <v>537</v>
      </c>
      <c r="J583" s="3" t="s">
        <v>537</v>
      </c>
      <c r="K583" s="3" t="s">
        <v>537</v>
      </c>
      <c r="L583" s="3" t="s">
        <v>537</v>
      </c>
      <c r="M583" s="3" t="s">
        <v>2276</v>
      </c>
      <c r="N583" s="3" t="s">
        <v>2276</v>
      </c>
      <c r="O583" s="3" t="s">
        <v>2276</v>
      </c>
      <c r="P583" s="3" t="s">
        <v>2276</v>
      </c>
      <c r="Q583" s="3">
        <v>1</v>
      </c>
      <c r="R583" s="3" t="s">
        <v>534</v>
      </c>
      <c r="S583" s="3" t="s">
        <v>2276</v>
      </c>
      <c r="T583" s="3" t="s">
        <v>2276</v>
      </c>
      <c r="U583" s="3" t="s">
        <v>2276</v>
      </c>
      <c r="V583" s="3">
        <v>1</v>
      </c>
      <c r="W583" s="3" t="s">
        <v>5621</v>
      </c>
    </row>
    <row r="584" spans="1:23" ht="48" customHeight="1">
      <c r="A584" s="11" t="s">
        <v>5600</v>
      </c>
      <c r="B584" s="11" t="s">
        <v>5606</v>
      </c>
      <c r="C584" s="3" t="s">
        <v>24</v>
      </c>
      <c r="D584" s="3" t="s">
        <v>1105</v>
      </c>
      <c r="E584" s="3" t="s">
        <v>1105</v>
      </c>
      <c r="F584" s="3" t="s">
        <v>1105</v>
      </c>
      <c r="G584" s="3"/>
      <c r="H584" s="4" t="s">
        <v>2673</v>
      </c>
      <c r="I584" s="3" t="s">
        <v>537</v>
      </c>
      <c r="J584" s="3" t="s">
        <v>537</v>
      </c>
      <c r="K584" s="3" t="s">
        <v>537</v>
      </c>
      <c r="L584" s="3" t="s">
        <v>537</v>
      </c>
      <c r="M584" s="3" t="s">
        <v>2728</v>
      </c>
      <c r="N584" s="3" t="s">
        <v>2276</v>
      </c>
      <c r="O584" s="3" t="s">
        <v>2276</v>
      </c>
      <c r="P584" s="3" t="s">
        <v>2276</v>
      </c>
      <c r="Q584" s="3">
        <v>2</v>
      </c>
      <c r="R584" s="3" t="s">
        <v>537</v>
      </c>
      <c r="S584" s="3" t="s">
        <v>2276</v>
      </c>
      <c r="T584" s="3" t="s">
        <v>2276</v>
      </c>
      <c r="U584" s="3" t="s">
        <v>2276</v>
      </c>
      <c r="V584" s="3" t="s">
        <v>2276</v>
      </c>
      <c r="W584" s="4" t="s">
        <v>5622</v>
      </c>
    </row>
    <row r="585" spans="1:23" ht="64.5" customHeight="1">
      <c r="A585" s="11" t="s">
        <v>5649</v>
      </c>
      <c r="B585" s="11" t="s">
        <v>5652</v>
      </c>
      <c r="C585" s="3" t="s">
        <v>24</v>
      </c>
      <c r="D585" s="3" t="s">
        <v>1105</v>
      </c>
      <c r="E585" s="3" t="s">
        <v>84</v>
      </c>
      <c r="F585" s="3" t="s">
        <v>74</v>
      </c>
      <c r="G585" s="3">
        <v>2002</v>
      </c>
      <c r="H585" s="4" t="s">
        <v>541</v>
      </c>
      <c r="I585" s="3" t="s">
        <v>2276</v>
      </c>
      <c r="J585" s="3" t="s">
        <v>2276</v>
      </c>
      <c r="K585" s="3" t="s">
        <v>2276</v>
      </c>
      <c r="L585" s="3" t="s">
        <v>2276</v>
      </c>
      <c r="M585" s="3" t="s">
        <v>2728</v>
      </c>
      <c r="N585" s="3" t="s">
        <v>2276</v>
      </c>
      <c r="O585" s="3" t="s">
        <v>2276</v>
      </c>
      <c r="P585" s="3" t="s">
        <v>534</v>
      </c>
      <c r="Q585" s="3">
        <v>3</v>
      </c>
      <c r="R585" s="3" t="s">
        <v>2276</v>
      </c>
      <c r="S585" s="3" t="s">
        <v>2276</v>
      </c>
      <c r="T585" s="3" t="s">
        <v>2276</v>
      </c>
      <c r="U585" s="3" t="s">
        <v>2276</v>
      </c>
      <c r="V585" s="3" t="s">
        <v>2276</v>
      </c>
      <c r="W585" s="4" t="s">
        <v>5657</v>
      </c>
    </row>
    <row r="586" spans="1:23" ht="53.5" customHeight="1">
      <c r="A586" s="11" t="s">
        <v>5649</v>
      </c>
      <c r="B586" s="11" t="s">
        <v>5653</v>
      </c>
      <c r="C586" s="3" t="s">
        <v>24</v>
      </c>
      <c r="D586" s="3" t="s">
        <v>1105</v>
      </c>
      <c r="E586" s="3" t="s">
        <v>84</v>
      </c>
      <c r="F586" s="3" t="s">
        <v>74</v>
      </c>
      <c r="G586" s="3">
        <v>2015</v>
      </c>
      <c r="H586" s="4" t="s">
        <v>541</v>
      </c>
      <c r="I586" s="3" t="s">
        <v>2276</v>
      </c>
      <c r="J586" s="3" t="s">
        <v>2276</v>
      </c>
      <c r="K586" s="3" t="s">
        <v>2276</v>
      </c>
      <c r="L586" s="3" t="s">
        <v>2276</v>
      </c>
      <c r="M586" s="3" t="s">
        <v>2728</v>
      </c>
      <c r="N586" s="3" t="s">
        <v>2276</v>
      </c>
      <c r="O586" s="3" t="s">
        <v>2276</v>
      </c>
      <c r="P586" s="3" t="s">
        <v>534</v>
      </c>
      <c r="Q586" s="3">
        <v>3</v>
      </c>
      <c r="R586" s="3" t="s">
        <v>534</v>
      </c>
      <c r="S586" s="3" t="s">
        <v>2276</v>
      </c>
      <c r="T586" s="3" t="s">
        <v>2276</v>
      </c>
      <c r="U586" s="3" t="s">
        <v>534</v>
      </c>
      <c r="V586" s="3">
        <v>4</v>
      </c>
      <c r="W586" s="4" t="s">
        <v>5658</v>
      </c>
    </row>
    <row r="587" spans="1:23" ht="43.5" customHeight="1">
      <c r="A587" s="11" t="s">
        <v>5649</v>
      </c>
      <c r="B587" s="11" t="s">
        <v>5654</v>
      </c>
      <c r="C587" s="3" t="s">
        <v>24</v>
      </c>
      <c r="D587" s="3" t="s">
        <v>1105</v>
      </c>
      <c r="E587" s="4" t="s">
        <v>130</v>
      </c>
      <c r="F587" s="3" t="s">
        <v>74</v>
      </c>
      <c r="G587" s="3">
        <v>2015</v>
      </c>
      <c r="H587" s="4" t="s">
        <v>541</v>
      </c>
      <c r="I587" s="3" t="s">
        <v>2276</v>
      </c>
      <c r="J587" s="3" t="s">
        <v>2276</v>
      </c>
      <c r="K587" s="3" t="s">
        <v>2276</v>
      </c>
      <c r="L587" s="3" t="s">
        <v>2276</v>
      </c>
      <c r="M587" s="3" t="s">
        <v>2276</v>
      </c>
      <c r="N587" s="3" t="s">
        <v>2276</v>
      </c>
      <c r="O587" s="3" t="s">
        <v>2276</v>
      </c>
      <c r="P587" s="3" t="s">
        <v>2276</v>
      </c>
      <c r="Q587" s="3" t="s">
        <v>2276</v>
      </c>
      <c r="R587" s="3" t="s">
        <v>534</v>
      </c>
      <c r="S587" s="3" t="s">
        <v>2276</v>
      </c>
      <c r="T587" s="3" t="s">
        <v>2276</v>
      </c>
      <c r="U587" s="3" t="s">
        <v>534</v>
      </c>
      <c r="V587" s="3">
        <v>2</v>
      </c>
      <c r="W587" s="19" t="s">
        <v>5659</v>
      </c>
    </row>
    <row r="588" spans="1:23" ht="60.5" customHeight="1">
      <c r="A588" s="11" t="s">
        <v>5649</v>
      </c>
      <c r="B588" s="11" t="s">
        <v>5655</v>
      </c>
      <c r="C588" s="3" t="s">
        <v>24</v>
      </c>
      <c r="D588" s="3" t="s">
        <v>1105</v>
      </c>
      <c r="E588" s="4" t="s">
        <v>396</v>
      </c>
      <c r="F588" s="3" t="s">
        <v>74</v>
      </c>
      <c r="G588" s="3">
        <v>2015</v>
      </c>
      <c r="H588" s="4" t="s">
        <v>541</v>
      </c>
      <c r="I588" s="3" t="s">
        <v>2276</v>
      </c>
      <c r="J588" s="3" t="s">
        <v>2276</v>
      </c>
      <c r="K588" s="3" t="s">
        <v>2276</v>
      </c>
      <c r="L588" s="3" t="s">
        <v>2276</v>
      </c>
      <c r="M588" s="3" t="s">
        <v>2276</v>
      </c>
      <c r="N588" s="3" t="s">
        <v>2276</v>
      </c>
      <c r="O588" s="3" t="s">
        <v>2276</v>
      </c>
      <c r="P588" s="3" t="s">
        <v>2276</v>
      </c>
      <c r="Q588" s="3" t="s">
        <v>2276</v>
      </c>
      <c r="R588" s="3" t="s">
        <v>534</v>
      </c>
      <c r="S588" s="3" t="s">
        <v>2276</v>
      </c>
      <c r="T588" s="3" t="s">
        <v>2276</v>
      </c>
      <c r="U588" s="3" t="s">
        <v>534</v>
      </c>
      <c r="V588" s="3">
        <v>2</v>
      </c>
      <c r="W588" s="19" t="s">
        <v>5659</v>
      </c>
    </row>
    <row r="589" spans="1:23" ht="43.5">
      <c r="A589" s="19" t="s">
        <v>5661</v>
      </c>
      <c r="B589" s="19" t="s">
        <v>5664</v>
      </c>
      <c r="C589" s="3" t="s">
        <v>24</v>
      </c>
      <c r="D589" s="3" t="s">
        <v>1105</v>
      </c>
      <c r="E589" s="3" t="s">
        <v>137</v>
      </c>
      <c r="F589" s="4" t="s">
        <v>2662</v>
      </c>
      <c r="G589" s="11">
        <v>2016</v>
      </c>
      <c r="H589" s="4" t="s">
        <v>2673</v>
      </c>
      <c r="I589" s="3" t="s">
        <v>537</v>
      </c>
      <c r="J589" s="3" t="s">
        <v>537</v>
      </c>
      <c r="K589" s="3" t="s">
        <v>537</v>
      </c>
      <c r="L589" s="3" t="s">
        <v>537</v>
      </c>
      <c r="M589" s="3" t="s">
        <v>2276</v>
      </c>
      <c r="N589" s="3" t="s">
        <v>2276</v>
      </c>
      <c r="O589" s="3" t="s">
        <v>2276</v>
      </c>
      <c r="P589" s="3" t="s">
        <v>2276</v>
      </c>
      <c r="Q589" s="3" t="s">
        <v>2276</v>
      </c>
      <c r="R589" s="3" t="s">
        <v>534</v>
      </c>
      <c r="S589" s="3" t="s">
        <v>2276</v>
      </c>
      <c r="T589" s="3" t="s">
        <v>2276</v>
      </c>
      <c r="U589" s="3" t="s">
        <v>2276</v>
      </c>
      <c r="V589" s="3" t="s">
        <v>2276</v>
      </c>
      <c r="W589" s="4" t="s">
        <v>5674</v>
      </c>
    </row>
    <row r="590" spans="1:23" ht="43.5">
      <c r="A590" s="19" t="s">
        <v>5661</v>
      </c>
      <c r="B590" s="19" t="s">
        <v>5665</v>
      </c>
      <c r="C590" s="3" t="s">
        <v>24</v>
      </c>
      <c r="D590" s="3" t="s">
        <v>1105</v>
      </c>
      <c r="E590" s="3" t="s">
        <v>137</v>
      </c>
      <c r="F590" s="4" t="s">
        <v>2662</v>
      </c>
      <c r="G590" s="11">
        <v>2016</v>
      </c>
      <c r="H590" s="4" t="s">
        <v>2673</v>
      </c>
      <c r="I590" s="3" t="s">
        <v>537</v>
      </c>
      <c r="J590" s="3" t="s">
        <v>537</v>
      </c>
      <c r="K590" s="3" t="s">
        <v>537</v>
      </c>
      <c r="L590" s="3" t="s">
        <v>537</v>
      </c>
      <c r="M590" s="3" t="s">
        <v>2276</v>
      </c>
      <c r="N590" s="3" t="s">
        <v>2276</v>
      </c>
      <c r="O590" s="3" t="s">
        <v>2276</v>
      </c>
      <c r="P590" s="3" t="s">
        <v>2276</v>
      </c>
      <c r="Q590" s="3" t="s">
        <v>2276</v>
      </c>
      <c r="R590" s="3" t="s">
        <v>534</v>
      </c>
      <c r="S590" s="3" t="s">
        <v>2276</v>
      </c>
      <c r="T590" s="3" t="s">
        <v>2276</v>
      </c>
      <c r="U590" s="3" t="s">
        <v>2276</v>
      </c>
      <c r="V590" s="3" t="s">
        <v>2276</v>
      </c>
      <c r="W590" s="4" t="s">
        <v>5674</v>
      </c>
    </row>
    <row r="591" spans="1:23" ht="43.5">
      <c r="A591" s="19" t="s">
        <v>5661</v>
      </c>
      <c r="B591" s="19" t="s">
        <v>5666</v>
      </c>
      <c r="C591" s="3" t="s">
        <v>24</v>
      </c>
      <c r="D591" s="3" t="s">
        <v>1105</v>
      </c>
      <c r="E591" s="3" t="s">
        <v>116</v>
      </c>
      <c r="F591" s="4" t="s">
        <v>2662</v>
      </c>
      <c r="G591" s="11">
        <v>2017</v>
      </c>
      <c r="H591" s="4" t="s">
        <v>2673</v>
      </c>
      <c r="I591" s="3" t="s">
        <v>2691</v>
      </c>
      <c r="J591" s="3" t="s">
        <v>2276</v>
      </c>
      <c r="K591" s="3" t="s">
        <v>2276</v>
      </c>
      <c r="L591" s="3" t="s">
        <v>2276</v>
      </c>
      <c r="M591" s="3" t="s">
        <v>2276</v>
      </c>
      <c r="N591" s="3" t="s">
        <v>2276</v>
      </c>
      <c r="O591" s="3" t="s">
        <v>2276</v>
      </c>
      <c r="P591" s="3" t="s">
        <v>2276</v>
      </c>
      <c r="Q591" s="3" t="s">
        <v>2276</v>
      </c>
      <c r="R591" s="3" t="s">
        <v>537</v>
      </c>
      <c r="S591" s="3" t="s">
        <v>537</v>
      </c>
      <c r="T591" s="3" t="s">
        <v>537</v>
      </c>
      <c r="U591" s="3" t="s">
        <v>537</v>
      </c>
      <c r="V591" s="3" t="s">
        <v>2276</v>
      </c>
      <c r="W591" s="4" t="s">
        <v>5674</v>
      </c>
    </row>
    <row r="592" spans="1:23" ht="43.5">
      <c r="A592" s="19" t="s">
        <v>5661</v>
      </c>
      <c r="B592" s="19" t="s">
        <v>5667</v>
      </c>
      <c r="C592" s="3" t="s">
        <v>24</v>
      </c>
      <c r="D592" s="3" t="s">
        <v>1105</v>
      </c>
      <c r="E592" s="3" t="s">
        <v>116</v>
      </c>
      <c r="F592" s="4" t="s">
        <v>2662</v>
      </c>
      <c r="G592" s="11">
        <v>2017</v>
      </c>
      <c r="H592" s="4" t="s">
        <v>2673</v>
      </c>
      <c r="I592" s="3" t="s">
        <v>2691</v>
      </c>
      <c r="J592" s="3" t="s">
        <v>2276</v>
      </c>
      <c r="K592" s="3" t="s">
        <v>2276</v>
      </c>
      <c r="L592" s="3" t="s">
        <v>2276</v>
      </c>
      <c r="M592" s="3" t="s">
        <v>2276</v>
      </c>
      <c r="N592" s="3" t="s">
        <v>2276</v>
      </c>
      <c r="O592" s="3" t="s">
        <v>2276</v>
      </c>
      <c r="P592" s="3" t="s">
        <v>2276</v>
      </c>
      <c r="Q592" s="3" t="s">
        <v>2276</v>
      </c>
      <c r="R592" s="3" t="s">
        <v>537</v>
      </c>
      <c r="S592" s="3" t="s">
        <v>537</v>
      </c>
      <c r="T592" s="3" t="s">
        <v>537</v>
      </c>
      <c r="U592" s="3" t="s">
        <v>537</v>
      </c>
      <c r="V592" s="3" t="s">
        <v>2276</v>
      </c>
      <c r="W592" s="4" t="s">
        <v>5674</v>
      </c>
    </row>
    <row r="593" spans="1:23" ht="50" customHeight="1">
      <c r="A593" s="19" t="s">
        <v>5684</v>
      </c>
      <c r="B593" s="19" t="s">
        <v>5686</v>
      </c>
      <c r="C593" s="3" t="s">
        <v>24</v>
      </c>
      <c r="D593" s="3" t="s">
        <v>1242</v>
      </c>
      <c r="E593" s="3" t="s">
        <v>137</v>
      </c>
      <c r="F593" s="4" t="s">
        <v>74</v>
      </c>
      <c r="G593" s="3"/>
      <c r="H593" s="4" t="s">
        <v>2673</v>
      </c>
      <c r="I593" s="3" t="s">
        <v>2276</v>
      </c>
      <c r="J593" s="3" t="s">
        <v>2276</v>
      </c>
      <c r="K593" s="3" t="s">
        <v>2276</v>
      </c>
      <c r="L593" s="3" t="s">
        <v>2276</v>
      </c>
      <c r="M593" s="3" t="s">
        <v>2276</v>
      </c>
      <c r="N593" s="3" t="s">
        <v>2276</v>
      </c>
      <c r="O593" s="3" t="s">
        <v>2276</v>
      </c>
      <c r="P593" s="3" t="s">
        <v>2276</v>
      </c>
      <c r="Q593" s="3" t="s">
        <v>2276</v>
      </c>
      <c r="R593" s="3" t="s">
        <v>537</v>
      </c>
      <c r="S593" s="3" t="s">
        <v>2276</v>
      </c>
      <c r="T593" s="3" t="s">
        <v>2276</v>
      </c>
      <c r="U593" s="3" t="s">
        <v>2276</v>
      </c>
      <c r="V593" s="3" t="s">
        <v>2276</v>
      </c>
      <c r="W593" s="3" t="s">
        <v>5690</v>
      </c>
    </row>
    <row r="594" spans="1:23" ht="50" customHeight="1">
      <c r="A594" s="19" t="s">
        <v>5684</v>
      </c>
      <c r="B594" s="19" t="s">
        <v>5687</v>
      </c>
      <c r="C594" s="3" t="s">
        <v>24</v>
      </c>
      <c r="D594" s="3" t="s">
        <v>406</v>
      </c>
      <c r="E594" s="3" t="s">
        <v>116</v>
      </c>
      <c r="F594" s="4" t="s">
        <v>74</v>
      </c>
      <c r="G594" s="3"/>
      <c r="H594" s="4" t="s">
        <v>2673</v>
      </c>
      <c r="I594" s="3" t="s">
        <v>2276</v>
      </c>
      <c r="J594" s="3" t="s">
        <v>2276</v>
      </c>
      <c r="K594" s="3" t="s">
        <v>2276</v>
      </c>
      <c r="L594" s="3" t="s">
        <v>2276</v>
      </c>
      <c r="M594" s="3" t="s">
        <v>2276</v>
      </c>
      <c r="N594" s="3" t="s">
        <v>2276</v>
      </c>
      <c r="O594" s="3" t="s">
        <v>2276</v>
      </c>
      <c r="P594" s="3" t="s">
        <v>2276</v>
      </c>
      <c r="Q594" s="3" t="s">
        <v>2276</v>
      </c>
      <c r="R594" s="3" t="s">
        <v>537</v>
      </c>
      <c r="S594" s="3" t="s">
        <v>2276</v>
      </c>
      <c r="T594" s="3" t="s">
        <v>2276</v>
      </c>
      <c r="U594" s="3" t="s">
        <v>2276</v>
      </c>
      <c r="V594" s="3" t="s">
        <v>2276</v>
      </c>
      <c r="W594" s="4" t="s">
        <v>5689</v>
      </c>
    </row>
    <row r="595" spans="1:23" ht="51" customHeight="1">
      <c r="A595" s="19" t="s">
        <v>5684</v>
      </c>
      <c r="B595" s="19" t="s">
        <v>5688</v>
      </c>
      <c r="C595" s="3" t="s">
        <v>24</v>
      </c>
      <c r="D595" s="3" t="s">
        <v>3480</v>
      </c>
      <c r="E595" s="3" t="s">
        <v>116</v>
      </c>
      <c r="F595" s="4" t="s">
        <v>74</v>
      </c>
      <c r="G595" s="3"/>
      <c r="H595" s="4" t="s">
        <v>2673</v>
      </c>
      <c r="I595" s="3" t="s">
        <v>2276</v>
      </c>
      <c r="J595" s="3" t="s">
        <v>2276</v>
      </c>
      <c r="K595" s="3" t="s">
        <v>2276</v>
      </c>
      <c r="L595" s="3" t="s">
        <v>2276</v>
      </c>
      <c r="M595" s="3" t="s">
        <v>2276</v>
      </c>
      <c r="N595" s="3" t="s">
        <v>2276</v>
      </c>
      <c r="O595" s="3" t="s">
        <v>2276</v>
      </c>
      <c r="P595" s="3" t="s">
        <v>2276</v>
      </c>
      <c r="Q595" s="3" t="s">
        <v>2276</v>
      </c>
      <c r="R595" s="3" t="s">
        <v>537</v>
      </c>
      <c r="S595" s="3" t="s">
        <v>2276</v>
      </c>
      <c r="T595" s="3" t="s">
        <v>2276</v>
      </c>
      <c r="U595" s="3" t="s">
        <v>2276</v>
      </c>
      <c r="V595" s="3" t="s">
        <v>2276</v>
      </c>
      <c r="W595" s="4" t="s">
        <v>5689</v>
      </c>
    </row>
    <row r="596" spans="1:23" ht="41" customHeight="1">
      <c r="A596" s="19" t="s">
        <v>5693</v>
      </c>
      <c r="B596" s="19" t="s">
        <v>5698</v>
      </c>
      <c r="C596" s="3" t="s">
        <v>24</v>
      </c>
      <c r="D596" s="3" t="s">
        <v>27</v>
      </c>
      <c r="E596" s="4" t="s">
        <v>130</v>
      </c>
      <c r="F596" s="3" t="s">
        <v>74</v>
      </c>
      <c r="G596" s="3"/>
      <c r="H596" s="4" t="s">
        <v>541</v>
      </c>
      <c r="I596" s="3" t="s">
        <v>2276</v>
      </c>
      <c r="J596" s="3" t="s">
        <v>2276</v>
      </c>
      <c r="K596" s="3" t="s">
        <v>2276</v>
      </c>
      <c r="L596" s="3" t="s">
        <v>2276</v>
      </c>
      <c r="M596" s="3" t="s">
        <v>2728</v>
      </c>
      <c r="N596" s="3" t="s">
        <v>2276</v>
      </c>
      <c r="O596" s="3" t="s">
        <v>2276</v>
      </c>
      <c r="P596" s="3" t="s">
        <v>2276</v>
      </c>
      <c r="Q596" s="3" t="s">
        <v>2276</v>
      </c>
      <c r="R596" s="3" t="s">
        <v>2276</v>
      </c>
      <c r="S596" s="3" t="s">
        <v>2276</v>
      </c>
      <c r="T596" s="3" t="s">
        <v>2276</v>
      </c>
      <c r="U596" s="3" t="s">
        <v>2276</v>
      </c>
      <c r="V596" s="3" t="s">
        <v>2276</v>
      </c>
      <c r="W596" s="19" t="s">
        <v>5705</v>
      </c>
    </row>
    <row r="597" spans="1:23" ht="35.5" customHeight="1">
      <c r="A597" s="19" t="s">
        <v>5693</v>
      </c>
      <c r="B597" s="19" t="s">
        <v>5699</v>
      </c>
      <c r="C597" s="3" t="s">
        <v>2458</v>
      </c>
      <c r="D597" s="3" t="s">
        <v>2276</v>
      </c>
      <c r="E597" s="3" t="s">
        <v>2276</v>
      </c>
      <c r="F597" s="3" t="s">
        <v>74</v>
      </c>
      <c r="G597" s="3"/>
      <c r="H597" s="4" t="s">
        <v>1093</v>
      </c>
      <c r="I597" s="3" t="s">
        <v>2690</v>
      </c>
      <c r="J597" s="3" t="s">
        <v>2276</v>
      </c>
      <c r="K597" s="3" t="s">
        <v>2276</v>
      </c>
      <c r="L597" s="3" t="s">
        <v>2276</v>
      </c>
      <c r="M597" s="3" t="s">
        <v>2276</v>
      </c>
      <c r="N597" s="3" t="s">
        <v>2276</v>
      </c>
      <c r="O597" s="3" t="s">
        <v>2276</v>
      </c>
      <c r="P597" s="3" t="s">
        <v>2276</v>
      </c>
      <c r="Q597" s="3" t="s">
        <v>2276</v>
      </c>
      <c r="R597" s="3" t="s">
        <v>2276</v>
      </c>
      <c r="S597" s="3" t="s">
        <v>2276</v>
      </c>
      <c r="T597" s="3" t="s">
        <v>2276</v>
      </c>
      <c r="U597" s="3" t="s">
        <v>2276</v>
      </c>
      <c r="V597" s="3" t="s">
        <v>2276</v>
      </c>
      <c r="W597" s="19" t="s">
        <v>5713</v>
      </c>
    </row>
    <row r="598" spans="1:23" ht="36" customHeight="1">
      <c r="A598" s="19" t="s">
        <v>5693</v>
      </c>
      <c r="B598" s="19" t="s">
        <v>5700</v>
      </c>
      <c r="C598" s="3" t="s">
        <v>31</v>
      </c>
      <c r="D598" s="3" t="s">
        <v>2276</v>
      </c>
      <c r="E598" s="3" t="s">
        <v>2276</v>
      </c>
      <c r="F598" s="3" t="s">
        <v>74</v>
      </c>
      <c r="G598" s="3"/>
      <c r="H598" s="4" t="s">
        <v>1093</v>
      </c>
      <c r="I598" s="3" t="s">
        <v>2690</v>
      </c>
      <c r="J598" s="3" t="s">
        <v>2276</v>
      </c>
      <c r="K598" s="3" t="s">
        <v>2276</v>
      </c>
      <c r="L598" s="3" t="s">
        <v>2276</v>
      </c>
      <c r="M598" s="3" t="s">
        <v>2276</v>
      </c>
      <c r="N598" s="3" t="s">
        <v>2276</v>
      </c>
      <c r="O598" s="3" t="s">
        <v>2276</v>
      </c>
      <c r="P598" s="3" t="s">
        <v>2276</v>
      </c>
      <c r="Q598" s="3" t="s">
        <v>2276</v>
      </c>
      <c r="R598" s="3" t="s">
        <v>2276</v>
      </c>
      <c r="S598" s="3" t="s">
        <v>2276</v>
      </c>
      <c r="T598" s="3" t="s">
        <v>2276</v>
      </c>
      <c r="U598" s="3" t="s">
        <v>2276</v>
      </c>
      <c r="V598" s="3" t="s">
        <v>2276</v>
      </c>
      <c r="W598" s="19" t="s">
        <v>5713</v>
      </c>
    </row>
    <row r="599" spans="1:23" ht="29">
      <c r="A599" s="11" t="s">
        <v>5715</v>
      </c>
      <c r="B599" s="11" t="s">
        <v>5717</v>
      </c>
      <c r="C599" s="3" t="s">
        <v>24</v>
      </c>
      <c r="D599" s="3" t="s">
        <v>27</v>
      </c>
      <c r="E599" s="3" t="s">
        <v>130</v>
      </c>
      <c r="F599" s="4" t="s">
        <v>74</v>
      </c>
      <c r="G599" s="3"/>
      <c r="H599" s="4" t="s">
        <v>541</v>
      </c>
      <c r="I599" s="3" t="s">
        <v>2276</v>
      </c>
      <c r="J599" s="3" t="s">
        <v>2276</v>
      </c>
      <c r="K599" s="3" t="s">
        <v>2276</v>
      </c>
      <c r="L599" s="3" t="s">
        <v>2276</v>
      </c>
      <c r="M599" s="3" t="s">
        <v>2276</v>
      </c>
      <c r="N599" s="3" t="s">
        <v>2276</v>
      </c>
      <c r="O599" s="3" t="s">
        <v>2276</v>
      </c>
      <c r="P599" s="3" t="s">
        <v>2276</v>
      </c>
      <c r="Q599" s="3" t="s">
        <v>2276</v>
      </c>
      <c r="R599" s="3" t="s">
        <v>534</v>
      </c>
      <c r="S599" s="3" t="s">
        <v>534</v>
      </c>
      <c r="T599" s="3" t="s">
        <v>534</v>
      </c>
      <c r="U599" s="3" t="s">
        <v>2276</v>
      </c>
      <c r="V599" s="3">
        <v>5</v>
      </c>
      <c r="W599" s="19" t="s">
        <v>5720</v>
      </c>
    </row>
    <row r="600" spans="1:23" ht="29">
      <c r="A600" s="11" t="s">
        <v>5715</v>
      </c>
      <c r="B600" s="11" t="s">
        <v>5718</v>
      </c>
      <c r="C600" s="3" t="s">
        <v>24</v>
      </c>
      <c r="D600" s="3" t="s">
        <v>25</v>
      </c>
      <c r="E600" s="3" t="s">
        <v>45</v>
      </c>
      <c r="F600" s="4" t="s">
        <v>74</v>
      </c>
      <c r="G600" s="3"/>
      <c r="H600" s="4" t="s">
        <v>541</v>
      </c>
      <c r="I600" s="3" t="s">
        <v>2276</v>
      </c>
      <c r="J600" s="3" t="s">
        <v>2276</v>
      </c>
      <c r="K600" s="3" t="s">
        <v>2276</v>
      </c>
      <c r="L600" s="3" t="s">
        <v>2276</v>
      </c>
      <c r="M600" s="3" t="s">
        <v>2276</v>
      </c>
      <c r="N600" s="3" t="s">
        <v>2276</v>
      </c>
      <c r="O600" s="3" t="s">
        <v>2276</v>
      </c>
      <c r="P600" s="3" t="s">
        <v>2276</v>
      </c>
      <c r="Q600" s="3" t="s">
        <v>2276</v>
      </c>
      <c r="R600" s="3" t="s">
        <v>534</v>
      </c>
      <c r="S600" s="3" t="s">
        <v>534</v>
      </c>
      <c r="T600" s="3" t="s">
        <v>534</v>
      </c>
      <c r="U600" s="3" t="s">
        <v>2276</v>
      </c>
      <c r="V600" s="3">
        <v>5</v>
      </c>
      <c r="W600" s="19" t="s">
        <v>5720</v>
      </c>
    </row>
    <row r="601" spans="1:23" ht="29">
      <c r="A601" s="11" t="s">
        <v>5715</v>
      </c>
      <c r="B601" s="11" t="s">
        <v>5719</v>
      </c>
      <c r="C601" s="3" t="s">
        <v>24</v>
      </c>
      <c r="D601" s="3" t="s">
        <v>3480</v>
      </c>
      <c r="E601" s="3" t="s">
        <v>116</v>
      </c>
      <c r="F601" s="4" t="s">
        <v>74</v>
      </c>
      <c r="G601" s="3"/>
      <c r="H601" s="4" t="s">
        <v>541</v>
      </c>
      <c r="I601" s="3" t="s">
        <v>2276</v>
      </c>
      <c r="J601" s="3" t="s">
        <v>2276</v>
      </c>
      <c r="K601" s="3" t="s">
        <v>2276</v>
      </c>
      <c r="L601" s="3" t="s">
        <v>2276</v>
      </c>
      <c r="M601" s="3" t="s">
        <v>2276</v>
      </c>
      <c r="N601" s="3" t="s">
        <v>2276</v>
      </c>
      <c r="O601" s="3" t="s">
        <v>2276</v>
      </c>
      <c r="P601" s="3" t="s">
        <v>2276</v>
      </c>
      <c r="Q601" s="3" t="s">
        <v>2276</v>
      </c>
      <c r="R601" s="3" t="s">
        <v>534</v>
      </c>
      <c r="S601" s="3" t="s">
        <v>534</v>
      </c>
      <c r="T601" s="3" t="s">
        <v>534</v>
      </c>
      <c r="U601" s="3" t="s">
        <v>2276</v>
      </c>
      <c r="V601" s="3">
        <v>5</v>
      </c>
      <c r="W601" s="19" t="s">
        <v>5720</v>
      </c>
    </row>
    <row r="602" spans="1:23" ht="43.5" customHeight="1">
      <c r="A602" s="11" t="s">
        <v>5723</v>
      </c>
      <c r="B602" s="11" t="s">
        <v>5732</v>
      </c>
      <c r="C602" s="3" t="s">
        <v>24</v>
      </c>
      <c r="D602" s="3" t="s">
        <v>26</v>
      </c>
      <c r="E602" s="4" t="s">
        <v>396</v>
      </c>
      <c r="F602" s="4" t="s">
        <v>28</v>
      </c>
      <c r="G602" s="3"/>
      <c r="H602" s="4" t="s">
        <v>541</v>
      </c>
      <c r="I602" s="3" t="s">
        <v>537</v>
      </c>
      <c r="J602" s="3" t="s">
        <v>537</v>
      </c>
      <c r="K602" s="3" t="s">
        <v>537</v>
      </c>
      <c r="L602" s="3" t="s">
        <v>537</v>
      </c>
      <c r="M602" s="3" t="s">
        <v>2276</v>
      </c>
      <c r="N602" s="3" t="s">
        <v>2276</v>
      </c>
      <c r="O602" s="3" t="s">
        <v>2276</v>
      </c>
      <c r="P602" s="3" t="s">
        <v>2276</v>
      </c>
      <c r="Q602" s="3" t="s">
        <v>2276</v>
      </c>
      <c r="R602" s="3" t="s">
        <v>2276</v>
      </c>
      <c r="S602" s="3" t="s">
        <v>2276</v>
      </c>
      <c r="T602" s="3" t="s">
        <v>2276</v>
      </c>
      <c r="U602" s="3" t="s">
        <v>2276</v>
      </c>
      <c r="V602" s="3" t="s">
        <v>2276</v>
      </c>
      <c r="W602" s="154" t="s">
        <v>5734</v>
      </c>
    </row>
    <row r="603" spans="1:23" ht="29">
      <c r="A603" s="19" t="s">
        <v>5726</v>
      </c>
      <c r="B603" s="11" t="s">
        <v>5735</v>
      </c>
      <c r="C603" s="3" t="s">
        <v>24</v>
      </c>
      <c r="D603" s="3" t="s">
        <v>26</v>
      </c>
      <c r="E603" s="4" t="s">
        <v>396</v>
      </c>
      <c r="F603" s="4" t="s">
        <v>28</v>
      </c>
      <c r="G603" s="3"/>
      <c r="H603" s="4" t="s">
        <v>541</v>
      </c>
      <c r="I603" s="3" t="s">
        <v>537</v>
      </c>
      <c r="J603" s="3" t="s">
        <v>537</v>
      </c>
      <c r="K603" s="3" t="s">
        <v>537</v>
      </c>
      <c r="L603" s="3" t="s">
        <v>537</v>
      </c>
      <c r="M603" s="3" t="s">
        <v>2276</v>
      </c>
      <c r="N603" s="3" t="s">
        <v>2276</v>
      </c>
      <c r="O603" s="3" t="s">
        <v>2276</v>
      </c>
      <c r="P603" s="3" t="s">
        <v>2276</v>
      </c>
      <c r="Q603" s="3" t="s">
        <v>2276</v>
      </c>
      <c r="R603" s="3" t="s">
        <v>2276</v>
      </c>
      <c r="S603" s="3" t="s">
        <v>2276</v>
      </c>
      <c r="T603" s="3" t="s">
        <v>2276</v>
      </c>
      <c r="U603" s="3" t="s">
        <v>2276</v>
      </c>
      <c r="V603" s="3" t="s">
        <v>2276</v>
      </c>
      <c r="W603" s="154" t="s">
        <v>5734</v>
      </c>
    </row>
    <row r="604" spans="1:23" ht="29">
      <c r="A604" s="19" t="s">
        <v>5727</v>
      </c>
      <c r="B604" s="11" t="s">
        <v>5736</v>
      </c>
      <c r="C604" s="3" t="s">
        <v>24</v>
      </c>
      <c r="D604" s="3" t="s">
        <v>26</v>
      </c>
      <c r="E604" s="4" t="s">
        <v>396</v>
      </c>
      <c r="F604" s="4" t="s">
        <v>28</v>
      </c>
      <c r="G604" s="3"/>
      <c r="H604" s="4" t="s">
        <v>541</v>
      </c>
      <c r="I604" s="3" t="s">
        <v>537</v>
      </c>
      <c r="J604" s="3" t="s">
        <v>537</v>
      </c>
      <c r="K604" s="3" t="s">
        <v>537</v>
      </c>
      <c r="L604" s="3" t="s">
        <v>537</v>
      </c>
      <c r="M604" s="3" t="s">
        <v>2276</v>
      </c>
      <c r="N604" s="3" t="s">
        <v>2276</v>
      </c>
      <c r="O604" s="3" t="s">
        <v>2276</v>
      </c>
      <c r="P604" s="3" t="s">
        <v>2276</v>
      </c>
      <c r="Q604" s="3" t="s">
        <v>2276</v>
      </c>
      <c r="R604" s="3" t="s">
        <v>2276</v>
      </c>
      <c r="S604" s="3" t="s">
        <v>2276</v>
      </c>
      <c r="T604" s="3" t="s">
        <v>2276</v>
      </c>
      <c r="U604" s="3" t="s">
        <v>2276</v>
      </c>
      <c r="V604" s="3" t="s">
        <v>2276</v>
      </c>
      <c r="W604" s="154" t="s">
        <v>5734</v>
      </c>
    </row>
    <row r="605" spans="1:23" ht="29">
      <c r="A605" s="19" t="s">
        <v>5728</v>
      </c>
      <c r="B605" s="11" t="s">
        <v>5737</v>
      </c>
      <c r="C605" s="3" t="s">
        <v>24</v>
      </c>
      <c r="D605" s="3" t="s">
        <v>26</v>
      </c>
      <c r="E605" s="4" t="s">
        <v>396</v>
      </c>
      <c r="F605" s="4" t="s">
        <v>28</v>
      </c>
      <c r="G605" s="3"/>
      <c r="H605" s="4" t="s">
        <v>541</v>
      </c>
      <c r="I605" s="3" t="s">
        <v>537</v>
      </c>
      <c r="J605" s="3" t="s">
        <v>537</v>
      </c>
      <c r="K605" s="3" t="s">
        <v>537</v>
      </c>
      <c r="L605" s="3" t="s">
        <v>537</v>
      </c>
      <c r="M605" s="3" t="s">
        <v>2276</v>
      </c>
      <c r="N605" s="3" t="s">
        <v>2276</v>
      </c>
      <c r="O605" s="3" t="s">
        <v>2276</v>
      </c>
      <c r="P605" s="3" t="s">
        <v>2276</v>
      </c>
      <c r="Q605" s="3" t="s">
        <v>2276</v>
      </c>
      <c r="R605" s="38" t="s">
        <v>2276</v>
      </c>
      <c r="S605" s="38" t="s">
        <v>2276</v>
      </c>
      <c r="T605" s="38" t="s">
        <v>2276</v>
      </c>
      <c r="U605" s="38" t="s">
        <v>2276</v>
      </c>
      <c r="V605" s="38" t="s">
        <v>2276</v>
      </c>
      <c r="W605" s="154" t="s">
        <v>5734</v>
      </c>
    </row>
    <row r="606" spans="1:23" ht="28" customHeight="1">
      <c r="A606" s="19" t="s">
        <v>5739</v>
      </c>
      <c r="B606" s="19" t="s">
        <v>5746</v>
      </c>
      <c r="C606" s="3" t="s">
        <v>24</v>
      </c>
      <c r="D606" s="3" t="s">
        <v>1105</v>
      </c>
      <c r="E606" s="3" t="s">
        <v>1105</v>
      </c>
      <c r="F606" s="4" t="s">
        <v>74</v>
      </c>
      <c r="G606" s="3">
        <v>1950</v>
      </c>
      <c r="H606" s="4" t="s">
        <v>541</v>
      </c>
      <c r="I606" s="3" t="s">
        <v>2276</v>
      </c>
      <c r="J606" s="3" t="s">
        <v>2276</v>
      </c>
      <c r="K606" s="3" t="s">
        <v>2276</v>
      </c>
      <c r="L606" s="3" t="s">
        <v>2276</v>
      </c>
      <c r="M606" s="3" t="s">
        <v>2276</v>
      </c>
      <c r="N606" s="3" t="s">
        <v>2276</v>
      </c>
      <c r="O606" s="3" t="s">
        <v>2276</v>
      </c>
      <c r="P606" s="3" t="s">
        <v>2276</v>
      </c>
      <c r="Q606" s="3" t="s">
        <v>2276</v>
      </c>
      <c r="R606" s="3" t="s">
        <v>534</v>
      </c>
      <c r="S606" s="38" t="s">
        <v>2276</v>
      </c>
      <c r="T606" s="38" t="s">
        <v>2276</v>
      </c>
      <c r="U606" s="38" t="s">
        <v>2276</v>
      </c>
      <c r="V606" s="3">
        <v>4</v>
      </c>
      <c r="W606" s="19" t="s">
        <v>5794</v>
      </c>
    </row>
    <row r="607" spans="1:23" ht="28" customHeight="1">
      <c r="A607" s="19" t="s">
        <v>5739</v>
      </c>
      <c r="B607" s="19" t="s">
        <v>5750</v>
      </c>
      <c r="C607" s="3" t="s">
        <v>24</v>
      </c>
      <c r="D607" s="3" t="s">
        <v>1105</v>
      </c>
      <c r="E607" s="3" t="s">
        <v>1105</v>
      </c>
      <c r="F607" s="4" t="s">
        <v>74</v>
      </c>
      <c r="G607" s="3">
        <v>1984</v>
      </c>
      <c r="H607" s="4" t="s">
        <v>541</v>
      </c>
      <c r="I607" s="3" t="s">
        <v>2276</v>
      </c>
      <c r="J607" s="3" t="s">
        <v>2276</v>
      </c>
      <c r="K607" s="3" t="s">
        <v>2276</v>
      </c>
      <c r="L607" s="3" t="s">
        <v>2276</v>
      </c>
      <c r="M607" s="3" t="s">
        <v>2276</v>
      </c>
      <c r="N607" s="3" t="s">
        <v>2276</v>
      </c>
      <c r="O607" s="3" t="s">
        <v>2276</v>
      </c>
      <c r="P607" s="3" t="s">
        <v>2276</v>
      </c>
      <c r="Q607" s="3" t="s">
        <v>2276</v>
      </c>
      <c r="R607" s="3" t="s">
        <v>2276</v>
      </c>
      <c r="S607" s="38" t="s">
        <v>2276</v>
      </c>
      <c r="T607" s="38" t="s">
        <v>2276</v>
      </c>
      <c r="U607" s="38" t="s">
        <v>2276</v>
      </c>
      <c r="V607" s="3" t="s">
        <v>2276</v>
      </c>
      <c r="W607" s="3" t="s">
        <v>2276</v>
      </c>
    </row>
    <row r="608" spans="1:23" ht="28" customHeight="1">
      <c r="A608" s="3" t="s">
        <v>5739</v>
      </c>
      <c r="B608" s="19" t="s">
        <v>5755</v>
      </c>
      <c r="C608" s="3" t="s">
        <v>24</v>
      </c>
      <c r="D608" s="3" t="s">
        <v>1105</v>
      </c>
      <c r="E608" s="3" t="s">
        <v>1105</v>
      </c>
      <c r="F608" s="4" t="s">
        <v>74</v>
      </c>
      <c r="G608" s="3">
        <v>2004</v>
      </c>
      <c r="H608" s="4" t="s">
        <v>541</v>
      </c>
      <c r="I608" s="3" t="s">
        <v>2276</v>
      </c>
      <c r="J608" s="3" t="s">
        <v>2276</v>
      </c>
      <c r="K608" s="3" t="s">
        <v>2276</v>
      </c>
      <c r="L608" s="3" t="s">
        <v>2276</v>
      </c>
      <c r="M608" s="3" t="s">
        <v>2276</v>
      </c>
      <c r="N608" s="3" t="s">
        <v>2276</v>
      </c>
      <c r="O608" s="3" t="s">
        <v>2276</v>
      </c>
      <c r="P608" s="3" t="s">
        <v>2276</v>
      </c>
      <c r="Q608" s="3" t="s">
        <v>2276</v>
      </c>
      <c r="R608" s="3" t="s">
        <v>2276</v>
      </c>
      <c r="S608" s="38" t="s">
        <v>2276</v>
      </c>
      <c r="T608" s="38" t="s">
        <v>2276</v>
      </c>
      <c r="U608" s="38" t="s">
        <v>2276</v>
      </c>
      <c r="V608" s="3" t="s">
        <v>2276</v>
      </c>
      <c r="W608" s="3" t="s">
        <v>2276</v>
      </c>
    </row>
    <row r="609" spans="1:23" ht="28" customHeight="1">
      <c r="A609" s="19" t="s">
        <v>5743</v>
      </c>
      <c r="B609" s="19" t="s">
        <v>5747</v>
      </c>
      <c r="C609" s="3" t="s">
        <v>24</v>
      </c>
      <c r="D609" s="3" t="s">
        <v>1105</v>
      </c>
      <c r="E609" s="3" t="s">
        <v>1105</v>
      </c>
      <c r="F609" s="4" t="s">
        <v>74</v>
      </c>
      <c r="G609" s="3">
        <v>1950</v>
      </c>
      <c r="H609" s="4" t="s">
        <v>541</v>
      </c>
      <c r="I609" s="3" t="s">
        <v>2276</v>
      </c>
      <c r="J609" s="3" t="s">
        <v>2276</v>
      </c>
      <c r="K609" s="3" t="s">
        <v>2276</v>
      </c>
      <c r="L609" s="3" t="s">
        <v>2276</v>
      </c>
      <c r="M609" s="3" t="s">
        <v>2276</v>
      </c>
      <c r="N609" s="3" t="s">
        <v>2276</v>
      </c>
      <c r="O609" s="3" t="s">
        <v>2276</v>
      </c>
      <c r="P609" s="3" t="s">
        <v>2276</v>
      </c>
      <c r="Q609" s="3" t="s">
        <v>2276</v>
      </c>
      <c r="R609" s="3" t="s">
        <v>534</v>
      </c>
      <c r="S609" s="38" t="s">
        <v>2276</v>
      </c>
      <c r="T609" s="38" t="s">
        <v>2276</v>
      </c>
      <c r="U609" s="38" t="s">
        <v>2276</v>
      </c>
      <c r="V609" s="3">
        <v>4</v>
      </c>
      <c r="W609" s="19" t="s">
        <v>5794</v>
      </c>
    </row>
    <row r="610" spans="1:23" ht="28" customHeight="1">
      <c r="A610" s="19" t="s">
        <v>5743</v>
      </c>
      <c r="B610" s="19" t="s">
        <v>5751</v>
      </c>
      <c r="C610" s="3" t="s">
        <v>24</v>
      </c>
      <c r="D610" s="3" t="s">
        <v>1105</v>
      </c>
      <c r="E610" s="3" t="s">
        <v>1105</v>
      </c>
      <c r="F610" s="4" t="s">
        <v>74</v>
      </c>
      <c r="G610" s="3">
        <v>1984</v>
      </c>
      <c r="H610" s="4" t="s">
        <v>541</v>
      </c>
      <c r="I610" s="3" t="s">
        <v>2276</v>
      </c>
      <c r="J610" s="3" t="s">
        <v>2276</v>
      </c>
      <c r="K610" s="3" t="s">
        <v>2276</v>
      </c>
      <c r="L610" s="3" t="s">
        <v>2276</v>
      </c>
      <c r="M610" s="3" t="s">
        <v>2276</v>
      </c>
      <c r="N610" s="3" t="s">
        <v>2276</v>
      </c>
      <c r="O610" s="3" t="s">
        <v>2276</v>
      </c>
      <c r="P610" s="3" t="s">
        <v>2276</v>
      </c>
      <c r="Q610" s="3" t="s">
        <v>2276</v>
      </c>
      <c r="R610" s="3" t="s">
        <v>2276</v>
      </c>
      <c r="S610" s="38" t="s">
        <v>2276</v>
      </c>
      <c r="T610" s="38" t="s">
        <v>2276</v>
      </c>
      <c r="U610" s="38" t="s">
        <v>2276</v>
      </c>
      <c r="V610" s="3" t="s">
        <v>2276</v>
      </c>
      <c r="W610" s="3" t="s">
        <v>2276</v>
      </c>
    </row>
    <row r="611" spans="1:23" ht="28" customHeight="1">
      <c r="A611" s="19" t="s">
        <v>5743</v>
      </c>
      <c r="B611" s="19" t="s">
        <v>5756</v>
      </c>
      <c r="C611" s="3" t="s">
        <v>24</v>
      </c>
      <c r="D611" s="3" t="s">
        <v>1105</v>
      </c>
      <c r="E611" s="3" t="s">
        <v>1105</v>
      </c>
      <c r="F611" s="4" t="s">
        <v>74</v>
      </c>
      <c r="G611" s="3">
        <v>2004</v>
      </c>
      <c r="H611" s="4" t="s">
        <v>541</v>
      </c>
      <c r="I611" s="3" t="s">
        <v>2276</v>
      </c>
      <c r="J611" s="3" t="s">
        <v>2276</v>
      </c>
      <c r="K611" s="3" t="s">
        <v>2276</v>
      </c>
      <c r="L611" s="3" t="s">
        <v>2276</v>
      </c>
      <c r="M611" s="3" t="s">
        <v>2276</v>
      </c>
      <c r="N611" s="3" t="s">
        <v>2276</v>
      </c>
      <c r="O611" s="3" t="s">
        <v>2276</v>
      </c>
      <c r="P611" s="3" t="s">
        <v>2276</v>
      </c>
      <c r="Q611" s="3" t="s">
        <v>2276</v>
      </c>
      <c r="R611" s="3" t="s">
        <v>2276</v>
      </c>
      <c r="S611" s="38" t="s">
        <v>2276</v>
      </c>
      <c r="T611" s="38" t="s">
        <v>2276</v>
      </c>
      <c r="U611" s="38" t="s">
        <v>2276</v>
      </c>
      <c r="V611" s="3" t="s">
        <v>2276</v>
      </c>
      <c r="W611" s="3" t="s">
        <v>2276</v>
      </c>
    </row>
    <row r="612" spans="1:23" ht="43.5">
      <c r="A612" s="19" t="s">
        <v>5797</v>
      </c>
      <c r="B612" s="19" t="s">
        <v>5802</v>
      </c>
      <c r="C612" s="3" t="s">
        <v>24</v>
      </c>
      <c r="D612" s="3" t="s">
        <v>2659</v>
      </c>
      <c r="E612" s="4" t="s">
        <v>396</v>
      </c>
      <c r="F612" s="4" t="s">
        <v>28</v>
      </c>
      <c r="G612" s="3"/>
      <c r="H612" s="4"/>
      <c r="I612" s="3" t="s">
        <v>2276</v>
      </c>
      <c r="J612" s="3" t="s">
        <v>2276</v>
      </c>
      <c r="K612" s="3" t="s">
        <v>2276</v>
      </c>
      <c r="L612" s="3" t="s">
        <v>2276</v>
      </c>
      <c r="M612" s="3" t="s">
        <v>2670</v>
      </c>
      <c r="N612" s="3" t="s">
        <v>2276</v>
      </c>
      <c r="O612" s="3" t="s">
        <v>2276</v>
      </c>
      <c r="P612" s="3" t="s">
        <v>534</v>
      </c>
      <c r="Q612" s="3">
        <v>4</v>
      </c>
      <c r="R612" s="3" t="s">
        <v>2276</v>
      </c>
      <c r="S612" s="3" t="s">
        <v>2276</v>
      </c>
      <c r="T612" s="3" t="s">
        <v>2276</v>
      </c>
      <c r="U612" s="3" t="s">
        <v>2276</v>
      </c>
      <c r="V612" s="3" t="s">
        <v>2276</v>
      </c>
      <c r="W612" s="19" t="s">
        <v>5814</v>
      </c>
    </row>
    <row r="613" spans="1:23" ht="43.5">
      <c r="A613" s="19" t="s">
        <v>5797</v>
      </c>
      <c r="B613" s="19" t="s">
        <v>5803</v>
      </c>
      <c r="C613" s="3" t="s">
        <v>24</v>
      </c>
      <c r="D613" s="3" t="s">
        <v>2994</v>
      </c>
      <c r="E613" s="4" t="s">
        <v>396</v>
      </c>
      <c r="F613" s="4" t="s">
        <v>2276</v>
      </c>
      <c r="G613" s="3"/>
      <c r="H613" s="4"/>
      <c r="I613" s="3" t="s">
        <v>2276</v>
      </c>
      <c r="J613" s="3" t="s">
        <v>2276</v>
      </c>
      <c r="K613" s="3" t="s">
        <v>2276</v>
      </c>
      <c r="L613" s="3" t="s">
        <v>2276</v>
      </c>
      <c r="M613" s="3" t="s">
        <v>2670</v>
      </c>
      <c r="N613" s="3" t="s">
        <v>2276</v>
      </c>
      <c r="O613" s="3" t="s">
        <v>2276</v>
      </c>
      <c r="P613" s="3" t="s">
        <v>534</v>
      </c>
      <c r="Q613" s="3">
        <v>4</v>
      </c>
      <c r="R613" s="3" t="s">
        <v>2276</v>
      </c>
      <c r="S613" s="3" t="s">
        <v>2276</v>
      </c>
      <c r="T613" s="3" t="s">
        <v>2276</v>
      </c>
      <c r="U613" s="3" t="s">
        <v>2276</v>
      </c>
      <c r="V613" s="3" t="s">
        <v>2276</v>
      </c>
      <c r="W613" s="19" t="s">
        <v>5814</v>
      </c>
    </row>
    <row r="614" spans="1:23" ht="82" customHeight="1">
      <c r="A614" s="19" t="s">
        <v>5816</v>
      </c>
      <c r="B614" s="19" t="s">
        <v>5820</v>
      </c>
      <c r="C614" s="3" t="s">
        <v>24</v>
      </c>
      <c r="D614" s="3" t="s">
        <v>27</v>
      </c>
      <c r="E614" s="3" t="s">
        <v>130</v>
      </c>
      <c r="F614" s="3" t="s">
        <v>160</v>
      </c>
      <c r="G614" s="3"/>
      <c r="H614" s="4" t="s">
        <v>541</v>
      </c>
      <c r="I614" s="3" t="s">
        <v>2690</v>
      </c>
      <c r="J614" s="3" t="s">
        <v>534</v>
      </c>
      <c r="K614" s="3" t="s">
        <v>2276</v>
      </c>
      <c r="L614" s="3" t="s">
        <v>2276</v>
      </c>
      <c r="M614" s="3" t="s">
        <v>2669</v>
      </c>
      <c r="N614" s="3" t="s">
        <v>534</v>
      </c>
      <c r="O614" s="3" t="s">
        <v>2276</v>
      </c>
      <c r="P614" s="3" t="s">
        <v>2276</v>
      </c>
      <c r="Q614" s="3" t="s">
        <v>2276</v>
      </c>
      <c r="R614" s="3" t="s">
        <v>537</v>
      </c>
      <c r="S614" s="3" t="s">
        <v>537</v>
      </c>
      <c r="T614" s="3" t="s">
        <v>537</v>
      </c>
      <c r="U614" s="3" t="s">
        <v>537</v>
      </c>
      <c r="V614" s="3" t="s">
        <v>2276</v>
      </c>
      <c r="W614" s="4" t="s">
        <v>5826</v>
      </c>
    </row>
    <row r="615" spans="1:23" ht="82" customHeight="1">
      <c r="A615" s="19" t="s">
        <v>5817</v>
      </c>
      <c r="B615" s="19" t="s">
        <v>5823</v>
      </c>
      <c r="C615" s="3" t="s">
        <v>24</v>
      </c>
      <c r="D615" s="3" t="s">
        <v>27</v>
      </c>
      <c r="E615" s="3" t="s">
        <v>130</v>
      </c>
      <c r="F615" s="3" t="s">
        <v>160</v>
      </c>
      <c r="G615" s="3"/>
      <c r="H615" s="4" t="s">
        <v>541</v>
      </c>
      <c r="I615" s="3" t="s">
        <v>2690</v>
      </c>
      <c r="J615" s="3" t="s">
        <v>534</v>
      </c>
      <c r="K615" s="3" t="s">
        <v>2276</v>
      </c>
      <c r="L615" s="3" t="s">
        <v>2276</v>
      </c>
      <c r="M615" s="3" t="s">
        <v>2669</v>
      </c>
      <c r="N615" s="3" t="s">
        <v>534</v>
      </c>
      <c r="O615" s="3" t="s">
        <v>2276</v>
      </c>
      <c r="P615" s="3" t="s">
        <v>2276</v>
      </c>
      <c r="Q615" s="3" t="s">
        <v>2276</v>
      </c>
      <c r="R615" s="3" t="s">
        <v>537</v>
      </c>
      <c r="S615" s="3" t="s">
        <v>537</v>
      </c>
      <c r="T615" s="3" t="s">
        <v>537</v>
      </c>
      <c r="U615" s="3" t="s">
        <v>537</v>
      </c>
      <c r="V615" s="3" t="s">
        <v>2276</v>
      </c>
      <c r="W615" s="4" t="s">
        <v>5826</v>
      </c>
    </row>
    <row r="616" spans="1:23" ht="64.5" customHeight="1">
      <c r="A616" s="3" t="s">
        <v>5862</v>
      </c>
      <c r="B616" s="3" t="s">
        <v>5884</v>
      </c>
      <c r="C616" s="3" t="s">
        <v>24</v>
      </c>
      <c r="D616" s="3" t="s">
        <v>1105</v>
      </c>
      <c r="E616" s="3" t="s">
        <v>1105</v>
      </c>
      <c r="F616" s="3" t="s">
        <v>1105</v>
      </c>
      <c r="G616" s="3"/>
      <c r="H616" s="4" t="s">
        <v>541</v>
      </c>
      <c r="I616" s="3" t="s">
        <v>2276</v>
      </c>
      <c r="J616" s="3" t="s">
        <v>2276</v>
      </c>
      <c r="K616" s="3" t="s">
        <v>2276</v>
      </c>
      <c r="L616" s="3" t="s">
        <v>2276</v>
      </c>
      <c r="M616" s="3" t="s">
        <v>2670</v>
      </c>
      <c r="N616" s="3" t="s">
        <v>2276</v>
      </c>
      <c r="O616" s="3" t="s">
        <v>2276</v>
      </c>
      <c r="P616" s="3" t="s">
        <v>534</v>
      </c>
      <c r="Q616" s="3">
        <v>2</v>
      </c>
      <c r="R616" s="3" t="s">
        <v>537</v>
      </c>
      <c r="S616" s="3" t="s">
        <v>537</v>
      </c>
      <c r="T616" s="3" t="s">
        <v>537</v>
      </c>
      <c r="U616" s="3" t="s">
        <v>537</v>
      </c>
      <c r="V616" s="3" t="s">
        <v>2276</v>
      </c>
      <c r="W616" s="19" t="s">
        <v>5893</v>
      </c>
    </row>
    <row r="617" spans="1:23" ht="51.5" customHeight="1">
      <c r="A617" s="19" t="s">
        <v>5875</v>
      </c>
      <c r="B617" s="19" t="s">
        <v>5900</v>
      </c>
      <c r="C617" s="3" t="s">
        <v>24</v>
      </c>
      <c r="D617" s="3" t="s">
        <v>144</v>
      </c>
      <c r="E617" s="3" t="s">
        <v>1105</v>
      </c>
      <c r="F617" s="3" t="s">
        <v>55</v>
      </c>
      <c r="G617" s="3"/>
      <c r="H617" s="4" t="s">
        <v>541</v>
      </c>
      <c r="I617" s="3" t="s">
        <v>2276</v>
      </c>
      <c r="J617" s="3" t="s">
        <v>2276</v>
      </c>
      <c r="K617" s="3" t="s">
        <v>2276</v>
      </c>
      <c r="L617" s="3" t="s">
        <v>2276</v>
      </c>
      <c r="M617" s="3" t="s">
        <v>2276</v>
      </c>
      <c r="N617" s="3" t="s">
        <v>2276</v>
      </c>
      <c r="O617" s="3" t="s">
        <v>2276</v>
      </c>
      <c r="P617" s="3" t="s">
        <v>2276</v>
      </c>
      <c r="Q617" s="3" t="s">
        <v>2276</v>
      </c>
      <c r="R617" s="3" t="s">
        <v>537</v>
      </c>
      <c r="S617" s="3" t="s">
        <v>537</v>
      </c>
      <c r="T617" s="3" t="s">
        <v>537</v>
      </c>
      <c r="U617" s="3" t="s">
        <v>537</v>
      </c>
      <c r="V617" s="3" t="s">
        <v>2276</v>
      </c>
      <c r="W617" s="3"/>
    </row>
    <row r="618" spans="1:23" ht="34.5" customHeight="1">
      <c r="A618" s="19" t="s">
        <v>5909</v>
      </c>
      <c r="B618" s="19" t="s">
        <v>5912</v>
      </c>
      <c r="C618" s="3" t="s">
        <v>24</v>
      </c>
      <c r="D618" s="3" t="s">
        <v>1245</v>
      </c>
      <c r="E618" s="3" t="s">
        <v>116</v>
      </c>
      <c r="F618" s="3" t="s">
        <v>2276</v>
      </c>
      <c r="G618" s="3"/>
      <c r="H618" s="4" t="s">
        <v>541</v>
      </c>
      <c r="I618" s="3" t="s">
        <v>2276</v>
      </c>
      <c r="J618" s="3" t="s">
        <v>2276</v>
      </c>
      <c r="K618" s="3" t="s">
        <v>2276</v>
      </c>
      <c r="L618" s="3" t="s">
        <v>2276</v>
      </c>
      <c r="M618" s="3" t="s">
        <v>2276</v>
      </c>
      <c r="N618" s="3" t="s">
        <v>2276</v>
      </c>
      <c r="O618" s="3" t="s">
        <v>2276</v>
      </c>
      <c r="P618" s="3" t="s">
        <v>2276</v>
      </c>
      <c r="Q618" s="3"/>
      <c r="R618" s="3" t="s">
        <v>534</v>
      </c>
      <c r="S618" s="3" t="s">
        <v>2276</v>
      </c>
      <c r="T618" s="3" t="s">
        <v>2276</v>
      </c>
      <c r="U618" s="3" t="s">
        <v>2276</v>
      </c>
      <c r="V618" s="3" t="s">
        <v>2276</v>
      </c>
      <c r="W618" s="19" t="s">
        <v>5928</v>
      </c>
    </row>
    <row r="619" spans="1:23" ht="36" customHeight="1">
      <c r="A619" s="19" t="s">
        <v>5909</v>
      </c>
      <c r="B619" s="19" t="s">
        <v>5913</v>
      </c>
      <c r="C619" s="3" t="s">
        <v>24</v>
      </c>
      <c r="D619" s="3" t="s">
        <v>25</v>
      </c>
      <c r="E619" s="3" t="s">
        <v>5005</v>
      </c>
      <c r="F619" s="3" t="s">
        <v>2276</v>
      </c>
      <c r="G619" s="3"/>
      <c r="H619" s="4" t="s">
        <v>541</v>
      </c>
      <c r="I619" s="3" t="s">
        <v>2276</v>
      </c>
      <c r="J619" s="3" t="s">
        <v>2276</v>
      </c>
      <c r="K619" s="3" t="s">
        <v>2276</v>
      </c>
      <c r="L619" s="3" t="s">
        <v>2276</v>
      </c>
      <c r="M619" s="3" t="s">
        <v>2669</v>
      </c>
      <c r="N619" s="3" t="s">
        <v>2276</v>
      </c>
      <c r="O619" s="3" t="s">
        <v>2276</v>
      </c>
      <c r="P619" s="3" t="s">
        <v>2276</v>
      </c>
      <c r="Q619" s="3">
        <v>1</v>
      </c>
      <c r="R619" s="3" t="s">
        <v>537</v>
      </c>
      <c r="S619" s="3" t="s">
        <v>537</v>
      </c>
      <c r="T619" s="3" t="s">
        <v>537</v>
      </c>
      <c r="U619" s="3" t="s">
        <v>537</v>
      </c>
      <c r="V619" s="3" t="s">
        <v>2276</v>
      </c>
      <c r="W619" s="19" t="s">
        <v>5929</v>
      </c>
    </row>
    <row r="620" spans="1:23" ht="36" customHeight="1">
      <c r="A620" s="19" t="s">
        <v>5909</v>
      </c>
      <c r="B620" s="19" t="s">
        <v>5914</v>
      </c>
      <c r="C620" s="3" t="s">
        <v>24</v>
      </c>
      <c r="D620" s="3" t="s">
        <v>27</v>
      </c>
      <c r="E620" s="3" t="s">
        <v>130</v>
      </c>
      <c r="F620" s="3" t="s">
        <v>2276</v>
      </c>
      <c r="G620" s="3"/>
      <c r="H620" s="4" t="s">
        <v>541</v>
      </c>
      <c r="I620" s="3" t="s">
        <v>2276</v>
      </c>
      <c r="J620" s="3" t="s">
        <v>2276</v>
      </c>
      <c r="K620" s="3" t="s">
        <v>2276</v>
      </c>
      <c r="L620" s="3" t="s">
        <v>2276</v>
      </c>
      <c r="M620" s="3" t="s">
        <v>2669</v>
      </c>
      <c r="N620" s="3" t="s">
        <v>2276</v>
      </c>
      <c r="O620" s="3" t="s">
        <v>2276</v>
      </c>
      <c r="P620" s="3" t="s">
        <v>2276</v>
      </c>
      <c r="Q620" s="3">
        <v>1</v>
      </c>
      <c r="R620" s="3" t="s">
        <v>537</v>
      </c>
      <c r="S620" s="3" t="s">
        <v>537</v>
      </c>
      <c r="T620" s="3" t="s">
        <v>537</v>
      </c>
      <c r="U620" s="3" t="s">
        <v>537</v>
      </c>
      <c r="V620" s="3" t="s">
        <v>2276</v>
      </c>
      <c r="W620" s="19" t="s">
        <v>5929</v>
      </c>
    </row>
    <row r="621" spans="1:23" ht="36" customHeight="1">
      <c r="A621" s="19" t="s">
        <v>5909</v>
      </c>
      <c r="B621" s="19" t="s">
        <v>5915</v>
      </c>
      <c r="C621" s="3" t="s">
        <v>24</v>
      </c>
      <c r="D621" s="3" t="s">
        <v>3476</v>
      </c>
      <c r="E621" s="3" t="s">
        <v>863</v>
      </c>
      <c r="F621" s="3" t="s">
        <v>2276</v>
      </c>
      <c r="G621" s="3"/>
      <c r="H621" s="4" t="s">
        <v>541</v>
      </c>
      <c r="I621" s="3" t="s">
        <v>2276</v>
      </c>
      <c r="J621" s="3" t="s">
        <v>2276</v>
      </c>
      <c r="K621" s="3" t="s">
        <v>2276</v>
      </c>
      <c r="L621" s="3" t="s">
        <v>2276</v>
      </c>
      <c r="M621" s="3" t="s">
        <v>2669</v>
      </c>
      <c r="N621" s="3" t="s">
        <v>2276</v>
      </c>
      <c r="O621" s="3" t="s">
        <v>2276</v>
      </c>
      <c r="P621" s="3" t="s">
        <v>2276</v>
      </c>
      <c r="Q621" s="3">
        <v>1</v>
      </c>
      <c r="R621" s="3" t="s">
        <v>537</v>
      </c>
      <c r="S621" s="3" t="s">
        <v>537</v>
      </c>
      <c r="T621" s="3" t="s">
        <v>537</v>
      </c>
      <c r="U621" s="3" t="s">
        <v>537</v>
      </c>
      <c r="V621" s="3" t="s">
        <v>2276</v>
      </c>
      <c r="W621" s="19" t="s">
        <v>5929</v>
      </c>
    </row>
    <row r="622" spans="1:23" ht="48.5" customHeight="1">
      <c r="A622" s="19" t="s">
        <v>5909</v>
      </c>
      <c r="B622" s="19" t="s">
        <v>5916</v>
      </c>
      <c r="C622" s="3" t="s">
        <v>24</v>
      </c>
      <c r="D622" s="3" t="s">
        <v>1242</v>
      </c>
      <c r="E622" s="4" t="s">
        <v>137</v>
      </c>
      <c r="F622" s="3" t="s">
        <v>2276</v>
      </c>
      <c r="G622" s="3"/>
      <c r="H622" s="4" t="s">
        <v>541</v>
      </c>
      <c r="I622" s="3" t="s">
        <v>2276</v>
      </c>
      <c r="J622" s="3" t="s">
        <v>2276</v>
      </c>
      <c r="K622" s="3" t="s">
        <v>2276</v>
      </c>
      <c r="L622" s="3" t="s">
        <v>2276</v>
      </c>
      <c r="M622" s="3" t="s">
        <v>2276</v>
      </c>
      <c r="N622" s="3" t="s">
        <v>2276</v>
      </c>
      <c r="O622" s="3" t="s">
        <v>2276</v>
      </c>
      <c r="P622" s="3" t="s">
        <v>2276</v>
      </c>
      <c r="Q622" s="3" t="s">
        <v>2276</v>
      </c>
      <c r="R622" s="3" t="s">
        <v>537</v>
      </c>
      <c r="S622" s="3" t="s">
        <v>537</v>
      </c>
      <c r="T622" s="3" t="s">
        <v>537</v>
      </c>
      <c r="U622" s="3" t="s">
        <v>537</v>
      </c>
      <c r="V622" s="3" t="s">
        <v>2276</v>
      </c>
      <c r="W622" s="19" t="s">
        <v>5930</v>
      </c>
    </row>
    <row r="623" spans="1:23" ht="47.5" customHeight="1">
      <c r="A623" s="19" t="s">
        <v>5909</v>
      </c>
      <c r="B623" s="19" t="s">
        <v>5917</v>
      </c>
      <c r="C623" s="3" t="s">
        <v>24</v>
      </c>
      <c r="D623" s="3" t="s">
        <v>144</v>
      </c>
      <c r="E623" s="4" t="s">
        <v>137</v>
      </c>
      <c r="F623" s="3" t="s">
        <v>2276</v>
      </c>
      <c r="G623" s="3"/>
      <c r="H623" s="4" t="s">
        <v>541</v>
      </c>
      <c r="I623" s="3" t="s">
        <v>2276</v>
      </c>
      <c r="J623" s="3" t="s">
        <v>2276</v>
      </c>
      <c r="K623" s="3" t="s">
        <v>2276</v>
      </c>
      <c r="L623" s="3" t="s">
        <v>2276</v>
      </c>
      <c r="M623" s="3" t="s">
        <v>2276</v>
      </c>
      <c r="N623" s="3" t="s">
        <v>2276</v>
      </c>
      <c r="O623" s="3" t="s">
        <v>2276</v>
      </c>
      <c r="P623" s="3" t="s">
        <v>2276</v>
      </c>
      <c r="Q623" s="3" t="s">
        <v>2276</v>
      </c>
      <c r="R623" s="3" t="s">
        <v>537</v>
      </c>
      <c r="S623" s="3" t="s">
        <v>537</v>
      </c>
      <c r="T623" s="3" t="s">
        <v>537</v>
      </c>
      <c r="U623" s="3" t="s">
        <v>537</v>
      </c>
      <c r="V623" s="3" t="s">
        <v>2276</v>
      </c>
      <c r="W623" s="19" t="s">
        <v>5930</v>
      </c>
    </row>
    <row r="624" spans="1:23" ht="53" customHeight="1">
      <c r="A624" s="19" t="s">
        <v>5932</v>
      </c>
      <c r="B624" s="19" t="s">
        <v>5934</v>
      </c>
      <c r="C624" s="3" t="s">
        <v>24</v>
      </c>
      <c r="D624" s="3" t="s">
        <v>1105</v>
      </c>
      <c r="E624" s="3" t="s">
        <v>116</v>
      </c>
      <c r="F624" s="4" t="s">
        <v>2662</v>
      </c>
      <c r="G624" s="3"/>
      <c r="H624" s="4" t="s">
        <v>541</v>
      </c>
      <c r="I624" s="3" t="s">
        <v>2276</v>
      </c>
      <c r="J624" s="3" t="s">
        <v>2276</v>
      </c>
      <c r="K624" s="3" t="s">
        <v>2276</v>
      </c>
      <c r="L624" s="3" t="s">
        <v>2276</v>
      </c>
      <c r="M624" s="3" t="s">
        <v>2728</v>
      </c>
      <c r="N624" s="3" t="s">
        <v>2276</v>
      </c>
      <c r="O624" s="3" t="s">
        <v>534</v>
      </c>
      <c r="P624" s="3" t="s">
        <v>2276</v>
      </c>
      <c r="Q624" s="3" t="s">
        <v>2276</v>
      </c>
      <c r="R624" s="3" t="s">
        <v>2276</v>
      </c>
      <c r="S624" s="3" t="s">
        <v>2276</v>
      </c>
      <c r="T624" s="3" t="s">
        <v>2276</v>
      </c>
      <c r="U624" s="3" t="s">
        <v>2276</v>
      </c>
      <c r="V624" s="3" t="s">
        <v>2276</v>
      </c>
      <c r="W624" s="19" t="s">
        <v>5945</v>
      </c>
    </row>
    <row r="625" spans="1:23" ht="43.5" customHeight="1">
      <c r="A625" s="3" t="s">
        <v>5956</v>
      </c>
      <c r="B625" s="3" t="s">
        <v>5957</v>
      </c>
      <c r="C625" s="3" t="s">
        <v>24</v>
      </c>
      <c r="D625" s="3" t="s">
        <v>144</v>
      </c>
      <c r="E625" s="4" t="s">
        <v>137</v>
      </c>
      <c r="F625" s="3" t="s">
        <v>74</v>
      </c>
      <c r="G625" s="3"/>
      <c r="H625" s="4" t="s">
        <v>2673</v>
      </c>
      <c r="I625" s="3" t="s">
        <v>2276</v>
      </c>
      <c r="J625" s="3" t="s">
        <v>2276</v>
      </c>
      <c r="K625" s="3" t="s">
        <v>2276</v>
      </c>
      <c r="L625" s="3" t="s">
        <v>2276</v>
      </c>
      <c r="M625" s="3" t="s">
        <v>2728</v>
      </c>
      <c r="N625" s="3" t="s">
        <v>2276</v>
      </c>
      <c r="O625" s="3" t="s">
        <v>2276</v>
      </c>
      <c r="P625" s="3" t="s">
        <v>534</v>
      </c>
      <c r="Q625" s="3">
        <v>4</v>
      </c>
      <c r="R625" s="3" t="s">
        <v>2276</v>
      </c>
      <c r="S625" s="3" t="s">
        <v>2276</v>
      </c>
      <c r="T625" s="3" t="s">
        <v>2276</v>
      </c>
      <c r="U625" s="3" t="s">
        <v>2276</v>
      </c>
      <c r="V625" s="3" t="s">
        <v>2276</v>
      </c>
      <c r="W625" s="4" t="s">
        <v>5966</v>
      </c>
    </row>
    <row r="626" spans="1:23" ht="43.5" customHeight="1">
      <c r="A626" s="3" t="s">
        <v>5956</v>
      </c>
      <c r="B626" s="3" t="s">
        <v>5960</v>
      </c>
      <c r="C626" s="3" t="s">
        <v>24</v>
      </c>
      <c r="D626" s="3" t="s">
        <v>144</v>
      </c>
      <c r="E626" s="4" t="s">
        <v>116</v>
      </c>
      <c r="F626" s="3" t="s">
        <v>74</v>
      </c>
      <c r="G626" s="3"/>
      <c r="H626" s="4" t="s">
        <v>2673</v>
      </c>
      <c r="I626" s="3" t="s">
        <v>2276</v>
      </c>
      <c r="J626" s="3" t="s">
        <v>2276</v>
      </c>
      <c r="K626" s="3" t="s">
        <v>2276</v>
      </c>
      <c r="L626" s="3" t="s">
        <v>2276</v>
      </c>
      <c r="M626" s="3" t="s">
        <v>2728</v>
      </c>
      <c r="N626" s="3" t="s">
        <v>2276</v>
      </c>
      <c r="O626" s="3" t="s">
        <v>2276</v>
      </c>
      <c r="P626" s="3" t="s">
        <v>534</v>
      </c>
      <c r="Q626" s="3">
        <v>4</v>
      </c>
      <c r="R626" s="3" t="s">
        <v>2276</v>
      </c>
      <c r="S626" s="3" t="s">
        <v>2276</v>
      </c>
      <c r="T626" s="3" t="s">
        <v>2276</v>
      </c>
      <c r="U626" s="3" t="s">
        <v>2276</v>
      </c>
      <c r="V626" s="3" t="s">
        <v>2276</v>
      </c>
      <c r="W626" s="4" t="s">
        <v>5966</v>
      </c>
    </row>
    <row r="627" spans="1:23" ht="43.5" customHeight="1">
      <c r="A627" s="3" t="s">
        <v>5956</v>
      </c>
      <c r="B627" s="3" t="s">
        <v>5961</v>
      </c>
      <c r="C627" s="3" t="s">
        <v>24</v>
      </c>
      <c r="D627" s="3" t="s">
        <v>3480</v>
      </c>
      <c r="E627" s="4" t="s">
        <v>116</v>
      </c>
      <c r="F627" s="3" t="s">
        <v>74</v>
      </c>
      <c r="G627" s="3"/>
      <c r="H627" s="4" t="s">
        <v>2673</v>
      </c>
      <c r="I627" s="3" t="s">
        <v>2276</v>
      </c>
      <c r="J627" s="3" t="s">
        <v>2276</v>
      </c>
      <c r="K627" s="3" t="s">
        <v>2276</v>
      </c>
      <c r="L627" s="3" t="s">
        <v>2276</v>
      </c>
      <c r="M627" s="3" t="s">
        <v>2728</v>
      </c>
      <c r="N627" s="3" t="s">
        <v>2276</v>
      </c>
      <c r="O627" s="3" t="s">
        <v>2276</v>
      </c>
      <c r="P627" s="3" t="s">
        <v>534</v>
      </c>
      <c r="Q627" s="3">
        <v>4</v>
      </c>
      <c r="R627" s="3" t="s">
        <v>2276</v>
      </c>
      <c r="S627" s="3" t="s">
        <v>2276</v>
      </c>
      <c r="T627" s="3" t="s">
        <v>2276</v>
      </c>
      <c r="U627" s="3" t="s">
        <v>2276</v>
      </c>
      <c r="V627" s="3" t="s">
        <v>2276</v>
      </c>
      <c r="W627" s="4" t="s">
        <v>5966</v>
      </c>
    </row>
    <row r="628" spans="1:23" ht="47.5" customHeight="1">
      <c r="A628" s="3" t="s">
        <v>5956</v>
      </c>
      <c r="B628" s="3" t="s">
        <v>5964</v>
      </c>
      <c r="C628" s="3" t="s">
        <v>24</v>
      </c>
      <c r="D628" s="3" t="s">
        <v>144</v>
      </c>
      <c r="E628" s="4" t="s">
        <v>116</v>
      </c>
      <c r="F628" s="3" t="s">
        <v>74</v>
      </c>
      <c r="G628" s="3"/>
      <c r="H628" s="4" t="s">
        <v>541</v>
      </c>
      <c r="I628" s="3" t="s">
        <v>2691</v>
      </c>
      <c r="J628" s="3" t="s">
        <v>2276</v>
      </c>
      <c r="K628" s="3" t="s">
        <v>534</v>
      </c>
      <c r="L628" s="3" t="s">
        <v>2276</v>
      </c>
      <c r="M628" s="3" t="s">
        <v>2276</v>
      </c>
      <c r="N628" s="3" t="s">
        <v>2276</v>
      </c>
      <c r="O628" s="3" t="s">
        <v>2276</v>
      </c>
      <c r="P628" s="3" t="s">
        <v>2276</v>
      </c>
      <c r="Q628" s="3" t="s">
        <v>2276</v>
      </c>
      <c r="R628" s="3" t="s">
        <v>2276</v>
      </c>
      <c r="S628" s="3" t="s">
        <v>2276</v>
      </c>
      <c r="T628" s="3" t="s">
        <v>2276</v>
      </c>
      <c r="U628" s="3" t="s">
        <v>2276</v>
      </c>
      <c r="V628" s="3" t="s">
        <v>2276</v>
      </c>
      <c r="W628" s="4" t="s">
        <v>5967</v>
      </c>
    </row>
    <row r="629" spans="1:23" ht="47.5" customHeight="1">
      <c r="A629" s="3" t="s">
        <v>5956</v>
      </c>
      <c r="B629" s="3" t="s">
        <v>5965</v>
      </c>
      <c r="C629" s="3" t="s">
        <v>24</v>
      </c>
      <c r="D629" s="3" t="s">
        <v>3480</v>
      </c>
      <c r="E629" s="4" t="s">
        <v>116</v>
      </c>
      <c r="F629" s="3" t="s">
        <v>74</v>
      </c>
      <c r="G629" s="3"/>
      <c r="H629" s="4" t="s">
        <v>541</v>
      </c>
      <c r="I629" s="3" t="s">
        <v>2691</v>
      </c>
      <c r="J629" s="3" t="s">
        <v>2276</v>
      </c>
      <c r="K629" s="3" t="s">
        <v>534</v>
      </c>
      <c r="L629" s="3" t="s">
        <v>2276</v>
      </c>
      <c r="M629" s="3" t="s">
        <v>2276</v>
      </c>
      <c r="N629" s="3" t="s">
        <v>2276</v>
      </c>
      <c r="O629" s="3" t="s">
        <v>2276</v>
      </c>
      <c r="P629" s="3" t="s">
        <v>2276</v>
      </c>
      <c r="Q629" s="3" t="s">
        <v>2276</v>
      </c>
      <c r="R629" s="3" t="s">
        <v>2276</v>
      </c>
      <c r="S629" s="3" t="s">
        <v>2276</v>
      </c>
      <c r="T629" s="3" t="s">
        <v>2276</v>
      </c>
      <c r="U629" s="3" t="s">
        <v>2276</v>
      </c>
      <c r="V629" s="3" t="s">
        <v>2276</v>
      </c>
      <c r="W629" s="4" t="s">
        <v>5967</v>
      </c>
    </row>
    <row r="630" spans="1:23" ht="47.5" customHeight="1">
      <c r="A630" s="11" t="s">
        <v>5969</v>
      </c>
      <c r="B630" s="11" t="s">
        <v>5971</v>
      </c>
      <c r="C630" s="3" t="s">
        <v>24</v>
      </c>
      <c r="D630" s="3" t="s">
        <v>143</v>
      </c>
      <c r="E630" s="3" t="s">
        <v>1105</v>
      </c>
      <c r="F630" s="3" t="s">
        <v>74</v>
      </c>
      <c r="G630" s="3"/>
      <c r="H630" s="4" t="s">
        <v>541</v>
      </c>
      <c r="I630" s="3" t="s">
        <v>2276</v>
      </c>
      <c r="J630" s="3" t="s">
        <v>2276</v>
      </c>
      <c r="K630" s="3" t="s">
        <v>2276</v>
      </c>
      <c r="L630" s="3" t="s">
        <v>2276</v>
      </c>
      <c r="M630" s="3" t="s">
        <v>2276</v>
      </c>
      <c r="N630" s="3" t="s">
        <v>2276</v>
      </c>
      <c r="O630" s="3" t="s">
        <v>2276</v>
      </c>
      <c r="P630" s="3" t="s">
        <v>2276</v>
      </c>
      <c r="Q630" s="3" t="s">
        <v>2276</v>
      </c>
      <c r="R630" s="3" t="s">
        <v>534</v>
      </c>
      <c r="S630" s="3" t="s">
        <v>2276</v>
      </c>
      <c r="T630" s="3" t="s">
        <v>2276</v>
      </c>
      <c r="U630" s="3" t="s">
        <v>534</v>
      </c>
      <c r="V630" s="3">
        <v>1</v>
      </c>
      <c r="W630" s="19" t="s">
        <v>5980</v>
      </c>
    </row>
    <row r="631" spans="1:23" ht="71.5" customHeight="1">
      <c r="A631" s="11" t="s">
        <v>5982</v>
      </c>
      <c r="B631" s="11" t="s">
        <v>5987</v>
      </c>
      <c r="C631" s="3" t="s">
        <v>24</v>
      </c>
      <c r="D631" s="4" t="s">
        <v>27</v>
      </c>
      <c r="E631" s="3" t="s">
        <v>130</v>
      </c>
      <c r="F631" s="3" t="s">
        <v>160</v>
      </c>
      <c r="G631" s="3"/>
      <c r="H631" s="4" t="s">
        <v>541</v>
      </c>
      <c r="I631" s="3" t="s">
        <v>2276</v>
      </c>
      <c r="J631" s="3" t="s">
        <v>2276</v>
      </c>
      <c r="K631" s="3" t="s">
        <v>2276</v>
      </c>
      <c r="L631" s="3" t="s">
        <v>2276</v>
      </c>
      <c r="M631" s="3" t="s">
        <v>2669</v>
      </c>
      <c r="N631" s="3" t="s">
        <v>2276</v>
      </c>
      <c r="O631" s="3" t="s">
        <v>2276</v>
      </c>
      <c r="P631" s="3" t="s">
        <v>2276</v>
      </c>
      <c r="Q631" s="3" t="s">
        <v>2276</v>
      </c>
      <c r="R631" s="3" t="s">
        <v>2276</v>
      </c>
      <c r="S631" s="3" t="s">
        <v>2276</v>
      </c>
      <c r="T631" s="3" t="s">
        <v>2276</v>
      </c>
      <c r="U631" s="3" t="s">
        <v>2276</v>
      </c>
      <c r="V631" s="3" t="s">
        <v>2276</v>
      </c>
      <c r="W631" s="4" t="s">
        <v>5993</v>
      </c>
    </row>
    <row r="632" spans="1:23" ht="44" customHeight="1">
      <c r="A632" s="11" t="s">
        <v>6048</v>
      </c>
      <c r="B632" s="11" t="s">
        <v>6052</v>
      </c>
      <c r="C632" s="3" t="s">
        <v>24</v>
      </c>
      <c r="D632" s="3" t="s">
        <v>27</v>
      </c>
      <c r="E632" s="3" t="s">
        <v>130</v>
      </c>
      <c r="F632" s="4" t="s">
        <v>160</v>
      </c>
      <c r="G632" s="3"/>
      <c r="H632" s="4" t="s">
        <v>541</v>
      </c>
      <c r="I632" s="3" t="s">
        <v>2276</v>
      </c>
      <c r="J632" s="3" t="s">
        <v>2276</v>
      </c>
      <c r="K632" s="3" t="s">
        <v>2276</v>
      </c>
      <c r="L632" s="3" t="s">
        <v>2276</v>
      </c>
      <c r="M632" s="3" t="s">
        <v>2728</v>
      </c>
      <c r="N632" s="3" t="s">
        <v>2276</v>
      </c>
      <c r="O632" s="3" t="s">
        <v>2276</v>
      </c>
      <c r="P632" s="3" t="s">
        <v>2276</v>
      </c>
      <c r="Q632" s="3" t="s">
        <v>2276</v>
      </c>
      <c r="R632" s="3" t="s">
        <v>2276</v>
      </c>
      <c r="S632" s="3" t="s">
        <v>2276</v>
      </c>
      <c r="T632" s="3" t="s">
        <v>2276</v>
      </c>
      <c r="U632" s="3" t="s">
        <v>2276</v>
      </c>
      <c r="V632" s="3"/>
      <c r="W632" s="19" t="s">
        <v>6059</v>
      </c>
    </row>
    <row r="633" spans="1:23" ht="44" customHeight="1">
      <c r="A633" s="11" t="s">
        <v>6048</v>
      </c>
      <c r="B633" s="11" t="s">
        <v>6053</v>
      </c>
      <c r="C633" s="3" t="s">
        <v>24</v>
      </c>
      <c r="D633" s="3" t="s">
        <v>25</v>
      </c>
      <c r="E633" s="3" t="s">
        <v>45</v>
      </c>
      <c r="F633" s="4" t="s">
        <v>29</v>
      </c>
      <c r="G633" s="3"/>
      <c r="H633" s="4" t="s">
        <v>541</v>
      </c>
      <c r="I633" s="3" t="s">
        <v>2276</v>
      </c>
      <c r="J633" s="3" t="s">
        <v>2276</v>
      </c>
      <c r="K633" s="3" t="s">
        <v>2276</v>
      </c>
      <c r="L633" s="3" t="s">
        <v>2276</v>
      </c>
      <c r="M633" s="3" t="s">
        <v>2728</v>
      </c>
      <c r="N633" s="3" t="s">
        <v>2276</v>
      </c>
      <c r="O633" s="3" t="s">
        <v>2276</v>
      </c>
      <c r="P633" s="3" t="s">
        <v>2276</v>
      </c>
      <c r="Q633" s="3" t="s">
        <v>2276</v>
      </c>
      <c r="R633" s="3" t="s">
        <v>2276</v>
      </c>
      <c r="S633" s="3" t="s">
        <v>2276</v>
      </c>
      <c r="T633" s="3" t="s">
        <v>2276</v>
      </c>
      <c r="U633" s="3" t="s">
        <v>2276</v>
      </c>
      <c r="V633" s="3"/>
      <c r="W633" s="19" t="s">
        <v>6059</v>
      </c>
    </row>
    <row r="634" spans="1:23" ht="41.5" customHeight="1">
      <c r="A634" s="4" t="s">
        <v>6172</v>
      </c>
      <c r="B634" s="4" t="s">
        <v>6232</v>
      </c>
      <c r="C634" s="4" t="s">
        <v>2656</v>
      </c>
      <c r="D634" s="4" t="s">
        <v>137</v>
      </c>
      <c r="E634" s="4" t="s">
        <v>30</v>
      </c>
      <c r="F634" s="4" t="s">
        <v>74</v>
      </c>
      <c r="G634" s="4"/>
      <c r="H634" s="4" t="s">
        <v>2673</v>
      </c>
      <c r="I634" s="4" t="s">
        <v>537</v>
      </c>
      <c r="J634" s="4" t="s">
        <v>537</v>
      </c>
      <c r="K634" s="4" t="s">
        <v>537</v>
      </c>
      <c r="L634" s="4" t="s">
        <v>537</v>
      </c>
      <c r="M634" s="4" t="s">
        <v>2671</v>
      </c>
      <c r="N634" s="4" t="s">
        <v>537</v>
      </c>
      <c r="O634" s="4" t="s">
        <v>534</v>
      </c>
      <c r="P634" s="4" t="s">
        <v>534</v>
      </c>
      <c r="Q634" s="4">
        <v>1</v>
      </c>
      <c r="R634" s="4" t="s">
        <v>537</v>
      </c>
      <c r="S634" s="4" t="s">
        <v>537</v>
      </c>
      <c r="T634" s="4" t="s">
        <v>537</v>
      </c>
      <c r="U634" s="4" t="s">
        <v>537</v>
      </c>
      <c r="V634" s="4" t="s">
        <v>2276</v>
      </c>
      <c r="W634" s="4" t="s">
        <v>6340</v>
      </c>
    </row>
    <row r="635" spans="1:23" ht="41.5" customHeight="1">
      <c r="A635" s="4" t="s">
        <v>6173</v>
      </c>
      <c r="B635" s="4" t="s">
        <v>6237</v>
      </c>
      <c r="C635" s="4" t="s">
        <v>31</v>
      </c>
      <c r="D635" s="4" t="s">
        <v>2653</v>
      </c>
      <c r="E635" s="4" t="s">
        <v>30</v>
      </c>
      <c r="F635" s="4" t="s">
        <v>74</v>
      </c>
      <c r="G635" s="4">
        <v>2018</v>
      </c>
      <c r="H635" s="4" t="s">
        <v>2673</v>
      </c>
      <c r="I635" s="4" t="s">
        <v>537</v>
      </c>
      <c r="J635" s="4" t="s">
        <v>537</v>
      </c>
      <c r="K635" s="4" t="s">
        <v>537</v>
      </c>
      <c r="L635" s="4" t="s">
        <v>537</v>
      </c>
      <c r="M635" s="4" t="s">
        <v>537</v>
      </c>
      <c r="N635" s="4" t="s">
        <v>534</v>
      </c>
      <c r="O635" s="4" t="s">
        <v>534</v>
      </c>
      <c r="P635" s="4" t="s">
        <v>534</v>
      </c>
      <c r="Q635" s="4">
        <v>2</v>
      </c>
      <c r="R635" s="4" t="s">
        <v>534</v>
      </c>
      <c r="S635" s="4" t="s">
        <v>534</v>
      </c>
      <c r="T635" s="4" t="s">
        <v>534</v>
      </c>
      <c r="U635" s="4" t="s">
        <v>534</v>
      </c>
      <c r="V635" s="4">
        <v>2</v>
      </c>
      <c r="W635" s="4" t="s">
        <v>6341</v>
      </c>
    </row>
    <row r="636" spans="1:23" ht="41.5" customHeight="1">
      <c r="A636" s="4" t="s">
        <v>6191</v>
      </c>
      <c r="B636" s="4" t="s">
        <v>6266</v>
      </c>
      <c r="C636" s="4" t="s">
        <v>1105</v>
      </c>
      <c r="D636" s="4" t="s">
        <v>1105</v>
      </c>
      <c r="E636" s="4" t="s">
        <v>1105</v>
      </c>
      <c r="F636" s="4" t="s">
        <v>74</v>
      </c>
      <c r="G636" s="4"/>
      <c r="H636" s="4" t="s">
        <v>2673</v>
      </c>
      <c r="I636" s="4" t="s">
        <v>537</v>
      </c>
      <c r="J636" s="4" t="s">
        <v>537</v>
      </c>
      <c r="K636" s="4" t="s">
        <v>537</v>
      </c>
      <c r="L636" s="4" t="s">
        <v>537</v>
      </c>
      <c r="M636" s="4" t="s">
        <v>537</v>
      </c>
      <c r="N636" s="4" t="s">
        <v>534</v>
      </c>
      <c r="O636" s="4" t="s">
        <v>537</v>
      </c>
      <c r="P636" s="4" t="s">
        <v>537</v>
      </c>
      <c r="Q636" s="4">
        <v>2</v>
      </c>
      <c r="R636" s="4" t="s">
        <v>537</v>
      </c>
      <c r="S636" s="4" t="s">
        <v>537</v>
      </c>
      <c r="T636" s="4" t="s">
        <v>537</v>
      </c>
      <c r="U636" s="4" t="s">
        <v>537</v>
      </c>
      <c r="V636" s="4" t="s">
        <v>2276</v>
      </c>
      <c r="W636" s="4" t="s">
        <v>6342</v>
      </c>
    </row>
    <row r="637" spans="1:23" ht="41.5" customHeight="1">
      <c r="A637" s="4" t="s">
        <v>6198</v>
      </c>
      <c r="B637" s="4" t="s">
        <v>6285</v>
      </c>
      <c r="C637" s="4" t="s">
        <v>24</v>
      </c>
      <c r="D637" s="4" t="s">
        <v>3855</v>
      </c>
      <c r="E637" s="4" t="s">
        <v>2659</v>
      </c>
      <c r="F637" s="4" t="s">
        <v>74</v>
      </c>
      <c r="G637" s="4"/>
      <c r="H637" s="4" t="s">
        <v>2673</v>
      </c>
      <c r="I637" s="4" t="s">
        <v>537</v>
      </c>
      <c r="J637" s="4" t="s">
        <v>537</v>
      </c>
      <c r="K637" s="4" t="s">
        <v>537</v>
      </c>
      <c r="L637" s="4" t="s">
        <v>537</v>
      </c>
      <c r="M637" s="4" t="s">
        <v>2671</v>
      </c>
      <c r="N637" s="4" t="s">
        <v>537</v>
      </c>
      <c r="O637" s="4" t="s">
        <v>534</v>
      </c>
      <c r="P637" s="4" t="s">
        <v>537</v>
      </c>
      <c r="Q637" s="4">
        <v>2</v>
      </c>
      <c r="R637" s="4" t="s">
        <v>537</v>
      </c>
      <c r="S637" s="4" t="s">
        <v>537</v>
      </c>
      <c r="T637" s="4" t="s">
        <v>537</v>
      </c>
      <c r="U637" s="4" t="s">
        <v>537</v>
      </c>
      <c r="V637" s="4" t="s">
        <v>2276</v>
      </c>
      <c r="W637" s="4" t="s">
        <v>6343</v>
      </c>
    </row>
    <row r="638" spans="1:23" ht="41.5" customHeight="1">
      <c r="A638" s="4" t="s">
        <v>6198</v>
      </c>
      <c r="B638" s="4" t="s">
        <v>6286</v>
      </c>
      <c r="C638" s="4" t="s">
        <v>24</v>
      </c>
      <c r="D638" s="4" t="s">
        <v>3855</v>
      </c>
      <c r="E638" s="4" t="s">
        <v>2659</v>
      </c>
      <c r="F638" s="4" t="s">
        <v>74</v>
      </c>
      <c r="G638" s="4"/>
      <c r="H638" s="4" t="s">
        <v>2673</v>
      </c>
      <c r="I638" s="4" t="s">
        <v>537</v>
      </c>
      <c r="J638" s="4" t="s">
        <v>534</v>
      </c>
      <c r="K638" s="4" t="s">
        <v>534</v>
      </c>
      <c r="L638" s="4" t="s">
        <v>537</v>
      </c>
      <c r="M638" s="4" t="s">
        <v>2276</v>
      </c>
      <c r="N638" s="4" t="s">
        <v>537</v>
      </c>
      <c r="O638" s="4" t="s">
        <v>2276</v>
      </c>
      <c r="P638" s="4" t="s">
        <v>537</v>
      </c>
      <c r="Q638" s="4">
        <v>1</v>
      </c>
      <c r="R638" s="4" t="s">
        <v>537</v>
      </c>
      <c r="S638" s="4" t="s">
        <v>537</v>
      </c>
      <c r="T638" s="4" t="s">
        <v>537</v>
      </c>
      <c r="U638" s="4" t="s">
        <v>537</v>
      </c>
      <c r="V638" s="4" t="s">
        <v>2276</v>
      </c>
      <c r="W638" s="4" t="s">
        <v>6344</v>
      </c>
    </row>
    <row r="639" spans="1:23" ht="41.5" customHeight="1">
      <c r="A639" s="4" t="s">
        <v>6198</v>
      </c>
      <c r="B639" s="4" t="s">
        <v>6287</v>
      </c>
      <c r="C639" s="4" t="s">
        <v>31</v>
      </c>
      <c r="D639" s="4" t="s">
        <v>3855</v>
      </c>
      <c r="E639" s="4" t="s">
        <v>2659</v>
      </c>
      <c r="F639" s="4" t="s">
        <v>74</v>
      </c>
      <c r="G639" s="4"/>
      <c r="H639" s="4" t="s">
        <v>2673</v>
      </c>
      <c r="I639" s="4" t="s">
        <v>537</v>
      </c>
      <c r="J639" s="4" t="s">
        <v>537</v>
      </c>
      <c r="K639" s="4" t="s">
        <v>537</v>
      </c>
      <c r="L639" s="4" t="s">
        <v>537</v>
      </c>
      <c r="M639" s="4" t="s">
        <v>537</v>
      </c>
      <c r="N639" s="4" t="s">
        <v>537</v>
      </c>
      <c r="O639" s="4" t="s">
        <v>534</v>
      </c>
      <c r="P639" s="4" t="s">
        <v>537</v>
      </c>
      <c r="Q639" s="4">
        <v>2</v>
      </c>
      <c r="R639" s="4" t="s">
        <v>534</v>
      </c>
      <c r="S639" s="4" t="s">
        <v>537</v>
      </c>
      <c r="T639" s="4" t="s">
        <v>534</v>
      </c>
      <c r="U639" s="4" t="s">
        <v>537</v>
      </c>
      <c r="V639" s="4" t="s">
        <v>2276</v>
      </c>
      <c r="W639" s="4" t="s">
        <v>6345</v>
      </c>
    </row>
    <row r="640" spans="1:23" ht="29">
      <c r="A640" s="58" t="s">
        <v>15</v>
      </c>
      <c r="B640" s="58" t="s">
        <v>95</v>
      </c>
      <c r="C640" s="58" t="s">
        <v>24</v>
      </c>
      <c r="D640" s="58" t="s">
        <v>397</v>
      </c>
      <c r="E640" s="58" t="s">
        <v>2659</v>
      </c>
      <c r="F640" s="58" t="s">
        <v>28</v>
      </c>
      <c r="G640" s="58"/>
      <c r="H640" s="58" t="s">
        <v>2673</v>
      </c>
      <c r="I640" s="58" t="s">
        <v>2276</v>
      </c>
      <c r="J640" s="58" t="s">
        <v>2276</v>
      </c>
      <c r="K640" s="58" t="s">
        <v>2276</v>
      </c>
      <c r="L640" s="58" t="s">
        <v>2276</v>
      </c>
      <c r="M640" s="58" t="s">
        <v>2276</v>
      </c>
      <c r="N640" s="58" t="s">
        <v>2276</v>
      </c>
      <c r="O640" s="58" t="s">
        <v>2276</v>
      </c>
      <c r="P640" s="58" t="s">
        <v>2276</v>
      </c>
      <c r="Q640" s="58" t="s">
        <v>2276</v>
      </c>
      <c r="R640" s="58" t="s">
        <v>534</v>
      </c>
      <c r="S640" s="58" t="s">
        <v>2276</v>
      </c>
      <c r="T640" s="58" t="s">
        <v>2276</v>
      </c>
      <c r="U640" s="58" t="s">
        <v>2276</v>
      </c>
      <c r="V640" s="58">
        <v>2</v>
      </c>
      <c r="W640" s="216" t="s">
        <v>6711</v>
      </c>
    </row>
    <row r="641" spans="1:23" ht="29">
      <c r="A641" s="4" t="s">
        <v>6437</v>
      </c>
      <c r="B641" s="4" t="s">
        <v>6801</v>
      </c>
      <c r="C641" s="4" t="s">
        <v>24</v>
      </c>
      <c r="D641" s="4" t="s">
        <v>130</v>
      </c>
      <c r="E641" s="4" t="s">
        <v>2661</v>
      </c>
      <c r="F641" s="4" t="s">
        <v>74</v>
      </c>
      <c r="G641" s="4"/>
      <c r="H641" s="4" t="s">
        <v>2673</v>
      </c>
      <c r="I641" s="4" t="s">
        <v>2690</v>
      </c>
      <c r="J641" s="4" t="s">
        <v>534</v>
      </c>
      <c r="K641" s="4" t="s">
        <v>2276</v>
      </c>
      <c r="L641" s="4" t="s">
        <v>2276</v>
      </c>
      <c r="M641" s="4" t="s">
        <v>2276</v>
      </c>
      <c r="N641" s="4" t="s">
        <v>2276</v>
      </c>
      <c r="O641" s="4" t="s">
        <v>2276</v>
      </c>
      <c r="P641" s="4" t="s">
        <v>2276</v>
      </c>
      <c r="Q641" s="4" t="s">
        <v>2276</v>
      </c>
      <c r="R641" s="4" t="s">
        <v>534</v>
      </c>
      <c r="S641" s="4" t="s">
        <v>2276</v>
      </c>
      <c r="T641" s="4" t="s">
        <v>2276</v>
      </c>
      <c r="U641" s="4" t="s">
        <v>534</v>
      </c>
      <c r="V641" s="4">
        <v>5</v>
      </c>
      <c r="W641" s="4" t="s">
        <v>6708</v>
      </c>
    </row>
    <row r="642" spans="1:23" ht="29">
      <c r="A642" s="4" t="s">
        <v>6437</v>
      </c>
      <c r="B642" s="4" t="s">
        <v>6802</v>
      </c>
      <c r="C642" s="4" t="s">
        <v>24</v>
      </c>
      <c r="D642" s="4" t="s">
        <v>396</v>
      </c>
      <c r="E642" s="4" t="s">
        <v>27</v>
      </c>
      <c r="F642" s="4" t="s">
        <v>74</v>
      </c>
      <c r="G642" s="4"/>
      <c r="H642" s="4" t="s">
        <v>2673</v>
      </c>
      <c r="I642" s="4" t="s">
        <v>2690</v>
      </c>
      <c r="J642" s="4" t="s">
        <v>534</v>
      </c>
      <c r="K642" s="4" t="s">
        <v>2276</v>
      </c>
      <c r="L642" s="4" t="s">
        <v>2276</v>
      </c>
      <c r="M642" s="4" t="s">
        <v>2276</v>
      </c>
      <c r="N642" s="4" t="s">
        <v>2276</v>
      </c>
      <c r="O642" s="4" t="s">
        <v>2276</v>
      </c>
      <c r="P642" s="4" t="s">
        <v>2276</v>
      </c>
      <c r="Q642" s="4" t="s">
        <v>2276</v>
      </c>
      <c r="R642" s="4" t="s">
        <v>534</v>
      </c>
      <c r="S642" s="4" t="s">
        <v>2276</v>
      </c>
      <c r="T642" s="4" t="s">
        <v>2276</v>
      </c>
      <c r="U642" s="4" t="s">
        <v>534</v>
      </c>
      <c r="V642" s="4">
        <v>5</v>
      </c>
      <c r="W642" s="4" t="s">
        <v>6708</v>
      </c>
    </row>
    <row r="643" spans="1:23" ht="29">
      <c r="A643" s="4" t="s">
        <v>6437</v>
      </c>
      <c r="B643" s="4" t="s">
        <v>6803</v>
      </c>
      <c r="C643" s="4" t="s">
        <v>24</v>
      </c>
      <c r="D643" s="4" t="s">
        <v>396</v>
      </c>
      <c r="E643" s="4" t="s">
        <v>2659</v>
      </c>
      <c r="F643" s="4" t="s">
        <v>28</v>
      </c>
      <c r="G643" s="4"/>
      <c r="H643" s="4" t="s">
        <v>2673</v>
      </c>
      <c r="I643" s="4" t="s">
        <v>2690</v>
      </c>
      <c r="J643" s="4" t="s">
        <v>534</v>
      </c>
      <c r="K643" s="4" t="s">
        <v>2276</v>
      </c>
      <c r="L643" s="4" t="s">
        <v>2276</v>
      </c>
      <c r="M643" s="4" t="s">
        <v>2276</v>
      </c>
      <c r="N643" s="4" t="s">
        <v>2276</v>
      </c>
      <c r="O643" s="4" t="s">
        <v>2276</v>
      </c>
      <c r="P643" s="4" t="s">
        <v>2276</v>
      </c>
      <c r="Q643" s="4" t="s">
        <v>2276</v>
      </c>
      <c r="R643" s="4" t="s">
        <v>534</v>
      </c>
      <c r="S643" s="4" t="s">
        <v>2276</v>
      </c>
      <c r="T643" s="4" t="s">
        <v>2276</v>
      </c>
      <c r="U643" s="4" t="s">
        <v>534</v>
      </c>
      <c r="V643" s="4">
        <v>5</v>
      </c>
      <c r="W643" s="4" t="s">
        <v>6708</v>
      </c>
    </row>
    <row r="644" spans="1:23" ht="29">
      <c r="A644" s="4" t="s">
        <v>6437</v>
      </c>
      <c r="B644" s="4" t="s">
        <v>6804</v>
      </c>
      <c r="C644" s="4" t="s">
        <v>24</v>
      </c>
      <c r="D644" s="4" t="s">
        <v>397</v>
      </c>
      <c r="E644" s="4" t="s">
        <v>27</v>
      </c>
      <c r="F644" s="4" t="s">
        <v>74</v>
      </c>
      <c r="G644" s="4"/>
      <c r="H644" s="4" t="s">
        <v>2673</v>
      </c>
      <c r="I644" s="4" t="s">
        <v>2690</v>
      </c>
      <c r="J644" s="4" t="s">
        <v>534</v>
      </c>
      <c r="K644" s="4" t="s">
        <v>2276</v>
      </c>
      <c r="L644" s="4" t="s">
        <v>2276</v>
      </c>
      <c r="M644" s="4" t="s">
        <v>2276</v>
      </c>
      <c r="N644" s="4" t="s">
        <v>2276</v>
      </c>
      <c r="O644" s="4" t="s">
        <v>2276</v>
      </c>
      <c r="P644" s="4" t="s">
        <v>2276</v>
      </c>
      <c r="Q644" s="4" t="s">
        <v>2276</v>
      </c>
      <c r="R644" s="4" t="s">
        <v>534</v>
      </c>
      <c r="S644" s="4" t="s">
        <v>2276</v>
      </c>
      <c r="T644" s="4" t="s">
        <v>2276</v>
      </c>
      <c r="U644" s="4" t="s">
        <v>534</v>
      </c>
      <c r="V644" s="4">
        <v>5</v>
      </c>
      <c r="W644" s="4" t="s">
        <v>6708</v>
      </c>
    </row>
    <row r="645" spans="1:23" ht="29">
      <c r="A645" s="4" t="s">
        <v>6437</v>
      </c>
      <c r="B645" s="4" t="s">
        <v>6805</v>
      </c>
      <c r="C645" s="4" t="s">
        <v>24</v>
      </c>
      <c r="D645" s="4" t="s">
        <v>397</v>
      </c>
      <c r="E645" s="4" t="s">
        <v>2659</v>
      </c>
      <c r="F645" s="4" t="s">
        <v>28</v>
      </c>
      <c r="G645" s="4"/>
      <c r="H645" s="4" t="s">
        <v>2673</v>
      </c>
      <c r="I645" s="4" t="s">
        <v>2690</v>
      </c>
      <c r="J645" s="4" t="s">
        <v>534</v>
      </c>
      <c r="K645" s="4" t="s">
        <v>2276</v>
      </c>
      <c r="L645" s="4" t="s">
        <v>2276</v>
      </c>
      <c r="M645" s="4" t="s">
        <v>2276</v>
      </c>
      <c r="N645" s="4" t="s">
        <v>2276</v>
      </c>
      <c r="O645" s="4" t="s">
        <v>2276</v>
      </c>
      <c r="P645" s="4" t="s">
        <v>2276</v>
      </c>
      <c r="Q645" s="4" t="s">
        <v>2276</v>
      </c>
      <c r="R645" s="4" t="s">
        <v>534</v>
      </c>
      <c r="S645" s="4" t="s">
        <v>2276</v>
      </c>
      <c r="T645" s="4" t="s">
        <v>2276</v>
      </c>
      <c r="U645" s="4" t="s">
        <v>534</v>
      </c>
      <c r="V645" s="4">
        <v>5</v>
      </c>
      <c r="W645" s="4" t="s">
        <v>6708</v>
      </c>
    </row>
    <row r="646" spans="1:23" ht="29">
      <c r="A646" s="4" t="s">
        <v>6438</v>
      </c>
      <c r="B646" s="4" t="s">
        <v>6624</v>
      </c>
      <c r="C646" s="4" t="s">
        <v>24</v>
      </c>
      <c r="D646" s="4" t="s">
        <v>396</v>
      </c>
      <c r="E646" s="4" t="s">
        <v>2659</v>
      </c>
      <c r="F646" s="4" t="s">
        <v>28</v>
      </c>
      <c r="G646" s="4"/>
      <c r="H646" s="4" t="s">
        <v>2673</v>
      </c>
      <c r="I646" s="4" t="s">
        <v>2690</v>
      </c>
      <c r="J646" s="4" t="s">
        <v>2276</v>
      </c>
      <c r="K646" s="4" t="s">
        <v>2276</v>
      </c>
      <c r="L646" s="4" t="s">
        <v>534</v>
      </c>
      <c r="M646" s="4" t="s">
        <v>2276</v>
      </c>
      <c r="N646" s="4" t="s">
        <v>2276</v>
      </c>
      <c r="O646" s="4" t="s">
        <v>2276</v>
      </c>
      <c r="P646" s="4" t="s">
        <v>2276</v>
      </c>
      <c r="Q646" s="4" t="s">
        <v>2276</v>
      </c>
      <c r="R646" s="4" t="s">
        <v>534</v>
      </c>
      <c r="S646" s="4" t="s">
        <v>2276</v>
      </c>
      <c r="T646" s="4" t="s">
        <v>2276</v>
      </c>
      <c r="U646" s="4" t="s">
        <v>534</v>
      </c>
      <c r="V646" s="4">
        <v>1</v>
      </c>
      <c r="W646" s="4" t="s">
        <v>6709</v>
      </c>
    </row>
    <row r="647" spans="1:23" ht="29">
      <c r="A647" s="4" t="s">
        <v>6438</v>
      </c>
      <c r="B647" s="4" t="s">
        <v>6625</v>
      </c>
      <c r="C647" s="4" t="s">
        <v>24</v>
      </c>
      <c r="D647" s="4" t="s">
        <v>396</v>
      </c>
      <c r="E647" s="4" t="s">
        <v>2659</v>
      </c>
      <c r="F647" s="4" t="s">
        <v>28</v>
      </c>
      <c r="G647" s="4"/>
      <c r="H647" s="4" t="s">
        <v>2673</v>
      </c>
      <c r="I647" s="4" t="s">
        <v>2690</v>
      </c>
      <c r="J647" s="4" t="s">
        <v>2276</v>
      </c>
      <c r="K647" s="4" t="s">
        <v>2276</v>
      </c>
      <c r="L647" s="4" t="s">
        <v>534</v>
      </c>
      <c r="M647" s="4" t="s">
        <v>2276</v>
      </c>
      <c r="N647" s="4" t="s">
        <v>2276</v>
      </c>
      <c r="O647" s="4" t="s">
        <v>2276</v>
      </c>
      <c r="P647" s="4" t="s">
        <v>2276</v>
      </c>
      <c r="Q647" s="4" t="s">
        <v>2276</v>
      </c>
      <c r="R647" s="4" t="s">
        <v>534</v>
      </c>
      <c r="S647" s="4" t="s">
        <v>2276</v>
      </c>
      <c r="T647" s="4" t="s">
        <v>2276</v>
      </c>
      <c r="U647" s="4" t="s">
        <v>534</v>
      </c>
      <c r="V647" s="4">
        <v>4</v>
      </c>
      <c r="W647" s="4"/>
    </row>
    <row r="648" spans="1:23" ht="29">
      <c r="A648" s="4" t="s">
        <v>6438</v>
      </c>
      <c r="B648" s="4" t="s">
        <v>6626</v>
      </c>
      <c r="C648" s="4" t="s">
        <v>24</v>
      </c>
      <c r="D648" s="4" t="s">
        <v>396</v>
      </c>
      <c r="E648" s="4" t="s">
        <v>2659</v>
      </c>
      <c r="F648" s="4" t="s">
        <v>28</v>
      </c>
      <c r="G648" s="4"/>
      <c r="H648" s="4" t="s">
        <v>2673</v>
      </c>
      <c r="I648" s="4" t="s">
        <v>2690</v>
      </c>
      <c r="J648" s="4" t="s">
        <v>2276</v>
      </c>
      <c r="K648" s="4" t="s">
        <v>2276</v>
      </c>
      <c r="L648" s="4" t="s">
        <v>534</v>
      </c>
      <c r="M648" s="4" t="s">
        <v>2276</v>
      </c>
      <c r="N648" s="4" t="s">
        <v>2276</v>
      </c>
      <c r="O648" s="4" t="s">
        <v>2276</v>
      </c>
      <c r="P648" s="4" t="s">
        <v>2276</v>
      </c>
      <c r="Q648" s="4" t="s">
        <v>2276</v>
      </c>
      <c r="R648" s="4" t="s">
        <v>534</v>
      </c>
      <c r="S648" s="4" t="s">
        <v>2276</v>
      </c>
      <c r="T648" s="4" t="s">
        <v>2276</v>
      </c>
      <c r="U648" s="4" t="s">
        <v>534</v>
      </c>
      <c r="V648" s="4">
        <v>4</v>
      </c>
      <c r="W648" s="4"/>
    </row>
    <row r="649" spans="1:23" ht="29">
      <c r="A649" s="4" t="s">
        <v>6438</v>
      </c>
      <c r="B649" s="4" t="s">
        <v>6627</v>
      </c>
      <c r="C649" s="4" t="s">
        <v>24</v>
      </c>
      <c r="D649" s="4" t="s">
        <v>397</v>
      </c>
      <c r="E649" s="4" t="s">
        <v>2659</v>
      </c>
      <c r="F649" s="4" t="s">
        <v>28</v>
      </c>
      <c r="G649" s="4"/>
      <c r="H649" s="4" t="s">
        <v>2673</v>
      </c>
      <c r="I649" s="4" t="s">
        <v>2690</v>
      </c>
      <c r="J649" s="4" t="s">
        <v>2276</v>
      </c>
      <c r="K649" s="4" t="s">
        <v>2276</v>
      </c>
      <c r="L649" s="4" t="s">
        <v>534</v>
      </c>
      <c r="M649" s="4" t="s">
        <v>2276</v>
      </c>
      <c r="N649" s="4" t="s">
        <v>2276</v>
      </c>
      <c r="O649" s="4" t="s">
        <v>2276</v>
      </c>
      <c r="P649" s="4" t="s">
        <v>2276</v>
      </c>
      <c r="Q649" s="4" t="s">
        <v>2276</v>
      </c>
      <c r="R649" s="4" t="s">
        <v>534</v>
      </c>
      <c r="S649" s="4" t="s">
        <v>2276</v>
      </c>
      <c r="T649" s="4" t="s">
        <v>2276</v>
      </c>
      <c r="U649" s="4" t="s">
        <v>534</v>
      </c>
      <c r="V649" s="4">
        <v>1</v>
      </c>
      <c r="W649" s="4"/>
    </row>
    <row r="650" spans="1:23" ht="29">
      <c r="A650" s="4" t="s">
        <v>6438</v>
      </c>
      <c r="B650" s="4" t="s">
        <v>6628</v>
      </c>
      <c r="C650" s="4" t="s">
        <v>24</v>
      </c>
      <c r="D650" s="4" t="s">
        <v>397</v>
      </c>
      <c r="E650" s="4" t="s">
        <v>2659</v>
      </c>
      <c r="F650" s="4" t="s">
        <v>28</v>
      </c>
      <c r="G650" s="4"/>
      <c r="H650" s="4" t="s">
        <v>2673</v>
      </c>
      <c r="I650" s="4" t="s">
        <v>2690</v>
      </c>
      <c r="J650" s="4" t="s">
        <v>2276</v>
      </c>
      <c r="K650" s="4" t="s">
        <v>2276</v>
      </c>
      <c r="L650" s="4" t="s">
        <v>534</v>
      </c>
      <c r="M650" s="4" t="s">
        <v>2276</v>
      </c>
      <c r="N650" s="4" t="s">
        <v>2276</v>
      </c>
      <c r="O650" s="4" t="s">
        <v>2276</v>
      </c>
      <c r="P650" s="4" t="s">
        <v>2276</v>
      </c>
      <c r="Q650" s="4" t="s">
        <v>2276</v>
      </c>
      <c r="R650" s="4" t="s">
        <v>534</v>
      </c>
      <c r="S650" s="4" t="s">
        <v>2276</v>
      </c>
      <c r="T650" s="4" t="s">
        <v>2276</v>
      </c>
      <c r="U650" s="4" t="s">
        <v>534</v>
      </c>
      <c r="V650" s="4">
        <v>4</v>
      </c>
      <c r="W650" s="4"/>
    </row>
    <row r="651" spans="1:23" ht="29">
      <c r="A651" s="4" t="s">
        <v>6438</v>
      </c>
      <c r="B651" s="4" t="s">
        <v>6629</v>
      </c>
      <c r="C651" s="4" t="s">
        <v>24</v>
      </c>
      <c r="D651" s="4" t="s">
        <v>397</v>
      </c>
      <c r="E651" s="4" t="s">
        <v>2659</v>
      </c>
      <c r="F651" s="4" t="s">
        <v>28</v>
      </c>
      <c r="G651" s="4"/>
      <c r="H651" s="4" t="s">
        <v>2673</v>
      </c>
      <c r="I651" s="4" t="s">
        <v>2690</v>
      </c>
      <c r="J651" s="4" t="s">
        <v>2276</v>
      </c>
      <c r="K651" s="4" t="s">
        <v>2276</v>
      </c>
      <c r="L651" s="4" t="s">
        <v>534</v>
      </c>
      <c r="M651" s="4" t="s">
        <v>2276</v>
      </c>
      <c r="N651" s="4" t="s">
        <v>2276</v>
      </c>
      <c r="O651" s="4" t="s">
        <v>2276</v>
      </c>
      <c r="P651" s="4" t="s">
        <v>2276</v>
      </c>
      <c r="Q651" s="4" t="s">
        <v>2276</v>
      </c>
      <c r="R651" s="4" t="s">
        <v>534</v>
      </c>
      <c r="S651" s="4" t="s">
        <v>2276</v>
      </c>
      <c r="T651" s="4" t="s">
        <v>2276</v>
      </c>
      <c r="U651" s="4" t="s">
        <v>534</v>
      </c>
      <c r="V651" s="4">
        <v>4</v>
      </c>
      <c r="W651" s="4"/>
    </row>
    <row r="652" spans="1:23" ht="29">
      <c r="A652" s="4" t="s">
        <v>6630</v>
      </c>
      <c r="B652" s="4" t="s">
        <v>6631</v>
      </c>
      <c r="C652" s="4" t="s">
        <v>24</v>
      </c>
      <c r="D652" s="4" t="s">
        <v>396</v>
      </c>
      <c r="E652" s="4" t="s">
        <v>2659</v>
      </c>
      <c r="F652" s="4" t="s">
        <v>28</v>
      </c>
      <c r="G652" s="4"/>
      <c r="H652" s="4" t="s">
        <v>2673</v>
      </c>
      <c r="I652" s="4" t="s">
        <v>2690</v>
      </c>
      <c r="J652" s="4" t="s">
        <v>2276</v>
      </c>
      <c r="K652" s="4" t="s">
        <v>2276</v>
      </c>
      <c r="L652" s="4" t="s">
        <v>534</v>
      </c>
      <c r="M652" s="4" t="s">
        <v>2276</v>
      </c>
      <c r="N652" s="4" t="s">
        <v>2276</v>
      </c>
      <c r="O652" s="4" t="s">
        <v>2276</v>
      </c>
      <c r="P652" s="4" t="s">
        <v>2276</v>
      </c>
      <c r="Q652" s="4" t="s">
        <v>2276</v>
      </c>
      <c r="R652" s="4" t="s">
        <v>534</v>
      </c>
      <c r="S652" s="4" t="s">
        <v>2276</v>
      </c>
      <c r="T652" s="4" t="s">
        <v>2276</v>
      </c>
      <c r="U652" s="4" t="s">
        <v>534</v>
      </c>
      <c r="V652" s="4">
        <v>1</v>
      </c>
      <c r="W652" s="4" t="s">
        <v>6709</v>
      </c>
    </row>
    <row r="653" spans="1:23" ht="29">
      <c r="A653" s="4" t="s">
        <v>6630</v>
      </c>
      <c r="B653" s="4" t="s">
        <v>6632</v>
      </c>
      <c r="C653" s="4" t="s">
        <v>24</v>
      </c>
      <c r="D653" s="4" t="s">
        <v>396</v>
      </c>
      <c r="E653" s="4" t="s">
        <v>2659</v>
      </c>
      <c r="F653" s="4" t="s">
        <v>28</v>
      </c>
      <c r="G653" s="4"/>
      <c r="H653" s="4" t="s">
        <v>2673</v>
      </c>
      <c r="I653" s="4" t="s">
        <v>2690</v>
      </c>
      <c r="J653" s="4" t="s">
        <v>2276</v>
      </c>
      <c r="K653" s="4" t="s">
        <v>2276</v>
      </c>
      <c r="L653" s="4" t="s">
        <v>534</v>
      </c>
      <c r="M653" s="4" t="s">
        <v>2276</v>
      </c>
      <c r="N653" s="4" t="s">
        <v>2276</v>
      </c>
      <c r="O653" s="4" t="s">
        <v>2276</v>
      </c>
      <c r="P653" s="4" t="s">
        <v>2276</v>
      </c>
      <c r="Q653" s="4" t="s">
        <v>2276</v>
      </c>
      <c r="R653" s="4" t="s">
        <v>534</v>
      </c>
      <c r="S653" s="4" t="s">
        <v>2276</v>
      </c>
      <c r="T653" s="4" t="s">
        <v>2276</v>
      </c>
      <c r="U653" s="4" t="s">
        <v>534</v>
      </c>
      <c r="V653" s="4">
        <v>4</v>
      </c>
      <c r="W653" s="4"/>
    </row>
    <row r="654" spans="1:23" ht="29">
      <c r="A654" s="4" t="s">
        <v>6630</v>
      </c>
      <c r="B654" s="4" t="s">
        <v>6633</v>
      </c>
      <c r="C654" s="4" t="s">
        <v>24</v>
      </c>
      <c r="D654" s="4" t="s">
        <v>396</v>
      </c>
      <c r="E654" s="4" t="s">
        <v>2659</v>
      </c>
      <c r="F654" s="4" t="s">
        <v>28</v>
      </c>
      <c r="G654" s="4"/>
      <c r="H654" s="4" t="s">
        <v>2673</v>
      </c>
      <c r="I654" s="4" t="s">
        <v>2690</v>
      </c>
      <c r="J654" s="4" t="s">
        <v>2276</v>
      </c>
      <c r="K654" s="4" t="s">
        <v>2276</v>
      </c>
      <c r="L654" s="4" t="s">
        <v>534</v>
      </c>
      <c r="M654" s="4" t="s">
        <v>2276</v>
      </c>
      <c r="N654" s="4" t="s">
        <v>2276</v>
      </c>
      <c r="O654" s="4" t="s">
        <v>2276</v>
      </c>
      <c r="P654" s="4" t="s">
        <v>2276</v>
      </c>
      <c r="Q654" s="4" t="s">
        <v>2276</v>
      </c>
      <c r="R654" s="4" t="s">
        <v>534</v>
      </c>
      <c r="S654" s="4" t="s">
        <v>2276</v>
      </c>
      <c r="T654" s="4" t="s">
        <v>2276</v>
      </c>
      <c r="U654" s="4" t="s">
        <v>534</v>
      </c>
      <c r="V654" s="4">
        <v>4</v>
      </c>
      <c r="W654" s="4"/>
    </row>
    <row r="655" spans="1:23" ht="29">
      <c r="A655" s="4" t="s">
        <v>6630</v>
      </c>
      <c r="B655" s="4" t="s">
        <v>6634</v>
      </c>
      <c r="C655" s="4" t="s">
        <v>24</v>
      </c>
      <c r="D655" s="4" t="s">
        <v>397</v>
      </c>
      <c r="E655" s="4" t="s">
        <v>2659</v>
      </c>
      <c r="F655" s="4" t="s">
        <v>28</v>
      </c>
      <c r="G655" s="4"/>
      <c r="H655" s="4" t="s">
        <v>2673</v>
      </c>
      <c r="I655" s="4" t="s">
        <v>2690</v>
      </c>
      <c r="J655" s="4" t="s">
        <v>2276</v>
      </c>
      <c r="K655" s="4" t="s">
        <v>2276</v>
      </c>
      <c r="L655" s="4" t="s">
        <v>534</v>
      </c>
      <c r="M655" s="4" t="s">
        <v>2276</v>
      </c>
      <c r="N655" s="4" t="s">
        <v>2276</v>
      </c>
      <c r="O655" s="4" t="s">
        <v>2276</v>
      </c>
      <c r="P655" s="4" t="s">
        <v>2276</v>
      </c>
      <c r="Q655" s="4" t="s">
        <v>2276</v>
      </c>
      <c r="R655" s="4" t="s">
        <v>534</v>
      </c>
      <c r="S655" s="4" t="s">
        <v>2276</v>
      </c>
      <c r="T655" s="4" t="s">
        <v>2276</v>
      </c>
      <c r="U655" s="4" t="s">
        <v>534</v>
      </c>
      <c r="V655" s="4">
        <v>1</v>
      </c>
      <c r="W655" s="4"/>
    </row>
    <row r="656" spans="1:23" ht="29">
      <c r="A656" s="4" t="s">
        <v>6630</v>
      </c>
      <c r="B656" s="4" t="s">
        <v>6635</v>
      </c>
      <c r="C656" s="4" t="s">
        <v>24</v>
      </c>
      <c r="D656" s="4" t="s">
        <v>397</v>
      </c>
      <c r="E656" s="4" t="s">
        <v>2659</v>
      </c>
      <c r="F656" s="4" t="s">
        <v>28</v>
      </c>
      <c r="G656" s="4"/>
      <c r="H656" s="4" t="s">
        <v>2673</v>
      </c>
      <c r="I656" s="4" t="s">
        <v>2690</v>
      </c>
      <c r="J656" s="4" t="s">
        <v>2276</v>
      </c>
      <c r="K656" s="4" t="s">
        <v>2276</v>
      </c>
      <c r="L656" s="4" t="s">
        <v>534</v>
      </c>
      <c r="M656" s="4" t="s">
        <v>2276</v>
      </c>
      <c r="N656" s="4" t="s">
        <v>2276</v>
      </c>
      <c r="O656" s="4" t="s">
        <v>2276</v>
      </c>
      <c r="P656" s="4" t="s">
        <v>2276</v>
      </c>
      <c r="Q656" s="4" t="s">
        <v>2276</v>
      </c>
      <c r="R656" s="4" t="s">
        <v>534</v>
      </c>
      <c r="S656" s="4" t="s">
        <v>2276</v>
      </c>
      <c r="T656" s="4" t="s">
        <v>2276</v>
      </c>
      <c r="U656" s="4" t="s">
        <v>534</v>
      </c>
      <c r="V656" s="4">
        <v>4</v>
      </c>
      <c r="W656" s="4"/>
    </row>
    <row r="657" spans="1:23" ht="29">
      <c r="A657" s="4" t="s">
        <v>6630</v>
      </c>
      <c r="B657" s="4" t="s">
        <v>6636</v>
      </c>
      <c r="C657" s="4" t="s">
        <v>24</v>
      </c>
      <c r="D657" s="4" t="s">
        <v>397</v>
      </c>
      <c r="E657" s="4" t="s">
        <v>2659</v>
      </c>
      <c r="F657" s="4" t="s">
        <v>28</v>
      </c>
      <c r="G657" s="4"/>
      <c r="H657" s="4" t="s">
        <v>2673</v>
      </c>
      <c r="I657" s="4" t="s">
        <v>2690</v>
      </c>
      <c r="J657" s="4" t="s">
        <v>2276</v>
      </c>
      <c r="K657" s="4" t="s">
        <v>2276</v>
      </c>
      <c r="L657" s="4" t="s">
        <v>534</v>
      </c>
      <c r="M657" s="4" t="s">
        <v>2276</v>
      </c>
      <c r="N657" s="4" t="s">
        <v>2276</v>
      </c>
      <c r="O657" s="4" t="s">
        <v>2276</v>
      </c>
      <c r="P657" s="4" t="s">
        <v>2276</v>
      </c>
      <c r="Q657" s="4" t="s">
        <v>2276</v>
      </c>
      <c r="R657" s="4" t="s">
        <v>534</v>
      </c>
      <c r="S657" s="4" t="s">
        <v>2276</v>
      </c>
      <c r="T657" s="4" t="s">
        <v>2276</v>
      </c>
      <c r="U657" s="4" t="s">
        <v>534</v>
      </c>
      <c r="V657" s="4">
        <v>4</v>
      </c>
      <c r="W657" s="4"/>
    </row>
    <row r="658" spans="1:23" ht="29">
      <c r="A658" s="4" t="s">
        <v>6439</v>
      </c>
      <c r="B658" s="4" t="s">
        <v>6637</v>
      </c>
      <c r="C658" s="4" t="s">
        <v>24</v>
      </c>
      <c r="D658" s="4" t="s">
        <v>396</v>
      </c>
      <c r="E658" s="4" t="s">
        <v>2659</v>
      </c>
      <c r="F658" s="4" t="s">
        <v>28</v>
      </c>
      <c r="G658" s="4"/>
      <c r="H658" s="4" t="s">
        <v>2673</v>
      </c>
      <c r="I658" s="4" t="s">
        <v>2690</v>
      </c>
      <c r="J658" s="4" t="s">
        <v>2276</v>
      </c>
      <c r="K658" s="4" t="s">
        <v>2276</v>
      </c>
      <c r="L658" s="4" t="s">
        <v>534</v>
      </c>
      <c r="M658" s="4" t="s">
        <v>2276</v>
      </c>
      <c r="N658" s="4" t="s">
        <v>2276</v>
      </c>
      <c r="O658" s="4" t="s">
        <v>2276</v>
      </c>
      <c r="P658" s="4" t="s">
        <v>2276</v>
      </c>
      <c r="Q658" s="4" t="s">
        <v>2276</v>
      </c>
      <c r="R658" s="4" t="s">
        <v>534</v>
      </c>
      <c r="S658" s="4" t="s">
        <v>2276</v>
      </c>
      <c r="T658" s="4" t="s">
        <v>2276</v>
      </c>
      <c r="U658" s="4" t="s">
        <v>534</v>
      </c>
      <c r="V658" s="4">
        <v>1</v>
      </c>
      <c r="W658" s="4"/>
    </row>
    <row r="659" spans="1:23" ht="29">
      <c r="A659" s="4" t="s">
        <v>6439</v>
      </c>
      <c r="B659" s="4" t="s">
        <v>6638</v>
      </c>
      <c r="C659" s="4" t="s">
        <v>24</v>
      </c>
      <c r="D659" s="4" t="s">
        <v>396</v>
      </c>
      <c r="E659" s="4" t="s">
        <v>2659</v>
      </c>
      <c r="F659" s="4" t="s">
        <v>28</v>
      </c>
      <c r="G659" s="4"/>
      <c r="H659" s="4" t="s">
        <v>2673</v>
      </c>
      <c r="I659" s="4" t="s">
        <v>2690</v>
      </c>
      <c r="J659" s="4" t="s">
        <v>2276</v>
      </c>
      <c r="K659" s="4" t="s">
        <v>2276</v>
      </c>
      <c r="L659" s="4" t="s">
        <v>534</v>
      </c>
      <c r="M659" s="4" t="s">
        <v>2276</v>
      </c>
      <c r="N659" s="4" t="s">
        <v>2276</v>
      </c>
      <c r="O659" s="4" t="s">
        <v>2276</v>
      </c>
      <c r="P659" s="4" t="s">
        <v>2276</v>
      </c>
      <c r="Q659" s="4" t="s">
        <v>2276</v>
      </c>
      <c r="R659" s="4" t="s">
        <v>534</v>
      </c>
      <c r="S659" s="4" t="s">
        <v>2276</v>
      </c>
      <c r="T659" s="4" t="s">
        <v>2276</v>
      </c>
      <c r="U659" s="4" t="s">
        <v>534</v>
      </c>
      <c r="V659" s="4">
        <v>4</v>
      </c>
      <c r="W659" s="4"/>
    </row>
    <row r="660" spans="1:23" ht="29">
      <c r="A660" s="4" t="s">
        <v>6439</v>
      </c>
      <c r="B660" s="4" t="s">
        <v>6639</v>
      </c>
      <c r="C660" s="4" t="s">
        <v>24</v>
      </c>
      <c r="D660" s="4" t="s">
        <v>396</v>
      </c>
      <c r="E660" s="4" t="s">
        <v>2659</v>
      </c>
      <c r="F660" s="4" t="s">
        <v>28</v>
      </c>
      <c r="G660" s="4"/>
      <c r="H660" s="4" t="s">
        <v>2673</v>
      </c>
      <c r="I660" s="4" t="s">
        <v>2690</v>
      </c>
      <c r="J660" s="4" t="s">
        <v>2276</v>
      </c>
      <c r="K660" s="4" t="s">
        <v>2276</v>
      </c>
      <c r="L660" s="4" t="s">
        <v>534</v>
      </c>
      <c r="M660" s="4" t="s">
        <v>2276</v>
      </c>
      <c r="N660" s="4" t="s">
        <v>2276</v>
      </c>
      <c r="O660" s="4" t="s">
        <v>2276</v>
      </c>
      <c r="P660" s="4" t="s">
        <v>2276</v>
      </c>
      <c r="Q660" s="4" t="s">
        <v>2276</v>
      </c>
      <c r="R660" s="4" t="s">
        <v>534</v>
      </c>
      <c r="S660" s="4" t="s">
        <v>2276</v>
      </c>
      <c r="T660" s="4" t="s">
        <v>2276</v>
      </c>
      <c r="U660" s="4" t="s">
        <v>534</v>
      </c>
      <c r="V660" s="4">
        <v>4</v>
      </c>
      <c r="W660" s="4"/>
    </row>
    <row r="661" spans="1:23" ht="29">
      <c r="A661" s="4" t="s">
        <v>6439</v>
      </c>
      <c r="B661" s="4" t="s">
        <v>6640</v>
      </c>
      <c r="C661" s="4" t="s">
        <v>24</v>
      </c>
      <c r="D661" s="4" t="s">
        <v>397</v>
      </c>
      <c r="E661" s="4" t="s">
        <v>2659</v>
      </c>
      <c r="F661" s="4" t="s">
        <v>28</v>
      </c>
      <c r="G661" s="4"/>
      <c r="H661" s="4" t="s">
        <v>2673</v>
      </c>
      <c r="I661" s="4" t="s">
        <v>2690</v>
      </c>
      <c r="J661" s="4" t="s">
        <v>2276</v>
      </c>
      <c r="K661" s="4" t="s">
        <v>2276</v>
      </c>
      <c r="L661" s="4" t="s">
        <v>534</v>
      </c>
      <c r="M661" s="4" t="s">
        <v>2276</v>
      </c>
      <c r="N661" s="4" t="s">
        <v>2276</v>
      </c>
      <c r="O661" s="4" t="s">
        <v>2276</v>
      </c>
      <c r="P661" s="4" t="s">
        <v>2276</v>
      </c>
      <c r="Q661" s="4" t="s">
        <v>2276</v>
      </c>
      <c r="R661" s="4" t="s">
        <v>534</v>
      </c>
      <c r="S661" s="4" t="s">
        <v>2276</v>
      </c>
      <c r="T661" s="4" t="s">
        <v>2276</v>
      </c>
      <c r="U661" s="4" t="s">
        <v>534</v>
      </c>
      <c r="V661" s="4">
        <v>1</v>
      </c>
      <c r="W661" s="4"/>
    </row>
    <row r="662" spans="1:23" ht="29">
      <c r="A662" s="4" t="s">
        <v>6439</v>
      </c>
      <c r="B662" s="4" t="s">
        <v>6641</v>
      </c>
      <c r="C662" s="4" t="s">
        <v>24</v>
      </c>
      <c r="D662" s="4" t="s">
        <v>397</v>
      </c>
      <c r="E662" s="4" t="s">
        <v>2659</v>
      </c>
      <c r="F662" s="4" t="s">
        <v>28</v>
      </c>
      <c r="G662" s="4"/>
      <c r="H662" s="4" t="s">
        <v>2673</v>
      </c>
      <c r="I662" s="4" t="s">
        <v>2690</v>
      </c>
      <c r="J662" s="4" t="s">
        <v>2276</v>
      </c>
      <c r="K662" s="4" t="s">
        <v>2276</v>
      </c>
      <c r="L662" s="4" t="s">
        <v>534</v>
      </c>
      <c r="M662" s="4" t="s">
        <v>2276</v>
      </c>
      <c r="N662" s="4" t="s">
        <v>2276</v>
      </c>
      <c r="O662" s="4" t="s">
        <v>2276</v>
      </c>
      <c r="P662" s="4" t="s">
        <v>2276</v>
      </c>
      <c r="Q662" s="4" t="s">
        <v>2276</v>
      </c>
      <c r="R662" s="4" t="s">
        <v>534</v>
      </c>
      <c r="S662" s="4" t="s">
        <v>2276</v>
      </c>
      <c r="T662" s="4" t="s">
        <v>2276</v>
      </c>
      <c r="U662" s="4" t="s">
        <v>534</v>
      </c>
      <c r="V662" s="4">
        <v>4</v>
      </c>
      <c r="W662" s="4"/>
    </row>
    <row r="663" spans="1:23" ht="29">
      <c r="A663" s="4" t="s">
        <v>6439</v>
      </c>
      <c r="B663" s="4" t="s">
        <v>6642</v>
      </c>
      <c r="C663" s="4" t="s">
        <v>24</v>
      </c>
      <c r="D663" s="4" t="s">
        <v>397</v>
      </c>
      <c r="E663" s="4" t="s">
        <v>2659</v>
      </c>
      <c r="F663" s="4" t="s">
        <v>28</v>
      </c>
      <c r="G663" s="4"/>
      <c r="H663" s="4" t="s">
        <v>2673</v>
      </c>
      <c r="I663" s="4" t="s">
        <v>2690</v>
      </c>
      <c r="J663" s="4" t="s">
        <v>2276</v>
      </c>
      <c r="K663" s="4" t="s">
        <v>2276</v>
      </c>
      <c r="L663" s="4" t="s">
        <v>534</v>
      </c>
      <c r="M663" s="4" t="s">
        <v>2276</v>
      </c>
      <c r="N663" s="4" t="s">
        <v>2276</v>
      </c>
      <c r="O663" s="4" t="s">
        <v>2276</v>
      </c>
      <c r="P663" s="4" t="s">
        <v>2276</v>
      </c>
      <c r="Q663" s="4" t="s">
        <v>2276</v>
      </c>
      <c r="R663" s="4" t="s">
        <v>534</v>
      </c>
      <c r="S663" s="4" t="s">
        <v>2276</v>
      </c>
      <c r="T663" s="4" t="s">
        <v>2276</v>
      </c>
      <c r="U663" s="4" t="s">
        <v>534</v>
      </c>
      <c r="V663" s="4">
        <v>4</v>
      </c>
      <c r="W663" s="4"/>
    </row>
    <row r="664" spans="1:23" ht="29">
      <c r="A664" s="4" t="s">
        <v>6806</v>
      </c>
      <c r="B664" s="4" t="s">
        <v>6807</v>
      </c>
      <c r="C664" s="4" t="s">
        <v>24</v>
      </c>
      <c r="D664" s="4" t="s">
        <v>396</v>
      </c>
      <c r="E664" s="4" t="s">
        <v>2659</v>
      </c>
      <c r="F664" s="4" t="s">
        <v>28</v>
      </c>
      <c r="G664" s="4"/>
      <c r="H664" s="4" t="s">
        <v>2673</v>
      </c>
      <c r="I664" s="4" t="s">
        <v>2690</v>
      </c>
      <c r="J664" s="4" t="s">
        <v>2276</v>
      </c>
      <c r="K664" s="4" t="s">
        <v>2276</v>
      </c>
      <c r="L664" s="4" t="s">
        <v>534</v>
      </c>
      <c r="M664" s="4" t="s">
        <v>2276</v>
      </c>
      <c r="N664" s="4" t="s">
        <v>2276</v>
      </c>
      <c r="O664" s="4" t="s">
        <v>2276</v>
      </c>
      <c r="P664" s="4" t="s">
        <v>2276</v>
      </c>
      <c r="Q664" s="4" t="s">
        <v>2276</v>
      </c>
      <c r="R664" s="4" t="s">
        <v>534</v>
      </c>
      <c r="S664" s="4" t="s">
        <v>2276</v>
      </c>
      <c r="T664" s="4" t="s">
        <v>2276</v>
      </c>
      <c r="U664" s="4" t="s">
        <v>534</v>
      </c>
      <c r="V664" s="4">
        <v>1</v>
      </c>
      <c r="W664" s="4"/>
    </row>
    <row r="665" spans="1:23" ht="29">
      <c r="A665" s="4" t="s">
        <v>6806</v>
      </c>
      <c r="B665" s="4" t="s">
        <v>6808</v>
      </c>
      <c r="C665" s="4" t="s">
        <v>24</v>
      </c>
      <c r="D665" s="4" t="s">
        <v>396</v>
      </c>
      <c r="E665" s="4" t="s">
        <v>2659</v>
      </c>
      <c r="F665" s="4" t="s">
        <v>28</v>
      </c>
      <c r="G665" s="4"/>
      <c r="H665" s="4" t="s">
        <v>2673</v>
      </c>
      <c r="I665" s="4" t="s">
        <v>2690</v>
      </c>
      <c r="J665" s="4" t="s">
        <v>2276</v>
      </c>
      <c r="K665" s="4" t="s">
        <v>2276</v>
      </c>
      <c r="L665" s="4" t="s">
        <v>534</v>
      </c>
      <c r="M665" s="4" t="s">
        <v>2276</v>
      </c>
      <c r="N665" s="4" t="s">
        <v>2276</v>
      </c>
      <c r="O665" s="4" t="s">
        <v>2276</v>
      </c>
      <c r="P665" s="4" t="s">
        <v>2276</v>
      </c>
      <c r="Q665" s="4" t="s">
        <v>2276</v>
      </c>
      <c r="R665" s="4" t="s">
        <v>534</v>
      </c>
      <c r="S665" s="4" t="s">
        <v>2276</v>
      </c>
      <c r="T665" s="4" t="s">
        <v>2276</v>
      </c>
      <c r="U665" s="4" t="s">
        <v>534</v>
      </c>
      <c r="V665" s="4">
        <v>4</v>
      </c>
      <c r="W665" s="4"/>
    </row>
    <row r="666" spans="1:23" ht="29">
      <c r="A666" s="4" t="s">
        <v>6806</v>
      </c>
      <c r="B666" s="4" t="s">
        <v>6809</v>
      </c>
      <c r="C666" s="4" t="s">
        <v>24</v>
      </c>
      <c r="D666" s="4" t="s">
        <v>396</v>
      </c>
      <c r="E666" s="4" t="s">
        <v>2659</v>
      </c>
      <c r="F666" s="4" t="s">
        <v>28</v>
      </c>
      <c r="G666" s="4"/>
      <c r="H666" s="4" t="s">
        <v>2673</v>
      </c>
      <c r="I666" s="4" t="s">
        <v>2690</v>
      </c>
      <c r="J666" s="4" t="s">
        <v>2276</v>
      </c>
      <c r="K666" s="4" t="s">
        <v>2276</v>
      </c>
      <c r="L666" s="4" t="s">
        <v>534</v>
      </c>
      <c r="M666" s="4" t="s">
        <v>2276</v>
      </c>
      <c r="N666" s="4" t="s">
        <v>2276</v>
      </c>
      <c r="O666" s="4" t="s">
        <v>2276</v>
      </c>
      <c r="P666" s="4" t="s">
        <v>2276</v>
      </c>
      <c r="Q666" s="4" t="s">
        <v>2276</v>
      </c>
      <c r="R666" s="4" t="s">
        <v>534</v>
      </c>
      <c r="S666" s="4" t="s">
        <v>2276</v>
      </c>
      <c r="T666" s="4" t="s">
        <v>2276</v>
      </c>
      <c r="U666" s="4" t="s">
        <v>534</v>
      </c>
      <c r="V666" s="4">
        <v>4</v>
      </c>
      <c r="W666" s="4"/>
    </row>
    <row r="667" spans="1:23" ht="29">
      <c r="A667" s="4" t="s">
        <v>6806</v>
      </c>
      <c r="B667" s="4" t="s">
        <v>6810</v>
      </c>
      <c r="C667" s="4" t="s">
        <v>24</v>
      </c>
      <c r="D667" s="4" t="s">
        <v>397</v>
      </c>
      <c r="E667" s="4" t="s">
        <v>2659</v>
      </c>
      <c r="F667" s="4" t="s">
        <v>28</v>
      </c>
      <c r="G667" s="4"/>
      <c r="H667" s="4" t="s">
        <v>2673</v>
      </c>
      <c r="I667" s="4" t="s">
        <v>2690</v>
      </c>
      <c r="J667" s="4" t="s">
        <v>2276</v>
      </c>
      <c r="K667" s="4" t="s">
        <v>2276</v>
      </c>
      <c r="L667" s="4" t="s">
        <v>534</v>
      </c>
      <c r="M667" s="4" t="s">
        <v>2276</v>
      </c>
      <c r="N667" s="4" t="s">
        <v>2276</v>
      </c>
      <c r="O667" s="4" t="s">
        <v>2276</v>
      </c>
      <c r="P667" s="4" t="s">
        <v>2276</v>
      </c>
      <c r="Q667" s="4" t="s">
        <v>2276</v>
      </c>
      <c r="R667" s="4" t="s">
        <v>534</v>
      </c>
      <c r="S667" s="4" t="s">
        <v>2276</v>
      </c>
      <c r="T667" s="4" t="s">
        <v>2276</v>
      </c>
      <c r="U667" s="4" t="s">
        <v>534</v>
      </c>
      <c r="V667" s="4">
        <v>1</v>
      </c>
      <c r="W667" s="4"/>
    </row>
    <row r="668" spans="1:23" ht="29">
      <c r="A668" s="4" t="s">
        <v>6806</v>
      </c>
      <c r="B668" s="4" t="s">
        <v>6811</v>
      </c>
      <c r="C668" s="4" t="s">
        <v>24</v>
      </c>
      <c r="D668" s="4" t="s">
        <v>397</v>
      </c>
      <c r="E668" s="4" t="s">
        <v>2659</v>
      </c>
      <c r="F668" s="4" t="s">
        <v>28</v>
      </c>
      <c r="G668" s="4"/>
      <c r="H668" s="4" t="s">
        <v>2673</v>
      </c>
      <c r="I668" s="4" t="s">
        <v>2690</v>
      </c>
      <c r="J668" s="4" t="s">
        <v>2276</v>
      </c>
      <c r="K668" s="4" t="s">
        <v>2276</v>
      </c>
      <c r="L668" s="4" t="s">
        <v>534</v>
      </c>
      <c r="M668" s="4" t="s">
        <v>2276</v>
      </c>
      <c r="N668" s="4" t="s">
        <v>2276</v>
      </c>
      <c r="O668" s="4" t="s">
        <v>2276</v>
      </c>
      <c r="P668" s="4" t="s">
        <v>2276</v>
      </c>
      <c r="Q668" s="4" t="s">
        <v>2276</v>
      </c>
      <c r="R668" s="4" t="s">
        <v>534</v>
      </c>
      <c r="S668" s="4" t="s">
        <v>2276</v>
      </c>
      <c r="T668" s="4" t="s">
        <v>2276</v>
      </c>
      <c r="U668" s="4" t="s">
        <v>534</v>
      </c>
      <c r="V668" s="4">
        <v>4</v>
      </c>
      <c r="W668" s="4"/>
    </row>
    <row r="669" spans="1:23" ht="29">
      <c r="A669" s="4" t="s">
        <v>6806</v>
      </c>
      <c r="B669" s="4" t="s">
        <v>6812</v>
      </c>
      <c r="C669" s="4" t="s">
        <v>24</v>
      </c>
      <c r="D669" s="4" t="s">
        <v>397</v>
      </c>
      <c r="E669" s="4" t="s">
        <v>2659</v>
      </c>
      <c r="F669" s="4" t="s">
        <v>28</v>
      </c>
      <c r="G669" s="4"/>
      <c r="H669" s="4" t="s">
        <v>2673</v>
      </c>
      <c r="I669" s="4" t="s">
        <v>2690</v>
      </c>
      <c r="J669" s="4" t="s">
        <v>2276</v>
      </c>
      <c r="K669" s="4" t="s">
        <v>2276</v>
      </c>
      <c r="L669" s="4" t="s">
        <v>534</v>
      </c>
      <c r="M669" s="4" t="s">
        <v>2276</v>
      </c>
      <c r="N669" s="4" t="s">
        <v>2276</v>
      </c>
      <c r="O669" s="4" t="s">
        <v>2276</v>
      </c>
      <c r="P669" s="4" t="s">
        <v>2276</v>
      </c>
      <c r="Q669" s="4" t="s">
        <v>2276</v>
      </c>
      <c r="R669" s="4" t="s">
        <v>534</v>
      </c>
      <c r="S669" s="4" t="s">
        <v>2276</v>
      </c>
      <c r="T669" s="4" t="s">
        <v>2276</v>
      </c>
      <c r="U669" s="4" t="s">
        <v>534</v>
      </c>
      <c r="V669" s="4">
        <v>4</v>
      </c>
      <c r="W669" s="4"/>
    </row>
    <row r="670" spans="1:23" ht="29">
      <c r="A670" s="4" t="s">
        <v>6441</v>
      </c>
      <c r="B670" s="4" t="s">
        <v>6649</v>
      </c>
      <c r="C670" s="4" t="s">
        <v>24</v>
      </c>
      <c r="D670" s="4" t="s">
        <v>396</v>
      </c>
      <c r="E670" s="4" t="s">
        <v>2659</v>
      </c>
      <c r="F670" s="4" t="s">
        <v>28</v>
      </c>
      <c r="G670" s="4"/>
      <c r="H670" s="4" t="s">
        <v>2673</v>
      </c>
      <c r="I670" s="4" t="s">
        <v>2690</v>
      </c>
      <c r="J670" s="4" t="s">
        <v>2276</v>
      </c>
      <c r="K670" s="4" t="s">
        <v>2276</v>
      </c>
      <c r="L670" s="4" t="s">
        <v>534</v>
      </c>
      <c r="M670" s="4" t="s">
        <v>2276</v>
      </c>
      <c r="N670" s="4" t="s">
        <v>2276</v>
      </c>
      <c r="O670" s="4" t="s">
        <v>2276</v>
      </c>
      <c r="P670" s="4" t="s">
        <v>2276</v>
      </c>
      <c r="Q670" s="4" t="s">
        <v>2276</v>
      </c>
      <c r="R670" s="4" t="s">
        <v>534</v>
      </c>
      <c r="S670" s="4" t="s">
        <v>2276</v>
      </c>
      <c r="T670" s="4" t="s">
        <v>2276</v>
      </c>
      <c r="U670" s="4" t="s">
        <v>534</v>
      </c>
      <c r="V670" s="4">
        <v>1</v>
      </c>
      <c r="W670" s="4"/>
    </row>
    <row r="671" spans="1:23" ht="29">
      <c r="A671" s="4" t="s">
        <v>6441</v>
      </c>
      <c r="B671" s="4" t="s">
        <v>6650</v>
      </c>
      <c r="C671" s="4" t="s">
        <v>24</v>
      </c>
      <c r="D671" s="4" t="s">
        <v>396</v>
      </c>
      <c r="E671" s="4" t="s">
        <v>2659</v>
      </c>
      <c r="F671" s="4" t="s">
        <v>28</v>
      </c>
      <c r="G671" s="4"/>
      <c r="H671" s="4" t="s">
        <v>2673</v>
      </c>
      <c r="I671" s="4" t="s">
        <v>2690</v>
      </c>
      <c r="J671" s="4" t="s">
        <v>2276</v>
      </c>
      <c r="K671" s="4" t="s">
        <v>2276</v>
      </c>
      <c r="L671" s="4" t="s">
        <v>534</v>
      </c>
      <c r="M671" s="4" t="s">
        <v>2276</v>
      </c>
      <c r="N671" s="4" t="s">
        <v>2276</v>
      </c>
      <c r="O671" s="4" t="s">
        <v>2276</v>
      </c>
      <c r="P671" s="4" t="s">
        <v>2276</v>
      </c>
      <c r="Q671" s="4" t="s">
        <v>2276</v>
      </c>
      <c r="R671" s="4" t="s">
        <v>534</v>
      </c>
      <c r="S671" s="4" t="s">
        <v>2276</v>
      </c>
      <c r="T671" s="4" t="s">
        <v>2276</v>
      </c>
      <c r="U671" s="4" t="s">
        <v>534</v>
      </c>
      <c r="V671" s="4">
        <v>4</v>
      </c>
      <c r="W671" s="4"/>
    </row>
    <row r="672" spans="1:23" ht="29">
      <c r="A672" s="4" t="s">
        <v>6441</v>
      </c>
      <c r="B672" s="4" t="s">
        <v>6651</v>
      </c>
      <c r="C672" s="4" t="s">
        <v>24</v>
      </c>
      <c r="D672" s="4" t="s">
        <v>396</v>
      </c>
      <c r="E672" s="4" t="s">
        <v>2659</v>
      </c>
      <c r="F672" s="4" t="s">
        <v>28</v>
      </c>
      <c r="G672" s="4"/>
      <c r="H672" s="4" t="s">
        <v>2673</v>
      </c>
      <c r="I672" s="4" t="s">
        <v>2690</v>
      </c>
      <c r="J672" s="4" t="s">
        <v>2276</v>
      </c>
      <c r="K672" s="4" t="s">
        <v>2276</v>
      </c>
      <c r="L672" s="4" t="s">
        <v>534</v>
      </c>
      <c r="M672" s="4" t="s">
        <v>2276</v>
      </c>
      <c r="N672" s="4" t="s">
        <v>2276</v>
      </c>
      <c r="O672" s="4" t="s">
        <v>2276</v>
      </c>
      <c r="P672" s="4" t="s">
        <v>2276</v>
      </c>
      <c r="Q672" s="4" t="s">
        <v>2276</v>
      </c>
      <c r="R672" s="4" t="s">
        <v>534</v>
      </c>
      <c r="S672" s="4" t="s">
        <v>2276</v>
      </c>
      <c r="T672" s="4" t="s">
        <v>2276</v>
      </c>
      <c r="U672" s="4" t="s">
        <v>534</v>
      </c>
      <c r="V672" s="4">
        <v>4</v>
      </c>
      <c r="W672" s="4"/>
    </row>
    <row r="673" spans="1:23" ht="29">
      <c r="A673" s="4" t="s">
        <v>6441</v>
      </c>
      <c r="B673" s="4" t="s">
        <v>6652</v>
      </c>
      <c r="C673" s="4" t="s">
        <v>24</v>
      </c>
      <c r="D673" s="4" t="s">
        <v>397</v>
      </c>
      <c r="E673" s="4" t="s">
        <v>2659</v>
      </c>
      <c r="F673" s="4" t="s">
        <v>28</v>
      </c>
      <c r="G673" s="4"/>
      <c r="H673" s="4" t="s">
        <v>2673</v>
      </c>
      <c r="I673" s="4" t="s">
        <v>2690</v>
      </c>
      <c r="J673" s="4" t="s">
        <v>2276</v>
      </c>
      <c r="K673" s="4" t="s">
        <v>2276</v>
      </c>
      <c r="L673" s="4" t="s">
        <v>534</v>
      </c>
      <c r="M673" s="4" t="s">
        <v>2276</v>
      </c>
      <c r="N673" s="4" t="s">
        <v>2276</v>
      </c>
      <c r="O673" s="4" t="s">
        <v>2276</v>
      </c>
      <c r="P673" s="4" t="s">
        <v>2276</v>
      </c>
      <c r="Q673" s="4" t="s">
        <v>2276</v>
      </c>
      <c r="R673" s="4" t="s">
        <v>534</v>
      </c>
      <c r="S673" s="4" t="s">
        <v>2276</v>
      </c>
      <c r="T673" s="4" t="s">
        <v>2276</v>
      </c>
      <c r="U673" s="4" t="s">
        <v>534</v>
      </c>
      <c r="V673" s="4">
        <v>1</v>
      </c>
      <c r="W673" s="4"/>
    </row>
    <row r="674" spans="1:23" ht="29">
      <c r="A674" s="4" t="s">
        <v>6441</v>
      </c>
      <c r="B674" s="4" t="s">
        <v>6653</v>
      </c>
      <c r="C674" s="4" t="s">
        <v>24</v>
      </c>
      <c r="D674" s="4" t="s">
        <v>397</v>
      </c>
      <c r="E674" s="4" t="s">
        <v>2659</v>
      </c>
      <c r="F674" s="4" t="s">
        <v>28</v>
      </c>
      <c r="G674" s="4"/>
      <c r="H674" s="4" t="s">
        <v>2673</v>
      </c>
      <c r="I674" s="4" t="s">
        <v>2690</v>
      </c>
      <c r="J674" s="4" t="s">
        <v>2276</v>
      </c>
      <c r="K674" s="4" t="s">
        <v>2276</v>
      </c>
      <c r="L674" s="4" t="s">
        <v>534</v>
      </c>
      <c r="M674" s="4" t="s">
        <v>2276</v>
      </c>
      <c r="N674" s="4" t="s">
        <v>2276</v>
      </c>
      <c r="O674" s="4" t="s">
        <v>2276</v>
      </c>
      <c r="P674" s="4" t="s">
        <v>2276</v>
      </c>
      <c r="Q674" s="4" t="s">
        <v>2276</v>
      </c>
      <c r="R674" s="4" t="s">
        <v>534</v>
      </c>
      <c r="S674" s="4" t="s">
        <v>2276</v>
      </c>
      <c r="T674" s="4" t="s">
        <v>2276</v>
      </c>
      <c r="U674" s="4" t="s">
        <v>534</v>
      </c>
      <c r="V674" s="4">
        <v>4</v>
      </c>
      <c r="W674" s="4"/>
    </row>
    <row r="675" spans="1:23" ht="29">
      <c r="A675" s="4" t="s">
        <v>6441</v>
      </c>
      <c r="B675" s="4" t="s">
        <v>6654</v>
      </c>
      <c r="C675" s="4" t="s">
        <v>24</v>
      </c>
      <c r="D675" s="4" t="s">
        <v>397</v>
      </c>
      <c r="E675" s="4" t="s">
        <v>2659</v>
      </c>
      <c r="F675" s="4" t="s">
        <v>28</v>
      </c>
      <c r="G675" s="4"/>
      <c r="H675" s="4" t="s">
        <v>2673</v>
      </c>
      <c r="I675" s="4" t="s">
        <v>2690</v>
      </c>
      <c r="J675" s="4" t="s">
        <v>2276</v>
      </c>
      <c r="K675" s="4" t="s">
        <v>2276</v>
      </c>
      <c r="L675" s="4" t="s">
        <v>534</v>
      </c>
      <c r="M675" s="4" t="s">
        <v>2276</v>
      </c>
      <c r="N675" s="4" t="s">
        <v>2276</v>
      </c>
      <c r="O675" s="4" t="s">
        <v>2276</v>
      </c>
      <c r="P675" s="4" t="s">
        <v>2276</v>
      </c>
      <c r="Q675" s="4" t="s">
        <v>2276</v>
      </c>
      <c r="R675" s="4" t="s">
        <v>534</v>
      </c>
      <c r="S675" s="4" t="s">
        <v>2276</v>
      </c>
      <c r="T675" s="4" t="s">
        <v>2276</v>
      </c>
      <c r="U675" s="4" t="s">
        <v>534</v>
      </c>
      <c r="V675" s="4">
        <v>4</v>
      </c>
      <c r="W675" s="4"/>
    </row>
    <row r="676" spans="1:23" ht="29">
      <c r="A676" s="4" t="s">
        <v>6442</v>
      </c>
      <c r="B676" s="4" t="s">
        <v>6655</v>
      </c>
      <c r="C676" s="4" t="s">
        <v>24</v>
      </c>
      <c r="D676" s="4" t="s">
        <v>396</v>
      </c>
      <c r="E676" s="4" t="s">
        <v>2659</v>
      </c>
      <c r="F676" s="4" t="s">
        <v>28</v>
      </c>
      <c r="G676" s="4"/>
      <c r="H676" s="4" t="s">
        <v>2673</v>
      </c>
      <c r="I676" s="4" t="s">
        <v>2690</v>
      </c>
      <c r="J676" s="4" t="s">
        <v>2276</v>
      </c>
      <c r="K676" s="4" t="s">
        <v>2276</v>
      </c>
      <c r="L676" s="4" t="s">
        <v>534</v>
      </c>
      <c r="M676" s="4" t="s">
        <v>2276</v>
      </c>
      <c r="N676" s="4" t="s">
        <v>2276</v>
      </c>
      <c r="O676" s="4" t="s">
        <v>2276</v>
      </c>
      <c r="P676" s="4" t="s">
        <v>2276</v>
      </c>
      <c r="Q676" s="4" t="s">
        <v>2276</v>
      </c>
      <c r="R676" s="4" t="s">
        <v>534</v>
      </c>
      <c r="S676" s="4" t="s">
        <v>2276</v>
      </c>
      <c r="T676" s="4" t="s">
        <v>2276</v>
      </c>
      <c r="U676" s="4" t="s">
        <v>534</v>
      </c>
      <c r="V676" s="4">
        <v>1</v>
      </c>
      <c r="W676" s="4"/>
    </row>
    <row r="677" spans="1:23" ht="29">
      <c r="A677" s="4" t="s">
        <v>6442</v>
      </c>
      <c r="B677" s="4" t="s">
        <v>6656</v>
      </c>
      <c r="C677" s="4" t="s">
        <v>24</v>
      </c>
      <c r="D677" s="4" t="s">
        <v>396</v>
      </c>
      <c r="E677" s="4" t="s">
        <v>2659</v>
      </c>
      <c r="F677" s="4" t="s">
        <v>28</v>
      </c>
      <c r="G677" s="4"/>
      <c r="H677" s="4" t="s">
        <v>2673</v>
      </c>
      <c r="I677" s="4" t="s">
        <v>2690</v>
      </c>
      <c r="J677" s="4" t="s">
        <v>2276</v>
      </c>
      <c r="K677" s="4" t="s">
        <v>2276</v>
      </c>
      <c r="L677" s="4" t="s">
        <v>534</v>
      </c>
      <c r="M677" s="4" t="s">
        <v>2276</v>
      </c>
      <c r="N677" s="4" t="s">
        <v>2276</v>
      </c>
      <c r="O677" s="4" t="s">
        <v>2276</v>
      </c>
      <c r="P677" s="4" t="s">
        <v>2276</v>
      </c>
      <c r="Q677" s="4" t="s">
        <v>2276</v>
      </c>
      <c r="R677" s="4" t="s">
        <v>534</v>
      </c>
      <c r="S677" s="4" t="s">
        <v>2276</v>
      </c>
      <c r="T677" s="4" t="s">
        <v>2276</v>
      </c>
      <c r="U677" s="4" t="s">
        <v>534</v>
      </c>
      <c r="V677" s="4">
        <v>4</v>
      </c>
      <c r="W677" s="4"/>
    </row>
    <row r="678" spans="1:23" ht="29">
      <c r="A678" s="4" t="s">
        <v>6442</v>
      </c>
      <c r="B678" s="4" t="s">
        <v>6657</v>
      </c>
      <c r="C678" s="4" t="s">
        <v>24</v>
      </c>
      <c r="D678" s="4" t="s">
        <v>396</v>
      </c>
      <c r="E678" s="4" t="s">
        <v>2659</v>
      </c>
      <c r="F678" s="4" t="s">
        <v>28</v>
      </c>
      <c r="G678" s="4"/>
      <c r="H678" s="4" t="s">
        <v>2673</v>
      </c>
      <c r="I678" s="4" t="s">
        <v>2690</v>
      </c>
      <c r="J678" s="4" t="s">
        <v>2276</v>
      </c>
      <c r="K678" s="4" t="s">
        <v>2276</v>
      </c>
      <c r="L678" s="4" t="s">
        <v>534</v>
      </c>
      <c r="M678" s="4" t="s">
        <v>2276</v>
      </c>
      <c r="N678" s="4" t="s">
        <v>2276</v>
      </c>
      <c r="O678" s="4" t="s">
        <v>2276</v>
      </c>
      <c r="P678" s="4" t="s">
        <v>2276</v>
      </c>
      <c r="Q678" s="4" t="s">
        <v>2276</v>
      </c>
      <c r="R678" s="4" t="s">
        <v>534</v>
      </c>
      <c r="S678" s="4" t="s">
        <v>2276</v>
      </c>
      <c r="T678" s="4" t="s">
        <v>2276</v>
      </c>
      <c r="U678" s="4" t="s">
        <v>534</v>
      </c>
      <c r="V678" s="4">
        <v>4</v>
      </c>
      <c r="W678" s="4"/>
    </row>
    <row r="679" spans="1:23" ht="29">
      <c r="A679" s="4" t="s">
        <v>6442</v>
      </c>
      <c r="B679" s="4" t="s">
        <v>6658</v>
      </c>
      <c r="C679" s="4" t="s">
        <v>24</v>
      </c>
      <c r="D679" s="4" t="s">
        <v>397</v>
      </c>
      <c r="E679" s="4" t="s">
        <v>2659</v>
      </c>
      <c r="F679" s="4" t="s">
        <v>28</v>
      </c>
      <c r="G679" s="4"/>
      <c r="H679" s="4" t="s">
        <v>2673</v>
      </c>
      <c r="I679" s="4" t="s">
        <v>2690</v>
      </c>
      <c r="J679" s="4" t="s">
        <v>2276</v>
      </c>
      <c r="K679" s="4" t="s">
        <v>2276</v>
      </c>
      <c r="L679" s="4" t="s">
        <v>534</v>
      </c>
      <c r="M679" s="4" t="s">
        <v>2276</v>
      </c>
      <c r="N679" s="4" t="s">
        <v>2276</v>
      </c>
      <c r="O679" s="4" t="s">
        <v>2276</v>
      </c>
      <c r="P679" s="4" t="s">
        <v>2276</v>
      </c>
      <c r="Q679" s="4" t="s">
        <v>2276</v>
      </c>
      <c r="R679" s="4" t="s">
        <v>534</v>
      </c>
      <c r="S679" s="4" t="s">
        <v>2276</v>
      </c>
      <c r="T679" s="4" t="s">
        <v>2276</v>
      </c>
      <c r="U679" s="4" t="s">
        <v>534</v>
      </c>
      <c r="V679" s="4">
        <v>1</v>
      </c>
      <c r="W679" s="4"/>
    </row>
    <row r="680" spans="1:23" ht="29">
      <c r="A680" s="4" t="s">
        <v>6442</v>
      </c>
      <c r="B680" s="4" t="s">
        <v>6659</v>
      </c>
      <c r="C680" s="4" t="s">
        <v>24</v>
      </c>
      <c r="D680" s="4" t="s">
        <v>397</v>
      </c>
      <c r="E680" s="4" t="s">
        <v>2659</v>
      </c>
      <c r="F680" s="4" t="s">
        <v>28</v>
      </c>
      <c r="G680" s="4"/>
      <c r="H680" s="4" t="s">
        <v>2673</v>
      </c>
      <c r="I680" s="4" t="s">
        <v>2690</v>
      </c>
      <c r="J680" s="4" t="s">
        <v>2276</v>
      </c>
      <c r="K680" s="4" t="s">
        <v>2276</v>
      </c>
      <c r="L680" s="4" t="s">
        <v>534</v>
      </c>
      <c r="M680" s="4" t="s">
        <v>2276</v>
      </c>
      <c r="N680" s="4" t="s">
        <v>2276</v>
      </c>
      <c r="O680" s="4" t="s">
        <v>2276</v>
      </c>
      <c r="P680" s="4" t="s">
        <v>2276</v>
      </c>
      <c r="Q680" s="4" t="s">
        <v>2276</v>
      </c>
      <c r="R680" s="4" t="s">
        <v>534</v>
      </c>
      <c r="S680" s="4" t="s">
        <v>2276</v>
      </c>
      <c r="T680" s="4" t="s">
        <v>2276</v>
      </c>
      <c r="U680" s="4" t="s">
        <v>534</v>
      </c>
      <c r="V680" s="4">
        <v>4</v>
      </c>
      <c r="W680" s="4"/>
    </row>
    <row r="681" spans="1:23" ht="29">
      <c r="A681" s="4" t="s">
        <v>6442</v>
      </c>
      <c r="B681" s="4" t="s">
        <v>6660</v>
      </c>
      <c r="C681" s="4" t="s">
        <v>24</v>
      </c>
      <c r="D681" s="4" t="s">
        <v>397</v>
      </c>
      <c r="E681" s="4" t="s">
        <v>2659</v>
      </c>
      <c r="F681" s="4" t="s">
        <v>28</v>
      </c>
      <c r="G681" s="4"/>
      <c r="H681" s="4" t="s">
        <v>2673</v>
      </c>
      <c r="I681" s="4" t="s">
        <v>2690</v>
      </c>
      <c r="J681" s="4" t="s">
        <v>2276</v>
      </c>
      <c r="K681" s="4" t="s">
        <v>2276</v>
      </c>
      <c r="L681" s="4" t="s">
        <v>534</v>
      </c>
      <c r="M681" s="4" t="s">
        <v>2276</v>
      </c>
      <c r="N681" s="4" t="s">
        <v>2276</v>
      </c>
      <c r="O681" s="4" t="s">
        <v>2276</v>
      </c>
      <c r="P681" s="4" t="s">
        <v>2276</v>
      </c>
      <c r="Q681" s="4" t="s">
        <v>2276</v>
      </c>
      <c r="R681" s="4" t="s">
        <v>534</v>
      </c>
      <c r="S681" s="4" t="s">
        <v>2276</v>
      </c>
      <c r="T681" s="4" t="s">
        <v>2276</v>
      </c>
      <c r="U681" s="4" t="s">
        <v>534</v>
      </c>
      <c r="V681" s="4">
        <v>4</v>
      </c>
      <c r="W681" s="4"/>
    </row>
    <row r="682" spans="1:23" ht="72.5">
      <c r="A682" s="4" t="s">
        <v>6452</v>
      </c>
      <c r="B682" s="4" t="s">
        <v>6686</v>
      </c>
      <c r="C682" s="4" t="s">
        <v>24</v>
      </c>
      <c r="D682" s="4" t="s">
        <v>1105</v>
      </c>
      <c r="E682" s="4" t="s">
        <v>1105</v>
      </c>
      <c r="F682" s="4" t="s">
        <v>28</v>
      </c>
      <c r="G682" s="4">
        <v>2014</v>
      </c>
      <c r="H682" s="4" t="s">
        <v>541</v>
      </c>
      <c r="I682" s="4"/>
      <c r="J682" s="4"/>
      <c r="K682" s="4"/>
      <c r="L682" s="4"/>
      <c r="M682" s="4"/>
      <c r="N682" s="4"/>
      <c r="O682" s="4"/>
      <c r="P682" s="4"/>
      <c r="Q682" s="4"/>
      <c r="R682" s="4" t="s">
        <v>534</v>
      </c>
      <c r="S682" s="4" t="s">
        <v>2276</v>
      </c>
      <c r="T682" s="4" t="s">
        <v>534</v>
      </c>
      <c r="U682" s="4" t="s">
        <v>2276</v>
      </c>
      <c r="V682" s="4">
        <v>2</v>
      </c>
      <c r="W682" s="4" t="s">
        <v>6710</v>
      </c>
    </row>
    <row r="683" spans="1:23" ht="72.5">
      <c r="A683" s="4" t="s">
        <v>6452</v>
      </c>
      <c r="B683" s="4" t="s">
        <v>6687</v>
      </c>
      <c r="C683" s="4" t="s">
        <v>24</v>
      </c>
      <c r="D683" s="4" t="s">
        <v>1105</v>
      </c>
      <c r="E683" s="4" t="s">
        <v>1105</v>
      </c>
      <c r="F683" s="4" t="s">
        <v>74</v>
      </c>
      <c r="G683" s="4">
        <v>2014</v>
      </c>
      <c r="H683" s="4" t="s">
        <v>541</v>
      </c>
      <c r="I683" s="4"/>
      <c r="J683" s="4"/>
      <c r="K683" s="4"/>
      <c r="L683" s="4"/>
      <c r="M683" s="4"/>
      <c r="N683" s="4"/>
      <c r="O683" s="4"/>
      <c r="P683" s="4"/>
      <c r="Q683" s="4"/>
      <c r="R683" s="4" t="s">
        <v>534</v>
      </c>
      <c r="S683" s="4" t="s">
        <v>2276</v>
      </c>
      <c r="T683" s="4" t="s">
        <v>534</v>
      </c>
      <c r="U683" s="4" t="s">
        <v>2276</v>
      </c>
      <c r="V683" s="4">
        <v>2</v>
      </c>
      <c r="W683" s="4" t="s">
        <v>6710</v>
      </c>
    </row>
    <row r="684" spans="1:23">
      <c r="A684" s="4" t="s">
        <v>6505</v>
      </c>
      <c r="B684" s="4" t="s">
        <v>6724</v>
      </c>
      <c r="C684" s="4" t="s">
        <v>24</v>
      </c>
      <c r="D684" s="4"/>
      <c r="E684" s="4" t="s">
        <v>1242</v>
      </c>
      <c r="F684" s="4" t="s">
        <v>74</v>
      </c>
      <c r="G684" s="4"/>
      <c r="H684" s="4" t="s">
        <v>2673</v>
      </c>
      <c r="I684" s="4"/>
      <c r="J684" s="4"/>
      <c r="K684" s="4"/>
      <c r="L684" s="4"/>
      <c r="M684" s="4" t="s">
        <v>537</v>
      </c>
      <c r="N684" s="4"/>
      <c r="O684" s="4"/>
      <c r="P684" s="4"/>
      <c r="Q684" s="4"/>
      <c r="R684" s="4" t="s">
        <v>537</v>
      </c>
      <c r="S684" s="4"/>
      <c r="T684" s="4"/>
      <c r="U684" s="4"/>
      <c r="V684" s="4"/>
      <c r="W684" s="4"/>
    </row>
    <row r="685" spans="1:23">
      <c r="A685" s="4" t="s">
        <v>6506</v>
      </c>
      <c r="B685" s="4" t="s">
        <v>6726</v>
      </c>
      <c r="C685" s="4" t="s">
        <v>24</v>
      </c>
      <c r="D685" s="4"/>
      <c r="E685" s="4" t="s">
        <v>1242</v>
      </c>
      <c r="F685" s="4" t="s">
        <v>74</v>
      </c>
      <c r="G685" s="4"/>
      <c r="H685" s="4" t="s">
        <v>2673</v>
      </c>
      <c r="I685" s="4"/>
      <c r="J685" s="4"/>
      <c r="K685" s="4"/>
      <c r="L685" s="4"/>
      <c r="M685" s="4" t="s">
        <v>537</v>
      </c>
      <c r="N685" s="4"/>
      <c r="O685" s="4"/>
      <c r="P685" s="4"/>
      <c r="Q685" s="4"/>
      <c r="R685" s="4" t="s">
        <v>537</v>
      </c>
      <c r="S685" s="4"/>
      <c r="T685" s="4"/>
      <c r="U685" s="4"/>
      <c r="V685" s="4"/>
      <c r="W685" s="4"/>
    </row>
    <row r="686" spans="1:23">
      <c r="A686" s="4" t="s">
        <v>6507</v>
      </c>
      <c r="B686" s="4" t="s">
        <v>6728</v>
      </c>
      <c r="C686" s="4" t="s">
        <v>6813</v>
      </c>
      <c r="D686" s="4" t="s">
        <v>6717</v>
      </c>
      <c r="E686" s="4" t="s">
        <v>6814</v>
      </c>
      <c r="F686" s="4"/>
      <c r="G686" s="4"/>
      <c r="H686" s="4"/>
      <c r="I686" s="4"/>
      <c r="J686" s="4"/>
      <c r="K686" s="4"/>
      <c r="L686" s="4"/>
      <c r="M686" s="4" t="s">
        <v>2671</v>
      </c>
      <c r="N686" s="4"/>
      <c r="O686" s="4"/>
      <c r="P686" s="4"/>
      <c r="Q686" s="4"/>
      <c r="R686" s="4" t="s">
        <v>534</v>
      </c>
      <c r="S686" s="4"/>
      <c r="T686" s="4"/>
      <c r="U686" s="4"/>
      <c r="V686" s="4"/>
      <c r="W686" s="4"/>
    </row>
    <row r="687" spans="1:23">
      <c r="A687" s="4" t="s">
        <v>6507</v>
      </c>
      <c r="B687" s="4" t="s">
        <v>6729</v>
      </c>
      <c r="C687" s="4" t="s">
        <v>2656</v>
      </c>
      <c r="D687" s="4" t="s">
        <v>6717</v>
      </c>
      <c r="E687" s="4"/>
      <c r="F687" s="4"/>
      <c r="G687" s="4"/>
      <c r="H687" s="4"/>
      <c r="I687" s="4"/>
      <c r="J687" s="4"/>
      <c r="K687" s="4"/>
      <c r="L687" s="4"/>
      <c r="M687" s="4" t="s">
        <v>2671</v>
      </c>
      <c r="N687" s="4"/>
      <c r="O687" s="4"/>
      <c r="P687" s="4"/>
      <c r="Q687" s="4"/>
      <c r="R687" s="4" t="s">
        <v>534</v>
      </c>
      <c r="S687" s="4"/>
      <c r="T687" s="4"/>
      <c r="U687" s="4"/>
      <c r="V687" s="4"/>
      <c r="W687" s="4"/>
    </row>
    <row r="688" spans="1:23">
      <c r="A688" s="4" t="s">
        <v>6507</v>
      </c>
      <c r="B688" s="4" t="s">
        <v>6821</v>
      </c>
      <c r="C688" s="4" t="s">
        <v>6813</v>
      </c>
      <c r="D688" s="4" t="s">
        <v>2649</v>
      </c>
      <c r="E688" s="4" t="s">
        <v>2658</v>
      </c>
      <c r="F688" s="4" t="s">
        <v>74</v>
      </c>
      <c r="G688" s="4"/>
      <c r="H688" s="4"/>
      <c r="I688" s="4"/>
      <c r="J688" s="4"/>
      <c r="K688" s="4"/>
      <c r="L688" s="4"/>
      <c r="M688" s="4" t="s">
        <v>2671</v>
      </c>
      <c r="N688" s="4"/>
      <c r="O688" s="4"/>
      <c r="P688" s="4"/>
      <c r="Q688" s="4"/>
      <c r="R688" s="4"/>
      <c r="S688" s="4"/>
      <c r="T688" s="4"/>
      <c r="U688" s="4"/>
      <c r="V688" s="4"/>
      <c r="W688" s="4" t="s">
        <v>6815</v>
      </c>
    </row>
    <row r="689" spans="1:23">
      <c r="A689" s="4" t="s">
        <v>6507</v>
      </c>
      <c r="B689" s="4" t="s">
        <v>6822</v>
      </c>
      <c r="C689" s="4" t="s">
        <v>2656</v>
      </c>
      <c r="D689" s="4" t="s">
        <v>2649</v>
      </c>
      <c r="E689" s="4"/>
      <c r="F689" s="4" t="s">
        <v>74</v>
      </c>
      <c r="G689" s="4"/>
      <c r="H689" s="4"/>
      <c r="I689" s="4"/>
      <c r="J689" s="4"/>
      <c r="K689" s="4"/>
      <c r="L689" s="4"/>
      <c r="M689" s="4" t="s">
        <v>2671</v>
      </c>
      <c r="N689" s="4"/>
      <c r="O689" s="4"/>
      <c r="P689" s="4"/>
      <c r="Q689" s="4"/>
      <c r="R689" s="4"/>
      <c r="S689" s="4"/>
      <c r="T689" s="4"/>
      <c r="U689" s="4"/>
      <c r="V689" s="4"/>
      <c r="W689" s="4" t="s">
        <v>6815</v>
      </c>
    </row>
    <row r="690" spans="1:23" ht="29">
      <c r="A690" s="4" t="s">
        <v>6509</v>
      </c>
      <c r="B690" s="4" t="s">
        <v>6777</v>
      </c>
      <c r="C690" s="4" t="s">
        <v>1105</v>
      </c>
      <c r="D690" s="4" t="s">
        <v>6532</v>
      </c>
      <c r="E690" s="4"/>
      <c r="F690" s="4" t="s">
        <v>74</v>
      </c>
      <c r="G690" s="4"/>
      <c r="H690" s="4"/>
      <c r="I690" s="4"/>
      <c r="J690" s="4"/>
      <c r="K690" s="4"/>
      <c r="L690" s="4"/>
      <c r="M690" s="4" t="s">
        <v>2728</v>
      </c>
      <c r="N690" s="4"/>
      <c r="O690" s="4"/>
      <c r="P690" s="4"/>
      <c r="Q690" s="4"/>
      <c r="R690" s="4"/>
      <c r="S690" s="4"/>
      <c r="T690" s="4"/>
      <c r="U690" s="4"/>
      <c r="V690" s="4"/>
      <c r="W690" s="4" t="s">
        <v>6816</v>
      </c>
    </row>
    <row r="691" spans="1:23" ht="29">
      <c r="A691" s="4" t="s">
        <v>6510</v>
      </c>
      <c r="B691" s="4" t="s">
        <v>6823</v>
      </c>
      <c r="C691" s="4" t="s">
        <v>1105</v>
      </c>
      <c r="D691" s="4" t="s">
        <v>2649</v>
      </c>
      <c r="E691" s="4"/>
      <c r="F691" s="4" t="s">
        <v>74</v>
      </c>
      <c r="G691" s="4"/>
      <c r="H691" s="4"/>
      <c r="I691" s="4"/>
      <c r="J691" s="4"/>
      <c r="K691" s="4"/>
      <c r="L691" s="4"/>
      <c r="M691" s="4" t="s">
        <v>2728</v>
      </c>
      <c r="N691" s="4"/>
      <c r="O691" s="4"/>
      <c r="P691" s="4"/>
      <c r="Q691" s="4"/>
      <c r="R691" s="4"/>
      <c r="S691" s="4"/>
      <c r="T691" s="4"/>
      <c r="U691" s="4"/>
      <c r="V691" s="4"/>
      <c r="W691" s="4" t="s">
        <v>6816</v>
      </c>
    </row>
    <row r="692" spans="1:23" ht="29">
      <c r="A692" s="4" t="s">
        <v>6511</v>
      </c>
      <c r="B692" s="4" t="s">
        <v>6824</v>
      </c>
      <c r="C692" s="4" t="s">
        <v>1105</v>
      </c>
      <c r="D692" s="4" t="s">
        <v>2649</v>
      </c>
      <c r="E692" s="4"/>
      <c r="F692" s="4" t="s">
        <v>74</v>
      </c>
      <c r="G692" s="4"/>
      <c r="H692" s="4"/>
      <c r="I692" s="4"/>
      <c r="J692" s="4"/>
      <c r="K692" s="4"/>
      <c r="L692" s="4"/>
      <c r="M692" s="4" t="s">
        <v>2728</v>
      </c>
      <c r="N692" s="4"/>
      <c r="O692" s="4"/>
      <c r="P692" s="4"/>
      <c r="Q692" s="4"/>
      <c r="R692" s="4"/>
      <c r="S692" s="4"/>
      <c r="T692" s="4"/>
      <c r="U692" s="4"/>
      <c r="V692" s="4"/>
      <c r="W692" s="4" t="s">
        <v>6816</v>
      </c>
    </row>
    <row r="693" spans="1:23">
      <c r="A693" s="4" t="s">
        <v>6516</v>
      </c>
      <c r="B693" s="4" t="s">
        <v>6740</v>
      </c>
      <c r="C693" s="4" t="s">
        <v>1105</v>
      </c>
      <c r="D693" s="4" t="s">
        <v>2649</v>
      </c>
      <c r="E693" s="4"/>
      <c r="F693" s="4" t="s">
        <v>74</v>
      </c>
      <c r="G693" s="4"/>
      <c r="H693" s="4" t="s">
        <v>541</v>
      </c>
      <c r="I693" s="4"/>
      <c r="J693" s="4"/>
      <c r="K693" s="4"/>
      <c r="L693" s="4"/>
      <c r="M693" s="4"/>
      <c r="N693" s="4"/>
      <c r="O693" s="4"/>
      <c r="P693" s="4"/>
      <c r="Q693" s="4"/>
      <c r="R693" s="4" t="s">
        <v>534</v>
      </c>
      <c r="S693" s="4" t="s">
        <v>534</v>
      </c>
      <c r="T693" s="4"/>
      <c r="U693" s="4"/>
      <c r="V693" s="4"/>
      <c r="W693" s="4" t="s">
        <v>6817</v>
      </c>
    </row>
    <row r="694" spans="1:23">
      <c r="A694" s="4" t="s">
        <v>6516</v>
      </c>
      <c r="B694" s="4" t="s">
        <v>6825</v>
      </c>
      <c r="C694" s="4" t="s">
        <v>24</v>
      </c>
      <c r="D694" s="4" t="s">
        <v>2649</v>
      </c>
      <c r="E694" s="4"/>
      <c r="F694" s="4" t="s">
        <v>74</v>
      </c>
      <c r="G694" s="4"/>
      <c r="H694" s="4" t="s">
        <v>541</v>
      </c>
      <c r="I694" s="4"/>
      <c r="J694" s="4"/>
      <c r="K694" s="4"/>
      <c r="L694" s="4"/>
      <c r="M694" s="4" t="s">
        <v>2671</v>
      </c>
      <c r="N694" s="4" t="s">
        <v>534</v>
      </c>
      <c r="O694" s="4"/>
      <c r="P694" s="4"/>
      <c r="Q694" s="4"/>
      <c r="R694" s="4"/>
      <c r="S694" s="4"/>
      <c r="T694" s="4"/>
      <c r="U694" s="4"/>
      <c r="V694" s="4"/>
      <c r="W694" s="4"/>
    </row>
    <row r="695" spans="1:23">
      <c r="A695" s="4" t="s">
        <v>6517</v>
      </c>
      <c r="B695" s="4" t="s">
        <v>6741</v>
      </c>
      <c r="C695" s="4" t="s">
        <v>1105</v>
      </c>
      <c r="D695" s="4" t="s">
        <v>2649</v>
      </c>
      <c r="E695" s="4"/>
      <c r="F695" s="4" t="s">
        <v>74</v>
      </c>
      <c r="G695" s="4"/>
      <c r="H695" s="4" t="s">
        <v>541</v>
      </c>
      <c r="I695" s="4"/>
      <c r="J695" s="4"/>
      <c r="K695" s="4"/>
      <c r="L695" s="4"/>
      <c r="M695" s="4" t="s">
        <v>2671</v>
      </c>
      <c r="N695" s="4" t="s">
        <v>534</v>
      </c>
      <c r="O695" s="4"/>
      <c r="P695" s="4"/>
      <c r="Q695" s="4"/>
      <c r="R695" s="4" t="s">
        <v>534</v>
      </c>
      <c r="S695" s="4" t="s">
        <v>534</v>
      </c>
      <c r="T695" s="4"/>
      <c r="U695" s="4"/>
      <c r="V695" s="4"/>
      <c r="W695" s="4" t="s">
        <v>6818</v>
      </c>
    </row>
    <row r="696" spans="1:23">
      <c r="A696" s="4" t="s">
        <v>6517</v>
      </c>
      <c r="B696" s="4" t="s">
        <v>6782</v>
      </c>
      <c r="C696" s="4" t="s">
        <v>24</v>
      </c>
      <c r="D696" s="4" t="s">
        <v>2649</v>
      </c>
      <c r="E696" s="4"/>
      <c r="F696" s="4" t="s">
        <v>74</v>
      </c>
      <c r="G696" s="4"/>
      <c r="H696" s="4" t="s">
        <v>541</v>
      </c>
      <c r="I696" s="4"/>
      <c r="J696" s="4"/>
      <c r="K696" s="4"/>
      <c r="L696" s="4"/>
      <c r="M696" s="4" t="s">
        <v>2671</v>
      </c>
      <c r="N696" s="4" t="s">
        <v>534</v>
      </c>
      <c r="O696" s="4"/>
      <c r="P696" s="4"/>
      <c r="Q696" s="4"/>
      <c r="R696" s="4"/>
      <c r="S696" s="4"/>
      <c r="T696" s="4"/>
      <c r="U696" s="4"/>
      <c r="V696" s="4"/>
      <c r="W696" s="4"/>
    </row>
    <row r="697" spans="1:23">
      <c r="A697" s="4" t="s">
        <v>6518</v>
      </c>
      <c r="B697" s="4" t="s">
        <v>6742</v>
      </c>
      <c r="C697" s="4" t="s">
        <v>1105</v>
      </c>
      <c r="D697" s="4" t="s">
        <v>2649</v>
      </c>
      <c r="E697" s="4"/>
      <c r="F697" s="4" t="s">
        <v>74</v>
      </c>
      <c r="G697" s="4"/>
      <c r="H697" s="4" t="s">
        <v>541</v>
      </c>
      <c r="I697" s="4"/>
      <c r="J697" s="4"/>
      <c r="K697" s="4"/>
      <c r="L697" s="4"/>
      <c r="M697" s="4"/>
      <c r="N697" s="4"/>
      <c r="O697" s="4"/>
      <c r="P697" s="4"/>
      <c r="Q697" s="4"/>
      <c r="R697" s="4" t="s">
        <v>534</v>
      </c>
      <c r="S697" s="4" t="s">
        <v>534</v>
      </c>
      <c r="T697" s="4"/>
      <c r="U697" s="4"/>
      <c r="V697" s="4"/>
      <c r="W697" s="4" t="s">
        <v>6818</v>
      </c>
    </row>
    <row r="698" spans="1:23">
      <c r="A698" s="4" t="s">
        <v>6518</v>
      </c>
      <c r="B698" s="4" t="s">
        <v>6783</v>
      </c>
      <c r="C698" s="4" t="s">
        <v>24</v>
      </c>
      <c r="D698" s="4" t="s">
        <v>2649</v>
      </c>
      <c r="E698" s="4"/>
      <c r="F698" s="4" t="s">
        <v>74</v>
      </c>
      <c r="G698" s="4"/>
      <c r="H698" s="4" t="s">
        <v>541</v>
      </c>
      <c r="I698" s="4"/>
      <c r="J698" s="4"/>
      <c r="K698" s="4"/>
      <c r="L698" s="4"/>
      <c r="M698" s="4" t="s">
        <v>2671</v>
      </c>
      <c r="N698" s="4" t="s">
        <v>534</v>
      </c>
      <c r="O698" s="4"/>
      <c r="P698" s="4"/>
      <c r="Q698" s="4"/>
      <c r="R698" s="4"/>
      <c r="S698" s="4"/>
      <c r="T698" s="4"/>
      <c r="U698" s="4"/>
      <c r="V698" s="4"/>
      <c r="W698" s="4"/>
    </row>
    <row r="699" spans="1:23">
      <c r="A699" s="4" t="s">
        <v>6518</v>
      </c>
      <c r="B699" s="4" t="s">
        <v>6784</v>
      </c>
      <c r="C699" s="4" t="s">
        <v>2656</v>
      </c>
      <c r="D699" s="4" t="s">
        <v>2649</v>
      </c>
      <c r="E699" s="4"/>
      <c r="F699" s="4" t="s">
        <v>74</v>
      </c>
      <c r="G699" s="4"/>
      <c r="H699" s="4" t="s">
        <v>541</v>
      </c>
      <c r="I699" s="4"/>
      <c r="J699" s="4"/>
      <c r="K699" s="4"/>
      <c r="L699" s="4"/>
      <c r="M699" s="4" t="s">
        <v>2671</v>
      </c>
      <c r="N699" s="4" t="s">
        <v>534</v>
      </c>
      <c r="O699" s="4"/>
      <c r="P699" s="4"/>
      <c r="Q699" s="4"/>
      <c r="R699" s="4"/>
      <c r="S699" s="4"/>
      <c r="T699" s="4"/>
      <c r="U699" s="4"/>
      <c r="V699" s="4"/>
      <c r="W699" s="4"/>
    </row>
    <row r="700" spans="1:23">
      <c r="A700" s="4" t="s">
        <v>6519</v>
      </c>
      <c r="B700" s="4" t="s">
        <v>6743</v>
      </c>
      <c r="C700" s="4" t="s">
        <v>1105</v>
      </c>
      <c r="D700" s="4" t="s">
        <v>2649</v>
      </c>
      <c r="E700" s="4"/>
      <c r="F700" s="4" t="s">
        <v>74</v>
      </c>
      <c r="G700" s="4"/>
      <c r="H700" s="4" t="s">
        <v>541</v>
      </c>
      <c r="I700" s="4"/>
      <c r="J700" s="4"/>
      <c r="K700" s="4"/>
      <c r="L700" s="4"/>
      <c r="M700" s="4"/>
      <c r="N700" s="4"/>
      <c r="O700" s="4"/>
      <c r="P700" s="4"/>
      <c r="Q700" s="4"/>
      <c r="R700" s="4" t="s">
        <v>534</v>
      </c>
      <c r="S700" s="4" t="s">
        <v>534</v>
      </c>
      <c r="T700" s="4"/>
      <c r="U700" s="4"/>
      <c r="V700" s="4"/>
      <c r="W700" s="4" t="s">
        <v>6818</v>
      </c>
    </row>
    <row r="701" spans="1:23">
      <c r="A701" s="4" t="s">
        <v>6519</v>
      </c>
      <c r="B701" s="4" t="s">
        <v>6786</v>
      </c>
      <c r="C701" s="4" t="s">
        <v>24</v>
      </c>
      <c r="D701" s="4" t="s">
        <v>2649</v>
      </c>
      <c r="E701" s="4"/>
      <c r="F701" s="4" t="s">
        <v>74</v>
      </c>
      <c r="G701" s="4"/>
      <c r="H701" s="4" t="s">
        <v>541</v>
      </c>
      <c r="I701" s="4"/>
      <c r="J701" s="4"/>
      <c r="K701" s="4"/>
      <c r="L701" s="4"/>
      <c r="M701" s="4" t="s">
        <v>2671</v>
      </c>
      <c r="N701" s="4" t="s">
        <v>534</v>
      </c>
      <c r="O701" s="4"/>
      <c r="P701" s="4"/>
      <c r="Q701" s="4"/>
      <c r="R701" s="4"/>
      <c r="S701" s="4"/>
      <c r="T701" s="4"/>
      <c r="U701" s="4"/>
      <c r="V701" s="4"/>
      <c r="W701" s="4"/>
    </row>
    <row r="702" spans="1:23">
      <c r="A702" s="4" t="s">
        <v>6519</v>
      </c>
      <c r="B702" s="4" t="s">
        <v>6787</v>
      </c>
      <c r="C702" s="4" t="s">
        <v>2656</v>
      </c>
      <c r="D702" s="4" t="s">
        <v>2649</v>
      </c>
      <c r="E702" s="4"/>
      <c r="F702" s="4" t="s">
        <v>74</v>
      </c>
      <c r="G702" s="4"/>
      <c r="H702" s="4" t="s">
        <v>541</v>
      </c>
      <c r="I702" s="4"/>
      <c r="J702" s="4"/>
      <c r="K702" s="4"/>
      <c r="L702" s="4"/>
      <c r="M702" s="4" t="s">
        <v>2671</v>
      </c>
      <c r="N702" s="4" t="s">
        <v>534</v>
      </c>
      <c r="O702" s="4"/>
      <c r="P702" s="4"/>
      <c r="Q702" s="4"/>
      <c r="R702" s="4"/>
      <c r="S702" s="4"/>
      <c r="T702" s="4"/>
      <c r="U702" s="4"/>
      <c r="V702" s="4"/>
      <c r="W702" s="4"/>
    </row>
    <row r="703" spans="1:23">
      <c r="A703" s="4" t="s">
        <v>6520</v>
      </c>
      <c r="B703" s="4" t="s">
        <v>6744</v>
      </c>
      <c r="C703" s="4" t="s">
        <v>1105</v>
      </c>
      <c r="D703" s="4" t="s">
        <v>2649</v>
      </c>
      <c r="E703" s="4"/>
      <c r="F703" s="4" t="s">
        <v>74</v>
      </c>
      <c r="G703" s="4"/>
      <c r="H703" s="4" t="s">
        <v>541</v>
      </c>
      <c r="I703" s="4"/>
      <c r="J703" s="4"/>
      <c r="K703" s="4"/>
      <c r="L703" s="4"/>
      <c r="M703" s="4"/>
      <c r="N703" s="4"/>
      <c r="O703" s="4"/>
      <c r="P703" s="4"/>
      <c r="Q703" s="4"/>
      <c r="R703" s="4" t="s">
        <v>534</v>
      </c>
      <c r="S703" s="4" t="s">
        <v>534</v>
      </c>
      <c r="T703" s="4"/>
      <c r="U703" s="4"/>
      <c r="V703" s="4"/>
      <c r="W703" s="4" t="s">
        <v>6818</v>
      </c>
    </row>
    <row r="704" spans="1:23">
      <c r="A704" s="4" t="s">
        <v>6520</v>
      </c>
      <c r="B704" s="4" t="s">
        <v>6789</v>
      </c>
      <c r="C704" s="4" t="s">
        <v>24</v>
      </c>
      <c r="D704" s="4" t="s">
        <v>2649</v>
      </c>
      <c r="E704" s="4"/>
      <c r="F704" s="4" t="s">
        <v>74</v>
      </c>
      <c r="G704" s="4"/>
      <c r="H704" s="4" t="s">
        <v>541</v>
      </c>
      <c r="I704" s="4"/>
      <c r="J704" s="4"/>
      <c r="K704" s="4"/>
      <c r="L704" s="4"/>
      <c r="M704" s="4" t="s">
        <v>2671</v>
      </c>
      <c r="N704" s="4" t="s">
        <v>534</v>
      </c>
      <c r="O704" s="4"/>
      <c r="P704" s="4"/>
      <c r="Q704" s="4"/>
      <c r="R704" s="4"/>
      <c r="S704" s="4"/>
      <c r="T704" s="4"/>
      <c r="U704" s="4"/>
      <c r="V704" s="4"/>
      <c r="W704" s="4"/>
    </row>
    <row r="705" spans="1:23">
      <c r="A705" s="4" t="s">
        <v>6521</v>
      </c>
      <c r="B705" s="4" t="s">
        <v>6745</v>
      </c>
      <c r="C705" s="4" t="s">
        <v>1105</v>
      </c>
      <c r="D705" s="4" t="s">
        <v>2649</v>
      </c>
      <c r="E705" s="4"/>
      <c r="F705" s="4" t="s">
        <v>74</v>
      </c>
      <c r="G705" s="4"/>
      <c r="H705" s="4" t="s">
        <v>541</v>
      </c>
      <c r="I705" s="4"/>
      <c r="J705" s="4"/>
      <c r="K705" s="4"/>
      <c r="L705" s="4"/>
      <c r="M705" s="4"/>
      <c r="N705" s="4"/>
      <c r="O705" s="4"/>
      <c r="P705" s="4"/>
      <c r="Q705" s="4"/>
      <c r="R705" s="4" t="s">
        <v>534</v>
      </c>
      <c r="S705" s="4" t="s">
        <v>534</v>
      </c>
      <c r="T705" s="4"/>
      <c r="U705" s="4"/>
      <c r="V705" s="4"/>
      <c r="W705" s="4" t="s">
        <v>6818</v>
      </c>
    </row>
    <row r="706" spans="1:23">
      <c r="A706" s="4" t="s">
        <v>6521</v>
      </c>
      <c r="B706" s="4" t="s">
        <v>6790</v>
      </c>
      <c r="C706" s="4" t="s">
        <v>24</v>
      </c>
      <c r="D706" s="4" t="s">
        <v>2649</v>
      </c>
      <c r="E706" s="4"/>
      <c r="F706" s="4" t="s">
        <v>74</v>
      </c>
      <c r="G706" s="4"/>
      <c r="H706" s="4" t="s">
        <v>541</v>
      </c>
      <c r="I706" s="4"/>
      <c r="J706" s="4"/>
      <c r="K706" s="4"/>
      <c r="L706" s="4"/>
      <c r="M706" s="4" t="s">
        <v>2671</v>
      </c>
      <c r="N706" s="4" t="s">
        <v>534</v>
      </c>
      <c r="O706" s="4"/>
      <c r="P706" s="4"/>
      <c r="Q706" s="4"/>
      <c r="R706" s="4"/>
      <c r="S706" s="4"/>
      <c r="T706" s="4"/>
      <c r="U706" s="4"/>
      <c r="V706" s="4"/>
      <c r="W706" s="4"/>
    </row>
    <row r="707" spans="1:23">
      <c r="A707" s="4" t="s">
        <v>6746</v>
      </c>
      <c r="B707" s="4" t="s">
        <v>6747</v>
      </c>
      <c r="C707" s="4" t="s">
        <v>1105</v>
      </c>
      <c r="D707" s="4" t="s">
        <v>2649</v>
      </c>
      <c r="E707" s="4"/>
      <c r="F707" s="4" t="s">
        <v>74</v>
      </c>
      <c r="G707" s="4"/>
      <c r="H707" s="4" t="s">
        <v>541</v>
      </c>
      <c r="I707" s="4"/>
      <c r="J707" s="4"/>
      <c r="K707" s="4"/>
      <c r="L707" s="4"/>
      <c r="M707" s="4"/>
      <c r="N707" s="4"/>
      <c r="O707" s="4"/>
      <c r="P707" s="4"/>
      <c r="Q707" s="4"/>
      <c r="R707" s="4" t="s">
        <v>534</v>
      </c>
      <c r="S707" s="4" t="s">
        <v>534</v>
      </c>
      <c r="T707" s="4"/>
      <c r="U707" s="4"/>
      <c r="V707" s="4"/>
      <c r="W707" s="4" t="s">
        <v>6818</v>
      </c>
    </row>
    <row r="708" spans="1:23">
      <c r="A708" s="4" t="s">
        <v>6746</v>
      </c>
      <c r="B708" s="4" t="s">
        <v>6791</v>
      </c>
      <c r="C708" s="4" t="s">
        <v>24</v>
      </c>
      <c r="D708" s="4" t="s">
        <v>2649</v>
      </c>
      <c r="E708" s="4"/>
      <c r="F708" s="4" t="s">
        <v>74</v>
      </c>
      <c r="G708" s="4"/>
      <c r="H708" s="4" t="s">
        <v>541</v>
      </c>
      <c r="I708" s="4"/>
      <c r="J708" s="4"/>
      <c r="K708" s="4"/>
      <c r="L708" s="4"/>
      <c r="M708" s="4" t="s">
        <v>2671</v>
      </c>
      <c r="N708" s="4" t="s">
        <v>534</v>
      </c>
      <c r="O708" s="4"/>
      <c r="P708" s="4"/>
      <c r="Q708" s="4"/>
      <c r="R708" s="4"/>
      <c r="S708" s="4"/>
      <c r="T708" s="4"/>
      <c r="U708" s="4"/>
      <c r="V708" s="4"/>
      <c r="W708" s="4"/>
    </row>
    <row r="709" spans="1:23">
      <c r="A709" s="4" t="s">
        <v>6523</v>
      </c>
      <c r="B709" s="4" t="s">
        <v>6748</v>
      </c>
      <c r="C709" s="4" t="s">
        <v>1105</v>
      </c>
      <c r="D709" s="4" t="s">
        <v>2649</v>
      </c>
      <c r="E709" s="4"/>
      <c r="F709" s="4" t="s">
        <v>74</v>
      </c>
      <c r="G709" s="4"/>
      <c r="H709" s="4" t="s">
        <v>541</v>
      </c>
      <c r="I709" s="4"/>
      <c r="J709" s="4"/>
      <c r="K709" s="4"/>
      <c r="L709" s="4"/>
      <c r="M709" s="4"/>
      <c r="N709" s="4"/>
      <c r="O709" s="4"/>
      <c r="P709" s="4"/>
      <c r="Q709" s="4"/>
      <c r="R709" s="4" t="s">
        <v>534</v>
      </c>
      <c r="S709" s="4" t="s">
        <v>534</v>
      </c>
      <c r="T709" s="4"/>
      <c r="U709" s="4"/>
      <c r="V709" s="4"/>
      <c r="W709" s="4" t="s">
        <v>6818</v>
      </c>
    </row>
    <row r="710" spans="1:23">
      <c r="A710" s="4" t="s">
        <v>6523</v>
      </c>
      <c r="B710" s="4" t="s">
        <v>6793</v>
      </c>
      <c r="C710" s="4" t="s">
        <v>24</v>
      </c>
      <c r="D710" s="4" t="s">
        <v>2649</v>
      </c>
      <c r="E710" s="4"/>
      <c r="F710" s="4" t="s">
        <v>74</v>
      </c>
      <c r="G710" s="4"/>
      <c r="H710" s="4" t="s">
        <v>541</v>
      </c>
      <c r="I710" s="4"/>
      <c r="J710" s="4"/>
      <c r="K710" s="4"/>
      <c r="L710" s="4"/>
      <c r="M710" s="4" t="s">
        <v>2671</v>
      </c>
      <c r="N710" s="4" t="s">
        <v>534</v>
      </c>
      <c r="O710" s="4"/>
      <c r="P710" s="4"/>
      <c r="Q710" s="4"/>
      <c r="R710" s="4"/>
      <c r="S710" s="4"/>
      <c r="T710" s="4"/>
      <c r="U710" s="4"/>
      <c r="V710" s="4"/>
      <c r="W710" s="4"/>
    </row>
    <row r="711" spans="1:23">
      <c r="A711" s="4" t="s">
        <v>6524</v>
      </c>
      <c r="B711" s="4" t="s">
        <v>6749</v>
      </c>
      <c r="C711" s="4" t="s">
        <v>1105</v>
      </c>
      <c r="D711" s="4" t="s">
        <v>2649</v>
      </c>
      <c r="E711" s="4"/>
      <c r="F711" s="4" t="s">
        <v>74</v>
      </c>
      <c r="G711" s="4"/>
      <c r="H711" s="4" t="s">
        <v>541</v>
      </c>
      <c r="I711" s="4"/>
      <c r="J711" s="4"/>
      <c r="K711" s="4"/>
      <c r="L711" s="4"/>
      <c r="M711" s="4"/>
      <c r="N711" s="4"/>
      <c r="O711" s="4"/>
      <c r="P711" s="4"/>
      <c r="Q711" s="4"/>
      <c r="R711" s="4" t="s">
        <v>534</v>
      </c>
      <c r="S711" s="4" t="s">
        <v>534</v>
      </c>
      <c r="T711" s="4"/>
      <c r="U711" s="4"/>
      <c r="V711" s="4"/>
      <c r="W711" s="4" t="s">
        <v>6818</v>
      </c>
    </row>
    <row r="712" spans="1:23">
      <c r="A712" s="4" t="s">
        <v>6524</v>
      </c>
      <c r="B712" s="4" t="s">
        <v>6794</v>
      </c>
      <c r="C712" s="4" t="s">
        <v>24</v>
      </c>
      <c r="D712" s="4" t="s">
        <v>2649</v>
      </c>
      <c r="E712" s="4"/>
      <c r="F712" s="4" t="s">
        <v>74</v>
      </c>
      <c r="G712" s="4"/>
      <c r="H712" s="4" t="s">
        <v>541</v>
      </c>
      <c r="I712" s="4"/>
      <c r="J712" s="4"/>
      <c r="K712" s="4"/>
      <c r="L712" s="4"/>
      <c r="M712" s="4" t="s">
        <v>2671</v>
      </c>
      <c r="N712" s="4" t="s">
        <v>534</v>
      </c>
      <c r="O712" s="4"/>
      <c r="P712" s="4"/>
      <c r="Q712" s="4"/>
      <c r="R712" s="4"/>
      <c r="S712" s="4"/>
      <c r="T712" s="4"/>
      <c r="U712" s="4"/>
      <c r="V712" s="4"/>
      <c r="W712" s="4"/>
    </row>
    <row r="713" spans="1:23">
      <c r="A713" s="4" t="s">
        <v>6525</v>
      </c>
      <c r="B713" s="4" t="s">
        <v>6750</v>
      </c>
      <c r="C713" s="4" t="s">
        <v>1105</v>
      </c>
      <c r="D713" s="4" t="s">
        <v>2649</v>
      </c>
      <c r="E713" s="4"/>
      <c r="F713" s="4" t="s">
        <v>74</v>
      </c>
      <c r="G713" s="4"/>
      <c r="H713" s="4" t="s">
        <v>541</v>
      </c>
      <c r="I713" s="4"/>
      <c r="J713" s="4"/>
      <c r="K713" s="4"/>
      <c r="L713" s="4"/>
      <c r="M713" s="4"/>
      <c r="N713" s="4"/>
      <c r="O713" s="4"/>
      <c r="P713" s="4"/>
      <c r="Q713" s="4"/>
      <c r="R713" s="4" t="s">
        <v>534</v>
      </c>
      <c r="S713" s="4" t="s">
        <v>534</v>
      </c>
      <c r="T713" s="4"/>
      <c r="U713" s="4"/>
      <c r="V713" s="4"/>
      <c r="W713" s="4" t="s">
        <v>6818</v>
      </c>
    </row>
    <row r="714" spans="1:23">
      <c r="A714" s="4" t="s">
        <v>6525</v>
      </c>
      <c r="B714" s="4" t="s">
        <v>6795</v>
      </c>
      <c r="C714" s="4" t="s">
        <v>24</v>
      </c>
      <c r="D714" s="4" t="s">
        <v>2649</v>
      </c>
      <c r="E714" s="4"/>
      <c r="F714" s="4" t="s">
        <v>74</v>
      </c>
      <c r="G714" s="4"/>
      <c r="H714" s="4" t="s">
        <v>541</v>
      </c>
      <c r="I714" s="4"/>
      <c r="J714" s="4"/>
      <c r="K714" s="4"/>
      <c r="L714" s="4"/>
      <c r="M714" s="4" t="s">
        <v>2671</v>
      </c>
      <c r="N714" s="4" t="s">
        <v>534</v>
      </c>
      <c r="O714" s="4"/>
      <c r="P714" s="4"/>
      <c r="Q714" s="4"/>
      <c r="R714" s="4"/>
      <c r="S714" s="4"/>
      <c r="T714" s="4"/>
      <c r="U714" s="4"/>
      <c r="V714" s="4"/>
      <c r="W714" s="4"/>
    </row>
    <row r="715" spans="1:23">
      <c r="A715" s="4" t="s">
        <v>6526</v>
      </c>
      <c r="B715" s="4" t="s">
        <v>6751</v>
      </c>
      <c r="C715" s="4" t="s">
        <v>1105</v>
      </c>
      <c r="D715" s="4" t="s">
        <v>2649</v>
      </c>
      <c r="E715" s="4"/>
      <c r="F715" s="4" t="s">
        <v>74</v>
      </c>
      <c r="G715" s="4"/>
      <c r="H715" s="4" t="s">
        <v>541</v>
      </c>
      <c r="I715" s="4"/>
      <c r="J715" s="4"/>
      <c r="K715" s="4"/>
      <c r="L715" s="4"/>
      <c r="M715" s="4"/>
      <c r="N715" s="4"/>
      <c r="O715" s="4"/>
      <c r="P715" s="4"/>
      <c r="Q715" s="4"/>
      <c r="R715" s="4" t="s">
        <v>534</v>
      </c>
      <c r="S715" s="4" t="s">
        <v>534</v>
      </c>
      <c r="T715" s="4"/>
      <c r="U715" s="4"/>
      <c r="V715" s="4"/>
      <c r="W715" s="4" t="s">
        <v>6818</v>
      </c>
    </row>
    <row r="716" spans="1:23">
      <c r="A716" s="4" t="s">
        <v>6526</v>
      </c>
      <c r="B716" s="4" t="s">
        <v>6797</v>
      </c>
      <c r="C716" s="4" t="s">
        <v>24</v>
      </c>
      <c r="D716" s="4" t="s">
        <v>2649</v>
      </c>
      <c r="E716" s="4"/>
      <c r="F716" s="4" t="s">
        <v>74</v>
      </c>
      <c r="G716" s="4"/>
      <c r="H716" s="4" t="s">
        <v>541</v>
      </c>
      <c r="I716" s="4"/>
      <c r="J716" s="4"/>
      <c r="K716" s="4"/>
      <c r="L716" s="4"/>
      <c r="M716" s="4" t="s">
        <v>2671</v>
      </c>
      <c r="N716" s="4" t="s">
        <v>534</v>
      </c>
      <c r="O716" s="4"/>
      <c r="P716" s="4"/>
      <c r="Q716" s="4"/>
      <c r="R716" s="4"/>
      <c r="S716" s="4"/>
      <c r="T716" s="4"/>
      <c r="U716" s="4"/>
      <c r="V716" s="4"/>
      <c r="W716" s="4"/>
    </row>
    <row r="717" spans="1:23">
      <c r="A717" s="4" t="s">
        <v>6527</v>
      </c>
      <c r="B717" s="4" t="s">
        <v>6752</v>
      </c>
      <c r="C717" s="4" t="s">
        <v>1105</v>
      </c>
      <c r="D717" s="4" t="s">
        <v>137</v>
      </c>
      <c r="E717" s="4"/>
      <c r="F717" s="4" t="s">
        <v>74</v>
      </c>
      <c r="G717" s="4"/>
      <c r="H717" s="4" t="s">
        <v>541</v>
      </c>
      <c r="I717" s="4"/>
      <c r="J717" s="4"/>
      <c r="K717" s="4"/>
      <c r="L717" s="4"/>
      <c r="M717" s="4" t="s">
        <v>2671</v>
      </c>
      <c r="N717" s="4"/>
      <c r="O717" s="4" t="s">
        <v>534</v>
      </c>
      <c r="P717" s="4"/>
      <c r="Q717" s="4"/>
      <c r="R717" s="4"/>
      <c r="S717" s="4"/>
      <c r="T717" s="4"/>
      <c r="U717" s="4"/>
      <c r="V717" s="4"/>
      <c r="W717" s="4"/>
    </row>
    <row r="718" spans="1:23">
      <c r="A718" s="4" t="s">
        <v>6528</v>
      </c>
      <c r="B718" s="4" t="s">
        <v>6800</v>
      </c>
      <c r="C718" s="4" t="s">
        <v>1105</v>
      </c>
      <c r="D718" s="4" t="s">
        <v>2649</v>
      </c>
      <c r="E718" s="4"/>
      <c r="F718" s="4" t="s">
        <v>74</v>
      </c>
      <c r="G718" s="4"/>
      <c r="H718" s="4" t="s">
        <v>2673</v>
      </c>
      <c r="I718" s="4"/>
      <c r="J718" s="4"/>
      <c r="K718" s="4"/>
      <c r="L718" s="4"/>
      <c r="M718" s="4"/>
      <c r="N718" s="4"/>
      <c r="O718" s="4"/>
      <c r="P718" s="4"/>
      <c r="Q718" s="4"/>
      <c r="R718" s="4" t="s">
        <v>534</v>
      </c>
      <c r="S718" s="4" t="s">
        <v>534</v>
      </c>
      <c r="T718" s="4"/>
      <c r="U718" s="4"/>
      <c r="V718" s="4"/>
      <c r="W718" s="4"/>
    </row>
    <row r="719" spans="1:23">
      <c r="A719" s="4" t="s">
        <v>6529</v>
      </c>
      <c r="B719" s="4" t="s">
        <v>6754</v>
      </c>
      <c r="C719" s="4" t="s">
        <v>1105</v>
      </c>
      <c r="D719" s="4" t="s">
        <v>2649</v>
      </c>
      <c r="E719" s="4"/>
      <c r="F719" s="4" t="s">
        <v>74</v>
      </c>
      <c r="G719" s="4"/>
      <c r="H719" s="4" t="s">
        <v>541</v>
      </c>
      <c r="I719" s="4"/>
      <c r="J719" s="4"/>
      <c r="K719" s="4"/>
      <c r="L719" s="4"/>
      <c r="M719" s="4"/>
      <c r="N719" s="4"/>
      <c r="O719" s="4"/>
      <c r="P719" s="4"/>
      <c r="Q719" s="4"/>
      <c r="R719" s="4" t="s">
        <v>534</v>
      </c>
      <c r="S719" s="4" t="s">
        <v>534</v>
      </c>
      <c r="T719" s="4"/>
      <c r="U719" s="4"/>
      <c r="V719" s="4"/>
      <c r="W719" s="4"/>
    </row>
    <row r="720" spans="1:23">
      <c r="A720" s="4" t="s">
        <v>6530</v>
      </c>
      <c r="B720" s="4" t="s">
        <v>6757</v>
      </c>
      <c r="C720" s="4" t="s">
        <v>1105</v>
      </c>
      <c r="D720" s="4" t="s">
        <v>2649</v>
      </c>
      <c r="E720" s="4"/>
      <c r="F720" s="4" t="s">
        <v>74</v>
      </c>
      <c r="G720" s="4"/>
      <c r="H720" s="4" t="s">
        <v>541</v>
      </c>
      <c r="I720" s="4"/>
      <c r="J720" s="4"/>
      <c r="K720" s="4"/>
      <c r="L720" s="4"/>
      <c r="M720" s="4" t="s">
        <v>2671</v>
      </c>
      <c r="N720" s="4" t="s">
        <v>534</v>
      </c>
      <c r="O720" s="4"/>
      <c r="P720" s="4"/>
      <c r="Q720" s="4"/>
      <c r="R720" s="4"/>
      <c r="S720" s="4"/>
      <c r="T720" s="4"/>
      <c r="U720" s="4"/>
      <c r="V720" s="4"/>
      <c r="W720" s="4"/>
    </row>
    <row r="721" spans="1:23" ht="58">
      <c r="A721" s="4" t="s">
        <v>6531</v>
      </c>
      <c r="B721" s="4" t="s">
        <v>6758</v>
      </c>
      <c r="C721" s="4" t="s">
        <v>24</v>
      </c>
      <c r="D721" s="4" t="s">
        <v>2649</v>
      </c>
      <c r="E721" s="4"/>
      <c r="F721" s="4" t="s">
        <v>74</v>
      </c>
      <c r="G721" s="4"/>
      <c r="H721" s="4" t="s">
        <v>1093</v>
      </c>
      <c r="I721" s="4" t="s">
        <v>2691</v>
      </c>
      <c r="J721" s="4" t="s">
        <v>534</v>
      </c>
      <c r="K721" s="4"/>
      <c r="L721" s="4"/>
      <c r="M721" s="4"/>
      <c r="N721" s="4"/>
      <c r="O721" s="4"/>
      <c r="P721" s="4"/>
      <c r="Q721" s="4"/>
      <c r="R721" s="4"/>
      <c r="S721" s="4"/>
      <c r="T721" s="4"/>
      <c r="U721" s="4"/>
      <c r="V721" s="4"/>
      <c r="W721" s="4" t="s">
        <v>6819</v>
      </c>
    </row>
    <row r="722" spans="1:23" ht="58">
      <c r="A722" s="4" t="s">
        <v>6531</v>
      </c>
      <c r="B722" s="4" t="s">
        <v>6759</v>
      </c>
      <c r="C722" s="4" t="s">
        <v>24</v>
      </c>
      <c r="D722" s="4" t="s">
        <v>2649</v>
      </c>
      <c r="E722" s="4"/>
      <c r="F722" s="4" t="s">
        <v>74</v>
      </c>
      <c r="G722" s="4"/>
      <c r="H722" s="4" t="s">
        <v>541</v>
      </c>
      <c r="I722" s="4" t="s">
        <v>2691</v>
      </c>
      <c r="J722" s="4"/>
      <c r="K722" s="4" t="s">
        <v>534</v>
      </c>
      <c r="L722" s="4"/>
      <c r="M722" s="4"/>
      <c r="N722" s="4"/>
      <c r="O722" s="4"/>
      <c r="P722" s="4"/>
      <c r="Q722" s="4"/>
      <c r="R722" s="4"/>
      <c r="S722" s="4"/>
      <c r="T722" s="4"/>
      <c r="U722" s="4"/>
      <c r="V722" s="4"/>
      <c r="W722" s="4" t="s">
        <v>6820</v>
      </c>
    </row>
  </sheetData>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36" yWindow="389"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A606:A639 A641:A645 A682:B683 A716:A1048576 A690:B692 B716:B722"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4:B645 A684:B685 B723:B1048576"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40 A686:B689 A693:B715" xr:uid="{9B49D527-4568-45EF-ACB7-88D850410F7C}"/>
    <dataValidation allowBlank="1" showInputMessage="1" showErrorMessage="1" prompt="Case study ID + .1, .2 etc for each direct fire creation PCB associated with the case study" sqref="B373:B381 B468:B471 B527:B530 B545:B546 B557:B560 B579:B580 B602:B605 B630 B632:B633 B646:B681" xr:uid="{7687EF30-3597-4A79-9EE7-28C1CA362F13}"/>
    <dataValidation type="whole" allowBlank="1" showInputMessage="1" showErrorMessage="1" prompt="Blank if refers to all study years" sqref="G1:G526 G531:G601 G606:G617 G631:G683 G686:G1048576" xr:uid="{A7CD2C9D-7B72-4BC4-B631-CD1DBB9E2AB6}">
      <formula1>1900</formula1>
      <formula2>2020</formula2>
    </dataValidation>
    <dataValidation allowBlank="1" showInputMessage="1" showErrorMessage="1" prompt="The same as Case study ID in Record Info_x000a_" sqref="A532:A536 A646:A681"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36" yWindow="389" count="39">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N545:V546 R531:U544 I547:L547 R547:V547 N547:P547 M548:V548 V552:V553 M551:V551 J551:L552 I556:L556 J456:J467 J482:K503 J522 J537:L541 J545:L546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N723:P1048576 I630:U630 I631:I633 R723:U1048576 O632:U633 O634:P639 N631:N639 J631:L639 R634:U639 J723:L1048576</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V723:V1048576 Q625:Q627 V630 Q634:Q639 V634:V639 Q723:Q1048576</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M545:M547 M556 M581:M586 M596 M612:M616 M619:M621 M624:M627 M631:M639 M723:M1048576</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C634:C639 C723:C1048576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F634:F639 F723:F1048576</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I545:I546 J553:L555 J548:L550 I548:I555 I557:I560 I567:I578 I581:L584 J589:L590 I589:I592 I597:I598 I602:L605 J616:L616 I614:I616 I628:I629 I634:I639 I723:I1048576</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xm:sqref>
        </x14:dataValidation>
        <x14:dataValidation type="list" allowBlank="1" showInputMessage="1" showErrorMessage="1" xr:uid="{52330A1E-065F-4614-AA45-67C0321233CC}">
          <x14:formula1>
            <xm:f>'IGNORE Lookups'!$G$3:$G$10</xm:f>
          </x14:formula1>
          <xm:sqref>F373:F381 F468:F471 F521 F527:F530 F232:F235 F545:F546 F557:F560 F567:F574 F579:F580 F589:F595 F599:F613 F625:F630 F632:F633</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D545:E556 F562:F566 D561:E566 E575:E578 F581:F584 E580:E596 E599:E605 E612:E615 E617:E624 E630:E631 E634:E639 E723:E1048576</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E545:E546 D557:E560 D567:E574 C577:C578 E579 F581:F584 E581:E588 E596:E598 D575:D605 D612:D613 D614:E621 D622:D623 D624:E624 E630:E631 E634:E639 D625:D639 D723:E1048576</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H1:H639 H723:H1048576</xm:sqref>
        </x14:dataValidation>
        <x14:dataValidation type="list" allowBlank="1" showInputMessage="1" showErrorMessage="1" xr:uid="{D1FCC99B-F560-425B-BFB0-C7277F7F06BE}">
          <x14:formula1>
            <xm:f>'IGNORE Lookups'!$C$23:$C$45</xm:f>
          </x14:formula1>
          <xm:sqref>E625:E629 E632:E633</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'[Adam''s Fire Data.xlsx]IGNORE Lookups'!#REF!</xm:f>
          </x14:formula1>
          <xm:sqref>H640:H683</xm:sqref>
        </x14:dataValidation>
        <x14:dataValidation type="list" allowBlank="1" showInputMessage="1" showErrorMessage="1" xr:uid="{C66ECDAA-100E-4E45-813D-540165B02B85}">
          <x14:formula1>
            <xm:f>'[Adam''s Fire Data.xlsx]IGNORE Lookups'!#REF!</xm:f>
          </x14:formula1>
          <xm:sqref>D640:D683</xm:sqref>
        </x14:dataValidation>
        <x14:dataValidation type="list" allowBlank="1" showInputMessage="1" showErrorMessage="1" xr:uid="{58F54022-17F6-4931-8609-1D4EBF836F11}">
          <x14:formula1>
            <xm:f>'[Adam''s Fire Data.xlsx]IGNORE Lookups'!#REF!</xm:f>
          </x14:formula1>
          <xm:sqref>E640:E683</xm:sqref>
        </x14:dataValidation>
        <x14:dataValidation type="list" allowBlank="1" showInputMessage="1" showErrorMessage="1" xr:uid="{1BD8868C-6D65-40AF-8563-7D629C154DAF}">
          <x14:formula1>
            <xm:f>'[Adam''s Fire Data.xlsx]IGNORE Lookups'!#REF!</xm:f>
          </x14:formula1>
          <xm:sqref>I640:I683</xm:sqref>
        </x14:dataValidation>
        <x14:dataValidation type="list" allowBlank="1" showInputMessage="1" showErrorMessage="1" xr:uid="{CCE04460-7FE8-47CF-BE73-7179D245A2EB}">
          <x14:formula1>
            <xm:f>'[Adam''s Fire Data.xlsx]IGNORE Lookups'!#REF!</xm:f>
          </x14:formula1>
          <xm:sqref>F640:F683</xm:sqref>
        </x14:dataValidation>
        <x14:dataValidation type="list" allowBlank="1" showInputMessage="1" showErrorMessage="1" xr:uid="{80D6695F-2FE4-4906-B82D-9F32073DE355}">
          <x14:formula1>
            <xm:f>'[Adam''s Fire Data.xlsx]IGNORE Lookups'!#REF!</xm:f>
          </x14:formula1>
          <xm:sqref>C640:C683</xm:sqref>
        </x14:dataValidation>
        <x14:dataValidation type="list" allowBlank="1" showInputMessage="1" showErrorMessage="1" xr:uid="{F73BB392-2EF2-406F-97A8-AA8109031507}">
          <x14:formula1>
            <xm:f>'[Adam''s Fire Data.xlsx]IGNORE Lookups'!#REF!</xm:f>
          </x14:formula1>
          <xm:sqref>M682:M683</xm:sqref>
        </x14:dataValidation>
        <x14:dataValidation type="list" allowBlank="1" showInputMessage="1" showErrorMessage="1" xr:uid="{C5D80C0A-93E4-4C24-A0A5-1F03791CD594}">
          <x14:formula1>
            <xm:f>'[Adam''s Fire Data.xlsx]IGNORE Lookups'!#REF!</xm:f>
          </x14:formula1>
          <xm:sqref>Q640 Q682:Q683 V640:V683</xm:sqref>
        </x14:dataValidation>
        <x14:dataValidation type="list" allowBlank="1" showInputMessage="1" showErrorMessage="1" xr:uid="{88F463C6-BCE1-4A18-9E19-F6EB9C234A2E}">
          <x14:formula1>
            <xm:f>'[Adam''s Fire Data.xlsx]IGNORE Lookups'!#REF!</xm:f>
          </x14:formula1>
          <xm:sqref>O640:P640 O682:P683 O641:Q681 R640:U683 J640:L683 N640:N683 M640:M681</xm:sqref>
        </x14:dataValidation>
        <x14:dataValidation type="list" allowBlank="1" showInputMessage="1" showErrorMessage="1" xr:uid="{87CFD684-6937-4075-B701-E7BD22EB2C1E}">
          <x14:formula1>
            <xm:f>'[AnthroFireDB_IndustrialForestry_2020-07-17.xlsx]IGNORE Lookups'!#REF!</xm:f>
          </x14:formula1>
          <xm:sqref>D717:D722</xm:sqref>
        </x14:dataValidation>
        <x14:dataValidation type="list" allowBlank="1" showInputMessage="1" showErrorMessage="1" xr:uid="{55D9F59F-5E9A-41AE-8A24-C5ADC208BDDD}">
          <x14:formula1>
            <xm:f>'[AnthroFireDB_IndustrialForestry_2020-07-17.xlsx]IGNORE Lookups'!#REF!</xm:f>
          </x14:formula1>
          <xm:sqref>E690:E722</xm:sqref>
        </x14:dataValidation>
        <x14:dataValidation type="list" allowBlank="1" showInputMessage="1" showErrorMessage="1" xr:uid="{96A15137-1997-4E72-86E9-B57424B8C476}">
          <x14:formula1>
            <xm:f>'[AnthroFireDB_IndustrialForestry_2020-07-17.xlsx]IGNORE Lookups'!#REF!</xm:f>
          </x14:formula1>
          <xm:sqref>C690:C722</xm:sqref>
        </x14:dataValidation>
        <x14:dataValidation type="list" allowBlank="1" showInputMessage="1" showErrorMessage="1" xr:uid="{900077F8-E9CE-43F9-BD7D-8E2ACDC1351B}">
          <x14:formula1>
            <xm:f>'[AnthroFireDB_IndustrialForestry_2020-07-17.xlsx]IGNORE Lookups'!#REF!</xm:f>
          </x14:formula1>
          <xm:sqref>F720:F722</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'[AnthroFireDB_IndustrialForestry_2020-07-17.xlsx]IGNORE Lookups'!#REF!</xm:f>
          </x14:formula1>
          <xm:sqref>H686:H722</xm:sqref>
        </x14:dataValidation>
        <x14:dataValidation type="list" allowBlank="1" showInputMessage="1" showErrorMessage="1" xr:uid="{74B8AD60-508B-4AD6-BF09-0396058E9F1B}">
          <x14:formula1>
            <xm:f>'[AnthroFireDB_IndustrialForestry_2020-07-17.xlsx]IGNORE Lookups'!#REF!</xm:f>
          </x14:formula1>
          <xm:sqref>Q686:Q722 V686:V722</xm:sqref>
        </x14:dataValidation>
        <x14:dataValidation type="list" allowBlank="1" showInputMessage="1" showErrorMessage="1" xr:uid="{2D98EBAA-DCEB-4987-90F3-6420917D613D}">
          <x14:formula1>
            <xm:f>'[AnthroFireDB_IndustrialForestry_2020-07-17.xlsx]IGNORE Lookups'!#REF!</xm:f>
          </x14:formula1>
          <xm:sqref>I686:I722</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C684:C685 E684:F685 I684:U685 F688:F719</xm:sqref>
        </x14:dataValidation>
        <x14:dataValidation type="list" allowBlank="1" showInputMessage="1" showErrorMessage="1" xr:uid="{6D33B0E1-C977-4B40-9408-1B82D09F4625}">
          <x14:formula1>
            <xm:f>'[AnthroFireDB_IndustrialForestry_2020-07-17.xlsx]IGNORE Lookups'!#REF!</xm:f>
          </x14:formula1>
          <xm:sqref>R686:U722 N686:P722 J686:L722</xm:sqref>
        </x14:dataValidation>
        <x14:dataValidation type="list" allowBlank="1" showInputMessage="1" showErrorMessage="1" xr:uid="{889E752D-3B52-4DE7-90B4-9D2F6F28826A}">
          <x14:formula1>
            <xm:f>'[AnthroFireDB_IndustrialForestry_2020-07-17.xlsx]IGNORE Lookups'!#REF!</xm:f>
          </x14:formula1>
          <xm:sqref>M686:M722</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H684:H685</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E7BEFF06-34E4-453F-AEDB-2C038FA31386}">
          <x14:formula1>
            <xm:f>'C:\Users\Admin\Documents\[fire db.xlsx]IGNORE Lookups'!#REF!</xm:f>
          </x14:formula1>
          <xm:sqref>D686:D687</xm:sqref>
        </x14:dataValidation>
        <x14:dataValidation type="list" allowBlank="1" showInputMessage="1" showErrorMessage="1" xr:uid="{56557658-DB7C-44CD-BE25-4FD2472CD0E4}">
          <x14:formula1>
            <xm:f>'[AnthroFireDB_IndustrialForestry_2020-07-17.xlsx]IGNORE Lookups'!#REF!</xm:f>
          </x14:formula1>
          <xm:sqref>F687</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D688:D716</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C686:C689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5"/>
  <sheetViews>
    <sheetView topLeftCell="A19" zoomScale="55" zoomScaleNormal="55" workbookViewId="0">
      <selection activeCell="C45" sqref="C45"/>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8" t="s">
        <v>2643</v>
      </c>
      <c r="B1" s="119"/>
      <c r="C1" s="120"/>
      <c r="E1" s="118" t="s">
        <v>2664</v>
      </c>
      <c r="F1" s="119"/>
      <c r="G1" s="119"/>
      <c r="H1" s="119"/>
      <c r="I1" s="119"/>
      <c r="J1" s="120"/>
      <c r="L1" s="118" t="s">
        <v>2665</v>
      </c>
      <c r="M1" s="119"/>
      <c r="N1" s="119" t="s">
        <v>2667</v>
      </c>
      <c r="O1" s="119"/>
      <c r="P1" s="120"/>
    </row>
    <row r="2" spans="1:16" ht="34" customHeight="1">
      <c r="A2" s="121" t="s">
        <v>97</v>
      </c>
      <c r="B2" s="122" t="s">
        <v>2635</v>
      </c>
      <c r="C2" s="123" t="s">
        <v>2640</v>
      </c>
      <c r="E2" s="139" t="s">
        <v>7</v>
      </c>
      <c r="F2" s="122" t="s">
        <v>8</v>
      </c>
      <c r="G2" s="122" t="s">
        <v>119</v>
      </c>
      <c r="H2" s="122" t="s">
        <v>523</v>
      </c>
      <c r="I2" s="122" t="s">
        <v>399</v>
      </c>
      <c r="J2" s="123" t="s">
        <v>2654</v>
      </c>
      <c r="L2" s="146" t="s">
        <v>2666</v>
      </c>
      <c r="M2" s="125"/>
      <c r="N2" s="134" t="s">
        <v>2666</v>
      </c>
      <c r="O2" s="125"/>
      <c r="P2" s="126" t="s">
        <v>2668</v>
      </c>
    </row>
    <row r="3" spans="1:16">
      <c r="A3" s="124" t="s">
        <v>2398</v>
      </c>
      <c r="B3" s="125" t="s">
        <v>2399</v>
      </c>
      <c r="C3" s="126" t="s">
        <v>67</v>
      </c>
      <c r="E3" s="124" t="s">
        <v>24</v>
      </c>
      <c r="F3" s="125" t="s">
        <v>27</v>
      </c>
      <c r="G3" s="140" t="s">
        <v>74</v>
      </c>
      <c r="H3" s="125" t="s">
        <v>524</v>
      </c>
      <c r="I3" s="125" t="s">
        <v>188</v>
      </c>
      <c r="J3" s="126" t="s">
        <v>64</v>
      </c>
      <c r="L3" s="132">
        <v>0</v>
      </c>
      <c r="M3" s="125"/>
      <c r="N3" s="125" t="s">
        <v>534</v>
      </c>
      <c r="O3" s="125">
        <v>1</v>
      </c>
      <c r="P3" s="137" t="s">
        <v>2669</v>
      </c>
    </row>
    <row r="4" spans="1:16">
      <c r="A4" s="124" t="s">
        <v>2416</v>
      </c>
      <c r="B4" s="125" t="s">
        <v>2405</v>
      </c>
      <c r="C4" s="126" t="s">
        <v>2641</v>
      </c>
      <c r="E4" s="124" t="s">
        <v>31</v>
      </c>
      <c r="F4" s="125" t="s">
        <v>2659</v>
      </c>
      <c r="G4" s="140" t="s">
        <v>55</v>
      </c>
      <c r="H4" s="125"/>
      <c r="I4" s="125" t="s">
        <v>189</v>
      </c>
      <c r="J4" s="126" t="s">
        <v>76</v>
      </c>
      <c r="L4" s="132">
        <v>1</v>
      </c>
      <c r="M4" s="125"/>
      <c r="N4" s="125" t="s">
        <v>537</v>
      </c>
      <c r="O4" s="125">
        <v>2</v>
      </c>
      <c r="P4" s="137" t="s">
        <v>2670</v>
      </c>
    </row>
    <row r="5" spans="1:16" ht="29">
      <c r="A5" s="124" t="s">
        <v>2633</v>
      </c>
      <c r="B5" s="125" t="s">
        <v>2636</v>
      </c>
      <c r="C5" s="126" t="s">
        <v>2642</v>
      </c>
      <c r="E5" s="124" t="s">
        <v>2458</v>
      </c>
      <c r="F5" s="125" t="s">
        <v>25</v>
      </c>
      <c r="G5" s="140" t="s">
        <v>2662</v>
      </c>
      <c r="H5" s="125"/>
      <c r="I5" s="125" t="s">
        <v>38</v>
      </c>
      <c r="J5" s="126" t="s">
        <v>2655</v>
      </c>
      <c r="L5" s="132">
        <v>2</v>
      </c>
      <c r="M5" s="125"/>
      <c r="N5" s="125" t="s">
        <v>2276</v>
      </c>
      <c r="O5" s="125">
        <v>3</v>
      </c>
      <c r="P5" s="137" t="s">
        <v>2671</v>
      </c>
    </row>
    <row r="6" spans="1:16">
      <c r="A6" s="124" t="s">
        <v>2634</v>
      </c>
      <c r="B6" s="133" t="s">
        <v>4847</v>
      </c>
      <c r="C6" s="126" t="s">
        <v>149</v>
      </c>
      <c r="E6" s="124" t="s">
        <v>2656</v>
      </c>
      <c r="F6" s="125" t="s">
        <v>26</v>
      </c>
      <c r="G6" s="140" t="s">
        <v>28</v>
      </c>
      <c r="H6" s="125"/>
      <c r="I6" s="125" t="s">
        <v>86</v>
      </c>
      <c r="J6" s="126" t="s">
        <v>2312</v>
      </c>
      <c r="L6" s="132">
        <v>3</v>
      </c>
      <c r="M6" s="125"/>
      <c r="N6" s="125"/>
      <c r="O6" s="125">
        <v>4</v>
      </c>
      <c r="P6" s="126" t="s">
        <v>2728</v>
      </c>
    </row>
    <row r="7" spans="1:16">
      <c r="A7" s="124"/>
      <c r="B7" s="125" t="s">
        <v>2400</v>
      </c>
      <c r="C7" s="126"/>
      <c r="E7" s="124" t="s">
        <v>2657</v>
      </c>
      <c r="F7" s="125" t="s">
        <v>1242</v>
      </c>
      <c r="G7" s="140" t="s">
        <v>29</v>
      </c>
      <c r="H7" s="125"/>
      <c r="I7" s="125" t="s">
        <v>34</v>
      </c>
      <c r="J7" s="126" t="s">
        <v>2276</v>
      </c>
      <c r="L7" s="132" t="s">
        <v>2276</v>
      </c>
      <c r="M7" s="125"/>
      <c r="N7" s="125"/>
      <c r="O7" s="125">
        <v>5</v>
      </c>
      <c r="P7" s="126" t="s">
        <v>537</v>
      </c>
    </row>
    <row r="8" spans="1:16">
      <c r="A8" s="124"/>
      <c r="B8" s="125" t="s">
        <v>2422</v>
      </c>
      <c r="C8" s="126"/>
      <c r="E8" s="124" t="s">
        <v>2658</v>
      </c>
      <c r="F8" s="125" t="s">
        <v>2346</v>
      </c>
      <c r="G8" s="140" t="s">
        <v>160</v>
      </c>
      <c r="H8" s="125"/>
      <c r="I8" s="125" t="s">
        <v>404</v>
      </c>
      <c r="J8" s="126"/>
      <c r="L8" s="124"/>
      <c r="M8" s="125"/>
      <c r="N8" s="125"/>
      <c r="O8" s="125" t="s">
        <v>2276</v>
      </c>
      <c r="P8" s="126" t="s">
        <v>2276</v>
      </c>
    </row>
    <row r="9" spans="1:16">
      <c r="A9" s="124"/>
      <c r="B9" s="125" t="s">
        <v>2637</v>
      </c>
      <c r="C9" s="126"/>
      <c r="E9" s="124" t="s">
        <v>1105</v>
      </c>
      <c r="F9" s="138" t="s">
        <v>2341</v>
      </c>
      <c r="G9" s="140" t="s">
        <v>2663</v>
      </c>
      <c r="H9" s="125"/>
      <c r="I9" s="125" t="s">
        <v>405</v>
      </c>
      <c r="J9" s="126"/>
      <c r="L9" s="124"/>
      <c r="M9" s="125"/>
      <c r="N9" s="125"/>
      <c r="O9" s="125"/>
      <c r="P9" s="126"/>
    </row>
    <row r="10" spans="1:16">
      <c r="A10" s="124"/>
      <c r="B10" s="125" t="s">
        <v>2420</v>
      </c>
      <c r="C10" s="126"/>
      <c r="E10" s="124"/>
      <c r="F10" s="138" t="s">
        <v>1245</v>
      </c>
      <c r="G10" s="140" t="s">
        <v>2276</v>
      </c>
      <c r="H10" s="125"/>
      <c r="I10" s="125" t="s">
        <v>425</v>
      </c>
      <c r="J10" s="126"/>
      <c r="L10" s="124"/>
      <c r="M10" s="143" t="s">
        <v>605</v>
      </c>
      <c r="N10" s="122" t="s">
        <v>2672</v>
      </c>
      <c r="O10" s="125"/>
      <c r="P10" s="126"/>
    </row>
    <row r="11" spans="1:16" ht="29">
      <c r="A11" s="124"/>
      <c r="B11" s="125" t="s">
        <v>2638</v>
      </c>
      <c r="C11" s="126"/>
      <c r="E11" s="124"/>
      <c r="F11" s="138" t="s">
        <v>1131</v>
      </c>
      <c r="G11" s="148" t="s">
        <v>1105</v>
      </c>
      <c r="H11" s="125"/>
      <c r="I11" s="125" t="s">
        <v>68</v>
      </c>
      <c r="J11" s="126"/>
      <c r="L11" s="124"/>
      <c r="M11" s="140" t="s">
        <v>2690</v>
      </c>
      <c r="N11" s="140" t="s">
        <v>541</v>
      </c>
      <c r="O11" s="125"/>
      <c r="P11" s="126"/>
    </row>
    <row r="12" spans="1:16" ht="29">
      <c r="A12" s="124"/>
      <c r="B12" s="125" t="s">
        <v>2639</v>
      </c>
      <c r="C12" s="126"/>
      <c r="E12" s="124"/>
      <c r="F12" s="138" t="s">
        <v>406</v>
      </c>
      <c r="G12" s="125"/>
      <c r="H12" s="125"/>
      <c r="I12" s="125" t="s">
        <v>35</v>
      </c>
      <c r="J12" s="126"/>
      <c r="L12" s="124"/>
      <c r="M12" s="140" t="s">
        <v>2691</v>
      </c>
      <c r="N12" s="125" t="s">
        <v>2673</v>
      </c>
      <c r="O12" s="125"/>
      <c r="P12" s="126"/>
    </row>
    <row r="13" spans="1:16">
      <c r="A13" s="124"/>
      <c r="B13" s="125" t="s">
        <v>3665</v>
      </c>
      <c r="C13" s="126"/>
      <c r="E13" s="124"/>
      <c r="F13" s="138" t="s">
        <v>144</v>
      </c>
      <c r="G13" s="125"/>
      <c r="H13" s="125"/>
      <c r="I13" s="125" t="s">
        <v>127</v>
      </c>
      <c r="J13" s="126"/>
      <c r="L13" s="124"/>
      <c r="M13" s="133" t="s">
        <v>537</v>
      </c>
      <c r="N13" s="125" t="s">
        <v>1093</v>
      </c>
      <c r="O13" s="125"/>
      <c r="P13" s="126"/>
    </row>
    <row r="14" spans="1:16" ht="15" thickBot="1">
      <c r="A14" s="127"/>
      <c r="B14" s="128" t="s">
        <v>2414</v>
      </c>
      <c r="C14" s="129"/>
      <c r="E14" s="124"/>
      <c r="F14" s="138" t="s">
        <v>143</v>
      </c>
      <c r="G14" s="125"/>
      <c r="H14" s="125"/>
      <c r="I14" s="125" t="s">
        <v>2276</v>
      </c>
      <c r="J14" s="126"/>
      <c r="L14" s="124"/>
      <c r="M14" s="133" t="s">
        <v>2276</v>
      </c>
      <c r="N14" s="125" t="s">
        <v>2674</v>
      </c>
      <c r="O14" s="125"/>
      <c r="P14" s="126"/>
    </row>
    <row r="15" spans="1:16">
      <c r="A15" s="125"/>
      <c r="B15" s="125"/>
      <c r="C15" s="125"/>
      <c r="E15" s="124"/>
      <c r="F15" s="138" t="s">
        <v>2231</v>
      </c>
      <c r="G15" s="125"/>
      <c r="H15" s="125"/>
      <c r="I15" s="125"/>
      <c r="J15" s="126"/>
      <c r="L15" s="124"/>
      <c r="M15" s="125"/>
      <c r="N15" s="125" t="s">
        <v>2675</v>
      </c>
      <c r="O15" s="125"/>
      <c r="P15" s="126"/>
    </row>
    <row r="16" spans="1:16" ht="15" thickBot="1">
      <c r="A16" s="125"/>
      <c r="B16" s="125"/>
      <c r="C16" s="125"/>
      <c r="E16" s="124"/>
      <c r="F16" s="138" t="s">
        <v>32</v>
      </c>
      <c r="G16" s="125"/>
      <c r="H16" s="125"/>
      <c r="I16" s="125"/>
      <c r="J16" s="126"/>
      <c r="L16" s="127"/>
      <c r="M16" s="128"/>
      <c r="N16" s="128" t="s">
        <v>2276</v>
      </c>
      <c r="O16" s="128"/>
      <c r="P16" s="129"/>
    </row>
    <row r="17" spans="1:14">
      <c r="A17" s="125"/>
      <c r="B17" s="125"/>
      <c r="C17" s="125"/>
      <c r="E17" s="124"/>
      <c r="F17" s="138" t="s">
        <v>2284</v>
      </c>
      <c r="G17" s="125"/>
      <c r="H17" s="125"/>
      <c r="I17" s="125"/>
      <c r="J17" s="141"/>
      <c r="N17" s="133" t="s">
        <v>2723</v>
      </c>
    </row>
    <row r="18" spans="1:14">
      <c r="A18" s="125"/>
      <c r="B18" s="125"/>
      <c r="C18" s="125"/>
      <c r="E18" s="124"/>
      <c r="F18" s="138" t="s">
        <v>30</v>
      </c>
      <c r="G18" s="125"/>
      <c r="H18" s="125"/>
      <c r="I18" s="125"/>
      <c r="J18" s="126"/>
      <c r="N18" s="133" t="s">
        <v>4077</v>
      </c>
    </row>
    <row r="19" spans="1:14">
      <c r="A19" s="125"/>
      <c r="B19" s="125"/>
      <c r="C19" s="125"/>
      <c r="E19" s="124"/>
      <c r="F19" s="138" t="s">
        <v>2305</v>
      </c>
      <c r="G19" s="125"/>
      <c r="H19" s="125"/>
      <c r="I19" s="125"/>
      <c r="J19" s="126"/>
    </row>
    <row r="20" spans="1:14" ht="15" thickBot="1">
      <c r="A20" s="125"/>
      <c r="B20" s="125"/>
      <c r="C20" s="125"/>
      <c r="E20" s="124"/>
      <c r="F20" s="138" t="s">
        <v>61</v>
      </c>
      <c r="G20" s="125"/>
      <c r="H20" s="125"/>
      <c r="I20" s="125"/>
      <c r="J20" s="126"/>
    </row>
    <row r="21" spans="1:14">
      <c r="A21" s="130" t="s">
        <v>2644</v>
      </c>
      <c r="B21" s="119"/>
      <c r="C21" s="120"/>
      <c r="E21" s="124"/>
      <c r="F21" s="150" t="s">
        <v>2804</v>
      </c>
      <c r="G21" s="125"/>
      <c r="H21" s="125"/>
      <c r="I21" s="125"/>
      <c r="J21" s="126"/>
    </row>
    <row r="22" spans="1:14" ht="15.5">
      <c r="A22" s="131" t="s">
        <v>13</v>
      </c>
      <c r="B22" s="135" t="s">
        <v>2279</v>
      </c>
      <c r="C22" s="136" t="s">
        <v>2285</v>
      </c>
      <c r="E22" s="124"/>
      <c r="F22" s="138" t="s">
        <v>1105</v>
      </c>
      <c r="G22" s="125"/>
      <c r="H22" s="125"/>
      <c r="I22" s="125"/>
      <c r="J22" s="126"/>
    </row>
    <row r="23" spans="1:14">
      <c r="A23" s="132" t="s">
        <v>69</v>
      </c>
      <c r="B23" s="133" t="s">
        <v>395</v>
      </c>
      <c r="C23" s="137" t="s">
        <v>130</v>
      </c>
      <c r="E23" s="124"/>
      <c r="F23" s="138" t="s">
        <v>2276</v>
      </c>
      <c r="G23" s="125"/>
      <c r="H23" s="125"/>
      <c r="I23" s="125"/>
      <c r="J23" s="126"/>
    </row>
    <row r="24" spans="1:14" ht="29">
      <c r="A24" s="132" t="s">
        <v>1197</v>
      </c>
      <c r="B24" s="133" t="s">
        <v>12</v>
      </c>
      <c r="C24" s="137" t="s">
        <v>397</v>
      </c>
      <c r="E24" s="124"/>
      <c r="F24" s="138" t="s">
        <v>3476</v>
      </c>
      <c r="G24" s="125"/>
      <c r="H24" s="125"/>
      <c r="I24" s="125"/>
      <c r="J24" s="126"/>
    </row>
    <row r="25" spans="1:14" ht="29">
      <c r="A25" s="138" t="s">
        <v>70</v>
      </c>
      <c r="B25" s="133" t="s">
        <v>2645</v>
      </c>
      <c r="C25" s="137" t="s">
        <v>396</v>
      </c>
      <c r="E25" s="124"/>
      <c r="F25" s="138" t="s">
        <v>3480</v>
      </c>
      <c r="G25" s="125"/>
      <c r="H25" s="125"/>
      <c r="I25" s="125"/>
      <c r="J25" s="126"/>
    </row>
    <row r="26" spans="1:14">
      <c r="A26" s="138" t="s">
        <v>2258</v>
      </c>
      <c r="B26" s="133" t="s">
        <v>2646</v>
      </c>
      <c r="C26" s="137" t="s">
        <v>84</v>
      </c>
      <c r="E26" s="124"/>
      <c r="F26" s="138" t="s">
        <v>4162</v>
      </c>
      <c r="G26" s="125"/>
      <c r="H26" s="125"/>
      <c r="I26" s="125"/>
      <c r="J26" s="126"/>
    </row>
    <row r="27" spans="1:14">
      <c r="A27" s="138" t="s">
        <v>32</v>
      </c>
      <c r="B27" s="133" t="s">
        <v>2276</v>
      </c>
      <c r="C27" s="137" t="s">
        <v>5006</v>
      </c>
      <c r="E27" s="124"/>
      <c r="F27" s="138" t="s">
        <v>2994</v>
      </c>
      <c r="G27" s="125"/>
      <c r="H27" s="125"/>
      <c r="I27" s="125"/>
      <c r="J27" s="126"/>
    </row>
    <row r="28" spans="1:14" ht="29">
      <c r="A28" s="125" t="s">
        <v>2276</v>
      </c>
      <c r="B28" s="125"/>
      <c r="C28" s="137" t="s">
        <v>5005</v>
      </c>
      <c r="E28" s="142" t="s">
        <v>2387</v>
      </c>
      <c r="F28" s="143" t="s">
        <v>2388</v>
      </c>
      <c r="G28" s="143" t="s">
        <v>2397</v>
      </c>
      <c r="H28" s="122" t="s">
        <v>2433</v>
      </c>
      <c r="I28" s="125"/>
      <c r="J28" s="126"/>
    </row>
    <row r="29" spans="1:14" ht="29">
      <c r="A29" s="125"/>
      <c r="B29" s="125"/>
      <c r="C29" s="137" t="s">
        <v>3854</v>
      </c>
      <c r="E29" s="132" t="s">
        <v>2364</v>
      </c>
      <c r="F29" s="138" t="s">
        <v>2362</v>
      </c>
      <c r="G29" s="138" t="s">
        <v>2527</v>
      </c>
      <c r="H29" s="138" t="s">
        <v>2375</v>
      </c>
      <c r="I29" s="125"/>
      <c r="J29" s="126"/>
    </row>
    <row r="30" spans="1:14" ht="29">
      <c r="A30" s="138"/>
      <c r="B30" s="125"/>
      <c r="C30" s="137" t="s">
        <v>3855</v>
      </c>
      <c r="E30" s="132" t="s">
        <v>2365</v>
      </c>
      <c r="F30" s="138" t="s">
        <v>2375</v>
      </c>
      <c r="G30" s="138" t="s">
        <v>2374</v>
      </c>
      <c r="H30" s="138" t="s">
        <v>2401</v>
      </c>
      <c r="I30" s="125"/>
      <c r="J30" s="126"/>
    </row>
    <row r="31" spans="1:14">
      <c r="A31" s="138" t="s">
        <v>2354</v>
      </c>
      <c r="B31" s="125"/>
      <c r="C31" s="137" t="s">
        <v>45</v>
      </c>
      <c r="E31" s="132" t="s">
        <v>2366</v>
      </c>
      <c r="F31" s="138" t="s">
        <v>2373</v>
      </c>
      <c r="G31" s="138" t="s">
        <v>2376</v>
      </c>
      <c r="H31" s="138" t="s">
        <v>2402</v>
      </c>
      <c r="I31" s="125"/>
      <c r="J31" s="126"/>
    </row>
    <row r="32" spans="1:14">
      <c r="A32" s="138" t="s">
        <v>534</v>
      </c>
      <c r="B32" s="125"/>
      <c r="C32" s="137" t="s">
        <v>2647</v>
      </c>
      <c r="E32" s="132" t="s">
        <v>2367</v>
      </c>
      <c r="F32" s="138" t="s">
        <v>2374</v>
      </c>
      <c r="G32" s="138" t="s">
        <v>2389</v>
      </c>
      <c r="H32" s="138" t="s">
        <v>2403</v>
      </c>
      <c r="I32" s="125"/>
      <c r="J32" s="126"/>
    </row>
    <row r="33" spans="1:10">
      <c r="A33" s="138" t="s">
        <v>537</v>
      </c>
      <c r="B33" s="125"/>
      <c r="C33" s="137" t="s">
        <v>2648</v>
      </c>
      <c r="E33" s="132" t="s">
        <v>2368</v>
      </c>
      <c r="F33" s="138" t="s">
        <v>2376</v>
      </c>
      <c r="G33" s="138" t="s">
        <v>2390</v>
      </c>
      <c r="H33" s="138" t="s">
        <v>2404</v>
      </c>
      <c r="I33" s="125"/>
      <c r="J33" s="126"/>
    </row>
    <row r="34" spans="1:10">
      <c r="A34" s="138"/>
      <c r="B34" s="125"/>
      <c r="C34" s="137" t="s">
        <v>116</v>
      </c>
      <c r="E34" s="132" t="s">
        <v>2369</v>
      </c>
      <c r="F34" s="138" t="s">
        <v>2377</v>
      </c>
      <c r="G34" s="138" t="s">
        <v>2391</v>
      </c>
      <c r="H34" s="138" t="s">
        <v>2846</v>
      </c>
      <c r="I34" s="125"/>
      <c r="J34" s="126"/>
    </row>
    <row r="35" spans="1:10">
      <c r="A35" s="138"/>
      <c r="B35" s="125"/>
      <c r="C35" s="137" t="s">
        <v>863</v>
      </c>
      <c r="E35" s="132" t="s">
        <v>2370</v>
      </c>
      <c r="F35" s="138" t="s">
        <v>2378</v>
      </c>
      <c r="G35" s="138" t="s">
        <v>2392</v>
      </c>
      <c r="H35" s="138" t="s">
        <v>2276</v>
      </c>
      <c r="I35" s="125"/>
      <c r="J35" s="126"/>
    </row>
    <row r="36" spans="1:10">
      <c r="A36" s="132"/>
      <c r="B36" s="125"/>
      <c r="C36" s="137" t="s">
        <v>2650</v>
      </c>
      <c r="E36" s="132" t="s">
        <v>2371</v>
      </c>
      <c r="F36" s="138" t="s">
        <v>2379</v>
      </c>
      <c r="G36" s="138" t="s">
        <v>2393</v>
      </c>
      <c r="H36" s="138"/>
      <c r="I36" s="125"/>
      <c r="J36" s="126"/>
    </row>
    <row r="37" spans="1:10" ht="29">
      <c r="A37" s="132"/>
      <c r="B37" s="125"/>
      <c r="C37" s="137" t="s">
        <v>2651</v>
      </c>
      <c r="E37" s="132" t="s">
        <v>2372</v>
      </c>
      <c r="F37" s="138" t="s">
        <v>2380</v>
      </c>
      <c r="G37" s="138" t="s">
        <v>2394</v>
      </c>
      <c r="H37" s="138"/>
      <c r="I37" s="125"/>
      <c r="J37" s="126"/>
    </row>
    <row r="38" spans="1:10">
      <c r="A38" s="132"/>
      <c r="B38" s="125"/>
      <c r="C38" s="137" t="s">
        <v>2649</v>
      </c>
      <c r="E38" s="132" t="s">
        <v>2373</v>
      </c>
      <c r="F38" s="138" t="s">
        <v>2381</v>
      </c>
      <c r="G38" s="138" t="s">
        <v>2395</v>
      </c>
      <c r="H38" s="138"/>
      <c r="I38" s="125"/>
      <c r="J38" s="126"/>
    </row>
    <row r="39" spans="1:10">
      <c r="A39" s="124"/>
      <c r="B39" s="125"/>
      <c r="C39" s="137" t="s">
        <v>2652</v>
      </c>
      <c r="E39" s="132" t="s">
        <v>2374</v>
      </c>
      <c r="F39" s="138" t="s">
        <v>2382</v>
      </c>
      <c r="G39" s="138" t="s">
        <v>2396</v>
      </c>
      <c r="H39" s="138"/>
      <c r="I39" s="125"/>
      <c r="J39" s="126"/>
    </row>
    <row r="40" spans="1:10" ht="15" thickBot="1">
      <c r="A40" s="127"/>
      <c r="B40" s="128"/>
      <c r="C40" s="137" t="s">
        <v>2653</v>
      </c>
      <c r="E40" s="132" t="s">
        <v>2845</v>
      </c>
      <c r="F40" s="138" t="s">
        <v>2383</v>
      </c>
      <c r="G40" s="138" t="s">
        <v>2276</v>
      </c>
      <c r="H40" s="138"/>
      <c r="I40" s="128"/>
      <c r="J40" s="129"/>
    </row>
    <row r="41" spans="1:10" ht="15" thickBot="1">
      <c r="C41" s="129" t="s">
        <v>2276</v>
      </c>
      <c r="E41" s="124" t="s">
        <v>2846</v>
      </c>
      <c r="F41" s="138" t="s">
        <v>2384</v>
      </c>
      <c r="G41" s="138"/>
      <c r="H41" s="138"/>
    </row>
    <row r="42" spans="1:10">
      <c r="C42" s="145" t="s">
        <v>1105</v>
      </c>
      <c r="E42" s="124" t="s">
        <v>2276</v>
      </c>
      <c r="F42" s="138" t="s">
        <v>2385</v>
      </c>
      <c r="G42" s="138"/>
      <c r="H42" s="138"/>
    </row>
    <row r="43" spans="1:10">
      <c r="C43" s="3" t="s">
        <v>137</v>
      </c>
      <c r="E43" s="124"/>
      <c r="F43" s="125" t="s">
        <v>2386</v>
      </c>
      <c r="G43" s="138"/>
      <c r="H43" s="138"/>
    </row>
    <row r="44" spans="1:10" ht="15" thickBot="1">
      <c r="C44" s="148" t="s">
        <v>3209</v>
      </c>
      <c r="E44" s="127"/>
      <c r="F44" s="144" t="s">
        <v>2276</v>
      </c>
      <c r="G44" s="128"/>
      <c r="H44" s="128"/>
    </row>
    <row r="45" spans="1:10">
      <c r="C45" s="133" t="s">
        <v>5801</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2020-07-21T17:20:07Z</dcterms:modified>
</cp:coreProperties>
</file>